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drawings/drawing3.xml" ContentType="application/vnd.openxmlformats-officedocument.drawing+xml"/>
  <Override PartName="/xl/comments14.xml" ContentType="application/vnd.openxmlformats-officedocument.spreadsheetml.comments+xml"/>
  <Override PartName="/xl/drawings/drawing4.xml" ContentType="application/vnd.openxmlformats-officedocument.drawing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nathan\Desktop\USA Valet Projects\"/>
    </mc:Choice>
  </mc:AlternateContent>
  <workbookProtection workbookAlgorithmName="SHA-512" workbookHashValue="jUCcJqraAmVubrgBDBhRUVG5IaSqTxHXjoaxgxTlyHbzBaS+PsGictxXFjyl/kNPwoqFUd2zFUMkHqoyWA7KCQ==" workbookSaltValue="TJKoPhmzErTOdW5D8vL7/w==" workbookSpinCount="100000" lockStructure="1"/>
  <bookViews>
    <workbookView xWindow="0" yWindow="0" windowWidth="19470" windowHeight="8115" tabRatio="586" activeTab="13"/>
  </bookViews>
  <sheets>
    <sheet name="Total" sheetId="1" r:id="rId1"/>
    <sheet name="Driver" sheetId="2" r:id="rId2"/>
    <sheet name="PP" sheetId="3" r:id="rId3"/>
    <sheet name="PC" sheetId="4" r:id="rId4"/>
    <sheet name="FH" sheetId="5" r:id="rId5"/>
    <sheet name="T22" sheetId="6" r:id="rId6"/>
    <sheet name="RF" sheetId="7" r:id="rId7"/>
    <sheet name="SC" sheetId="8" r:id="rId8"/>
    <sheet name="SCi" sheetId="14" r:id="rId9"/>
    <sheet name="RC" sheetId="15" r:id="rId10"/>
    <sheet name="HoO" sheetId="17" r:id="rId11"/>
    <sheet name="TM" sheetId="10" r:id="rId12"/>
    <sheet name="OT" sheetId="11" r:id="rId13"/>
    <sheet name="Import" sheetId="13" r:id="rId14"/>
    <sheet name="SMS" sheetId="16" r:id="rId15"/>
  </sheets>
  <functionGroups builtInGroupCount="18"/>
  <definedNames>
    <definedName name="_xlnm._FilterDatabase" localSheetId="13" hidden="1">Import!$B:$B</definedName>
    <definedName name="_xlnm._FilterDatabase" localSheetId="5" hidden="1">'T22'!$E$1:$Q$127</definedName>
    <definedName name="_xlnm._FilterDatabase" localSheetId="0" hidden="1">Total!$A$4:$X$51</definedName>
    <definedName name="DriverData">Driver!$A$1:$V$19</definedName>
    <definedName name="DriverEmp">Driver!$C$1:$V$1</definedName>
    <definedName name="DriverSortField">Driver!$C$1:$V$19</definedName>
    <definedName name="EmployeeList">Total!$Z$2:$Z$51</definedName>
    <definedName name="FHData">FH!$A$1:$AZ$97</definedName>
    <definedName name="FHday16">FH!$A$92:$A$97</definedName>
    <definedName name="FHdays">FH!$A$2:$A$97</definedName>
    <definedName name="FHEmp">FH!$E$1:$AZ$1</definedName>
    <definedName name="FHLB">FH!$C$2,FH!$C$5,FH!$C$8,FH!$C$11,FH!$C$14,FH!$C$17,FH!$C$20,FH!$C$23,FH!$C$26,FH!$C$29,FH!$C$32,FH!$C$35,FH!$C$38,FH!$C$41,FH!$C$44,FH!$C$47,FH!$C$50,FH!$C$53,FH!$C$56,FH!$C$59,FH!$C$62,FH!$C$65,FH!$C$68,FH!$C$71,FH!$C$74,FH!$C$77,FH!$C$80,FH!$C$83,FH!$C$86,FH!$C$89,FH!$C$92,FH!$C$95</definedName>
    <definedName name="FHSortField">FH!$E$1:$AZ$99</definedName>
    <definedName name="HoOCopyFrom">HoO!$B$18:$Y$32</definedName>
    <definedName name="HoOData">HoO!$A$1:$Y$36</definedName>
    <definedName name="HoOData1">HoO!$A$2:$Y$16</definedName>
    <definedName name="HoOData2">HoO!$A$18:$Y$33</definedName>
    <definedName name="HoOEmp">HoO!$E$1:$Y$1</definedName>
    <definedName name="HoOPasteTo">HoO!$B$2:$Y$16</definedName>
    <definedName name="HoOSortField">HoO!$E$1:$Y$36</definedName>
    <definedName name="HoursSpentTracker">Import!$X$1:$AA$1</definedName>
    <definedName name="ImportTable">Import!$J$1:$V$4,Import!$J$6:$K$6</definedName>
    <definedName name="ManagerRange">Total!$A$2:$A$3</definedName>
    <definedName name="Password">Import!$V$23</definedName>
    <definedName name="PayDay1">Import!$V$7</definedName>
    <definedName name="PayDay10">Import!$V$16</definedName>
    <definedName name="PayDay11">Import!$V$17</definedName>
    <definedName name="PayDay12">Import!$V$18</definedName>
    <definedName name="PayDay13">Import!$V$19</definedName>
    <definedName name="PayDay14">Import!$V$20</definedName>
    <definedName name="PayDay15">Import!$V$21</definedName>
    <definedName name="PayDay16">Import!$V$22</definedName>
    <definedName name="PayDay2">Import!$V$8</definedName>
    <definedName name="PayDay3">Import!$V$9</definedName>
    <definedName name="PayDay4">Import!$V$10</definedName>
    <definedName name="PayDay5">Import!$V$11</definedName>
    <definedName name="PayDay6">Import!$V$12</definedName>
    <definedName name="PayDay7">Import!$V$13</definedName>
    <definedName name="PayDay8">Import!$V$14</definedName>
    <definedName name="PayDay9">Import!$V$15</definedName>
    <definedName name="PayPeriod">Import!$V$7:$V$22</definedName>
    <definedName name="PCData">PC!$A$1:$BD$81</definedName>
    <definedName name="PCEmp">PC!$D$1:$BD$1</definedName>
    <definedName name="PCSortField">PC!$D$1:$BD$87</definedName>
    <definedName name="PPData">PP!$A$1:$BD$81</definedName>
    <definedName name="PPEmp">PP!$D$1:$BD$1</definedName>
    <definedName name="PPSortField">PP!$D$1:$BD$86</definedName>
    <definedName name="RCData">'RC'!$A$1:$AK$18</definedName>
    <definedName name="RCEmp">'RC'!$D$1:$AK$1</definedName>
    <definedName name="RCSortField">'RC'!$D$1:$AK$20</definedName>
    <definedName name="RegWage">Total!$B$2:$B$51</definedName>
    <definedName name="RFData">RF!$A$1:$AO$21</definedName>
    <definedName name="RFEmp">RF!$H$1:$AO$1</definedName>
    <definedName name="RFLead">RF!$B$21</definedName>
    <definedName name="RFSortField">RF!$H$1:$AO$22</definedName>
    <definedName name="SCCopyFrom">SC!$B$19:$Z$33</definedName>
    <definedName name="SCData">SC!$A$1:$Z$38</definedName>
    <definedName name="SCData1">SC!$A$2:$Z$16</definedName>
    <definedName name="SCData2">SC!$A$19:$Z$34</definedName>
    <definedName name="SCEmp">SC!$F$1:$Z$1</definedName>
    <definedName name="SCiCopyFrom">SCi!$B$18:$H$32</definedName>
    <definedName name="SCiData">SCi!$A$2:$H$34</definedName>
    <definedName name="SCiData1">SCi!$A$2:$H$16</definedName>
    <definedName name="SCiData2">SCi!$A$18:$H$33</definedName>
    <definedName name="SCiPasteTo">SCi!$B$2:$H$16</definedName>
    <definedName name="SCPasteTo">SC!$B$2:$Z$16</definedName>
    <definedName name="SCSortField">SC!$F$1:$Z$38</definedName>
    <definedName name="T22Data">'T22'!$A$1:$AZ$97</definedName>
    <definedName name="T22days">'T22'!$A$2:$A$97</definedName>
    <definedName name="T22Emp">'T22'!$E$1:$AZ$1</definedName>
    <definedName name="T22SortField">'T22'!$E$1:$AZ$99</definedName>
    <definedName name="TMData">TM!$A$1:$AK$18</definedName>
    <definedName name="TMEmp">TM!$D$1:$AK$1</definedName>
    <definedName name="TMSortField">TM!$D$1:$AK$20</definedName>
    <definedName name="TotalEmp">Total!$A$4:$A$51</definedName>
    <definedName name="TotalMisc">Total!$W$2:$W$51</definedName>
    <definedName name="TotalNonHrly">Total!$Z$2:$Z$3</definedName>
    <definedName name="TotalRegWage">Total!$B$2:$B$51</definedName>
    <definedName name="TotalSecWage">Total!$C$2:$C$51</definedName>
    <definedName name="TotalSortField">Total!$A$4:$Z$51</definedName>
    <definedName name="TotalTotals">Total!$D$58:$G$58</definedName>
    <definedName name="TotalVariance">Total!$X$55</definedName>
    <definedName name="Z_802CA4C3_1A0C_4029_B73F_1EE5B8B22311_.wvu.FilterData" localSheetId="13" hidden="1">Import!$B:$B</definedName>
    <definedName name="Z_802CA4C3_1A0C_4029_B73F_1EE5B8B22311_.wvu.FilterData" localSheetId="5" hidden="1">'T22'!$E$1:$Q$127</definedName>
    <definedName name="Z_802CA4C3_1A0C_4029_B73F_1EE5B8B22311_.wvu.FilterData" localSheetId="0" hidden="1">Total!$A$4:$X$51</definedName>
  </definedNames>
  <calcPr calcId="171027"/>
  <customWorkbookViews>
    <customWorkbookView name="Jonathan Richter - Personal View" guid="{802CA4C3-1A0C-4029-B73F-1EE5B8B22311}" mergeInterval="0" personalView="1" maximized="1" xWindow="-8" yWindow="-8" windowWidth="1616" windowHeight="876" tabRatio="525" activeSheetId="12"/>
  </customWorkbookViews>
</workbook>
</file>

<file path=xl/calcChain.xml><?xml version="1.0" encoding="utf-8"?>
<calcChain xmlns="http://schemas.openxmlformats.org/spreadsheetml/2006/main">
  <c r="J217" i="16" l="1"/>
  <c r="I217" i="16"/>
  <c r="J216" i="16"/>
  <c r="I216" i="16"/>
  <c r="J215" i="16"/>
  <c r="I215" i="16"/>
  <c r="J214" i="16"/>
  <c r="I214" i="16"/>
  <c r="J213" i="16"/>
  <c r="I213" i="16"/>
  <c r="J212" i="16"/>
  <c r="I212" i="16"/>
  <c r="J211" i="16"/>
  <c r="I211" i="16"/>
  <c r="J210" i="16"/>
  <c r="I210" i="16"/>
  <c r="J209" i="16"/>
  <c r="I209" i="16"/>
  <c r="J208" i="16"/>
  <c r="I208" i="16"/>
  <c r="J207" i="16"/>
  <c r="I207" i="16"/>
  <c r="J206" i="16"/>
  <c r="I206" i="16"/>
  <c r="J205" i="16"/>
  <c r="I205" i="16"/>
  <c r="J204" i="16"/>
  <c r="I204" i="16"/>
  <c r="J203" i="16"/>
  <c r="I203" i="16"/>
  <c r="J202" i="16"/>
  <c r="I202" i="16"/>
  <c r="J201" i="16"/>
  <c r="I201" i="16"/>
  <c r="J200" i="16"/>
  <c r="I200" i="16"/>
  <c r="J199" i="16"/>
  <c r="I199" i="16"/>
  <c r="J198" i="16"/>
  <c r="I198" i="16"/>
  <c r="J197" i="16"/>
  <c r="I197" i="16"/>
  <c r="J196" i="16"/>
  <c r="I196" i="16"/>
  <c r="J195" i="16"/>
  <c r="I195" i="16"/>
  <c r="J194" i="16"/>
  <c r="I194" i="16"/>
  <c r="J193" i="16"/>
  <c r="I193" i="16"/>
  <c r="J192" i="16"/>
  <c r="I192" i="16"/>
  <c r="J191" i="16"/>
  <c r="I191" i="16"/>
  <c r="J190" i="16"/>
  <c r="I190" i="16"/>
  <c r="J189" i="16"/>
  <c r="I189" i="16"/>
  <c r="J188" i="16"/>
  <c r="I188" i="16"/>
  <c r="J187" i="16"/>
  <c r="I187" i="16"/>
  <c r="J186" i="16"/>
  <c r="I186" i="16"/>
  <c r="J185" i="16"/>
  <c r="I185" i="16"/>
  <c r="J184" i="16"/>
  <c r="I184" i="16"/>
  <c r="J183" i="16"/>
  <c r="I183" i="16"/>
  <c r="J182" i="16"/>
  <c r="I182" i="16"/>
  <c r="J181" i="16"/>
  <c r="I181" i="16"/>
  <c r="J180" i="16"/>
  <c r="I180" i="16"/>
  <c r="J179" i="16"/>
  <c r="I179" i="16"/>
  <c r="J178" i="16"/>
  <c r="I178" i="16"/>
  <c r="J177" i="16"/>
  <c r="I177" i="16"/>
  <c r="J176" i="16"/>
  <c r="I176" i="16"/>
  <c r="J175" i="16"/>
  <c r="I175" i="16"/>
  <c r="J174" i="16"/>
  <c r="I174" i="16"/>
  <c r="J173" i="16"/>
  <c r="I173" i="16"/>
  <c r="J172" i="16"/>
  <c r="I172" i="16"/>
  <c r="J171" i="16"/>
  <c r="I171" i="16"/>
  <c r="J170" i="16"/>
  <c r="I170" i="16"/>
  <c r="J169" i="16"/>
  <c r="I169" i="16"/>
  <c r="J168" i="16"/>
  <c r="I168" i="16"/>
  <c r="J167" i="16"/>
  <c r="I167" i="16"/>
  <c r="J166" i="16"/>
  <c r="I166" i="16"/>
  <c r="J165" i="16"/>
  <c r="I165" i="16"/>
  <c r="J164" i="16"/>
  <c r="I164" i="16"/>
  <c r="J163" i="16"/>
  <c r="I163" i="16"/>
  <c r="J162" i="16"/>
  <c r="I162" i="16"/>
  <c r="J161" i="16"/>
  <c r="I161" i="16"/>
  <c r="J160" i="16"/>
  <c r="I160" i="16"/>
  <c r="J159" i="16"/>
  <c r="I159" i="16"/>
  <c r="J158" i="16"/>
  <c r="I158" i="16"/>
  <c r="J157" i="16"/>
  <c r="I157" i="16"/>
  <c r="J156" i="16"/>
  <c r="I156" i="16"/>
  <c r="J155" i="16"/>
  <c r="I155" i="16"/>
  <c r="J154" i="16"/>
  <c r="I154" i="16"/>
  <c r="J153" i="16"/>
  <c r="I153" i="16"/>
  <c r="J152" i="16"/>
  <c r="I152" i="16"/>
  <c r="J151" i="16"/>
  <c r="I151" i="16"/>
  <c r="J150" i="16"/>
  <c r="I150" i="16"/>
  <c r="J149" i="16"/>
  <c r="I149" i="16"/>
  <c r="J148" i="16"/>
  <c r="I148" i="16"/>
  <c r="J147" i="16"/>
  <c r="I147" i="16"/>
  <c r="J146" i="16"/>
  <c r="I146" i="16"/>
  <c r="J145" i="16"/>
  <c r="I145" i="16"/>
  <c r="J144" i="16"/>
  <c r="I144" i="16"/>
  <c r="J143" i="16"/>
  <c r="I143" i="16"/>
  <c r="J142" i="16"/>
  <c r="I142" i="16"/>
  <c r="J141" i="16"/>
  <c r="I141" i="16"/>
  <c r="J140" i="16"/>
  <c r="I140" i="16"/>
  <c r="J139" i="16"/>
  <c r="I139" i="16"/>
  <c r="J138" i="16"/>
  <c r="I138" i="16"/>
  <c r="J137" i="16"/>
  <c r="I137" i="16"/>
  <c r="J136" i="16"/>
  <c r="I136" i="16"/>
  <c r="J135" i="16"/>
  <c r="I135" i="16"/>
  <c r="J134" i="16"/>
  <c r="I134" i="16"/>
  <c r="J133" i="16"/>
  <c r="I133" i="16"/>
  <c r="J132" i="16"/>
  <c r="I132" i="16"/>
  <c r="J131" i="16"/>
  <c r="I131" i="16"/>
  <c r="J130" i="16"/>
  <c r="I130" i="16"/>
  <c r="J129" i="16"/>
  <c r="I129" i="16"/>
  <c r="J128" i="16"/>
  <c r="I128" i="16"/>
  <c r="J127" i="16"/>
  <c r="I127" i="16"/>
  <c r="J126" i="16"/>
  <c r="I126" i="16"/>
  <c r="J125" i="16"/>
  <c r="I125" i="16"/>
  <c r="J124" i="16"/>
  <c r="I124" i="16"/>
  <c r="J123" i="16"/>
  <c r="I123" i="16"/>
  <c r="J122" i="16"/>
  <c r="I122" i="16"/>
  <c r="J121" i="16"/>
  <c r="I121" i="16"/>
  <c r="J120" i="16"/>
  <c r="I120" i="16"/>
  <c r="J119" i="16"/>
  <c r="I119" i="16"/>
  <c r="J118" i="16"/>
  <c r="I118" i="16"/>
  <c r="J117" i="16"/>
  <c r="I117" i="16"/>
  <c r="J116" i="16"/>
  <c r="I116" i="16"/>
  <c r="J115" i="16"/>
  <c r="I115" i="16"/>
  <c r="J114" i="16"/>
  <c r="I114" i="16"/>
  <c r="J113" i="16"/>
  <c r="I113" i="16"/>
  <c r="J112" i="16"/>
  <c r="I112" i="16"/>
  <c r="J111" i="16"/>
  <c r="I111" i="16"/>
  <c r="J110" i="16"/>
  <c r="I110" i="16"/>
  <c r="J109" i="16"/>
  <c r="I109" i="16"/>
  <c r="J108" i="16"/>
  <c r="I108" i="16"/>
  <c r="J107" i="16"/>
  <c r="I107" i="16"/>
  <c r="J106" i="16"/>
  <c r="I106" i="16"/>
  <c r="J105" i="16"/>
  <c r="I105" i="16"/>
  <c r="J104" i="16"/>
  <c r="I104" i="16"/>
  <c r="J103" i="16"/>
  <c r="I103" i="16"/>
  <c r="J102" i="16"/>
  <c r="I102" i="16"/>
  <c r="J101" i="16"/>
  <c r="I101" i="16"/>
  <c r="J100" i="16"/>
  <c r="I100" i="16"/>
  <c r="J99" i="16"/>
  <c r="I99" i="16"/>
  <c r="J98" i="16"/>
  <c r="I98" i="16"/>
  <c r="J97" i="16"/>
  <c r="I97" i="16"/>
  <c r="J96" i="16"/>
  <c r="I96" i="16"/>
  <c r="J95" i="16"/>
  <c r="I95" i="16"/>
  <c r="J94" i="16"/>
  <c r="I94" i="16"/>
  <c r="J93" i="16"/>
  <c r="I93" i="16"/>
  <c r="J92" i="16"/>
  <c r="I92" i="16"/>
  <c r="J91" i="16"/>
  <c r="I91" i="16"/>
  <c r="J90" i="16"/>
  <c r="I90" i="16"/>
  <c r="J89" i="16"/>
  <c r="I89" i="16"/>
  <c r="J88" i="16"/>
  <c r="I88" i="16"/>
  <c r="J87" i="16"/>
  <c r="I87" i="16"/>
  <c r="J86" i="16"/>
  <c r="I86" i="16"/>
  <c r="J85" i="16"/>
  <c r="I85" i="16"/>
  <c r="J84" i="16"/>
  <c r="I84" i="16"/>
  <c r="J83" i="16"/>
  <c r="I83" i="16"/>
  <c r="J82" i="16"/>
  <c r="I82" i="16"/>
  <c r="J81" i="16"/>
  <c r="I81" i="16"/>
  <c r="J80" i="16"/>
  <c r="I80" i="16"/>
  <c r="J79" i="16"/>
  <c r="I79" i="16"/>
  <c r="J78" i="16"/>
  <c r="I78" i="16"/>
  <c r="J77" i="16"/>
  <c r="I77" i="16"/>
  <c r="J76" i="16"/>
  <c r="I76" i="16"/>
  <c r="J75" i="16"/>
  <c r="I75" i="16"/>
  <c r="J74" i="16"/>
  <c r="I74" i="16"/>
  <c r="J73" i="16"/>
  <c r="I73" i="16"/>
  <c r="J72" i="16"/>
  <c r="I72" i="16"/>
  <c r="J71" i="16"/>
  <c r="I71" i="16"/>
  <c r="J70" i="16"/>
  <c r="I70" i="16"/>
  <c r="J69" i="16"/>
  <c r="I69" i="16"/>
  <c r="J68" i="16"/>
  <c r="I68" i="16"/>
  <c r="J67" i="16"/>
  <c r="I67" i="16"/>
  <c r="J66" i="16"/>
  <c r="I66" i="16"/>
  <c r="J65" i="16"/>
  <c r="I65" i="16"/>
  <c r="J64" i="16"/>
  <c r="I64" i="16"/>
  <c r="J63" i="16"/>
  <c r="I63" i="16"/>
  <c r="J62" i="16"/>
  <c r="I62" i="16"/>
  <c r="J61" i="16"/>
  <c r="I61" i="16"/>
  <c r="J60" i="16"/>
  <c r="I60" i="16"/>
  <c r="J59" i="16"/>
  <c r="I59" i="16"/>
  <c r="J58" i="16"/>
  <c r="I58" i="16"/>
  <c r="J57" i="16"/>
  <c r="I57" i="16"/>
  <c r="J56" i="16"/>
  <c r="I56" i="16"/>
  <c r="J55" i="16"/>
  <c r="I55" i="16"/>
  <c r="J54" i="16"/>
  <c r="I54" i="16"/>
  <c r="J53" i="16"/>
  <c r="I53" i="16"/>
  <c r="J52" i="16"/>
  <c r="I52" i="16"/>
  <c r="J51" i="16"/>
  <c r="I51" i="16"/>
  <c r="J50" i="16"/>
  <c r="I50" i="16"/>
  <c r="J49" i="16"/>
  <c r="I49" i="16"/>
  <c r="J48" i="16"/>
  <c r="I48" i="16"/>
  <c r="J47" i="16"/>
  <c r="I47" i="16"/>
  <c r="J46" i="16"/>
  <c r="I46" i="16"/>
  <c r="J45" i="16"/>
  <c r="I45" i="16"/>
  <c r="J44" i="16"/>
  <c r="I44" i="16"/>
  <c r="J43" i="16"/>
  <c r="I43" i="16"/>
  <c r="J42" i="16"/>
  <c r="I42" i="16"/>
  <c r="J41" i="16"/>
  <c r="I41" i="16"/>
  <c r="J40" i="16"/>
  <c r="I40" i="16"/>
  <c r="J39" i="16"/>
  <c r="I39" i="16"/>
  <c r="J38" i="16"/>
  <c r="I38" i="16"/>
  <c r="J37" i="16"/>
  <c r="I37" i="16"/>
  <c r="J36" i="16"/>
  <c r="I36" i="16"/>
  <c r="J35" i="16"/>
  <c r="I35" i="16"/>
  <c r="J34" i="16"/>
  <c r="I34" i="16"/>
  <c r="J33" i="16"/>
  <c r="I33" i="16"/>
  <c r="J32" i="16"/>
  <c r="I32" i="16"/>
  <c r="J31" i="16"/>
  <c r="I31" i="16"/>
  <c r="J30" i="16"/>
  <c r="I30" i="16"/>
  <c r="J29" i="16"/>
  <c r="I29" i="16"/>
  <c r="J28" i="16"/>
  <c r="I28" i="16"/>
  <c r="J27" i="16"/>
  <c r="I27" i="16"/>
  <c r="J26" i="16"/>
  <c r="I26" i="16"/>
  <c r="J25" i="16"/>
  <c r="I25" i="16"/>
  <c r="J24" i="16"/>
  <c r="I24" i="16"/>
  <c r="J23" i="16"/>
  <c r="I23" i="16"/>
  <c r="J22" i="16"/>
  <c r="I22" i="16"/>
  <c r="J21" i="16"/>
  <c r="I21" i="16"/>
  <c r="J20" i="16"/>
  <c r="I20" i="16"/>
  <c r="J19" i="16"/>
  <c r="I19" i="16"/>
  <c r="J18" i="16"/>
  <c r="I18" i="16"/>
  <c r="J17" i="16"/>
  <c r="I17" i="16"/>
  <c r="J16" i="16"/>
  <c r="I16" i="16"/>
  <c r="J15" i="16"/>
  <c r="I15" i="16"/>
  <c r="J14" i="16"/>
  <c r="I14" i="16"/>
  <c r="J13" i="16"/>
  <c r="I13" i="16"/>
  <c r="J12" i="16"/>
  <c r="I12" i="16"/>
  <c r="J11" i="16"/>
  <c r="I11" i="16"/>
  <c r="J10" i="16"/>
  <c r="I10" i="16"/>
  <c r="J9" i="16"/>
  <c r="I9" i="16"/>
  <c r="J8" i="16"/>
  <c r="I8" i="16"/>
  <c r="J7" i="16"/>
  <c r="I7" i="16"/>
  <c r="J6" i="16"/>
  <c r="I6" i="16"/>
  <c r="J5" i="16"/>
  <c r="I5" i="16"/>
  <c r="J4" i="16"/>
  <c r="I4" i="16"/>
  <c r="J3" i="16"/>
  <c r="I3" i="16"/>
  <c r="J2" i="16"/>
  <c r="I2" i="16"/>
  <c r="Z208" i="13"/>
  <c r="Z207" i="13"/>
  <c r="Z206" i="13"/>
  <c r="Z205" i="13"/>
  <c r="Z204" i="13"/>
  <c r="Z203" i="13"/>
  <c r="Z190" i="13"/>
  <c r="Z175" i="13"/>
  <c r="Z189" i="13"/>
  <c r="Z182" i="13"/>
  <c r="Z186" i="13"/>
  <c r="Z194" i="13"/>
  <c r="Z198" i="13"/>
  <c r="Z202" i="13"/>
  <c r="Z185" i="13"/>
  <c r="Z193" i="13"/>
  <c r="Z180" i="13"/>
  <c r="Z181" i="13"/>
  <c r="Z195" i="13"/>
  <c r="Z184" i="13"/>
  <c r="Z201" i="13"/>
  <c r="Z176" i="13"/>
  <c r="Z188" i="13"/>
  <c r="Z200" i="13"/>
  <c r="Z192" i="13"/>
  <c r="Z177" i="13"/>
  <c r="Z179" i="13"/>
  <c r="Z197" i="13"/>
  <c r="Z191" i="13"/>
  <c r="Z178" i="13"/>
  <c r="Z196" i="13"/>
  <c r="Z187" i="13"/>
  <c r="Z183" i="13"/>
  <c r="Z199" i="13"/>
  <c r="Z50" i="1" l="1"/>
  <c r="AW1" i="11" s="1"/>
  <c r="Z49" i="1"/>
  <c r="H49" i="1" s="1"/>
  <c r="Z173" i="13"/>
  <c r="Z171" i="13"/>
  <c r="Z167" i="13"/>
  <c r="Z166" i="13"/>
  <c r="Z165" i="13"/>
  <c r="Z169" i="13"/>
  <c r="Z160" i="13"/>
  <c r="Z172" i="13"/>
  <c r="Z162" i="13"/>
  <c r="Z174" i="13"/>
  <c r="Z161" i="13"/>
  <c r="Z168" i="13"/>
  <c r="Z163" i="13"/>
  <c r="Z159" i="13"/>
  <c r="Z164" i="13"/>
  <c r="Z158" i="13"/>
  <c r="Z170" i="13"/>
  <c r="M50" i="1" l="1"/>
  <c r="U50" i="1"/>
  <c r="Q50" i="1"/>
  <c r="I50" i="1"/>
  <c r="T50" i="1"/>
  <c r="S50" i="1"/>
  <c r="O50" i="1"/>
  <c r="K50" i="1"/>
  <c r="G50" i="1"/>
  <c r="P50" i="1"/>
  <c r="L50" i="1"/>
  <c r="H50" i="1"/>
  <c r="R50" i="1"/>
  <c r="N50" i="1"/>
  <c r="J50" i="1"/>
  <c r="F50" i="1"/>
  <c r="AV1" i="11"/>
  <c r="U49" i="1"/>
  <c r="M49" i="1"/>
  <c r="I49" i="1"/>
  <c r="S49" i="1"/>
  <c r="O49" i="1"/>
  <c r="K49" i="1"/>
  <c r="G49" i="1"/>
  <c r="R49" i="1"/>
  <c r="N49" i="1"/>
  <c r="J49" i="1"/>
  <c r="F49" i="1"/>
  <c r="Q49" i="1"/>
  <c r="T49" i="1"/>
  <c r="P49" i="1"/>
  <c r="L49" i="1"/>
  <c r="Z147" i="13"/>
  <c r="Z155" i="13"/>
  <c r="Z138" i="13"/>
  <c r="Z150" i="13"/>
  <c r="Z151" i="13"/>
  <c r="Z146" i="13"/>
  <c r="Z139" i="13"/>
  <c r="Z134" i="13"/>
  <c r="Z149" i="13"/>
  <c r="Z156" i="13"/>
  <c r="Z143" i="13"/>
  <c r="Z144" i="13"/>
  <c r="Z137" i="13"/>
  <c r="Z157" i="13"/>
  <c r="Z135" i="13"/>
  <c r="Z136" i="13"/>
  <c r="Z142" i="13"/>
  <c r="Z140" i="13"/>
  <c r="Z154" i="13"/>
  <c r="Z133" i="13"/>
  <c r="Z148" i="13"/>
  <c r="Z141" i="13"/>
  <c r="Z153" i="13"/>
  <c r="Z145" i="13"/>
  <c r="Z152" i="13"/>
  <c r="D50" i="1" l="1"/>
  <c r="D49" i="1"/>
  <c r="U2" i="13"/>
  <c r="T2" i="13"/>
  <c r="S2" i="13"/>
  <c r="R2" i="13"/>
  <c r="Q2" i="13"/>
  <c r="P2" i="13"/>
  <c r="O2" i="13"/>
  <c r="N2" i="13"/>
  <c r="M2" i="13"/>
  <c r="L2" i="13"/>
  <c r="K2" i="13"/>
  <c r="B207" i="11"/>
  <c r="B201" i="11"/>
  <c r="B200" i="11"/>
  <c r="B199" i="11"/>
  <c r="B198" i="11"/>
  <c r="B194" i="11"/>
  <c r="B188" i="11"/>
  <c r="B187" i="11"/>
  <c r="B186" i="11"/>
  <c r="B185" i="11"/>
  <c r="B181" i="11"/>
  <c r="B175" i="11"/>
  <c r="B174" i="11"/>
  <c r="B173" i="11"/>
  <c r="B172" i="11"/>
  <c r="B168" i="11"/>
  <c r="B162" i="11"/>
  <c r="B161" i="11"/>
  <c r="B160" i="11"/>
  <c r="B159" i="11"/>
  <c r="B155" i="11"/>
  <c r="B149" i="11"/>
  <c r="B148" i="11"/>
  <c r="B147" i="11"/>
  <c r="B146" i="11"/>
  <c r="B142" i="11"/>
  <c r="B136" i="11"/>
  <c r="B135" i="11"/>
  <c r="B134" i="11"/>
  <c r="B133" i="11"/>
  <c r="B129" i="11"/>
  <c r="B123" i="11"/>
  <c r="B122" i="11"/>
  <c r="B121" i="11"/>
  <c r="B120" i="11"/>
  <c r="B116" i="11"/>
  <c r="B110" i="11"/>
  <c r="B109" i="11"/>
  <c r="B108" i="11"/>
  <c r="B107" i="11"/>
  <c r="B103" i="11"/>
  <c r="B97" i="11"/>
  <c r="B96" i="11"/>
  <c r="B95" i="11"/>
  <c r="B94" i="11"/>
  <c r="B90" i="11"/>
  <c r="B84" i="11"/>
  <c r="B83" i="11"/>
  <c r="B82" i="11"/>
  <c r="B81" i="11"/>
  <c r="B77" i="11"/>
  <c r="B71" i="11"/>
  <c r="B70" i="11"/>
  <c r="B69" i="11"/>
  <c r="B68" i="11"/>
  <c r="B64" i="11"/>
  <c r="B58" i="11"/>
  <c r="B57" i="11"/>
  <c r="B56" i="11"/>
  <c r="B55" i="11"/>
  <c r="B51" i="11"/>
  <c r="B45" i="11"/>
  <c r="B44" i="11"/>
  <c r="B43" i="11"/>
  <c r="B42" i="11"/>
  <c r="B38" i="11"/>
  <c r="B32" i="11"/>
  <c r="B31" i="11"/>
  <c r="B30" i="11"/>
  <c r="B29" i="11"/>
  <c r="B25" i="11"/>
  <c r="B19" i="11"/>
  <c r="B18" i="11"/>
  <c r="B17" i="11"/>
  <c r="B16" i="11"/>
  <c r="B12" i="11"/>
  <c r="B6" i="11"/>
  <c r="B5" i="11"/>
  <c r="B4" i="11"/>
  <c r="B3" i="11"/>
  <c r="A2" i="11"/>
  <c r="U17" i="10"/>
  <c r="M17" i="10"/>
  <c r="D17" i="10"/>
  <c r="A17" i="10"/>
  <c r="AG17" i="10" s="1"/>
  <c r="AJ16" i="10"/>
  <c r="AH16" i="10"/>
  <c r="AF16" i="10"/>
  <c r="AD16" i="10"/>
  <c r="AB16" i="10"/>
  <c r="Z16" i="10"/>
  <c r="X16" i="10"/>
  <c r="V16" i="10"/>
  <c r="T16" i="10"/>
  <c r="R16" i="10"/>
  <c r="P16" i="10"/>
  <c r="N16" i="10"/>
  <c r="L16" i="10"/>
  <c r="J16" i="10"/>
  <c r="F16" i="10"/>
  <c r="E16" i="10"/>
  <c r="G16" i="10"/>
  <c r="A16" i="10"/>
  <c r="AI16" i="10" s="1"/>
  <c r="AK15" i="10"/>
  <c r="AG15" i="10"/>
  <c r="AE15" i="10"/>
  <c r="AC15" i="10"/>
  <c r="Y15" i="10"/>
  <c r="W15" i="10"/>
  <c r="U15" i="10"/>
  <c r="Q15" i="10"/>
  <c r="O15" i="10"/>
  <c r="M15" i="10"/>
  <c r="I15" i="10"/>
  <c r="H15" i="10"/>
  <c r="D15" i="10"/>
  <c r="A15" i="10"/>
  <c r="AJ14" i="10"/>
  <c r="AH14" i="10"/>
  <c r="AF14" i="10"/>
  <c r="AD14" i="10"/>
  <c r="AB14" i="10"/>
  <c r="Z14" i="10"/>
  <c r="X14" i="10"/>
  <c r="V14" i="10"/>
  <c r="T14" i="10"/>
  <c r="R14" i="10"/>
  <c r="P14" i="10"/>
  <c r="N14" i="10"/>
  <c r="L14" i="10"/>
  <c r="J14" i="10"/>
  <c r="F14" i="10"/>
  <c r="E14" i="10"/>
  <c r="G14" i="10"/>
  <c r="A14" i="10"/>
  <c r="AK14" i="10" s="1"/>
  <c r="AK13" i="10"/>
  <c r="AG13" i="10"/>
  <c r="AE13" i="10"/>
  <c r="AC13" i="10"/>
  <c r="Y13" i="10"/>
  <c r="W13" i="10"/>
  <c r="U13" i="10"/>
  <c r="Q13" i="10"/>
  <c r="O13" i="10"/>
  <c r="M13" i="10"/>
  <c r="I13" i="10"/>
  <c r="H13" i="10"/>
  <c r="D13" i="10"/>
  <c r="A13" i="10"/>
  <c r="AJ12" i="10"/>
  <c r="AH12" i="10"/>
  <c r="AF12" i="10"/>
  <c r="AB12" i="10"/>
  <c r="AA12" i="10"/>
  <c r="Y12" i="10"/>
  <c r="W12" i="10"/>
  <c r="U12" i="10"/>
  <c r="T12" i="10"/>
  <c r="Q12" i="10"/>
  <c r="P12" i="10"/>
  <c r="O12" i="10"/>
  <c r="L12" i="10"/>
  <c r="K12" i="10"/>
  <c r="I12" i="10"/>
  <c r="H12" i="10"/>
  <c r="D12" i="10"/>
  <c r="G12" i="10"/>
  <c r="A12" i="10"/>
  <c r="A11" i="10"/>
  <c r="AH11" i="10" s="1"/>
  <c r="AK10" i="10"/>
  <c r="AH10" i="10"/>
  <c r="AG10" i="10"/>
  <c r="AE10" i="10"/>
  <c r="AC10" i="10"/>
  <c r="AA10" i="10"/>
  <c r="Z10" i="10"/>
  <c r="W10" i="10"/>
  <c r="V10" i="10"/>
  <c r="U10" i="10"/>
  <c r="R10" i="10"/>
  <c r="Q10" i="10"/>
  <c r="O10" i="10"/>
  <c r="M10" i="10"/>
  <c r="K10" i="10"/>
  <c r="J10" i="10"/>
  <c r="H10" i="10"/>
  <c r="E10" i="10"/>
  <c r="D10" i="10"/>
  <c r="A10" i="10"/>
  <c r="AK9" i="10"/>
  <c r="AJ9" i="10"/>
  <c r="AH9" i="10"/>
  <c r="AG9" i="10"/>
  <c r="AF9" i="10"/>
  <c r="AD9" i="10"/>
  <c r="AC9" i="10"/>
  <c r="AB9" i="10"/>
  <c r="Z9" i="10"/>
  <c r="Y9" i="10"/>
  <c r="X9" i="10"/>
  <c r="V9" i="10"/>
  <c r="U9" i="10"/>
  <c r="T9" i="10"/>
  <c r="R9" i="10"/>
  <c r="Q9" i="10"/>
  <c r="P9" i="10"/>
  <c r="N9" i="10"/>
  <c r="M9" i="10"/>
  <c r="L9" i="10"/>
  <c r="J9" i="10"/>
  <c r="I9" i="10"/>
  <c r="F9" i="10"/>
  <c r="E9" i="10"/>
  <c r="D9" i="10"/>
  <c r="G9" i="10"/>
  <c r="A9" i="10"/>
  <c r="AI9" i="10" s="1"/>
  <c r="A8" i="10"/>
  <c r="AJ8" i="10" s="1"/>
  <c r="A7" i="10"/>
  <c r="AJ7" i="10" s="1"/>
  <c r="AK6" i="10"/>
  <c r="AJ6" i="10"/>
  <c r="AH6" i="10"/>
  <c r="AG6" i="10"/>
  <c r="AF6" i="10"/>
  <c r="AD6" i="10"/>
  <c r="AC6" i="10"/>
  <c r="AB6" i="10"/>
  <c r="Z6" i="10"/>
  <c r="Y6" i="10"/>
  <c r="X6" i="10"/>
  <c r="V6" i="10"/>
  <c r="U6" i="10"/>
  <c r="T6" i="10"/>
  <c r="R6" i="10"/>
  <c r="Q6" i="10"/>
  <c r="P6" i="10"/>
  <c r="N6" i="10"/>
  <c r="M6" i="10"/>
  <c r="L6" i="10"/>
  <c r="J6" i="10"/>
  <c r="I6" i="10"/>
  <c r="F6" i="10"/>
  <c r="E6" i="10"/>
  <c r="D6" i="10"/>
  <c r="G6" i="10"/>
  <c r="A6" i="10"/>
  <c r="AI6" i="10" s="1"/>
  <c r="A5" i="10"/>
  <c r="AF4" i="10"/>
  <c r="AA4" i="10"/>
  <c r="V4" i="10"/>
  <c r="P4" i="10"/>
  <c r="K4" i="10"/>
  <c r="E4" i="10"/>
  <c r="A4" i="10"/>
  <c r="AH4" i="10" s="1"/>
  <c r="A3" i="10"/>
  <c r="AK2" i="10"/>
  <c r="AJ2" i="10"/>
  <c r="AH2" i="10"/>
  <c r="AG2" i="10"/>
  <c r="AF2" i="10"/>
  <c r="AD2" i="10"/>
  <c r="AC2" i="10"/>
  <c r="AB2" i="10"/>
  <c r="Z2" i="10"/>
  <c r="Y2" i="10"/>
  <c r="X2" i="10"/>
  <c r="V2" i="10"/>
  <c r="U2" i="10"/>
  <c r="T2" i="10"/>
  <c r="R2" i="10"/>
  <c r="Q2" i="10"/>
  <c r="P2" i="10"/>
  <c r="N2" i="10"/>
  <c r="M2" i="10"/>
  <c r="L2" i="10"/>
  <c r="J2" i="10"/>
  <c r="I2" i="10"/>
  <c r="F2" i="10"/>
  <c r="E2" i="10"/>
  <c r="D2" i="10"/>
  <c r="G2" i="10"/>
  <c r="A2" i="10"/>
  <c r="AI2" i="10" s="1"/>
  <c r="X33" i="17"/>
  <c r="U33" i="17"/>
  <c r="R33" i="17"/>
  <c r="P33" i="17"/>
  <c r="M33" i="17"/>
  <c r="J33" i="17"/>
  <c r="H33" i="17"/>
  <c r="F33" i="17"/>
  <c r="A33" i="17"/>
  <c r="V33" i="17" s="1"/>
  <c r="X32" i="17"/>
  <c r="V32" i="17"/>
  <c r="S32" i="17"/>
  <c r="P32" i="17"/>
  <c r="N32" i="17"/>
  <c r="K32" i="17"/>
  <c r="H32" i="17"/>
  <c r="E32" i="17"/>
  <c r="A32" i="17"/>
  <c r="W32" i="17" s="1"/>
  <c r="V31" i="17"/>
  <c r="T31" i="17"/>
  <c r="Q31" i="17"/>
  <c r="L31" i="17"/>
  <c r="I31" i="17"/>
  <c r="E31" i="17"/>
  <c r="A31" i="17"/>
  <c r="W30" i="17"/>
  <c r="T30" i="17"/>
  <c r="R30" i="17"/>
  <c r="L30" i="17"/>
  <c r="J30" i="17"/>
  <c r="G30" i="17"/>
  <c r="A30" i="17"/>
  <c r="X29" i="17"/>
  <c r="V29" i="17"/>
  <c r="U29" i="17"/>
  <c r="R29" i="17"/>
  <c r="Q29" i="17"/>
  <c r="P29" i="17"/>
  <c r="M29" i="17"/>
  <c r="L29" i="17"/>
  <c r="J29" i="17"/>
  <c r="H29" i="17"/>
  <c r="E29" i="17"/>
  <c r="F29" i="17"/>
  <c r="A29" i="17"/>
  <c r="X28" i="17"/>
  <c r="W28" i="17"/>
  <c r="V28" i="17"/>
  <c r="S28" i="17"/>
  <c r="R28" i="17"/>
  <c r="P28" i="17"/>
  <c r="N28" i="17"/>
  <c r="L28" i="17"/>
  <c r="K28" i="17"/>
  <c r="H28" i="17"/>
  <c r="G28" i="17"/>
  <c r="E28" i="17"/>
  <c r="A28" i="17"/>
  <c r="V27" i="17"/>
  <c r="T27" i="17"/>
  <c r="N27" i="17"/>
  <c r="M27" i="17"/>
  <c r="H27" i="17"/>
  <c r="E27" i="17"/>
  <c r="A27" i="17"/>
  <c r="X27" i="17" s="1"/>
  <c r="W26" i="17"/>
  <c r="T26" i="17"/>
  <c r="O26" i="17"/>
  <c r="N26" i="17"/>
  <c r="H26" i="17"/>
  <c r="G26" i="17"/>
  <c r="A26" i="17"/>
  <c r="X26" i="17" s="1"/>
  <c r="X25" i="17"/>
  <c r="U25" i="17"/>
  <c r="T25" i="17"/>
  <c r="P25" i="17"/>
  <c r="N25" i="17"/>
  <c r="M25" i="17"/>
  <c r="I25" i="17"/>
  <c r="H25" i="17"/>
  <c r="F25" i="17"/>
  <c r="A25" i="17"/>
  <c r="X24" i="17"/>
  <c r="V24" i="17"/>
  <c r="T24" i="17"/>
  <c r="P24" i="17"/>
  <c r="O24" i="17"/>
  <c r="N24" i="17"/>
  <c r="J24" i="17"/>
  <c r="H24" i="17"/>
  <c r="E24" i="17"/>
  <c r="A24" i="17"/>
  <c r="Y23" i="17"/>
  <c r="A23" i="17"/>
  <c r="R22" i="17"/>
  <c r="K22" i="17"/>
  <c r="A22" i="17"/>
  <c r="X21" i="17"/>
  <c r="V21" i="17"/>
  <c r="U21" i="17"/>
  <c r="R21" i="17"/>
  <c r="Q21" i="17"/>
  <c r="P21" i="17"/>
  <c r="M21" i="17"/>
  <c r="L21" i="17"/>
  <c r="J21" i="17"/>
  <c r="H21" i="17"/>
  <c r="E21" i="17"/>
  <c r="F21" i="17"/>
  <c r="A21" i="17"/>
  <c r="X20" i="17"/>
  <c r="W20" i="17"/>
  <c r="V20" i="17"/>
  <c r="S20" i="17"/>
  <c r="R20" i="17"/>
  <c r="P20" i="17"/>
  <c r="N20" i="17"/>
  <c r="L20" i="17"/>
  <c r="K20" i="17"/>
  <c r="H20" i="17"/>
  <c r="G20" i="17"/>
  <c r="E20" i="17"/>
  <c r="A20" i="17"/>
  <c r="X19" i="17"/>
  <c r="V19" i="17"/>
  <c r="T19" i="17"/>
  <c r="Q19" i="17"/>
  <c r="N19" i="17"/>
  <c r="M19" i="17"/>
  <c r="I19" i="17"/>
  <c r="H19" i="17"/>
  <c r="E19" i="17"/>
  <c r="A19" i="17"/>
  <c r="X18" i="17"/>
  <c r="W18" i="17"/>
  <c r="T18" i="17"/>
  <c r="R18" i="17"/>
  <c r="O18" i="17"/>
  <c r="N18" i="17"/>
  <c r="J18" i="17"/>
  <c r="H18" i="17"/>
  <c r="G18" i="17"/>
  <c r="A18" i="17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E17" i="17"/>
  <c r="F17" i="17"/>
  <c r="D17" i="17"/>
  <c r="C17" i="17"/>
  <c r="B17" i="17"/>
  <c r="B38" i="17" s="1"/>
  <c r="AK17" i="15"/>
  <c r="AJ17" i="15"/>
  <c r="AH17" i="15"/>
  <c r="AG17" i="15"/>
  <c r="AF17" i="15"/>
  <c r="AD17" i="15"/>
  <c r="AC17" i="15"/>
  <c r="AB17" i="15"/>
  <c r="Z17" i="15"/>
  <c r="Y17" i="15"/>
  <c r="X17" i="15"/>
  <c r="V17" i="15"/>
  <c r="U17" i="15"/>
  <c r="T17" i="15"/>
  <c r="R17" i="15"/>
  <c r="Q17" i="15"/>
  <c r="P17" i="15"/>
  <c r="N17" i="15"/>
  <c r="M17" i="15"/>
  <c r="L17" i="15"/>
  <c r="J17" i="15"/>
  <c r="I17" i="15"/>
  <c r="G17" i="15"/>
  <c r="F17" i="15"/>
  <c r="E17" i="15"/>
  <c r="D17" i="15"/>
  <c r="A17" i="15"/>
  <c r="AI17" i="15" s="1"/>
  <c r="A16" i="15"/>
  <c r="AK15" i="15"/>
  <c r="AG15" i="15"/>
  <c r="AE15" i="15"/>
  <c r="AA15" i="15"/>
  <c r="Z15" i="15"/>
  <c r="V15" i="15"/>
  <c r="U15" i="15"/>
  <c r="Q15" i="15"/>
  <c r="O15" i="15"/>
  <c r="K15" i="15"/>
  <c r="J15" i="15"/>
  <c r="F15" i="15"/>
  <c r="E15" i="15"/>
  <c r="A15" i="15"/>
  <c r="AH15" i="15" s="1"/>
  <c r="AK14" i="15"/>
  <c r="AJ14" i="15"/>
  <c r="AH14" i="15"/>
  <c r="AG14" i="15"/>
  <c r="AF14" i="15"/>
  <c r="AD14" i="15"/>
  <c r="AC14" i="15"/>
  <c r="AB14" i="15"/>
  <c r="Z14" i="15"/>
  <c r="Y14" i="15"/>
  <c r="X14" i="15"/>
  <c r="V14" i="15"/>
  <c r="U14" i="15"/>
  <c r="T14" i="15"/>
  <c r="R14" i="15"/>
  <c r="Q14" i="15"/>
  <c r="P14" i="15"/>
  <c r="N14" i="15"/>
  <c r="M14" i="15"/>
  <c r="L14" i="15"/>
  <c r="J14" i="15"/>
  <c r="I14" i="15"/>
  <c r="G14" i="15"/>
  <c r="F14" i="15"/>
  <c r="E14" i="15"/>
  <c r="D14" i="15"/>
  <c r="A14" i="15"/>
  <c r="AI14" i="15" s="1"/>
  <c r="AG13" i="15"/>
  <c r="AC13" i="15"/>
  <c r="AB13" i="15"/>
  <c r="W13" i="15"/>
  <c r="S13" i="15"/>
  <c r="Q13" i="15"/>
  <c r="L13" i="15"/>
  <c r="G13" i="15"/>
  <c r="H13" i="15"/>
  <c r="A13" i="15"/>
  <c r="AJ12" i="15"/>
  <c r="AF12" i="15"/>
  <c r="AE12" i="15"/>
  <c r="AA12" i="15"/>
  <c r="Z12" i="15"/>
  <c r="V12" i="15"/>
  <c r="T12" i="15"/>
  <c r="P12" i="15"/>
  <c r="O12" i="15"/>
  <c r="K12" i="15"/>
  <c r="J12" i="15"/>
  <c r="F12" i="15"/>
  <c r="D12" i="15"/>
  <c r="A12" i="15"/>
  <c r="AH12" i="15" s="1"/>
  <c r="AC11" i="15"/>
  <c r="R11" i="15"/>
  <c r="H11" i="15"/>
  <c r="A11" i="15"/>
  <c r="AH11" i="15" s="1"/>
  <c r="AK10" i="15"/>
  <c r="AJ10" i="15"/>
  <c r="AH10" i="15"/>
  <c r="AG10" i="15"/>
  <c r="AF10" i="15"/>
  <c r="AD10" i="15"/>
  <c r="AC10" i="15"/>
  <c r="AB10" i="15"/>
  <c r="Z10" i="15"/>
  <c r="Y10" i="15"/>
  <c r="X10" i="15"/>
  <c r="V10" i="15"/>
  <c r="U10" i="15"/>
  <c r="T10" i="15"/>
  <c r="R10" i="15"/>
  <c r="Q10" i="15"/>
  <c r="P10" i="15"/>
  <c r="N10" i="15"/>
  <c r="M10" i="15"/>
  <c r="L10" i="15"/>
  <c r="J10" i="15"/>
  <c r="I10" i="15"/>
  <c r="G10" i="15"/>
  <c r="F10" i="15"/>
  <c r="E10" i="15"/>
  <c r="D10" i="15"/>
  <c r="A10" i="15"/>
  <c r="AI10" i="15" s="1"/>
  <c r="AF9" i="15"/>
  <c r="Y9" i="15"/>
  <c r="S9" i="15"/>
  <c r="K9" i="15"/>
  <c r="D9" i="15"/>
  <c r="A9" i="15"/>
  <c r="AJ9" i="15" s="1"/>
  <c r="A8" i="15"/>
  <c r="A7" i="15"/>
  <c r="AK6" i="15"/>
  <c r="AJ6" i="15"/>
  <c r="AH6" i="15"/>
  <c r="AG6" i="15"/>
  <c r="AF6" i="15"/>
  <c r="AD6" i="15"/>
  <c r="AC6" i="15"/>
  <c r="AB6" i="15"/>
  <c r="Z6" i="15"/>
  <c r="Y6" i="15"/>
  <c r="X6" i="15"/>
  <c r="V6" i="15"/>
  <c r="U6" i="15"/>
  <c r="T6" i="15"/>
  <c r="R6" i="15"/>
  <c r="Q6" i="15"/>
  <c r="P6" i="15"/>
  <c r="N6" i="15"/>
  <c r="M6" i="15"/>
  <c r="L6" i="15"/>
  <c r="J6" i="15"/>
  <c r="I6" i="15"/>
  <c r="G6" i="15"/>
  <c r="F6" i="15"/>
  <c r="E6" i="15"/>
  <c r="D6" i="15"/>
  <c r="A6" i="15"/>
  <c r="AI6" i="15" s="1"/>
  <c r="A5" i="15"/>
  <c r="AJ4" i="15"/>
  <c r="AH4" i="15"/>
  <c r="AF4" i="15"/>
  <c r="AE4" i="15"/>
  <c r="AB4" i="15"/>
  <c r="AA4" i="15"/>
  <c r="Z4" i="15"/>
  <c r="W4" i="15"/>
  <c r="V4" i="15"/>
  <c r="T4" i="15"/>
  <c r="R4" i="15"/>
  <c r="P4" i="15"/>
  <c r="O4" i="15"/>
  <c r="L4" i="15"/>
  <c r="K4" i="15"/>
  <c r="J4" i="15"/>
  <c r="H4" i="15"/>
  <c r="F4" i="15"/>
  <c r="D4" i="15"/>
  <c r="A4" i="15"/>
  <c r="A3" i="15"/>
  <c r="AK2" i="15"/>
  <c r="AJ2" i="15"/>
  <c r="AH2" i="15"/>
  <c r="AG2" i="15"/>
  <c r="AF2" i="15"/>
  <c r="AD2" i="15"/>
  <c r="AC2" i="15"/>
  <c r="AB2" i="15"/>
  <c r="Z2" i="15"/>
  <c r="Y2" i="15"/>
  <c r="X2" i="15"/>
  <c r="V2" i="15"/>
  <c r="U2" i="15"/>
  <c r="T2" i="15"/>
  <c r="R2" i="15"/>
  <c r="Q2" i="15"/>
  <c r="P2" i="15"/>
  <c r="N2" i="15"/>
  <c r="M2" i="15"/>
  <c r="L2" i="15"/>
  <c r="J2" i="15"/>
  <c r="I2" i="15"/>
  <c r="G2" i="15"/>
  <c r="F2" i="15"/>
  <c r="E2" i="15"/>
  <c r="D2" i="15"/>
  <c r="A2" i="15"/>
  <c r="AI2" i="15" s="1"/>
  <c r="E35" i="14"/>
  <c r="D35" i="14"/>
  <c r="E34" i="14"/>
  <c r="D34" i="14"/>
  <c r="F33" i="14"/>
  <c r="G33" i="14" s="1"/>
  <c r="A33" i="14"/>
  <c r="A32" i="14"/>
  <c r="F32" i="14" s="1"/>
  <c r="G32" i="14" s="1"/>
  <c r="F31" i="14"/>
  <c r="G31" i="14" s="1"/>
  <c r="A31" i="14"/>
  <c r="A30" i="14"/>
  <c r="F30" i="14" s="1"/>
  <c r="G30" i="14" s="1"/>
  <c r="F29" i="14"/>
  <c r="G29" i="14" s="1"/>
  <c r="A29" i="14"/>
  <c r="F28" i="14"/>
  <c r="G28" i="14" s="1"/>
  <c r="A28" i="14"/>
  <c r="A27" i="14"/>
  <c r="F27" i="14" s="1"/>
  <c r="G27" i="14" s="1"/>
  <c r="F26" i="14"/>
  <c r="G26" i="14" s="1"/>
  <c r="A26" i="14"/>
  <c r="A25" i="14"/>
  <c r="F25" i="14" s="1"/>
  <c r="G25" i="14" s="1"/>
  <c r="A24" i="14"/>
  <c r="F24" i="14" s="1"/>
  <c r="G24" i="14" s="1"/>
  <c r="F23" i="14"/>
  <c r="G23" i="14" s="1"/>
  <c r="A23" i="14"/>
  <c r="F22" i="14"/>
  <c r="G22" i="14" s="1"/>
  <c r="A22" i="14"/>
  <c r="F21" i="14"/>
  <c r="G21" i="14" s="1"/>
  <c r="A21" i="14"/>
  <c r="A20" i="14"/>
  <c r="F20" i="14" s="1"/>
  <c r="G20" i="14" s="1"/>
  <c r="F19" i="14"/>
  <c r="G19" i="14" s="1"/>
  <c r="A19" i="14"/>
  <c r="F18" i="14"/>
  <c r="A18" i="14"/>
  <c r="G17" i="14"/>
  <c r="B40" i="8" s="1"/>
  <c r="D40" i="8" s="1"/>
  <c r="F17" i="14"/>
  <c r="E17" i="14"/>
  <c r="D17" i="14"/>
  <c r="E35" i="8"/>
  <c r="C41" i="8" s="1"/>
  <c r="Z34" i="8"/>
  <c r="X34" i="8"/>
  <c r="W34" i="8"/>
  <c r="V34" i="8"/>
  <c r="T34" i="8"/>
  <c r="S34" i="8"/>
  <c r="R34" i="8"/>
  <c r="P34" i="8"/>
  <c r="O34" i="8"/>
  <c r="N34" i="8"/>
  <c r="L34" i="8"/>
  <c r="K34" i="8"/>
  <c r="J34" i="8"/>
  <c r="H34" i="8"/>
  <c r="G34" i="8"/>
  <c r="F34" i="8"/>
  <c r="A34" i="8"/>
  <c r="Y34" i="8" s="1"/>
  <c r="Y33" i="8"/>
  <c r="X33" i="8"/>
  <c r="V33" i="8"/>
  <c r="T33" i="8"/>
  <c r="R33" i="8"/>
  <c r="Q33" i="8"/>
  <c r="N33" i="8"/>
  <c r="M33" i="8"/>
  <c r="L33" i="8"/>
  <c r="I33" i="8"/>
  <c r="H33" i="8"/>
  <c r="F33" i="8"/>
  <c r="A33" i="8"/>
  <c r="Z32" i="8"/>
  <c r="X32" i="8"/>
  <c r="W32" i="8"/>
  <c r="V32" i="8"/>
  <c r="T32" i="8"/>
  <c r="S32" i="8"/>
  <c r="R32" i="8"/>
  <c r="P32" i="8"/>
  <c r="O32" i="8"/>
  <c r="N32" i="8"/>
  <c r="L32" i="8"/>
  <c r="K32" i="8"/>
  <c r="J32" i="8"/>
  <c r="H32" i="8"/>
  <c r="G32" i="8"/>
  <c r="F32" i="8"/>
  <c r="A32" i="8"/>
  <c r="Y32" i="8" s="1"/>
  <c r="U31" i="8"/>
  <c r="A31" i="8"/>
  <c r="Z30" i="8"/>
  <c r="X30" i="8"/>
  <c r="W30" i="8"/>
  <c r="V30" i="8"/>
  <c r="T30" i="8"/>
  <c r="S30" i="8"/>
  <c r="R30" i="8"/>
  <c r="P30" i="8"/>
  <c r="O30" i="8"/>
  <c r="N30" i="8"/>
  <c r="L30" i="8"/>
  <c r="K30" i="8"/>
  <c r="J30" i="8"/>
  <c r="H30" i="8"/>
  <c r="G30" i="8"/>
  <c r="F30" i="8"/>
  <c r="A30" i="8"/>
  <c r="Y30" i="8" s="1"/>
  <c r="Y29" i="8"/>
  <c r="X29" i="8"/>
  <c r="V29" i="8"/>
  <c r="T29" i="8"/>
  <c r="R29" i="8"/>
  <c r="Q29" i="8"/>
  <c r="N29" i="8"/>
  <c r="M29" i="8"/>
  <c r="L29" i="8"/>
  <c r="I29" i="8"/>
  <c r="H29" i="8"/>
  <c r="F29" i="8"/>
  <c r="A29" i="8"/>
  <c r="Z28" i="8"/>
  <c r="X28" i="8"/>
  <c r="W28" i="8"/>
  <c r="V28" i="8"/>
  <c r="T28" i="8"/>
  <c r="S28" i="8"/>
  <c r="R28" i="8"/>
  <c r="P28" i="8"/>
  <c r="O28" i="8"/>
  <c r="N28" i="8"/>
  <c r="L28" i="8"/>
  <c r="K28" i="8"/>
  <c r="J28" i="8"/>
  <c r="H28" i="8"/>
  <c r="G28" i="8"/>
  <c r="F28" i="8"/>
  <c r="A28" i="8"/>
  <c r="Y28" i="8" s="1"/>
  <c r="Y27" i="8"/>
  <c r="Q27" i="8"/>
  <c r="J27" i="8"/>
  <c r="A27" i="8"/>
  <c r="Z26" i="8"/>
  <c r="X26" i="8"/>
  <c r="W26" i="8"/>
  <c r="V26" i="8"/>
  <c r="T26" i="8"/>
  <c r="S26" i="8"/>
  <c r="R26" i="8"/>
  <c r="P26" i="8"/>
  <c r="O26" i="8"/>
  <c r="N26" i="8"/>
  <c r="L26" i="8"/>
  <c r="K26" i="8"/>
  <c r="J26" i="8"/>
  <c r="H26" i="8"/>
  <c r="G26" i="8"/>
  <c r="F26" i="8"/>
  <c r="A26" i="8"/>
  <c r="Y26" i="8" s="1"/>
  <c r="Y25" i="8"/>
  <c r="X25" i="8"/>
  <c r="V25" i="8"/>
  <c r="T25" i="8"/>
  <c r="R25" i="8"/>
  <c r="Q25" i="8"/>
  <c r="N25" i="8"/>
  <c r="M25" i="8"/>
  <c r="L25" i="8"/>
  <c r="I25" i="8"/>
  <c r="H25" i="8"/>
  <c r="F25" i="8"/>
  <c r="A25" i="8"/>
  <c r="Z24" i="8"/>
  <c r="X24" i="8"/>
  <c r="W24" i="8"/>
  <c r="V24" i="8"/>
  <c r="T24" i="8"/>
  <c r="S24" i="8"/>
  <c r="R24" i="8"/>
  <c r="P24" i="8"/>
  <c r="O24" i="8"/>
  <c r="N24" i="8"/>
  <c r="L24" i="8"/>
  <c r="K24" i="8"/>
  <c r="J24" i="8"/>
  <c r="H24" i="8"/>
  <c r="G24" i="8"/>
  <c r="F24" i="8"/>
  <c r="A24" i="8"/>
  <c r="Y24" i="8" s="1"/>
  <c r="Y23" i="8"/>
  <c r="N23" i="8"/>
  <c r="A23" i="8"/>
  <c r="Z22" i="8"/>
  <c r="X22" i="8"/>
  <c r="W22" i="8"/>
  <c r="V22" i="8"/>
  <c r="T22" i="8"/>
  <c r="S22" i="8"/>
  <c r="R22" i="8"/>
  <c r="P22" i="8"/>
  <c r="O22" i="8"/>
  <c r="N22" i="8"/>
  <c r="L22" i="8"/>
  <c r="K22" i="8"/>
  <c r="J22" i="8"/>
  <c r="H22" i="8"/>
  <c r="G22" i="8"/>
  <c r="F22" i="8"/>
  <c r="A22" i="8"/>
  <c r="Y22" i="8" s="1"/>
  <c r="Y21" i="8"/>
  <c r="X21" i="8"/>
  <c r="V21" i="8"/>
  <c r="T21" i="8"/>
  <c r="R21" i="8"/>
  <c r="Q21" i="8"/>
  <c r="N21" i="8"/>
  <c r="M21" i="8"/>
  <c r="L21" i="8"/>
  <c r="I21" i="8"/>
  <c r="H21" i="8"/>
  <c r="F21" i="8"/>
  <c r="A21" i="8"/>
  <c r="Z20" i="8"/>
  <c r="X20" i="8"/>
  <c r="W20" i="8"/>
  <c r="V20" i="8"/>
  <c r="T20" i="8"/>
  <c r="S20" i="8"/>
  <c r="R20" i="8"/>
  <c r="P20" i="8"/>
  <c r="O20" i="8"/>
  <c r="N20" i="8"/>
  <c r="L20" i="8"/>
  <c r="K20" i="8"/>
  <c r="J20" i="8"/>
  <c r="H20" i="8"/>
  <c r="G20" i="8"/>
  <c r="F20" i="8"/>
  <c r="A20" i="8"/>
  <c r="Y20" i="8" s="1"/>
  <c r="Z19" i="8"/>
  <c r="T19" i="8"/>
  <c r="Q19" i="8"/>
  <c r="J19" i="8"/>
  <c r="F19" i="8"/>
  <c r="A19" i="8"/>
  <c r="U19" i="8" s="1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C40" i="8" s="1"/>
  <c r="C42" i="8" s="1"/>
  <c r="B16" i="8"/>
  <c r="C16" i="8" s="1"/>
  <c r="D16" i="8" s="1"/>
  <c r="B15" i="8"/>
  <c r="C15" i="8" s="1"/>
  <c r="D15" i="8" s="1"/>
  <c r="B14" i="8"/>
  <c r="C14" i="8" s="1"/>
  <c r="D14" i="8" s="1"/>
  <c r="B13" i="8"/>
  <c r="C13" i="8" s="1"/>
  <c r="D13" i="8" s="1"/>
  <c r="B12" i="8"/>
  <c r="C12" i="8" s="1"/>
  <c r="D12" i="8" s="1"/>
  <c r="B11" i="8"/>
  <c r="C11" i="8" s="1"/>
  <c r="D11" i="8" s="1"/>
  <c r="B10" i="8"/>
  <c r="C10" i="8" s="1"/>
  <c r="D10" i="8" s="1"/>
  <c r="B9" i="8"/>
  <c r="C9" i="8" s="1"/>
  <c r="D9" i="8" s="1"/>
  <c r="B8" i="8"/>
  <c r="C8" i="8" s="1"/>
  <c r="D8" i="8" s="1"/>
  <c r="B7" i="8"/>
  <c r="C7" i="8" s="1"/>
  <c r="D7" i="8" s="1"/>
  <c r="B6" i="8"/>
  <c r="C6" i="8" s="1"/>
  <c r="D6" i="8" s="1"/>
  <c r="B5" i="8"/>
  <c r="C5" i="8" s="1"/>
  <c r="D5" i="8" s="1"/>
  <c r="B4" i="8"/>
  <c r="C4" i="8" s="1"/>
  <c r="D4" i="8" s="1"/>
  <c r="B3" i="8"/>
  <c r="C3" i="8" s="1"/>
  <c r="D3" i="8" s="1"/>
  <c r="B2" i="8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N22" i="7"/>
  <c r="L22" i="7"/>
  <c r="K22" i="7"/>
  <c r="I22" i="7"/>
  <c r="G18" i="7"/>
  <c r="AK17" i="7"/>
  <c r="AI17" i="7"/>
  <c r="AA17" i="7"/>
  <c r="Z17" i="7"/>
  <c r="S17" i="7"/>
  <c r="O17" i="7"/>
  <c r="K17" i="7"/>
  <c r="E17" i="7"/>
  <c r="A17" i="7"/>
  <c r="AO17" i="7" s="1"/>
  <c r="AO16" i="7"/>
  <c r="AM16" i="7"/>
  <c r="AK16" i="7"/>
  <c r="AI16" i="7"/>
  <c r="AH16" i="7"/>
  <c r="AE16" i="7"/>
  <c r="AD16" i="7"/>
  <c r="AC16" i="7"/>
  <c r="Z16" i="7"/>
  <c r="Y16" i="7"/>
  <c r="W16" i="7"/>
  <c r="U16" i="7"/>
  <c r="S16" i="7"/>
  <c r="R16" i="7"/>
  <c r="O16" i="7"/>
  <c r="N16" i="7"/>
  <c r="M16" i="7"/>
  <c r="H16" i="7"/>
  <c r="K16" i="7"/>
  <c r="E16" i="7"/>
  <c r="A16" i="7"/>
  <c r="AO15" i="7"/>
  <c r="AD15" i="7"/>
  <c r="R15" i="7"/>
  <c r="E15" i="7"/>
  <c r="A15" i="7"/>
  <c r="AL15" i="7" s="1"/>
  <c r="AG14" i="7"/>
  <c r="AE14" i="7"/>
  <c r="U14" i="7"/>
  <c r="R14" i="7"/>
  <c r="H14" i="7"/>
  <c r="E14" i="7"/>
  <c r="A14" i="7"/>
  <c r="AL14" i="7" s="1"/>
  <c r="AO13" i="7"/>
  <c r="AM13" i="7"/>
  <c r="AK13" i="7"/>
  <c r="AI13" i="7"/>
  <c r="AH13" i="7"/>
  <c r="AE13" i="7"/>
  <c r="AD13" i="7"/>
  <c r="AC13" i="7"/>
  <c r="Z13" i="7"/>
  <c r="Y13" i="7"/>
  <c r="W13" i="7"/>
  <c r="U13" i="7"/>
  <c r="S13" i="7"/>
  <c r="R13" i="7"/>
  <c r="O13" i="7"/>
  <c r="N13" i="7"/>
  <c r="M13" i="7"/>
  <c r="H13" i="7"/>
  <c r="K13" i="7"/>
  <c r="E13" i="7"/>
  <c r="A13" i="7"/>
  <c r="AO12" i="7"/>
  <c r="AL12" i="7"/>
  <c r="AI12" i="7"/>
  <c r="AD12" i="7"/>
  <c r="AC12" i="7"/>
  <c r="AA12" i="7"/>
  <c r="V12" i="7"/>
  <c r="S12" i="7"/>
  <c r="Q12" i="7"/>
  <c r="M12" i="7"/>
  <c r="K12" i="7"/>
  <c r="E12" i="7"/>
  <c r="A12" i="7"/>
  <c r="AL11" i="7"/>
  <c r="AK11" i="7"/>
  <c r="AC11" i="7"/>
  <c r="AA11" i="7"/>
  <c r="U11" i="7"/>
  <c r="Q11" i="7"/>
  <c r="H11" i="7"/>
  <c r="E11" i="7"/>
  <c r="A11" i="7"/>
  <c r="AE11" i="7" s="1"/>
  <c r="AL10" i="7"/>
  <c r="AK10" i="7"/>
  <c r="AI10" i="7"/>
  <c r="AE10" i="7"/>
  <c r="AD10" i="7"/>
  <c r="AA10" i="7"/>
  <c r="Y10" i="7"/>
  <c r="V10" i="7"/>
  <c r="U10" i="7"/>
  <c r="Q10" i="7"/>
  <c r="O10" i="7"/>
  <c r="N10" i="7"/>
  <c r="H10" i="7"/>
  <c r="K10" i="7"/>
  <c r="E10" i="7"/>
  <c r="A10" i="7"/>
  <c r="AO9" i="7"/>
  <c r="AM9" i="7"/>
  <c r="AK9" i="7"/>
  <c r="AI9" i="7"/>
  <c r="AH9" i="7"/>
  <c r="AE9" i="7"/>
  <c r="AD9" i="7"/>
  <c r="AC9" i="7"/>
  <c r="Z9" i="7"/>
  <c r="Y9" i="7"/>
  <c r="W9" i="7"/>
  <c r="U9" i="7"/>
  <c r="S9" i="7"/>
  <c r="R9" i="7"/>
  <c r="O9" i="7"/>
  <c r="N9" i="7"/>
  <c r="M9" i="7"/>
  <c r="H9" i="7"/>
  <c r="K9" i="7"/>
  <c r="E9" i="7"/>
  <c r="A9" i="7"/>
  <c r="AO8" i="7"/>
  <c r="AM8" i="7"/>
  <c r="AG8" i="7"/>
  <c r="AC8" i="7"/>
  <c r="V8" i="7"/>
  <c r="S8" i="7"/>
  <c r="M8" i="7"/>
  <c r="L8" i="7"/>
  <c r="E8" i="7"/>
  <c r="A8" i="7"/>
  <c r="AM7" i="7"/>
  <c r="AK7" i="7"/>
  <c r="AC7" i="7"/>
  <c r="AA7" i="7"/>
  <c r="U7" i="7"/>
  <c r="R7" i="7"/>
  <c r="L7" i="7"/>
  <c r="I7" i="7"/>
  <c r="E7" i="7"/>
  <c r="A7" i="7"/>
  <c r="AM6" i="7"/>
  <c r="AL6" i="7"/>
  <c r="AF6" i="7"/>
  <c r="AE6" i="7"/>
  <c r="Z6" i="7"/>
  <c r="W6" i="7"/>
  <c r="R6" i="7"/>
  <c r="P6" i="7"/>
  <c r="L6" i="7"/>
  <c r="H6" i="7"/>
  <c r="E6" i="7"/>
  <c r="A6" i="7"/>
  <c r="AN5" i="7"/>
  <c r="AL5" i="7"/>
  <c r="AF5" i="7"/>
  <c r="Z5" i="7"/>
  <c r="X5" i="7"/>
  <c r="S5" i="7"/>
  <c r="L5" i="7"/>
  <c r="H5" i="7"/>
  <c r="E5" i="7"/>
  <c r="A5" i="7"/>
  <c r="AN4" i="7"/>
  <c r="AM4" i="7"/>
  <c r="AJ4" i="7"/>
  <c r="AI4" i="7"/>
  <c r="AH4" i="7"/>
  <c r="AE4" i="7"/>
  <c r="AD4" i="7"/>
  <c r="AB4" i="7"/>
  <c r="Z4" i="7"/>
  <c r="X4" i="7"/>
  <c r="W4" i="7"/>
  <c r="T4" i="7"/>
  <c r="S4" i="7"/>
  <c r="R4" i="7"/>
  <c r="O4" i="7"/>
  <c r="N4" i="7"/>
  <c r="J4" i="7"/>
  <c r="H4" i="7"/>
  <c r="I4" i="7"/>
  <c r="E4" i="7"/>
  <c r="A4" i="7"/>
  <c r="AM3" i="7"/>
  <c r="AL3" i="7"/>
  <c r="AI3" i="7"/>
  <c r="AF3" i="7"/>
  <c r="AD3" i="7"/>
  <c r="AB3" i="7"/>
  <c r="X3" i="7"/>
  <c r="W3" i="7"/>
  <c r="V3" i="7"/>
  <c r="R3" i="7"/>
  <c r="P3" i="7"/>
  <c r="N3" i="7"/>
  <c r="L3" i="7"/>
  <c r="I3" i="7"/>
  <c r="E3" i="7"/>
  <c r="A3" i="7"/>
  <c r="AM2" i="7"/>
  <c r="AL2" i="7"/>
  <c r="AJ2" i="7"/>
  <c r="AF2" i="7"/>
  <c r="AE2" i="7"/>
  <c r="AB2" i="7"/>
  <c r="Z2" i="7"/>
  <c r="W2" i="7"/>
  <c r="V2" i="7"/>
  <c r="R2" i="7"/>
  <c r="P2" i="7"/>
  <c r="O2" i="7"/>
  <c r="L2" i="7"/>
  <c r="H2" i="7"/>
  <c r="E2" i="7"/>
  <c r="E18" i="7" s="1"/>
  <c r="A2" i="7"/>
  <c r="A95" i="6"/>
  <c r="A94" i="6"/>
  <c r="A92" i="6"/>
  <c r="A91" i="6"/>
  <c r="A89" i="6"/>
  <c r="A88" i="6"/>
  <c r="A87" i="6" s="1"/>
  <c r="A90" i="6" s="1"/>
  <c r="A86" i="6"/>
  <c r="A83" i="6"/>
  <c r="A82" i="6"/>
  <c r="A80" i="6"/>
  <c r="A79" i="6"/>
  <c r="A77" i="6"/>
  <c r="A76" i="6"/>
  <c r="A75" i="6"/>
  <c r="A78" i="6" s="1"/>
  <c r="A74" i="6"/>
  <c r="A71" i="6"/>
  <c r="A70" i="6"/>
  <c r="A68" i="6"/>
  <c r="A65" i="6"/>
  <c r="A64" i="6"/>
  <c r="A67" i="6" s="1"/>
  <c r="A63" i="6"/>
  <c r="A66" i="6" s="1"/>
  <c r="A62" i="6"/>
  <c r="A59" i="6"/>
  <c r="A58" i="6"/>
  <c r="A56" i="6"/>
  <c r="A55" i="6"/>
  <c r="A53" i="6"/>
  <c r="A52" i="6"/>
  <c r="A51" i="6"/>
  <c r="A54" i="6" s="1"/>
  <c r="A50" i="6"/>
  <c r="A47" i="6"/>
  <c r="A46" i="6"/>
  <c r="A44" i="6"/>
  <c r="A43" i="6"/>
  <c r="A41" i="6"/>
  <c r="A40" i="6"/>
  <c r="A39" i="6" s="1"/>
  <c r="A42" i="6" s="1"/>
  <c r="A38" i="6"/>
  <c r="A35" i="6"/>
  <c r="A34" i="6"/>
  <c r="A32" i="6"/>
  <c r="A31" i="6"/>
  <c r="A30" i="6"/>
  <c r="A29" i="6"/>
  <c r="A28" i="6"/>
  <c r="A27" i="6"/>
  <c r="A26" i="6"/>
  <c r="A23" i="6"/>
  <c r="A22" i="6"/>
  <c r="A20" i="6"/>
  <c r="A19" i="6"/>
  <c r="A17" i="6"/>
  <c r="A16" i="6"/>
  <c r="A15" i="6"/>
  <c r="A18" i="6" s="1"/>
  <c r="A14" i="6"/>
  <c r="A11" i="6"/>
  <c r="A10" i="6"/>
  <c r="A8" i="6"/>
  <c r="A7" i="6"/>
  <c r="A5" i="6"/>
  <c r="A4" i="6"/>
  <c r="A3" i="6"/>
  <c r="A6" i="6" s="1"/>
  <c r="A2" i="6"/>
  <c r="C96" i="5"/>
  <c r="A95" i="5"/>
  <c r="A94" i="5"/>
  <c r="C93" i="5"/>
  <c r="A92" i="5"/>
  <c r="C90" i="5"/>
  <c r="A89" i="5"/>
  <c r="B88" i="5"/>
  <c r="A88" i="5"/>
  <c r="A87" i="5" s="1"/>
  <c r="A90" i="5" s="1"/>
  <c r="C87" i="5"/>
  <c r="A86" i="5"/>
  <c r="A85" i="5"/>
  <c r="C84" i="5"/>
  <c r="A83" i="5"/>
  <c r="A82" i="5"/>
  <c r="A81" i="5" s="1"/>
  <c r="C81" i="5"/>
  <c r="A80" i="5"/>
  <c r="A79" i="5"/>
  <c r="C78" i="5"/>
  <c r="A77" i="5"/>
  <c r="A76" i="5"/>
  <c r="C75" i="5"/>
  <c r="A75" i="5"/>
  <c r="A78" i="5" s="1"/>
  <c r="A74" i="5"/>
  <c r="C72" i="5"/>
  <c r="A71" i="5"/>
  <c r="A70" i="5"/>
  <c r="C69" i="5"/>
  <c r="A68" i="5"/>
  <c r="C66" i="5"/>
  <c r="A65" i="5"/>
  <c r="A64" i="5"/>
  <c r="A63" i="5" s="1"/>
  <c r="C63" i="5"/>
  <c r="A62" i="5"/>
  <c r="C60" i="5"/>
  <c r="A59" i="5"/>
  <c r="B58" i="5"/>
  <c r="A58" i="5"/>
  <c r="A57" i="5" s="1"/>
  <c r="A60" i="5" s="1"/>
  <c r="C57" i="5"/>
  <c r="A56" i="5"/>
  <c r="A55" i="5"/>
  <c r="C54" i="5"/>
  <c r="A53" i="5"/>
  <c r="A52" i="5"/>
  <c r="C51" i="5"/>
  <c r="A51" i="5"/>
  <c r="A54" i="5" s="1"/>
  <c r="A50" i="5"/>
  <c r="C48" i="5"/>
  <c r="A47" i="5"/>
  <c r="A46" i="5"/>
  <c r="C45" i="5"/>
  <c r="A44" i="5"/>
  <c r="C42" i="5"/>
  <c r="A41" i="5"/>
  <c r="B40" i="5"/>
  <c r="A40" i="5"/>
  <c r="A39" i="5" s="1"/>
  <c r="A42" i="5" s="1"/>
  <c r="C39" i="5"/>
  <c r="A38" i="5"/>
  <c r="C36" i="5"/>
  <c r="A35" i="5"/>
  <c r="B34" i="5"/>
  <c r="A34" i="5"/>
  <c r="A33" i="5" s="1"/>
  <c r="A36" i="5" s="1"/>
  <c r="C33" i="5"/>
  <c r="A32" i="5"/>
  <c r="A31" i="5"/>
  <c r="C30" i="5"/>
  <c r="A29" i="5"/>
  <c r="B28" i="5"/>
  <c r="A28" i="5"/>
  <c r="C27" i="5"/>
  <c r="A27" i="5"/>
  <c r="A30" i="5" s="1"/>
  <c r="A26" i="5"/>
  <c r="C24" i="5"/>
  <c r="A23" i="5"/>
  <c r="A22" i="5"/>
  <c r="C21" i="5"/>
  <c r="A20" i="5"/>
  <c r="C18" i="5"/>
  <c r="A17" i="5"/>
  <c r="B16" i="5"/>
  <c r="A16" i="5"/>
  <c r="A15" i="5" s="1"/>
  <c r="A18" i="5" s="1"/>
  <c r="C15" i="5"/>
  <c r="A14" i="5"/>
  <c r="C12" i="5"/>
  <c r="A11" i="5"/>
  <c r="B10" i="5"/>
  <c r="A10" i="5"/>
  <c r="A9" i="5" s="1"/>
  <c r="A12" i="5" s="1"/>
  <c r="C9" i="5"/>
  <c r="A8" i="5"/>
  <c r="A7" i="5"/>
  <c r="C6" i="5"/>
  <c r="A5" i="5"/>
  <c r="A4" i="5"/>
  <c r="C3" i="5"/>
  <c r="A3" i="5"/>
  <c r="A2" i="5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0" i="4"/>
  <c r="BD78" i="4"/>
  <c r="AW78" i="4"/>
  <c r="AS78" i="4"/>
  <c r="AM78" i="4"/>
  <c r="AK78" i="4"/>
  <c r="AC78" i="4"/>
  <c r="AB78" i="4"/>
  <c r="U78" i="4"/>
  <c r="Q78" i="4"/>
  <c r="K78" i="4"/>
  <c r="H78" i="4"/>
  <c r="BB77" i="4"/>
  <c r="BA77" i="4"/>
  <c r="AS77" i="4"/>
  <c r="AP77" i="4"/>
  <c r="AH77" i="4"/>
  <c r="AG77" i="4"/>
  <c r="Z77" i="4"/>
  <c r="X77" i="4"/>
  <c r="Q77" i="4"/>
  <c r="M77" i="4"/>
  <c r="F77" i="4"/>
  <c r="E77" i="4"/>
  <c r="A77" i="4"/>
  <c r="AY78" i="4" s="1"/>
  <c r="C75" i="4"/>
  <c r="BD73" i="4"/>
  <c r="BB73" i="4"/>
  <c r="BA73" i="4"/>
  <c r="AX73" i="4"/>
  <c r="AW73" i="4"/>
  <c r="AV73" i="4"/>
  <c r="AS73" i="4"/>
  <c r="AR73" i="4"/>
  <c r="AP73" i="4"/>
  <c r="AN73" i="4"/>
  <c r="AL73" i="4"/>
  <c r="AK73" i="4"/>
  <c r="AH73" i="4"/>
  <c r="AG73" i="4"/>
  <c r="AF73" i="4"/>
  <c r="AC73" i="4"/>
  <c r="AB73" i="4"/>
  <c r="Z73" i="4"/>
  <c r="X73" i="4"/>
  <c r="V73" i="4"/>
  <c r="U73" i="4"/>
  <c r="R73" i="4"/>
  <c r="Q73" i="4"/>
  <c r="P73" i="4"/>
  <c r="M73" i="4"/>
  <c r="L73" i="4"/>
  <c r="J73" i="4"/>
  <c r="H73" i="4"/>
  <c r="F73" i="4"/>
  <c r="E73" i="4"/>
  <c r="BC72" i="4"/>
  <c r="BB72" i="4"/>
  <c r="BA72" i="4"/>
  <c r="AX72" i="4"/>
  <c r="AW72" i="4"/>
  <c r="AU72" i="4"/>
  <c r="AS72" i="4"/>
  <c r="AQ72" i="4"/>
  <c r="AP72" i="4"/>
  <c r="AM72" i="4"/>
  <c r="AL72" i="4"/>
  <c r="AK72" i="4"/>
  <c r="AH72" i="4"/>
  <c r="AG72" i="4"/>
  <c r="AE72" i="4"/>
  <c r="AC72" i="4"/>
  <c r="AA72" i="4"/>
  <c r="Z72" i="4"/>
  <c r="W72" i="4"/>
  <c r="V72" i="4"/>
  <c r="U72" i="4"/>
  <c r="R72" i="4"/>
  <c r="Q72" i="4"/>
  <c r="O72" i="4"/>
  <c r="M72" i="4"/>
  <c r="K72" i="4"/>
  <c r="J72" i="4"/>
  <c r="G72" i="4"/>
  <c r="F72" i="4"/>
  <c r="E72" i="4"/>
  <c r="A72" i="4"/>
  <c r="C70" i="4"/>
  <c r="AZ68" i="4"/>
  <c r="AS68" i="4"/>
  <c r="AL68" i="4"/>
  <c r="AD68" i="4"/>
  <c r="X68" i="4"/>
  <c r="Q68" i="4"/>
  <c r="I68" i="4"/>
  <c r="BC67" i="4"/>
  <c r="AW67" i="4"/>
  <c r="AO67" i="4"/>
  <c r="AH67" i="4"/>
  <c r="AA67" i="4"/>
  <c r="S67" i="4"/>
  <c r="M67" i="4"/>
  <c r="F67" i="4"/>
  <c r="A67" i="4"/>
  <c r="BD68" i="4" s="1"/>
  <c r="C65" i="4"/>
  <c r="BA63" i="4"/>
  <c r="AZ63" i="4"/>
  <c r="AT63" i="4"/>
  <c r="AS63" i="4"/>
  <c r="AN63" i="4"/>
  <c r="AK63" i="4"/>
  <c r="AF63" i="4"/>
  <c r="AD63" i="4"/>
  <c r="Y63" i="4"/>
  <c r="X63" i="4"/>
  <c r="R63" i="4"/>
  <c r="P63" i="4"/>
  <c r="J63" i="4"/>
  <c r="I63" i="4"/>
  <c r="D63" i="4"/>
  <c r="BC62" i="4"/>
  <c r="AX62" i="4"/>
  <c r="AU62" i="4"/>
  <c r="AP62" i="4"/>
  <c r="AO62" i="4"/>
  <c r="AI62" i="4"/>
  <c r="AH62" i="4"/>
  <c r="AC62" i="4"/>
  <c r="Z62" i="4"/>
  <c r="U62" i="4"/>
  <c r="S62" i="4"/>
  <c r="N62" i="4"/>
  <c r="M62" i="4"/>
  <c r="G62" i="4"/>
  <c r="E62" i="4"/>
  <c r="A62" i="4"/>
  <c r="BD63" i="4" s="1"/>
  <c r="C60" i="4"/>
  <c r="BB58" i="4"/>
  <c r="BA58" i="4"/>
  <c r="AV58" i="4"/>
  <c r="AT58" i="4"/>
  <c r="AO58" i="4"/>
  <c r="AL58" i="4"/>
  <c r="AG58" i="4"/>
  <c r="AF58" i="4"/>
  <c r="AD58" i="4"/>
  <c r="Z58" i="4"/>
  <c r="Y58" i="4"/>
  <c r="V58" i="4"/>
  <c r="T58" i="4"/>
  <c r="Q58" i="4"/>
  <c r="P58" i="4"/>
  <c r="L58" i="4"/>
  <c r="J58" i="4"/>
  <c r="I58" i="4"/>
  <c r="E58" i="4"/>
  <c r="D58" i="4"/>
  <c r="BB57" i="4"/>
  <c r="AY57" i="4"/>
  <c r="AW57" i="4"/>
  <c r="AU57" i="4"/>
  <c r="AQ57" i="4"/>
  <c r="AP57" i="4"/>
  <c r="AO57" i="4"/>
  <c r="AK57" i="4"/>
  <c r="AI57" i="4"/>
  <c r="AG57" i="4"/>
  <c r="AD57" i="4"/>
  <c r="AA57" i="4"/>
  <c r="Z57" i="4"/>
  <c r="V57" i="4"/>
  <c r="U57" i="4"/>
  <c r="S57" i="4"/>
  <c r="O57" i="4"/>
  <c r="N57" i="4"/>
  <c r="K57" i="4"/>
  <c r="I57" i="4"/>
  <c r="F57" i="4"/>
  <c r="E57" i="4"/>
  <c r="A57" i="4"/>
  <c r="C55" i="4"/>
  <c r="BD53" i="4"/>
  <c r="BB53" i="4"/>
  <c r="BA53" i="4"/>
  <c r="AX53" i="4"/>
  <c r="AW53" i="4"/>
  <c r="AV53" i="4"/>
  <c r="AS53" i="4"/>
  <c r="AR53" i="4"/>
  <c r="AP53" i="4"/>
  <c r="AN53" i="4"/>
  <c r="AL53" i="4"/>
  <c r="AK53" i="4"/>
  <c r="AH53" i="4"/>
  <c r="AG53" i="4"/>
  <c r="AF53" i="4"/>
  <c r="AC53" i="4"/>
  <c r="AB53" i="4"/>
  <c r="Z53" i="4"/>
  <c r="X53" i="4"/>
  <c r="V53" i="4"/>
  <c r="U53" i="4"/>
  <c r="R53" i="4"/>
  <c r="Q53" i="4"/>
  <c r="P53" i="4"/>
  <c r="M53" i="4"/>
  <c r="L53" i="4"/>
  <c r="J53" i="4"/>
  <c r="H53" i="4"/>
  <c r="F53" i="4"/>
  <c r="E53" i="4"/>
  <c r="BC52" i="4"/>
  <c r="BB52" i="4"/>
  <c r="BA52" i="4"/>
  <c r="AX52" i="4"/>
  <c r="AW52" i="4"/>
  <c r="AU52" i="4"/>
  <c r="AS52" i="4"/>
  <c r="AQ52" i="4"/>
  <c r="AP52" i="4"/>
  <c r="AM52" i="4"/>
  <c r="AL52" i="4"/>
  <c r="AK52" i="4"/>
  <c r="AH52" i="4"/>
  <c r="AG52" i="4"/>
  <c r="AE52" i="4"/>
  <c r="AC52" i="4"/>
  <c r="AA52" i="4"/>
  <c r="Z52" i="4"/>
  <c r="W52" i="4"/>
  <c r="V52" i="4"/>
  <c r="U52" i="4"/>
  <c r="R52" i="4"/>
  <c r="Q52" i="4"/>
  <c r="O52" i="4"/>
  <c r="M52" i="4"/>
  <c r="K52" i="4"/>
  <c r="J52" i="4"/>
  <c r="G52" i="4"/>
  <c r="F52" i="4"/>
  <c r="E52" i="4"/>
  <c r="A52" i="4"/>
  <c r="C50" i="4"/>
  <c r="AZ48" i="4"/>
  <c r="AX48" i="4"/>
  <c r="AT48" i="4"/>
  <c r="AR48" i="4"/>
  <c r="AN48" i="4"/>
  <c r="AL48" i="4"/>
  <c r="AG48" i="4"/>
  <c r="AD48" i="4"/>
  <c r="AC48" i="4"/>
  <c r="X48" i="4"/>
  <c r="V48" i="4"/>
  <c r="R48" i="4"/>
  <c r="N48" i="4"/>
  <c r="L48" i="4"/>
  <c r="I48" i="4"/>
  <c r="D48" i="4"/>
  <c r="BC47" i="4"/>
  <c r="BB47" i="4"/>
  <c r="AW47" i="4"/>
  <c r="AT47" i="4"/>
  <c r="AQ47" i="4"/>
  <c r="AM47" i="4"/>
  <c r="AI47" i="4"/>
  <c r="AH47" i="4"/>
  <c r="AC47" i="4"/>
  <c r="AA47" i="4"/>
  <c r="Y47" i="4"/>
  <c r="S47" i="4"/>
  <c r="R47" i="4"/>
  <c r="N47" i="4"/>
  <c r="K47" i="4"/>
  <c r="G47" i="4"/>
  <c r="F47" i="4"/>
  <c r="A47" i="4"/>
  <c r="C45" i="4"/>
  <c r="BD43" i="4"/>
  <c r="BA43" i="4"/>
  <c r="AZ43" i="4"/>
  <c r="AV43" i="4"/>
  <c r="AT43" i="4"/>
  <c r="AS43" i="4"/>
  <c r="AO43" i="4"/>
  <c r="AN43" i="4"/>
  <c r="AK43" i="4"/>
  <c r="AH43" i="4"/>
  <c r="AF43" i="4"/>
  <c r="AD43" i="4"/>
  <c r="Z43" i="4"/>
  <c r="Y43" i="4"/>
  <c r="X43" i="4"/>
  <c r="T43" i="4"/>
  <c r="R43" i="4"/>
  <c r="P43" i="4"/>
  <c r="M43" i="4"/>
  <c r="J43" i="4"/>
  <c r="I43" i="4"/>
  <c r="E43" i="4"/>
  <c r="D43" i="4"/>
  <c r="BC42" i="4"/>
  <c r="AY42" i="4"/>
  <c r="AX42" i="4"/>
  <c r="AU42" i="4"/>
  <c r="AS42" i="4"/>
  <c r="AP42" i="4"/>
  <c r="AO42" i="4"/>
  <c r="AK42" i="4"/>
  <c r="AI42" i="4"/>
  <c r="AH42" i="4"/>
  <c r="AD42" i="4"/>
  <c r="AC42" i="4"/>
  <c r="Z42" i="4"/>
  <c r="W42" i="4"/>
  <c r="U42" i="4"/>
  <c r="S42" i="4"/>
  <c r="O42" i="4"/>
  <c r="N42" i="4"/>
  <c r="M42" i="4"/>
  <c r="I42" i="4"/>
  <c r="G42" i="4"/>
  <c r="E42" i="4"/>
  <c r="A42" i="4"/>
  <c r="C40" i="4"/>
  <c r="AW38" i="4"/>
  <c r="AO38" i="4"/>
  <c r="AF38" i="4"/>
  <c r="U38" i="4"/>
  <c r="L38" i="4"/>
  <c r="D38" i="4"/>
  <c r="AT37" i="4"/>
  <c r="AK37" i="4"/>
  <c r="AA37" i="4"/>
  <c r="Q37" i="4"/>
  <c r="I37" i="4"/>
  <c r="A37" i="4"/>
  <c r="BA38" i="4" s="1"/>
  <c r="C35" i="4"/>
  <c r="BD33" i="4"/>
  <c r="BA33" i="4"/>
  <c r="AX33" i="4"/>
  <c r="AW33" i="4"/>
  <c r="AS33" i="4"/>
  <c r="AR33" i="4"/>
  <c r="AP33" i="4"/>
  <c r="AL33" i="4"/>
  <c r="AK33" i="4"/>
  <c r="AH33" i="4"/>
  <c r="AF33" i="4"/>
  <c r="AC33" i="4"/>
  <c r="AB33" i="4"/>
  <c r="X33" i="4"/>
  <c r="V33" i="4"/>
  <c r="U33" i="4"/>
  <c r="R33" i="4"/>
  <c r="Q33" i="4"/>
  <c r="O33" i="4"/>
  <c r="M33" i="4"/>
  <c r="K33" i="4"/>
  <c r="J33" i="4"/>
  <c r="G33" i="4"/>
  <c r="F33" i="4"/>
  <c r="E33" i="4"/>
  <c r="BC32" i="4"/>
  <c r="BB32" i="4"/>
  <c r="AZ32" i="4"/>
  <c r="AX32" i="4"/>
  <c r="AV32" i="4"/>
  <c r="AU32" i="4"/>
  <c r="AR32" i="4"/>
  <c r="AQ32" i="4"/>
  <c r="AP32" i="4"/>
  <c r="AM32" i="4"/>
  <c r="AL32" i="4"/>
  <c r="AJ32" i="4"/>
  <c r="AH32" i="4"/>
  <c r="AF32" i="4"/>
  <c r="AE32" i="4"/>
  <c r="AB32" i="4"/>
  <c r="AA32" i="4"/>
  <c r="Z32" i="4"/>
  <c r="W32" i="4"/>
  <c r="V32" i="4"/>
  <c r="T32" i="4"/>
  <c r="R32" i="4"/>
  <c r="P32" i="4"/>
  <c r="O32" i="4"/>
  <c r="L32" i="4"/>
  <c r="K32" i="4"/>
  <c r="J32" i="4"/>
  <c r="G32" i="4"/>
  <c r="F32" i="4"/>
  <c r="D32" i="4"/>
  <c r="A32" i="4"/>
  <c r="C30" i="4"/>
  <c r="AT28" i="4"/>
  <c r="AL28" i="4"/>
  <c r="AC28" i="4"/>
  <c r="R28" i="4"/>
  <c r="I28" i="4"/>
  <c r="BB27" i="4"/>
  <c r="AQ27" i="4"/>
  <c r="AH27" i="4"/>
  <c r="X27" i="4"/>
  <c r="N27" i="4"/>
  <c r="F27" i="4"/>
  <c r="A27" i="4"/>
  <c r="AY28" i="4" s="1"/>
  <c r="C25" i="4"/>
  <c r="BC23" i="4"/>
  <c r="BA23" i="4"/>
  <c r="AY23" i="4"/>
  <c r="AU23" i="4"/>
  <c r="AT23" i="4"/>
  <c r="AS23" i="4"/>
  <c r="AO23" i="4"/>
  <c r="AM23" i="4"/>
  <c r="AK23" i="4"/>
  <c r="AH23" i="4"/>
  <c r="AE23" i="4"/>
  <c r="AD23" i="4"/>
  <c r="Z23" i="4"/>
  <c r="Y23" i="4"/>
  <c r="W23" i="4"/>
  <c r="S23" i="4"/>
  <c r="R23" i="4"/>
  <c r="O23" i="4"/>
  <c r="M23" i="4"/>
  <c r="J23" i="4"/>
  <c r="I23" i="4"/>
  <c r="E23" i="4"/>
  <c r="BD22" i="4"/>
  <c r="BC22" i="4"/>
  <c r="AY22" i="4"/>
  <c r="AX22" i="4"/>
  <c r="AU22" i="4"/>
  <c r="AR22" i="4"/>
  <c r="AP22" i="4"/>
  <c r="AN22" i="4"/>
  <c r="AJ22" i="4"/>
  <c r="AI22" i="4"/>
  <c r="AH22" i="4"/>
  <c r="AD22" i="4"/>
  <c r="AB22" i="4"/>
  <c r="Z22" i="4"/>
  <c r="W22" i="4"/>
  <c r="T22" i="4"/>
  <c r="S22" i="4"/>
  <c r="O22" i="4"/>
  <c r="N22" i="4"/>
  <c r="L22" i="4"/>
  <c r="H22" i="4"/>
  <c r="G22" i="4"/>
  <c r="D22" i="4"/>
  <c r="A22" i="4"/>
  <c r="C20" i="4"/>
  <c r="AW18" i="4"/>
  <c r="AU18" i="4"/>
  <c r="AO18" i="4"/>
  <c r="AL18" i="4"/>
  <c r="AE18" i="4"/>
  <c r="AA18" i="4"/>
  <c r="U18" i="4"/>
  <c r="S18" i="4"/>
  <c r="K18" i="4"/>
  <c r="J18" i="4"/>
  <c r="BD17" i="4"/>
  <c r="AZ17" i="4"/>
  <c r="AT17" i="4"/>
  <c r="AQ17" i="4"/>
  <c r="AJ17" i="4"/>
  <c r="AI17" i="4"/>
  <c r="AA17" i="4"/>
  <c r="X17" i="4"/>
  <c r="P17" i="4"/>
  <c r="O17" i="4"/>
  <c r="H17" i="4"/>
  <c r="F17" i="4"/>
  <c r="A17" i="4"/>
  <c r="BA18" i="4" s="1"/>
  <c r="C15" i="4"/>
  <c r="BC13" i="4"/>
  <c r="BB13" i="4"/>
  <c r="BA13" i="4"/>
  <c r="AX13" i="4"/>
  <c r="AW13" i="4"/>
  <c r="AU13" i="4"/>
  <c r="AS13" i="4"/>
  <c r="AQ13" i="4"/>
  <c r="AP13" i="4"/>
  <c r="AM13" i="4"/>
  <c r="AL13" i="4"/>
  <c r="AK13" i="4"/>
  <c r="AH13" i="4"/>
  <c r="AG13" i="4"/>
  <c r="AE13" i="4"/>
  <c r="AC13" i="4"/>
  <c r="AA13" i="4"/>
  <c r="Z13" i="4"/>
  <c r="W13" i="4"/>
  <c r="V13" i="4"/>
  <c r="U13" i="4"/>
  <c r="R13" i="4"/>
  <c r="Q13" i="4"/>
  <c r="O13" i="4"/>
  <c r="M13" i="4"/>
  <c r="K13" i="4"/>
  <c r="J13" i="4"/>
  <c r="G13" i="4"/>
  <c r="F13" i="4"/>
  <c r="E13" i="4"/>
  <c r="BC12" i="4"/>
  <c r="BB12" i="4"/>
  <c r="AZ12" i="4"/>
  <c r="AX12" i="4"/>
  <c r="AV12" i="4"/>
  <c r="AU12" i="4"/>
  <c r="AR12" i="4"/>
  <c r="AQ12" i="4"/>
  <c r="AP12" i="4"/>
  <c r="AM12" i="4"/>
  <c r="AL12" i="4"/>
  <c r="AJ12" i="4"/>
  <c r="AH12" i="4"/>
  <c r="AF12" i="4"/>
  <c r="AE12" i="4"/>
  <c r="AB12" i="4"/>
  <c r="AA12" i="4"/>
  <c r="Z12" i="4"/>
  <c r="W12" i="4"/>
  <c r="V12" i="4"/>
  <c r="T12" i="4"/>
  <c r="R12" i="4"/>
  <c r="P12" i="4"/>
  <c r="O12" i="4"/>
  <c r="L12" i="4"/>
  <c r="K12" i="4"/>
  <c r="J12" i="4"/>
  <c r="G12" i="4"/>
  <c r="F12" i="4"/>
  <c r="D12" i="4"/>
  <c r="A12" i="4"/>
  <c r="C10" i="4"/>
  <c r="BC8" i="4"/>
  <c r="BB8" i="4"/>
  <c r="AY8" i="4"/>
  <c r="AW8" i="4"/>
  <c r="AT8" i="4"/>
  <c r="AS8" i="4"/>
  <c r="AO8" i="4"/>
  <c r="AM8" i="4"/>
  <c r="AL8" i="4"/>
  <c r="AH8" i="4"/>
  <c r="AG8" i="4"/>
  <c r="AD8" i="4"/>
  <c r="AA8" i="4"/>
  <c r="Y8" i="4"/>
  <c r="W8" i="4"/>
  <c r="S8" i="4"/>
  <c r="R8" i="4"/>
  <c r="Q8" i="4"/>
  <c r="M8" i="4"/>
  <c r="K8" i="4"/>
  <c r="I8" i="4"/>
  <c r="F8" i="4"/>
  <c r="BD7" i="4"/>
  <c r="BC7" i="4"/>
  <c r="AY7" i="4"/>
  <c r="AX7" i="4"/>
  <c r="AV7" i="4"/>
  <c r="AR7" i="4"/>
  <c r="AQ7" i="4"/>
  <c r="AN7" i="4"/>
  <c r="AL7" i="4"/>
  <c r="AI7" i="4"/>
  <c r="AH7" i="4"/>
  <c r="AD7" i="4"/>
  <c r="AB7" i="4"/>
  <c r="AA7" i="4"/>
  <c r="W7" i="4"/>
  <c r="V7" i="4"/>
  <c r="S7" i="4"/>
  <c r="P7" i="4"/>
  <c r="N7" i="4"/>
  <c r="L7" i="4"/>
  <c r="H7" i="4"/>
  <c r="G7" i="4"/>
  <c r="F7" i="4"/>
  <c r="A7" i="4"/>
  <c r="C5" i="4"/>
  <c r="BA3" i="4"/>
  <c r="AU3" i="4"/>
  <c r="AP3" i="4"/>
  <c r="AM3" i="4"/>
  <c r="AH3" i="4"/>
  <c r="AC3" i="4"/>
  <c r="Y3" i="4"/>
  <c r="S3" i="4"/>
  <c r="N3" i="4"/>
  <c r="J3" i="4"/>
  <c r="E3" i="4"/>
  <c r="AZ2" i="4"/>
  <c r="AX2" i="4"/>
  <c r="AR2" i="4"/>
  <c r="AM2" i="4"/>
  <c r="AI2" i="4"/>
  <c r="AD2" i="4"/>
  <c r="X2" i="4"/>
  <c r="T2" i="4"/>
  <c r="O2" i="4"/>
  <c r="J2" i="4"/>
  <c r="G2" i="4"/>
  <c r="A2" i="4"/>
  <c r="AX3" i="4" s="1"/>
  <c r="BD86" i="3"/>
  <c r="BC86" i="3"/>
  <c r="BB86" i="3"/>
  <c r="BA86" i="3"/>
  <c r="AZ86" i="3"/>
  <c r="AY86" i="3"/>
  <c r="AX86" i="3"/>
  <c r="AW86" i="3"/>
  <c r="AV86" i="3"/>
  <c r="AU86" i="3"/>
  <c r="AT86" i="3"/>
  <c r="AS86" i="3"/>
  <c r="AR86" i="3"/>
  <c r="AQ86" i="3"/>
  <c r="AP86" i="3"/>
  <c r="AO86" i="3"/>
  <c r="AN86" i="3"/>
  <c r="AM86" i="3"/>
  <c r="AL86" i="3"/>
  <c r="AK86" i="3"/>
  <c r="AJ86" i="3"/>
  <c r="AI86" i="3"/>
  <c r="AH86" i="3"/>
  <c r="I86" i="3"/>
  <c r="G86" i="3"/>
  <c r="E86" i="3"/>
  <c r="AD86" i="3"/>
  <c r="Y86" i="3"/>
  <c r="T86" i="3"/>
  <c r="R86" i="3"/>
  <c r="O86" i="3"/>
  <c r="M86" i="3"/>
  <c r="AF86" i="3"/>
  <c r="X86" i="3"/>
  <c r="P86" i="3"/>
  <c r="F86" i="3"/>
  <c r="AB86" i="3"/>
  <c r="Z86" i="3"/>
  <c r="W86" i="3"/>
  <c r="V86" i="3"/>
  <c r="S86" i="3"/>
  <c r="N86" i="3"/>
  <c r="J86" i="3"/>
  <c r="H86" i="3"/>
  <c r="D86" i="3"/>
  <c r="AG86" i="3"/>
  <c r="AE86" i="3"/>
  <c r="AC86" i="3"/>
  <c r="AA86" i="3"/>
  <c r="U86" i="3"/>
  <c r="Q86" i="3"/>
  <c r="L86" i="3"/>
  <c r="K86" i="3"/>
  <c r="C80" i="3"/>
  <c r="BC78" i="3"/>
  <c r="BB78" i="3"/>
  <c r="AY78" i="3"/>
  <c r="AV78" i="3"/>
  <c r="AT78" i="3"/>
  <c r="AR78" i="3"/>
  <c r="AN78" i="3"/>
  <c r="AM78" i="3"/>
  <c r="AL78" i="3"/>
  <c r="AH78" i="3"/>
  <c r="G78" i="3"/>
  <c r="AD78" i="3"/>
  <c r="R78" i="3"/>
  <c r="AF78" i="3"/>
  <c r="X78" i="3"/>
  <c r="Z78" i="3"/>
  <c r="W78" i="3"/>
  <c r="S78" i="3"/>
  <c r="D78" i="3"/>
  <c r="AG78" i="3"/>
  <c r="AA78" i="3"/>
  <c r="Q78" i="3"/>
  <c r="BD77" i="3"/>
  <c r="BC77" i="3"/>
  <c r="AY77" i="3"/>
  <c r="AW77" i="3"/>
  <c r="AV77" i="3"/>
  <c r="AR77" i="3"/>
  <c r="AQ77" i="3"/>
  <c r="AN77" i="3"/>
  <c r="AK77" i="3"/>
  <c r="AI77" i="3"/>
  <c r="I77" i="3"/>
  <c r="Y77" i="3"/>
  <c r="T77" i="3"/>
  <c r="R77" i="3"/>
  <c r="X77" i="3"/>
  <c r="F77" i="3"/>
  <c r="Z77" i="3"/>
  <c r="S77" i="3"/>
  <c r="H77" i="3"/>
  <c r="D77" i="3"/>
  <c r="AA77" i="3"/>
  <c r="U77" i="3"/>
  <c r="L77" i="3"/>
  <c r="A77" i="3"/>
  <c r="C75" i="3"/>
  <c r="A72" i="3"/>
  <c r="C70" i="3"/>
  <c r="BC68" i="3"/>
  <c r="BB68" i="3"/>
  <c r="AY68" i="3"/>
  <c r="AV68" i="3"/>
  <c r="AT68" i="3"/>
  <c r="AR68" i="3"/>
  <c r="AN68" i="3"/>
  <c r="AM68" i="3"/>
  <c r="AL68" i="3"/>
  <c r="AH68" i="3"/>
  <c r="G68" i="3"/>
  <c r="AD68" i="3"/>
  <c r="R68" i="3"/>
  <c r="AF68" i="3"/>
  <c r="X68" i="3"/>
  <c r="Z68" i="3"/>
  <c r="W68" i="3"/>
  <c r="S68" i="3"/>
  <c r="D68" i="3"/>
  <c r="AG68" i="3"/>
  <c r="AA68" i="3"/>
  <c r="Q68" i="3"/>
  <c r="BD67" i="3"/>
  <c r="BC67" i="3"/>
  <c r="AY67" i="3"/>
  <c r="AW67" i="3"/>
  <c r="AV67" i="3"/>
  <c r="AR67" i="3"/>
  <c r="AQ67" i="3"/>
  <c r="AN67" i="3"/>
  <c r="AK67" i="3"/>
  <c r="AI67" i="3"/>
  <c r="I67" i="3"/>
  <c r="Y67" i="3"/>
  <c r="T67" i="3"/>
  <c r="R67" i="3"/>
  <c r="X67" i="3"/>
  <c r="F67" i="3"/>
  <c r="Z67" i="3"/>
  <c r="S67" i="3"/>
  <c r="H67" i="3"/>
  <c r="D67" i="3"/>
  <c r="AA67" i="3"/>
  <c r="U67" i="3"/>
  <c r="L67" i="3"/>
  <c r="A67" i="3"/>
  <c r="C65" i="3"/>
  <c r="AV63" i="3"/>
  <c r="AN63" i="3"/>
  <c r="AD63" i="3"/>
  <c r="AB63" i="3"/>
  <c r="AG63" i="3"/>
  <c r="BA62" i="3"/>
  <c r="AS62" i="3"/>
  <c r="AJ62" i="3"/>
  <c r="M62" i="3"/>
  <c r="S62" i="3"/>
  <c r="AA62" i="3"/>
  <c r="A62" i="3"/>
  <c r="AY63" i="3" s="1"/>
  <c r="C60" i="3"/>
  <c r="BC58" i="3"/>
  <c r="BB58" i="3"/>
  <c r="AY58" i="3"/>
  <c r="AV58" i="3"/>
  <c r="AT58" i="3"/>
  <c r="AR58" i="3"/>
  <c r="AN58" i="3"/>
  <c r="AM58" i="3"/>
  <c r="AL58" i="3"/>
  <c r="AH58" i="3"/>
  <c r="G58" i="3"/>
  <c r="AD58" i="3"/>
  <c r="R58" i="3"/>
  <c r="AF58" i="3"/>
  <c r="X58" i="3"/>
  <c r="Z58" i="3"/>
  <c r="W58" i="3"/>
  <c r="S58" i="3"/>
  <c r="D58" i="3"/>
  <c r="AG58" i="3"/>
  <c r="AA58" i="3"/>
  <c r="Q58" i="3"/>
  <c r="BD57" i="3"/>
  <c r="BC57" i="3"/>
  <c r="AY57" i="3"/>
  <c r="AW57" i="3"/>
  <c r="AV57" i="3"/>
  <c r="AR57" i="3"/>
  <c r="AQ57" i="3"/>
  <c r="AN57" i="3"/>
  <c r="AK57" i="3"/>
  <c r="AI57" i="3"/>
  <c r="I57" i="3"/>
  <c r="Y57" i="3"/>
  <c r="T57" i="3"/>
  <c r="R57" i="3"/>
  <c r="X57" i="3"/>
  <c r="F57" i="3"/>
  <c r="Z57" i="3"/>
  <c r="S57" i="3"/>
  <c r="H57" i="3"/>
  <c r="D57" i="3"/>
  <c r="AA57" i="3"/>
  <c r="U57" i="3"/>
  <c r="L57" i="3"/>
  <c r="A57" i="3"/>
  <c r="C55" i="3"/>
  <c r="A52" i="3"/>
  <c r="C50" i="3"/>
  <c r="BC48" i="3"/>
  <c r="BB48" i="3"/>
  <c r="AY48" i="3"/>
  <c r="AV48" i="3"/>
  <c r="AT48" i="3"/>
  <c r="AR48" i="3"/>
  <c r="AN48" i="3"/>
  <c r="AM48" i="3"/>
  <c r="AL48" i="3"/>
  <c r="AH48" i="3"/>
  <c r="G48" i="3"/>
  <c r="AD48" i="3"/>
  <c r="R48" i="3"/>
  <c r="AF48" i="3"/>
  <c r="X48" i="3"/>
  <c r="Z48" i="3"/>
  <c r="W48" i="3"/>
  <c r="S48" i="3"/>
  <c r="D48" i="3"/>
  <c r="AG48" i="3"/>
  <c r="AA48" i="3"/>
  <c r="Q48" i="3"/>
  <c r="BD47" i="3"/>
  <c r="BC47" i="3"/>
  <c r="AY47" i="3"/>
  <c r="AW47" i="3"/>
  <c r="AV47" i="3"/>
  <c r="AR47" i="3"/>
  <c r="AQ47" i="3"/>
  <c r="AN47" i="3"/>
  <c r="AK47" i="3"/>
  <c r="AI47" i="3"/>
  <c r="I47" i="3"/>
  <c r="Y47" i="3"/>
  <c r="T47" i="3"/>
  <c r="R47" i="3"/>
  <c r="X47" i="3"/>
  <c r="F47" i="3"/>
  <c r="Z47" i="3"/>
  <c r="S47" i="3"/>
  <c r="H47" i="3"/>
  <c r="D47" i="3"/>
  <c r="AA47" i="3"/>
  <c r="U47" i="3"/>
  <c r="L47" i="3"/>
  <c r="A47" i="3"/>
  <c r="C45" i="3"/>
  <c r="AV43" i="3"/>
  <c r="AN43" i="3"/>
  <c r="AD43" i="3"/>
  <c r="AB43" i="3"/>
  <c r="AG43" i="3"/>
  <c r="BA42" i="3"/>
  <c r="AS42" i="3"/>
  <c r="AJ42" i="3"/>
  <c r="M42" i="3"/>
  <c r="S42" i="3"/>
  <c r="AA42" i="3"/>
  <c r="A42" i="3"/>
  <c r="AY43" i="3" s="1"/>
  <c r="C40" i="3"/>
  <c r="BC38" i="3"/>
  <c r="BB38" i="3"/>
  <c r="AY38" i="3"/>
  <c r="AV38" i="3"/>
  <c r="AT38" i="3"/>
  <c r="AR38" i="3"/>
  <c r="AN38" i="3"/>
  <c r="AM38" i="3"/>
  <c r="AL38" i="3"/>
  <c r="AH38" i="3"/>
  <c r="G38" i="3"/>
  <c r="AD38" i="3"/>
  <c r="R38" i="3"/>
  <c r="AF38" i="3"/>
  <c r="X38" i="3"/>
  <c r="Z38" i="3"/>
  <c r="W38" i="3"/>
  <c r="S38" i="3"/>
  <c r="D38" i="3"/>
  <c r="AG38" i="3"/>
  <c r="AA38" i="3"/>
  <c r="Q38" i="3"/>
  <c r="BD37" i="3"/>
  <c r="BC37" i="3"/>
  <c r="AY37" i="3"/>
  <c r="AW37" i="3"/>
  <c r="AV37" i="3"/>
  <c r="AR37" i="3"/>
  <c r="AQ37" i="3"/>
  <c r="AN37" i="3"/>
  <c r="AK37" i="3"/>
  <c r="AI37" i="3"/>
  <c r="I37" i="3"/>
  <c r="Y37" i="3"/>
  <c r="T37" i="3"/>
  <c r="R37" i="3"/>
  <c r="X37" i="3"/>
  <c r="F37" i="3"/>
  <c r="Z37" i="3"/>
  <c r="S37" i="3"/>
  <c r="H37" i="3"/>
  <c r="D37" i="3"/>
  <c r="AA37" i="3"/>
  <c r="U37" i="3"/>
  <c r="L37" i="3"/>
  <c r="A37" i="3"/>
  <c r="C35" i="3"/>
  <c r="A32" i="3"/>
  <c r="C30" i="3"/>
  <c r="A27" i="3"/>
  <c r="C25" i="3"/>
  <c r="BC23" i="3"/>
  <c r="BB23" i="3"/>
  <c r="BA23" i="3"/>
  <c r="AX23" i="3"/>
  <c r="AW23" i="3"/>
  <c r="AU23" i="3"/>
  <c r="AS23" i="3"/>
  <c r="AQ23" i="3"/>
  <c r="AP23" i="3"/>
  <c r="AM23" i="3"/>
  <c r="AL23" i="3"/>
  <c r="AK23" i="3"/>
  <c r="AH23" i="3"/>
  <c r="I23" i="3"/>
  <c r="E23" i="3"/>
  <c r="Y23" i="3"/>
  <c r="R23" i="3"/>
  <c r="O23" i="3"/>
  <c r="X23" i="3"/>
  <c r="P23" i="3"/>
  <c r="F23" i="3"/>
  <c r="W23" i="3"/>
  <c r="V23" i="3"/>
  <c r="N23" i="3"/>
  <c r="H23" i="3"/>
  <c r="AG23" i="3"/>
  <c r="AE23" i="3"/>
  <c r="U23" i="3"/>
  <c r="Q23" i="3"/>
  <c r="L23" i="3"/>
  <c r="BC22" i="3"/>
  <c r="BB22" i="3"/>
  <c r="AZ22" i="3"/>
  <c r="AX22" i="3"/>
  <c r="AV22" i="3"/>
  <c r="AU22" i="3"/>
  <c r="AR22" i="3"/>
  <c r="AQ22" i="3"/>
  <c r="AP22" i="3"/>
  <c r="AM22" i="3"/>
  <c r="AL22" i="3"/>
  <c r="AJ22" i="3"/>
  <c r="AH22" i="3"/>
  <c r="G22" i="3"/>
  <c r="E22" i="3"/>
  <c r="T22" i="3"/>
  <c r="R22" i="3"/>
  <c r="O22" i="3"/>
  <c r="X22" i="3"/>
  <c r="P22" i="3"/>
  <c r="AB22" i="3"/>
  <c r="W22" i="3"/>
  <c r="S22" i="3"/>
  <c r="N22" i="3"/>
  <c r="D22" i="3"/>
  <c r="AG22" i="3"/>
  <c r="AE22" i="3"/>
  <c r="U22" i="3"/>
  <c r="Q22" i="3"/>
  <c r="K22" i="3"/>
  <c r="A22" i="3"/>
  <c r="C20" i="3"/>
  <c r="BC18" i="3"/>
  <c r="BB18" i="3"/>
  <c r="AY18" i="3"/>
  <c r="AW18" i="3"/>
  <c r="AT18" i="3"/>
  <c r="AS18" i="3"/>
  <c r="AO18" i="3"/>
  <c r="AM18" i="3"/>
  <c r="AL18" i="3"/>
  <c r="AH18" i="3"/>
  <c r="I18" i="3"/>
  <c r="AD18" i="3"/>
  <c r="R18" i="3"/>
  <c r="M18" i="3"/>
  <c r="X18" i="3"/>
  <c r="Z18" i="3"/>
  <c r="W18" i="3"/>
  <c r="V18" i="3"/>
  <c r="H18" i="3"/>
  <c r="AG18" i="3"/>
  <c r="AC18" i="3"/>
  <c r="Q18" i="3"/>
  <c r="BD17" i="3"/>
  <c r="BC17" i="3"/>
  <c r="AY17" i="3"/>
  <c r="AX17" i="3"/>
  <c r="AV17" i="3"/>
  <c r="AR17" i="3"/>
  <c r="AQ17" i="3"/>
  <c r="AN17" i="3"/>
  <c r="AL17" i="3"/>
  <c r="AI17" i="3"/>
  <c r="AH17" i="3"/>
  <c r="AD17" i="3"/>
  <c r="T17" i="3"/>
  <c r="R17" i="3"/>
  <c r="X17" i="3"/>
  <c r="P17" i="3"/>
  <c r="Z17" i="3"/>
  <c r="S17" i="3"/>
  <c r="J17" i="3"/>
  <c r="D17" i="3"/>
  <c r="AA17" i="3"/>
  <c r="U17" i="3"/>
  <c r="Q17" i="3"/>
  <c r="A17" i="3"/>
  <c r="C15" i="3"/>
  <c r="A12" i="3"/>
  <c r="C10" i="3"/>
  <c r="A7" i="3"/>
  <c r="C5" i="3"/>
  <c r="BC3" i="3"/>
  <c r="BA3" i="3"/>
  <c r="AX3" i="3"/>
  <c r="AU3" i="3"/>
  <c r="AS3" i="3"/>
  <c r="AP3" i="3"/>
  <c r="AM3" i="3"/>
  <c r="AK3" i="3"/>
  <c r="AH3" i="3"/>
  <c r="E3" i="3"/>
  <c r="Y3" i="3"/>
  <c r="O3" i="3"/>
  <c r="X3" i="3"/>
  <c r="F3" i="3"/>
  <c r="W3" i="3"/>
  <c r="N3" i="3"/>
  <c r="H3" i="3"/>
  <c r="AE3" i="3"/>
  <c r="U3" i="3"/>
  <c r="L3" i="3"/>
  <c r="BC2" i="3"/>
  <c r="AZ2" i="3"/>
  <c r="AX2" i="3"/>
  <c r="AU2" i="3"/>
  <c r="AR2" i="3"/>
  <c r="AP2" i="3"/>
  <c r="AM2" i="3"/>
  <c r="AJ2" i="3"/>
  <c r="AH2" i="3"/>
  <c r="E2" i="3"/>
  <c r="T2" i="3"/>
  <c r="O2" i="3"/>
  <c r="X2" i="3"/>
  <c r="AB2" i="3"/>
  <c r="W2" i="3"/>
  <c r="N2" i="3"/>
  <c r="D2" i="3"/>
  <c r="AE2" i="3"/>
  <c r="U2" i="3"/>
  <c r="K2" i="3"/>
  <c r="A2" i="3"/>
  <c r="BB3" i="3" s="1"/>
  <c r="B19" i="2"/>
  <c r="Q54" i="1" s="1"/>
  <c r="U17" i="2"/>
  <c r="T17" i="2"/>
  <c r="S17" i="2"/>
  <c r="Q17" i="2"/>
  <c r="P17" i="2"/>
  <c r="O17" i="2"/>
  <c r="M17" i="2"/>
  <c r="L17" i="2"/>
  <c r="K17" i="2"/>
  <c r="I17" i="2"/>
  <c r="H17" i="2"/>
  <c r="G17" i="2"/>
  <c r="E17" i="2"/>
  <c r="C17" i="2"/>
  <c r="D17" i="2"/>
  <c r="A17" i="2"/>
  <c r="V17" i="2" s="1"/>
  <c r="U16" i="2"/>
  <c r="P16" i="2"/>
  <c r="J16" i="2"/>
  <c r="E16" i="2"/>
  <c r="A16" i="2"/>
  <c r="V16" i="2" s="1"/>
  <c r="U15" i="2"/>
  <c r="O15" i="2"/>
  <c r="J15" i="2"/>
  <c r="E15" i="2"/>
  <c r="A15" i="2"/>
  <c r="V15" i="2" s="1"/>
  <c r="T14" i="2"/>
  <c r="O14" i="2"/>
  <c r="J14" i="2"/>
  <c r="C14" i="2"/>
  <c r="A14" i="2"/>
  <c r="V14" i="2" s="1"/>
  <c r="U13" i="2"/>
  <c r="T13" i="2"/>
  <c r="S13" i="2"/>
  <c r="Q13" i="2"/>
  <c r="P13" i="2"/>
  <c r="O13" i="2"/>
  <c r="M13" i="2"/>
  <c r="L13" i="2"/>
  <c r="K13" i="2"/>
  <c r="I13" i="2"/>
  <c r="H13" i="2"/>
  <c r="G13" i="2"/>
  <c r="E13" i="2"/>
  <c r="C13" i="2"/>
  <c r="D13" i="2"/>
  <c r="A13" i="2"/>
  <c r="V13" i="2" s="1"/>
  <c r="U12" i="2"/>
  <c r="P12" i="2"/>
  <c r="J12" i="2"/>
  <c r="E12" i="2"/>
  <c r="A12" i="2"/>
  <c r="V12" i="2" s="1"/>
  <c r="U11" i="2"/>
  <c r="O11" i="2"/>
  <c r="J11" i="2"/>
  <c r="E11" i="2"/>
  <c r="A11" i="2"/>
  <c r="V11" i="2" s="1"/>
  <c r="T10" i="2"/>
  <c r="O10" i="2"/>
  <c r="J10" i="2"/>
  <c r="C10" i="2"/>
  <c r="A10" i="2"/>
  <c r="V10" i="2" s="1"/>
  <c r="U9" i="2"/>
  <c r="T9" i="2"/>
  <c r="S9" i="2"/>
  <c r="Q9" i="2"/>
  <c r="P9" i="2"/>
  <c r="O9" i="2"/>
  <c r="M9" i="2"/>
  <c r="L9" i="2"/>
  <c r="K9" i="2"/>
  <c r="I9" i="2"/>
  <c r="H9" i="2"/>
  <c r="G9" i="2"/>
  <c r="E9" i="2"/>
  <c r="C9" i="2"/>
  <c r="D9" i="2"/>
  <c r="A9" i="2"/>
  <c r="V9" i="2" s="1"/>
  <c r="U8" i="2"/>
  <c r="P8" i="2"/>
  <c r="J8" i="2"/>
  <c r="E8" i="2"/>
  <c r="A8" i="2"/>
  <c r="V8" i="2" s="1"/>
  <c r="U7" i="2"/>
  <c r="O7" i="2"/>
  <c r="J7" i="2"/>
  <c r="E7" i="2"/>
  <c r="A7" i="2"/>
  <c r="V7" i="2" s="1"/>
  <c r="T6" i="2"/>
  <c r="O6" i="2"/>
  <c r="J6" i="2"/>
  <c r="C6" i="2"/>
  <c r="A6" i="2"/>
  <c r="V6" i="2" s="1"/>
  <c r="U5" i="2"/>
  <c r="T5" i="2"/>
  <c r="S5" i="2"/>
  <c r="Q5" i="2"/>
  <c r="P5" i="2"/>
  <c r="O5" i="2"/>
  <c r="M5" i="2"/>
  <c r="L5" i="2"/>
  <c r="K5" i="2"/>
  <c r="I5" i="2"/>
  <c r="H5" i="2"/>
  <c r="G5" i="2"/>
  <c r="E5" i="2"/>
  <c r="C5" i="2"/>
  <c r="D5" i="2"/>
  <c r="A5" i="2"/>
  <c r="V5" i="2" s="1"/>
  <c r="U4" i="2"/>
  <c r="P4" i="2"/>
  <c r="J4" i="2"/>
  <c r="E4" i="2"/>
  <c r="A4" i="2"/>
  <c r="V4" i="2" s="1"/>
  <c r="U3" i="2"/>
  <c r="O3" i="2"/>
  <c r="J3" i="2"/>
  <c r="E3" i="2"/>
  <c r="A3" i="2"/>
  <c r="V3" i="2" s="1"/>
  <c r="T2" i="2"/>
  <c r="O2" i="2"/>
  <c r="J2" i="2"/>
  <c r="C2" i="2"/>
  <c r="A2" i="2"/>
  <c r="V2" i="2" s="1"/>
  <c r="W52" i="1"/>
  <c r="W54" i="1" s="1"/>
  <c r="W55" i="1" s="1"/>
  <c r="Z51" i="1"/>
  <c r="AX1" i="11" s="1"/>
  <c r="Z48" i="1"/>
  <c r="AU1" i="11" s="1"/>
  <c r="Z47" i="1"/>
  <c r="AT1" i="11" s="1"/>
  <c r="Z46" i="1"/>
  <c r="AS1" i="11" s="1"/>
  <c r="Z45" i="1"/>
  <c r="AR1" i="11" s="1"/>
  <c r="Z44" i="1"/>
  <c r="AQ1" i="11" s="1"/>
  <c r="Z43" i="1"/>
  <c r="AP1" i="11" s="1"/>
  <c r="Z42" i="1"/>
  <c r="AO1" i="11" s="1"/>
  <c r="Z41" i="1"/>
  <c r="AN1" i="11" s="1"/>
  <c r="Z40" i="1"/>
  <c r="AM1" i="11" s="1"/>
  <c r="Z39" i="1"/>
  <c r="AL1" i="11" s="1"/>
  <c r="Z22" i="1"/>
  <c r="Z29" i="1"/>
  <c r="Z14" i="1"/>
  <c r="Z37" i="1"/>
  <c r="Z25" i="1"/>
  <c r="Z21" i="1"/>
  <c r="Z26" i="1"/>
  <c r="Z27" i="1"/>
  <c r="Z13" i="1"/>
  <c r="Z17" i="1"/>
  <c r="Z23" i="1"/>
  <c r="Z31" i="1"/>
  <c r="Z19" i="1"/>
  <c r="Z33" i="1"/>
  <c r="Z30" i="1"/>
  <c r="Z5" i="1"/>
  <c r="Z38" i="1"/>
  <c r="Z36" i="1"/>
  <c r="Z35" i="1"/>
  <c r="Z34" i="1"/>
  <c r="Z32" i="1"/>
  <c r="Z28" i="1"/>
  <c r="Z24" i="1"/>
  <c r="Z20" i="1"/>
  <c r="Z18" i="1"/>
  <c r="Z16" i="1"/>
  <c r="Z15" i="1"/>
  <c r="Z12" i="1"/>
  <c r="Z11" i="1"/>
  <c r="Z10" i="1"/>
  <c r="Z9" i="1"/>
  <c r="Z8" i="1"/>
  <c r="Z7" i="1"/>
  <c r="Z6" i="1"/>
  <c r="Z4" i="1"/>
  <c r="U4" i="1" s="1"/>
  <c r="Z3" i="1"/>
  <c r="U3" i="1" s="1"/>
  <c r="M3" i="1"/>
  <c r="Z2" i="1"/>
  <c r="N2" i="1"/>
  <c r="Z106" i="13"/>
  <c r="Z128" i="13"/>
  <c r="Z3" i="13"/>
  <c r="Z75" i="13"/>
  <c r="Z79" i="13"/>
  <c r="Z29" i="13"/>
  <c r="Z17" i="13"/>
  <c r="Z22" i="13"/>
  <c r="Z27" i="13"/>
  <c r="Z103" i="13"/>
  <c r="Z67" i="13"/>
  <c r="Z99" i="13"/>
  <c r="Z83" i="13"/>
  <c r="Z96" i="13"/>
  <c r="Z39" i="13"/>
  <c r="Z7" i="13"/>
  <c r="Z50" i="13"/>
  <c r="Z112" i="13"/>
  <c r="Z66" i="13"/>
  <c r="Z92" i="13"/>
  <c r="Z56" i="13"/>
  <c r="Z113" i="13"/>
  <c r="Z6" i="13"/>
  <c r="Z45" i="13"/>
  <c r="Z47" i="13"/>
  <c r="Z37" i="13"/>
  <c r="Z120" i="13"/>
  <c r="Z109" i="13"/>
  <c r="Z34" i="13"/>
  <c r="Z48" i="13"/>
  <c r="Z64" i="13"/>
  <c r="Z38" i="13"/>
  <c r="Z40" i="13"/>
  <c r="Z76" i="13"/>
  <c r="Z65" i="13"/>
  <c r="Z82" i="13"/>
  <c r="Z54" i="13"/>
  <c r="Z74" i="13"/>
  <c r="Z85" i="13"/>
  <c r="Z21" i="13"/>
  <c r="Z123" i="13"/>
  <c r="Z42" i="13"/>
  <c r="Z11" i="13"/>
  <c r="Z71" i="13"/>
  <c r="Z52" i="13"/>
  <c r="Z15" i="13"/>
  <c r="Z100" i="13"/>
  <c r="Z61" i="13"/>
  <c r="Z121" i="13"/>
  <c r="Z108" i="13"/>
  <c r="Z26" i="13"/>
  <c r="Z72" i="13"/>
  <c r="Z93" i="13"/>
  <c r="Z119" i="13"/>
  <c r="Z31" i="13"/>
  <c r="Z110" i="13"/>
  <c r="Z49" i="13"/>
  <c r="Z132" i="13"/>
  <c r="Z5" i="13"/>
  <c r="Z25" i="13"/>
  <c r="Z55" i="13"/>
  <c r="Z73" i="13"/>
  <c r="Z28" i="13"/>
  <c r="Z126" i="13"/>
  <c r="Z102" i="13"/>
  <c r="Z33" i="13"/>
  <c r="Z130" i="13"/>
  <c r="Z63" i="13"/>
  <c r="Z35" i="13"/>
  <c r="Z8" i="13"/>
  <c r="Z16" i="13"/>
  <c r="Z97" i="13"/>
  <c r="Z90" i="13"/>
  <c r="Z87" i="13"/>
  <c r="Z44" i="13"/>
  <c r="Z68" i="13"/>
  <c r="Z94" i="13"/>
  <c r="Z60" i="13"/>
  <c r="Z95" i="13"/>
  <c r="Z9" i="13"/>
  <c r="Z4" i="13"/>
  <c r="Z81" i="13"/>
  <c r="Z46" i="13"/>
  <c r="Z41" i="13"/>
  <c r="Z18" i="13"/>
  <c r="Z111" i="13"/>
  <c r="Z127" i="13"/>
  <c r="Z88" i="13"/>
  <c r="Z57" i="13"/>
  <c r="Z32" i="13"/>
  <c r="Z122" i="13"/>
  <c r="Z84" i="13"/>
  <c r="Z101" i="13"/>
  <c r="Z129" i="13"/>
  <c r="Z105" i="13"/>
  <c r="Z62" i="13"/>
  <c r="Z43" i="13"/>
  <c r="Z14" i="13"/>
  <c r="Z107" i="13"/>
  <c r="Z30" i="13"/>
  <c r="Z20" i="13"/>
  <c r="Z117" i="13"/>
  <c r="Z59" i="13"/>
  <c r="Z77" i="13"/>
  <c r="Z10" i="13"/>
  <c r="Z70" i="13"/>
  <c r="Z78" i="13"/>
  <c r="Z12" i="13"/>
  <c r="Z13" i="13"/>
  <c r="Z86" i="13"/>
  <c r="Z118" i="13"/>
  <c r="Z91" i="13"/>
  <c r="Z36" i="13"/>
  <c r="Z98" i="13"/>
  <c r="Z2" i="13"/>
  <c r="Z114" i="13"/>
  <c r="Z104" i="13"/>
  <c r="Z115" i="13"/>
  <c r="Z124" i="13"/>
  <c r="Z89" i="13"/>
  <c r="Z51" i="13"/>
  <c r="Z125" i="13"/>
  <c r="Z69" i="13"/>
  <c r="Z58" i="13"/>
  <c r="Z24" i="13"/>
  <c r="Z19" i="13"/>
  <c r="Z23" i="13"/>
  <c r="Z53" i="13"/>
  <c r="Z116" i="13"/>
  <c r="Z131" i="13"/>
  <c r="Z80" i="13"/>
  <c r="AK1" i="11" l="1"/>
  <c r="AJ1" i="11"/>
  <c r="Q1" i="11"/>
  <c r="W1" i="11"/>
  <c r="AI1" i="11"/>
  <c r="S2" i="1"/>
  <c r="AW211" i="11"/>
  <c r="AW212" i="11"/>
  <c r="F2" i="1"/>
  <c r="A15" i="11"/>
  <c r="AV212" i="11"/>
  <c r="AV211" i="11"/>
  <c r="H2" i="1"/>
  <c r="P2" i="1"/>
  <c r="G3" i="1"/>
  <c r="O3" i="1"/>
  <c r="J2" i="1"/>
  <c r="R2" i="1"/>
  <c r="I3" i="1"/>
  <c r="Q3" i="1"/>
  <c r="L2" i="1"/>
  <c r="T2" i="1"/>
  <c r="K3" i="1"/>
  <c r="S3" i="1"/>
  <c r="AG1" i="11"/>
  <c r="A3" i="11"/>
  <c r="S1" i="11"/>
  <c r="S211" i="11" s="1"/>
  <c r="AH1" i="11"/>
  <c r="AF1" i="11"/>
  <c r="AE1" i="11"/>
  <c r="V2" i="13"/>
  <c r="L1" i="11"/>
  <c r="L211" i="11" s="1"/>
  <c r="P1" i="11"/>
  <c r="BA73" i="3"/>
  <c r="AW73" i="3"/>
  <c r="AS73" i="3"/>
  <c r="AO73" i="3"/>
  <c r="AK73" i="3"/>
  <c r="I73" i="3"/>
  <c r="Y73" i="3"/>
  <c r="M73" i="3"/>
  <c r="F73" i="3"/>
  <c r="V73" i="3"/>
  <c r="H73" i="3"/>
  <c r="AC73" i="3"/>
  <c r="L73" i="3"/>
  <c r="BB72" i="3"/>
  <c r="AX72" i="3"/>
  <c r="AT72" i="3"/>
  <c r="AP72" i="3"/>
  <c r="AL72" i="3"/>
  <c r="AH72" i="3"/>
  <c r="AD72" i="3"/>
  <c r="O72" i="3"/>
  <c r="P72" i="3"/>
  <c r="W72" i="3"/>
  <c r="J72" i="3"/>
  <c r="AE72" i="3"/>
  <c r="Q72" i="3"/>
  <c r="BC73" i="3"/>
  <c r="AX73" i="3"/>
  <c r="AR73" i="3"/>
  <c r="AM73" i="3"/>
  <c r="AH73" i="3"/>
  <c r="T73" i="3"/>
  <c r="X73" i="3"/>
  <c r="W73" i="3"/>
  <c r="D73" i="3"/>
  <c r="U73" i="3"/>
  <c r="BC72" i="3"/>
  <c r="AW72" i="3"/>
  <c r="AR72" i="3"/>
  <c r="AM72" i="3"/>
  <c r="I72" i="3"/>
  <c r="T72" i="3"/>
  <c r="X72" i="3"/>
  <c r="V72" i="3"/>
  <c r="D72" i="3"/>
  <c r="U72" i="3"/>
  <c r="AZ73" i="3"/>
  <c r="AT73" i="3"/>
  <c r="AL73" i="3"/>
  <c r="E73" i="3"/>
  <c r="AF73" i="3"/>
  <c r="S73" i="3"/>
  <c r="AE73" i="3"/>
  <c r="BD72" i="3"/>
  <c r="AV72" i="3"/>
  <c r="AO72" i="3"/>
  <c r="AI72" i="3"/>
  <c r="R72" i="3"/>
  <c r="AB72" i="3"/>
  <c r="H72" i="3"/>
  <c r="L72" i="3"/>
  <c r="AG72" i="3"/>
  <c r="F72" i="3"/>
  <c r="E72" i="3"/>
  <c r="AN72" i="3"/>
  <c r="AY72" i="3"/>
  <c r="Q73" i="3"/>
  <c r="N73" i="3"/>
  <c r="O73" i="3"/>
  <c r="AI73" i="3"/>
  <c r="AQ73" i="3"/>
  <c r="BB73" i="3"/>
  <c r="BD8" i="3"/>
  <c r="AZ8" i="3"/>
  <c r="AV8" i="3"/>
  <c r="AR8" i="3"/>
  <c r="AN8" i="3"/>
  <c r="AJ8" i="3"/>
  <c r="G8" i="3"/>
  <c r="T8" i="3"/>
  <c r="AF8" i="3"/>
  <c r="AB8" i="3"/>
  <c r="S8" i="3"/>
  <c r="D8" i="3"/>
  <c r="AA8" i="3"/>
  <c r="K8" i="3"/>
  <c r="BA7" i="3"/>
  <c r="AW7" i="3"/>
  <c r="AS7" i="3"/>
  <c r="AO7" i="3"/>
  <c r="AK7" i="3"/>
  <c r="I7" i="3"/>
  <c r="Y7" i="3"/>
  <c r="M7" i="3"/>
  <c r="F7" i="3"/>
  <c r="V7" i="3"/>
  <c r="H7" i="3"/>
  <c r="AC7" i="3"/>
  <c r="L7" i="3"/>
  <c r="BC8" i="3"/>
  <c r="AX8" i="3"/>
  <c r="AS8" i="3"/>
  <c r="AM8" i="3"/>
  <c r="AH8" i="3"/>
  <c r="Y8" i="3"/>
  <c r="X8" i="3"/>
  <c r="W8" i="3"/>
  <c r="H8" i="3"/>
  <c r="U8" i="3"/>
  <c r="BC7" i="3"/>
  <c r="AX7" i="3"/>
  <c r="AR7" i="3"/>
  <c r="AM7" i="3"/>
  <c r="AH7" i="3"/>
  <c r="T7" i="3"/>
  <c r="X7" i="3"/>
  <c r="AA7" i="3"/>
  <c r="J7" i="3"/>
  <c r="Z7" i="3"/>
  <c r="O7" i="3"/>
  <c r="G7" i="3"/>
  <c r="AN7" i="3"/>
  <c r="AU7" i="3"/>
  <c r="BB7" i="3"/>
  <c r="AC8" i="3"/>
  <c r="N8" i="3"/>
  <c r="P8" i="3"/>
  <c r="AD8" i="3"/>
  <c r="AK8" i="3"/>
  <c r="AQ8" i="3"/>
  <c r="AY8" i="3"/>
  <c r="BD13" i="3"/>
  <c r="AZ13" i="3"/>
  <c r="AV13" i="3"/>
  <c r="AR13" i="3"/>
  <c r="AN13" i="3"/>
  <c r="AJ13" i="3"/>
  <c r="G13" i="3"/>
  <c r="T13" i="3"/>
  <c r="AF13" i="3"/>
  <c r="AB13" i="3"/>
  <c r="S13" i="3"/>
  <c r="D13" i="3"/>
  <c r="AA13" i="3"/>
  <c r="K13" i="3"/>
  <c r="BA12" i="3"/>
  <c r="AW12" i="3"/>
  <c r="AS12" i="3"/>
  <c r="AO12" i="3"/>
  <c r="AK12" i="3"/>
  <c r="I12" i="3"/>
  <c r="Y12" i="3"/>
  <c r="M12" i="3"/>
  <c r="F12" i="3"/>
  <c r="V12" i="3"/>
  <c r="H12" i="3"/>
  <c r="AC12" i="3"/>
  <c r="L12" i="3"/>
  <c r="BB13" i="3"/>
  <c r="AW13" i="3"/>
  <c r="AQ13" i="3"/>
  <c r="AL13" i="3"/>
  <c r="I13" i="3"/>
  <c r="R13" i="3"/>
  <c r="P13" i="3"/>
  <c r="V13" i="3"/>
  <c r="AG13" i="3"/>
  <c r="Q13" i="3"/>
  <c r="BB12" i="3"/>
  <c r="AV12" i="3"/>
  <c r="AQ12" i="3"/>
  <c r="AL12" i="3"/>
  <c r="G12" i="3"/>
  <c r="R12" i="3"/>
  <c r="P12" i="3"/>
  <c r="S12" i="3"/>
  <c r="AG12" i="3"/>
  <c r="Q12" i="3"/>
  <c r="AE12" i="3"/>
  <c r="W12" i="3"/>
  <c r="AF12" i="3"/>
  <c r="E12" i="3"/>
  <c r="AM12" i="3"/>
  <c r="AT12" i="3"/>
  <c r="AZ12" i="3"/>
  <c r="U13" i="3"/>
  <c r="J13" i="3"/>
  <c r="F13" i="3"/>
  <c r="Y13" i="3"/>
  <c r="AI13" i="3"/>
  <c r="AP13" i="3"/>
  <c r="AX13" i="3"/>
  <c r="BA28" i="3"/>
  <c r="AW28" i="3"/>
  <c r="AS28" i="3"/>
  <c r="AO28" i="3"/>
  <c r="AK28" i="3"/>
  <c r="I28" i="3"/>
  <c r="Y28" i="3"/>
  <c r="M28" i="3"/>
  <c r="F28" i="3"/>
  <c r="V28" i="3"/>
  <c r="H28" i="3"/>
  <c r="AC28" i="3"/>
  <c r="L28" i="3"/>
  <c r="BB27" i="3"/>
  <c r="AX27" i="3"/>
  <c r="AT27" i="3"/>
  <c r="AP27" i="3"/>
  <c r="AZ28" i="3"/>
  <c r="AU28" i="3"/>
  <c r="AP28" i="3"/>
  <c r="AJ28" i="3"/>
  <c r="E28" i="3"/>
  <c r="O28" i="3"/>
  <c r="AB28" i="3"/>
  <c r="N28" i="3"/>
  <c r="AE28" i="3"/>
  <c r="K28" i="3"/>
  <c r="AZ27" i="3"/>
  <c r="AU27" i="3"/>
  <c r="AO27" i="3"/>
  <c r="AK27" i="3"/>
  <c r="I27" i="3"/>
  <c r="Y27" i="3"/>
  <c r="M27" i="3"/>
  <c r="F27" i="3"/>
  <c r="V27" i="3"/>
  <c r="H27" i="3"/>
  <c r="AC27" i="3"/>
  <c r="L27" i="3"/>
  <c r="BD28" i="3"/>
  <c r="AX28" i="3"/>
  <c r="AQ28" i="3"/>
  <c r="AI28" i="3"/>
  <c r="T28" i="3"/>
  <c r="P28" i="3"/>
  <c r="J28" i="3"/>
  <c r="U28" i="3"/>
  <c r="BA27" i="3"/>
  <c r="AS27" i="3"/>
  <c r="AM27" i="3"/>
  <c r="AH27" i="3"/>
  <c r="T27" i="3"/>
  <c r="X27" i="3"/>
  <c r="W27" i="3"/>
  <c r="D27" i="3"/>
  <c r="U27" i="3"/>
  <c r="AE27" i="3"/>
  <c r="S27" i="3"/>
  <c r="AF27" i="3"/>
  <c r="E27" i="3"/>
  <c r="AL27" i="3"/>
  <c r="AV27" i="3"/>
  <c r="BD27" i="3"/>
  <c r="D28" i="3"/>
  <c r="X28" i="3"/>
  <c r="G28" i="3"/>
  <c r="AN28" i="3"/>
  <c r="AY28" i="3"/>
  <c r="BA33" i="3"/>
  <c r="AW33" i="3"/>
  <c r="AS33" i="3"/>
  <c r="AO33" i="3"/>
  <c r="AK33" i="3"/>
  <c r="I33" i="3"/>
  <c r="Y33" i="3"/>
  <c r="M33" i="3"/>
  <c r="F33" i="3"/>
  <c r="V33" i="3"/>
  <c r="H33" i="3"/>
  <c r="AC33" i="3"/>
  <c r="L33" i="3"/>
  <c r="BB32" i="3"/>
  <c r="AX32" i="3"/>
  <c r="AT32" i="3"/>
  <c r="AP32" i="3"/>
  <c r="AL32" i="3"/>
  <c r="AH32" i="3"/>
  <c r="AD32" i="3"/>
  <c r="O32" i="3"/>
  <c r="P32" i="3"/>
  <c r="W32" i="3"/>
  <c r="J32" i="3"/>
  <c r="AE32" i="3"/>
  <c r="Q32" i="3"/>
  <c r="BC33" i="3"/>
  <c r="AX33" i="3"/>
  <c r="AR33" i="3"/>
  <c r="AM33" i="3"/>
  <c r="AH33" i="3"/>
  <c r="T33" i="3"/>
  <c r="X33" i="3"/>
  <c r="W33" i="3"/>
  <c r="D33" i="3"/>
  <c r="U33" i="3"/>
  <c r="BC32" i="3"/>
  <c r="AW32" i="3"/>
  <c r="AR32" i="3"/>
  <c r="AM32" i="3"/>
  <c r="I32" i="3"/>
  <c r="T32" i="3"/>
  <c r="X32" i="3"/>
  <c r="V32" i="3"/>
  <c r="D32" i="3"/>
  <c r="U32" i="3"/>
  <c r="AZ33" i="3"/>
  <c r="AT33" i="3"/>
  <c r="AL33" i="3"/>
  <c r="E33" i="3"/>
  <c r="AF33" i="3"/>
  <c r="S33" i="3"/>
  <c r="AE33" i="3"/>
  <c r="BD32" i="3"/>
  <c r="AV32" i="3"/>
  <c r="AO32" i="3"/>
  <c r="AI32" i="3"/>
  <c r="R32" i="3"/>
  <c r="AB32" i="3"/>
  <c r="H32" i="3"/>
  <c r="L32" i="3"/>
  <c r="AG32" i="3"/>
  <c r="F32" i="3"/>
  <c r="E32" i="3"/>
  <c r="AN32" i="3"/>
  <c r="AY32" i="3"/>
  <c r="Q33" i="3"/>
  <c r="N33" i="3"/>
  <c r="O33" i="3"/>
  <c r="AI33" i="3"/>
  <c r="AQ33" i="3"/>
  <c r="BB33" i="3"/>
  <c r="BA53" i="3"/>
  <c r="AW53" i="3"/>
  <c r="AS53" i="3"/>
  <c r="AO53" i="3"/>
  <c r="AK53" i="3"/>
  <c r="I53" i="3"/>
  <c r="Y53" i="3"/>
  <c r="M53" i="3"/>
  <c r="F53" i="3"/>
  <c r="V53" i="3"/>
  <c r="H53" i="3"/>
  <c r="AC53" i="3"/>
  <c r="L53" i="3"/>
  <c r="BB52" i="3"/>
  <c r="AX52" i="3"/>
  <c r="AT52" i="3"/>
  <c r="AP52" i="3"/>
  <c r="AL52" i="3"/>
  <c r="AH52" i="3"/>
  <c r="AD52" i="3"/>
  <c r="O52" i="3"/>
  <c r="P52" i="3"/>
  <c r="W52" i="3"/>
  <c r="J52" i="3"/>
  <c r="AE52" i="3"/>
  <c r="Q52" i="3"/>
  <c r="BC53" i="3"/>
  <c r="AX53" i="3"/>
  <c r="AR53" i="3"/>
  <c r="AM53" i="3"/>
  <c r="AH53" i="3"/>
  <c r="T53" i="3"/>
  <c r="X53" i="3"/>
  <c r="W53" i="3"/>
  <c r="D53" i="3"/>
  <c r="U53" i="3"/>
  <c r="BC52" i="3"/>
  <c r="AW52" i="3"/>
  <c r="AR52" i="3"/>
  <c r="AM52" i="3"/>
  <c r="I52" i="3"/>
  <c r="T52" i="3"/>
  <c r="X52" i="3"/>
  <c r="V52" i="3"/>
  <c r="D52" i="3"/>
  <c r="U52" i="3"/>
  <c r="AZ53" i="3"/>
  <c r="AT53" i="3"/>
  <c r="AL53" i="3"/>
  <c r="E53" i="3"/>
  <c r="AF53" i="3"/>
  <c r="S53" i="3"/>
  <c r="AE53" i="3"/>
  <c r="BD52" i="3"/>
  <c r="AV52" i="3"/>
  <c r="AO52" i="3"/>
  <c r="AI52" i="3"/>
  <c r="R52" i="3"/>
  <c r="AB52" i="3"/>
  <c r="H52" i="3"/>
  <c r="L52" i="3"/>
  <c r="AG52" i="3"/>
  <c r="F52" i="3"/>
  <c r="E52" i="3"/>
  <c r="AN52" i="3"/>
  <c r="AY52" i="3"/>
  <c r="Q53" i="3"/>
  <c r="N53" i="3"/>
  <c r="O53" i="3"/>
  <c r="AI53" i="3"/>
  <c r="AQ53" i="3"/>
  <c r="BB53" i="3"/>
  <c r="I2" i="1"/>
  <c r="M2" i="1"/>
  <c r="Q2" i="1"/>
  <c r="U2" i="1"/>
  <c r="H3" i="1"/>
  <c r="L3" i="1"/>
  <c r="P3" i="1"/>
  <c r="T3" i="1"/>
  <c r="F2" i="2"/>
  <c r="K2" i="2"/>
  <c r="P2" i="2"/>
  <c r="F3" i="2"/>
  <c r="K3" i="2"/>
  <c r="Q3" i="2"/>
  <c r="F4" i="2"/>
  <c r="L4" i="2"/>
  <c r="Q4" i="2"/>
  <c r="F6" i="2"/>
  <c r="K6" i="2"/>
  <c r="P6" i="2"/>
  <c r="F7" i="2"/>
  <c r="K7" i="2"/>
  <c r="Q7" i="2"/>
  <c r="F8" i="2"/>
  <c r="L8" i="2"/>
  <c r="Q8" i="2"/>
  <c r="F10" i="2"/>
  <c r="K10" i="2"/>
  <c r="P10" i="2"/>
  <c r="F11" i="2"/>
  <c r="K11" i="2"/>
  <c r="Q11" i="2"/>
  <c r="F12" i="2"/>
  <c r="L12" i="2"/>
  <c r="Q12" i="2"/>
  <c r="F14" i="2"/>
  <c r="K14" i="2"/>
  <c r="P14" i="2"/>
  <c r="F15" i="2"/>
  <c r="K15" i="2"/>
  <c r="Q15" i="2"/>
  <c r="F16" i="2"/>
  <c r="L16" i="2"/>
  <c r="Q16" i="2"/>
  <c r="Q2" i="3"/>
  <c r="AG2" i="3"/>
  <c r="S2" i="3"/>
  <c r="P2" i="3"/>
  <c r="R2" i="3"/>
  <c r="G2" i="3"/>
  <c r="AL2" i="3"/>
  <c r="AQ2" i="3"/>
  <c r="AV2" i="3"/>
  <c r="BB2" i="3"/>
  <c r="Q3" i="3"/>
  <c r="AG3" i="3"/>
  <c r="V3" i="3"/>
  <c r="P3" i="3"/>
  <c r="R3" i="3"/>
  <c r="I3" i="3"/>
  <c r="AL3" i="3"/>
  <c r="AQ3" i="3"/>
  <c r="AW3" i="3"/>
  <c r="K7" i="3"/>
  <c r="AE7" i="3"/>
  <c r="N7" i="3"/>
  <c r="AB7" i="3"/>
  <c r="R7" i="3"/>
  <c r="AI7" i="3"/>
  <c r="AP7" i="3"/>
  <c r="AV7" i="3"/>
  <c r="BD7" i="3"/>
  <c r="AE8" i="3"/>
  <c r="V8" i="3"/>
  <c r="M8" i="3"/>
  <c r="E8" i="3"/>
  <c r="AL8" i="3"/>
  <c r="AT8" i="3"/>
  <c r="BA8" i="3"/>
  <c r="K12" i="3"/>
  <c r="D12" i="3"/>
  <c r="Z12" i="3"/>
  <c r="O12" i="3"/>
  <c r="AH12" i="3"/>
  <c r="AN12" i="3"/>
  <c r="AU12" i="3"/>
  <c r="BC12" i="3"/>
  <c r="AC13" i="3"/>
  <c r="N13" i="3"/>
  <c r="X13" i="3"/>
  <c r="AD13" i="3"/>
  <c r="AK13" i="3"/>
  <c r="AS13" i="3"/>
  <c r="AY13" i="3"/>
  <c r="BD18" i="3"/>
  <c r="AZ18" i="3"/>
  <c r="AV18" i="3"/>
  <c r="AR18" i="3"/>
  <c r="AN18" i="3"/>
  <c r="AJ18" i="3"/>
  <c r="G18" i="3"/>
  <c r="T18" i="3"/>
  <c r="AF18" i="3"/>
  <c r="AB18" i="3"/>
  <c r="S18" i="3"/>
  <c r="D18" i="3"/>
  <c r="AA18" i="3"/>
  <c r="K18" i="3"/>
  <c r="BA17" i="3"/>
  <c r="AW17" i="3"/>
  <c r="AS17" i="3"/>
  <c r="AO17" i="3"/>
  <c r="AK17" i="3"/>
  <c r="I17" i="3"/>
  <c r="Y17" i="3"/>
  <c r="M17" i="3"/>
  <c r="F17" i="3"/>
  <c r="V17" i="3"/>
  <c r="H17" i="3"/>
  <c r="AC17" i="3"/>
  <c r="L17" i="3"/>
  <c r="BA18" i="3"/>
  <c r="AU18" i="3"/>
  <c r="AP18" i="3"/>
  <c r="AK18" i="3"/>
  <c r="E18" i="3"/>
  <c r="O18" i="3"/>
  <c r="F18" i="3"/>
  <c r="N18" i="3"/>
  <c r="AE18" i="3"/>
  <c r="L18" i="3"/>
  <c r="AZ17" i="3"/>
  <c r="AU17" i="3"/>
  <c r="AP17" i="3"/>
  <c r="AJ17" i="3"/>
  <c r="E17" i="3"/>
  <c r="O17" i="3"/>
  <c r="AB17" i="3"/>
  <c r="N17" i="3"/>
  <c r="AE17" i="3"/>
  <c r="K17" i="3"/>
  <c r="AG17" i="3"/>
  <c r="W17" i="3"/>
  <c r="AF17" i="3"/>
  <c r="G17" i="3"/>
  <c r="AM17" i="3"/>
  <c r="AT17" i="3"/>
  <c r="BB17" i="3"/>
  <c r="U18" i="3"/>
  <c r="J18" i="3"/>
  <c r="P18" i="3"/>
  <c r="Y18" i="3"/>
  <c r="AI18" i="3"/>
  <c r="AQ18" i="3"/>
  <c r="AX18" i="3"/>
  <c r="K27" i="3"/>
  <c r="AG27" i="3"/>
  <c r="Z27" i="3"/>
  <c r="O27" i="3"/>
  <c r="G27" i="3"/>
  <c r="AN27" i="3"/>
  <c r="AW27" i="3"/>
  <c r="Q28" i="3"/>
  <c r="S28" i="3"/>
  <c r="AF28" i="3"/>
  <c r="AH28" i="3"/>
  <c r="AR28" i="3"/>
  <c r="BB28" i="3"/>
  <c r="K32" i="3"/>
  <c r="N32" i="3"/>
  <c r="AF32" i="3"/>
  <c r="G32" i="3"/>
  <c r="AQ32" i="3"/>
  <c r="AZ32" i="3"/>
  <c r="AA33" i="3"/>
  <c r="Z33" i="3"/>
  <c r="R33" i="3"/>
  <c r="AJ33" i="3"/>
  <c r="AU33" i="3"/>
  <c r="BD33" i="3"/>
  <c r="AC42" i="3"/>
  <c r="Z42" i="3"/>
  <c r="Y42" i="3"/>
  <c r="AK42" i="3"/>
  <c r="AU42" i="3"/>
  <c r="K43" i="3"/>
  <c r="J43" i="3"/>
  <c r="P43" i="3"/>
  <c r="G43" i="3"/>
  <c r="AP43" i="3"/>
  <c r="K52" i="3"/>
  <c r="N52" i="3"/>
  <c r="AF52" i="3"/>
  <c r="G52" i="3"/>
  <c r="AQ52" i="3"/>
  <c r="AZ52" i="3"/>
  <c r="AA53" i="3"/>
  <c r="Z53" i="3"/>
  <c r="R53" i="3"/>
  <c r="AJ53" i="3"/>
  <c r="AU53" i="3"/>
  <c r="BD53" i="3"/>
  <c r="AC62" i="3"/>
  <c r="Z62" i="3"/>
  <c r="Y62" i="3"/>
  <c r="AK62" i="3"/>
  <c r="AU62" i="3"/>
  <c r="K63" i="3"/>
  <c r="J63" i="3"/>
  <c r="P63" i="3"/>
  <c r="G63" i="3"/>
  <c r="AP63" i="3"/>
  <c r="K72" i="3"/>
  <c r="N72" i="3"/>
  <c r="AF72" i="3"/>
  <c r="G72" i="3"/>
  <c r="AQ72" i="3"/>
  <c r="AZ72" i="3"/>
  <c r="AA73" i="3"/>
  <c r="Z73" i="3"/>
  <c r="R73" i="3"/>
  <c r="AJ73" i="3"/>
  <c r="AU73" i="3"/>
  <c r="BD73" i="3"/>
  <c r="H2" i="4"/>
  <c r="R2" i="4"/>
  <c r="AB2" i="4"/>
  <c r="AJ2" i="4"/>
  <c r="AT2" i="4"/>
  <c r="BD2" i="4"/>
  <c r="M3" i="4"/>
  <c r="U3" i="4"/>
  <c r="AE3" i="4"/>
  <c r="AO3" i="4"/>
  <c r="J17" i="4"/>
  <c r="T17" i="4"/>
  <c r="AD17" i="4"/>
  <c r="AL17" i="4"/>
  <c r="AV17" i="4"/>
  <c r="E18" i="4"/>
  <c r="N18" i="4"/>
  <c r="Y18" i="4"/>
  <c r="AG18" i="4"/>
  <c r="AP18" i="4"/>
  <c r="G27" i="4"/>
  <c r="R27" i="4"/>
  <c r="AA27" i="4"/>
  <c r="AI27" i="4"/>
  <c r="AT27" i="4"/>
  <c r="BC27" i="4"/>
  <c r="K28" i="4"/>
  <c r="V28" i="4"/>
  <c r="AD28" i="4"/>
  <c r="AM28" i="4"/>
  <c r="AX28" i="4"/>
  <c r="U2" i="2"/>
  <c r="Q2" i="2"/>
  <c r="M2" i="2"/>
  <c r="I2" i="2"/>
  <c r="E2" i="2"/>
  <c r="G2" i="2"/>
  <c r="L2" i="2"/>
  <c r="R2" i="2"/>
  <c r="T3" i="2"/>
  <c r="P3" i="2"/>
  <c r="L3" i="2"/>
  <c r="H3" i="2"/>
  <c r="C3" i="2"/>
  <c r="G3" i="2"/>
  <c r="M3" i="2"/>
  <c r="R3" i="2"/>
  <c r="S4" i="2"/>
  <c r="O4" i="2"/>
  <c r="K4" i="2"/>
  <c r="G4" i="2"/>
  <c r="D4" i="2"/>
  <c r="H4" i="2"/>
  <c r="M4" i="2"/>
  <c r="R4" i="2"/>
  <c r="U6" i="2"/>
  <c r="Q6" i="2"/>
  <c r="M6" i="2"/>
  <c r="I6" i="2"/>
  <c r="E6" i="2"/>
  <c r="G6" i="2"/>
  <c r="L6" i="2"/>
  <c r="R6" i="2"/>
  <c r="T7" i="2"/>
  <c r="P7" i="2"/>
  <c r="L7" i="2"/>
  <c r="H7" i="2"/>
  <c r="C7" i="2"/>
  <c r="G7" i="2"/>
  <c r="M7" i="2"/>
  <c r="R7" i="2"/>
  <c r="S8" i="2"/>
  <c r="O8" i="2"/>
  <c r="K8" i="2"/>
  <c r="G8" i="2"/>
  <c r="D8" i="2"/>
  <c r="H8" i="2"/>
  <c r="M8" i="2"/>
  <c r="R8" i="2"/>
  <c r="U10" i="2"/>
  <c r="Q10" i="2"/>
  <c r="M10" i="2"/>
  <c r="I10" i="2"/>
  <c r="E10" i="2"/>
  <c r="G10" i="2"/>
  <c r="L10" i="2"/>
  <c r="R10" i="2"/>
  <c r="T11" i="2"/>
  <c r="P11" i="2"/>
  <c r="L11" i="2"/>
  <c r="H11" i="2"/>
  <c r="C11" i="2"/>
  <c r="G11" i="2"/>
  <c r="M11" i="2"/>
  <c r="R11" i="2"/>
  <c r="S12" i="2"/>
  <c r="O12" i="2"/>
  <c r="K12" i="2"/>
  <c r="G12" i="2"/>
  <c r="D12" i="2"/>
  <c r="H12" i="2"/>
  <c r="M12" i="2"/>
  <c r="R12" i="2"/>
  <c r="U14" i="2"/>
  <c r="Q14" i="2"/>
  <c r="M14" i="2"/>
  <c r="I14" i="2"/>
  <c r="E14" i="2"/>
  <c r="G14" i="2"/>
  <c r="L14" i="2"/>
  <c r="R14" i="2"/>
  <c r="T15" i="2"/>
  <c r="P15" i="2"/>
  <c r="L15" i="2"/>
  <c r="H15" i="2"/>
  <c r="C15" i="2"/>
  <c r="G15" i="2"/>
  <c r="M15" i="2"/>
  <c r="R15" i="2"/>
  <c r="S16" i="2"/>
  <c r="O16" i="2"/>
  <c r="K16" i="2"/>
  <c r="G16" i="2"/>
  <c r="D16" i="2"/>
  <c r="H16" i="2"/>
  <c r="M16" i="2"/>
  <c r="R16" i="2"/>
  <c r="Q7" i="3"/>
  <c r="AG7" i="3"/>
  <c r="S7" i="3"/>
  <c r="P7" i="3"/>
  <c r="AD7" i="3"/>
  <c r="AJ7" i="3"/>
  <c r="AQ7" i="3"/>
  <c r="AY7" i="3"/>
  <c r="L8" i="3"/>
  <c r="AG8" i="3"/>
  <c r="Z8" i="3"/>
  <c r="O8" i="3"/>
  <c r="I8" i="3"/>
  <c r="AO8" i="3"/>
  <c r="AU8" i="3"/>
  <c r="BB8" i="3"/>
  <c r="U12" i="3"/>
  <c r="J12" i="3"/>
  <c r="AB12" i="3"/>
  <c r="T12" i="3"/>
  <c r="AI12" i="3"/>
  <c r="AP12" i="3"/>
  <c r="AX12" i="3"/>
  <c r="BD12" i="3"/>
  <c r="AE13" i="3"/>
  <c r="W13" i="3"/>
  <c r="M13" i="3"/>
  <c r="E13" i="3"/>
  <c r="AM13" i="3"/>
  <c r="AT13" i="3"/>
  <c r="BA13" i="3"/>
  <c r="Q27" i="3"/>
  <c r="J27" i="3"/>
  <c r="AB27" i="3"/>
  <c r="R27" i="3"/>
  <c r="AI27" i="3"/>
  <c r="AQ27" i="3"/>
  <c r="AY27" i="3"/>
  <c r="AA28" i="3"/>
  <c r="W28" i="3"/>
  <c r="R28" i="3"/>
  <c r="AL28" i="3"/>
  <c r="AT28" i="3"/>
  <c r="BC28" i="3"/>
  <c r="AA32" i="3"/>
  <c r="S32" i="3"/>
  <c r="M32" i="3"/>
  <c r="AJ32" i="3"/>
  <c r="AS32" i="3"/>
  <c r="BA32" i="3"/>
  <c r="AG33" i="3"/>
  <c r="AB33" i="3"/>
  <c r="AD33" i="3"/>
  <c r="AN33" i="3"/>
  <c r="AV33" i="3"/>
  <c r="BA43" i="3"/>
  <c r="AW43" i="3"/>
  <c r="AS43" i="3"/>
  <c r="AO43" i="3"/>
  <c r="AK43" i="3"/>
  <c r="I43" i="3"/>
  <c r="Y43" i="3"/>
  <c r="M43" i="3"/>
  <c r="F43" i="3"/>
  <c r="V43" i="3"/>
  <c r="H43" i="3"/>
  <c r="AC43" i="3"/>
  <c r="L43" i="3"/>
  <c r="BB42" i="3"/>
  <c r="AX42" i="3"/>
  <c r="AT42" i="3"/>
  <c r="AP42" i="3"/>
  <c r="AL42" i="3"/>
  <c r="AH42" i="3"/>
  <c r="AD42" i="3"/>
  <c r="O42" i="3"/>
  <c r="P42" i="3"/>
  <c r="W42" i="3"/>
  <c r="J42" i="3"/>
  <c r="AE42" i="3"/>
  <c r="Q42" i="3"/>
  <c r="BC43" i="3"/>
  <c r="AX43" i="3"/>
  <c r="AR43" i="3"/>
  <c r="AM43" i="3"/>
  <c r="AH43" i="3"/>
  <c r="T43" i="3"/>
  <c r="X43" i="3"/>
  <c r="W43" i="3"/>
  <c r="D43" i="3"/>
  <c r="U43" i="3"/>
  <c r="BC42" i="3"/>
  <c r="AW42" i="3"/>
  <c r="AR42" i="3"/>
  <c r="AM42" i="3"/>
  <c r="I42" i="3"/>
  <c r="T42" i="3"/>
  <c r="X42" i="3"/>
  <c r="V42" i="3"/>
  <c r="D42" i="3"/>
  <c r="U42" i="3"/>
  <c r="AZ43" i="3"/>
  <c r="AT43" i="3"/>
  <c r="AL43" i="3"/>
  <c r="E43" i="3"/>
  <c r="AF43" i="3"/>
  <c r="S43" i="3"/>
  <c r="AE43" i="3"/>
  <c r="BD42" i="3"/>
  <c r="AV42" i="3"/>
  <c r="AO42" i="3"/>
  <c r="AI42" i="3"/>
  <c r="R42" i="3"/>
  <c r="AB42" i="3"/>
  <c r="H42" i="3"/>
  <c r="L42" i="3"/>
  <c r="AG42" i="3"/>
  <c r="F42" i="3"/>
  <c r="E42" i="3"/>
  <c r="AN42" i="3"/>
  <c r="AY42" i="3"/>
  <c r="Q43" i="3"/>
  <c r="N43" i="3"/>
  <c r="O43" i="3"/>
  <c r="AI43" i="3"/>
  <c r="AQ43" i="3"/>
  <c r="BB43" i="3"/>
  <c r="AA52" i="3"/>
  <c r="S52" i="3"/>
  <c r="M52" i="3"/>
  <c r="AJ52" i="3"/>
  <c r="AS52" i="3"/>
  <c r="BA52" i="3"/>
  <c r="AG53" i="3"/>
  <c r="AB53" i="3"/>
  <c r="AD53" i="3"/>
  <c r="AN53" i="3"/>
  <c r="AV53" i="3"/>
  <c r="BA63" i="3"/>
  <c r="AW63" i="3"/>
  <c r="AS63" i="3"/>
  <c r="AO63" i="3"/>
  <c r="AK63" i="3"/>
  <c r="I63" i="3"/>
  <c r="Y63" i="3"/>
  <c r="M63" i="3"/>
  <c r="F63" i="3"/>
  <c r="V63" i="3"/>
  <c r="H63" i="3"/>
  <c r="AC63" i="3"/>
  <c r="L63" i="3"/>
  <c r="BB62" i="3"/>
  <c r="AX62" i="3"/>
  <c r="AT62" i="3"/>
  <c r="AP62" i="3"/>
  <c r="AL62" i="3"/>
  <c r="AH62" i="3"/>
  <c r="AD62" i="3"/>
  <c r="O62" i="3"/>
  <c r="P62" i="3"/>
  <c r="W62" i="3"/>
  <c r="J62" i="3"/>
  <c r="AE62" i="3"/>
  <c r="Q62" i="3"/>
  <c r="BC63" i="3"/>
  <c r="AX63" i="3"/>
  <c r="AR63" i="3"/>
  <c r="AM63" i="3"/>
  <c r="AH63" i="3"/>
  <c r="T63" i="3"/>
  <c r="X63" i="3"/>
  <c r="W63" i="3"/>
  <c r="D63" i="3"/>
  <c r="U63" i="3"/>
  <c r="BC62" i="3"/>
  <c r="AW62" i="3"/>
  <c r="AR62" i="3"/>
  <c r="AM62" i="3"/>
  <c r="I62" i="3"/>
  <c r="T62" i="3"/>
  <c r="X62" i="3"/>
  <c r="V62" i="3"/>
  <c r="D62" i="3"/>
  <c r="U62" i="3"/>
  <c r="AZ63" i="3"/>
  <c r="AT63" i="3"/>
  <c r="AL63" i="3"/>
  <c r="E63" i="3"/>
  <c r="AF63" i="3"/>
  <c r="S63" i="3"/>
  <c r="AE63" i="3"/>
  <c r="BD62" i="3"/>
  <c r="AV62" i="3"/>
  <c r="AO62" i="3"/>
  <c r="AI62" i="3"/>
  <c r="R62" i="3"/>
  <c r="AB62" i="3"/>
  <c r="H62" i="3"/>
  <c r="L62" i="3"/>
  <c r="AG62" i="3"/>
  <c r="F62" i="3"/>
  <c r="E62" i="3"/>
  <c r="AN62" i="3"/>
  <c r="AY62" i="3"/>
  <c r="Q63" i="3"/>
  <c r="N63" i="3"/>
  <c r="O63" i="3"/>
  <c r="AI63" i="3"/>
  <c r="AQ63" i="3"/>
  <c r="BB63" i="3"/>
  <c r="AA72" i="3"/>
  <c r="S72" i="3"/>
  <c r="M72" i="3"/>
  <c r="AJ72" i="3"/>
  <c r="AS72" i="3"/>
  <c r="BA72" i="3"/>
  <c r="AG73" i="3"/>
  <c r="AB73" i="3"/>
  <c r="AD73" i="3"/>
  <c r="AN73" i="3"/>
  <c r="AV73" i="3"/>
  <c r="BD18" i="4"/>
  <c r="AZ18" i="4"/>
  <c r="AV18" i="4"/>
  <c r="AR18" i="4"/>
  <c r="AN18" i="4"/>
  <c r="AJ18" i="4"/>
  <c r="AF18" i="4"/>
  <c r="AB18" i="4"/>
  <c r="X18" i="4"/>
  <c r="T18" i="4"/>
  <c r="P18" i="4"/>
  <c r="L18" i="4"/>
  <c r="H18" i="4"/>
  <c r="D18" i="4"/>
  <c r="BA17" i="4"/>
  <c r="AW17" i="4"/>
  <c r="AS17" i="4"/>
  <c r="AO17" i="4"/>
  <c r="AK17" i="4"/>
  <c r="AG17" i="4"/>
  <c r="AC17" i="4"/>
  <c r="Y17" i="4"/>
  <c r="U17" i="4"/>
  <c r="Q17" i="4"/>
  <c r="M17" i="4"/>
  <c r="I17" i="4"/>
  <c r="E17" i="4"/>
  <c r="BC18" i="4"/>
  <c r="AX18" i="4"/>
  <c r="AS18" i="4"/>
  <c r="AM18" i="4"/>
  <c r="AH18" i="4"/>
  <c r="AC18" i="4"/>
  <c r="W18" i="4"/>
  <c r="R18" i="4"/>
  <c r="M18" i="4"/>
  <c r="G18" i="4"/>
  <c r="BC17" i="4"/>
  <c r="AX17" i="4"/>
  <c r="AR17" i="4"/>
  <c r="AM17" i="4"/>
  <c r="AH17" i="4"/>
  <c r="AB17" i="4"/>
  <c r="W17" i="4"/>
  <c r="R17" i="4"/>
  <c r="L17" i="4"/>
  <c r="G17" i="4"/>
  <c r="AY18" i="4"/>
  <c r="AQ18" i="4"/>
  <c r="AK18" i="4"/>
  <c r="AD18" i="4"/>
  <c r="V18" i="4"/>
  <c r="O18" i="4"/>
  <c r="I18" i="4"/>
  <c r="BB17" i="4"/>
  <c r="AU17" i="4"/>
  <c r="AN17" i="4"/>
  <c r="AF17" i="4"/>
  <c r="Z17" i="4"/>
  <c r="S17" i="4"/>
  <c r="K17" i="4"/>
  <c r="D17" i="4"/>
  <c r="N17" i="4"/>
  <c r="V17" i="4"/>
  <c r="AE17" i="4"/>
  <c r="AP17" i="4"/>
  <c r="AY17" i="4"/>
  <c r="F18" i="4"/>
  <c r="Q18" i="4"/>
  <c r="Z18" i="4"/>
  <c r="AI18" i="4"/>
  <c r="AT18" i="4"/>
  <c r="BB18" i="4"/>
  <c r="K27" i="4"/>
  <c r="S27" i="4"/>
  <c r="AB27" i="4"/>
  <c r="AM27" i="4"/>
  <c r="AV27" i="4"/>
  <c r="BD27" i="4"/>
  <c r="N28" i="4"/>
  <c r="W28" i="4"/>
  <c r="AG28" i="4"/>
  <c r="AQ28" i="4"/>
  <c r="G2" i="1"/>
  <c r="K2" i="1"/>
  <c r="O2" i="1"/>
  <c r="F3" i="1"/>
  <c r="J3" i="1"/>
  <c r="N3" i="1"/>
  <c r="R3" i="1"/>
  <c r="D2" i="2"/>
  <c r="H2" i="2"/>
  <c r="N2" i="2"/>
  <c r="S2" i="2"/>
  <c r="D3" i="2"/>
  <c r="I3" i="2"/>
  <c r="N3" i="2"/>
  <c r="S3" i="2"/>
  <c r="C4" i="2"/>
  <c r="I4" i="2"/>
  <c r="N4" i="2"/>
  <c r="T4" i="2"/>
  <c r="D6" i="2"/>
  <c r="H6" i="2"/>
  <c r="N6" i="2"/>
  <c r="S6" i="2"/>
  <c r="D7" i="2"/>
  <c r="I7" i="2"/>
  <c r="N7" i="2"/>
  <c r="S7" i="2"/>
  <c r="C8" i="2"/>
  <c r="I8" i="2"/>
  <c r="N8" i="2"/>
  <c r="T8" i="2"/>
  <c r="D10" i="2"/>
  <c r="H10" i="2"/>
  <c r="N10" i="2"/>
  <c r="S10" i="2"/>
  <c r="D11" i="2"/>
  <c r="I11" i="2"/>
  <c r="N11" i="2"/>
  <c r="S11" i="2"/>
  <c r="C12" i="2"/>
  <c r="I12" i="2"/>
  <c r="N12" i="2"/>
  <c r="T12" i="2"/>
  <c r="D14" i="2"/>
  <c r="H14" i="2"/>
  <c r="N14" i="2"/>
  <c r="S14" i="2"/>
  <c r="D15" i="2"/>
  <c r="I15" i="2"/>
  <c r="N15" i="2"/>
  <c r="S15" i="2"/>
  <c r="C16" i="2"/>
  <c r="I16" i="2"/>
  <c r="N16" i="2"/>
  <c r="T16" i="2"/>
  <c r="BD3" i="3"/>
  <c r="AZ3" i="3"/>
  <c r="AV3" i="3"/>
  <c r="AR3" i="3"/>
  <c r="AN3" i="3"/>
  <c r="AJ3" i="3"/>
  <c r="G3" i="3"/>
  <c r="T3" i="3"/>
  <c r="AF3" i="3"/>
  <c r="AB3" i="3"/>
  <c r="S3" i="3"/>
  <c r="D3" i="3"/>
  <c r="AA3" i="3"/>
  <c r="K3" i="3"/>
  <c r="BA2" i="3"/>
  <c r="AW2" i="3"/>
  <c r="AS2" i="3"/>
  <c r="AO2" i="3"/>
  <c r="AK2" i="3"/>
  <c r="I2" i="3"/>
  <c r="Y2" i="3"/>
  <c r="M2" i="3"/>
  <c r="F2" i="3"/>
  <c r="V2" i="3"/>
  <c r="H2" i="3"/>
  <c r="AC2" i="3"/>
  <c r="L2" i="3"/>
  <c r="AA2" i="3"/>
  <c r="J2" i="3"/>
  <c r="Z2" i="3"/>
  <c r="AF2" i="3"/>
  <c r="AD2" i="3"/>
  <c r="AI2" i="3"/>
  <c r="AN2" i="3"/>
  <c r="AT2" i="3"/>
  <c r="AY2" i="3"/>
  <c r="BD2" i="3"/>
  <c r="AC3" i="3"/>
  <c r="J3" i="3"/>
  <c r="Z3" i="3"/>
  <c r="M3" i="3"/>
  <c r="AD3" i="3"/>
  <c r="AI3" i="3"/>
  <c r="AO3" i="3"/>
  <c r="AT3" i="3"/>
  <c r="AY3" i="3"/>
  <c r="U7" i="3"/>
  <c r="D7" i="3"/>
  <c r="D84" i="3" s="1"/>
  <c r="W7" i="3"/>
  <c r="AF7" i="3"/>
  <c r="E7" i="3"/>
  <c r="AL7" i="3"/>
  <c r="AT7" i="3"/>
  <c r="AZ7" i="3"/>
  <c r="Q8" i="3"/>
  <c r="J8" i="3"/>
  <c r="F8" i="3"/>
  <c r="R8" i="3"/>
  <c r="AI8" i="3"/>
  <c r="AP8" i="3"/>
  <c r="AW8" i="3"/>
  <c r="AA12" i="3"/>
  <c r="N12" i="3"/>
  <c r="X12" i="3"/>
  <c r="AD12" i="3"/>
  <c r="AJ12" i="3"/>
  <c r="AR12" i="3"/>
  <c r="AY12" i="3"/>
  <c r="L13" i="3"/>
  <c r="H13" i="3"/>
  <c r="Z13" i="3"/>
  <c r="O13" i="3"/>
  <c r="AH13" i="3"/>
  <c r="AO13" i="3"/>
  <c r="AU13" i="3"/>
  <c r="BC13" i="3"/>
  <c r="AA27" i="3"/>
  <c r="N27" i="3"/>
  <c r="P27" i="3"/>
  <c r="AD27" i="3"/>
  <c r="AJ27" i="3"/>
  <c r="AR27" i="3"/>
  <c r="BC27" i="3"/>
  <c r="AG28" i="3"/>
  <c r="Z28" i="3"/>
  <c r="AD28" i="3"/>
  <c r="AM28" i="3"/>
  <c r="AV28" i="3"/>
  <c r="AC32" i="3"/>
  <c r="Z32" i="3"/>
  <c r="Y32" i="3"/>
  <c r="AK32" i="3"/>
  <c r="AU32" i="3"/>
  <c r="K33" i="3"/>
  <c r="J33" i="3"/>
  <c r="P33" i="3"/>
  <c r="G33" i="3"/>
  <c r="AP33" i="3"/>
  <c r="AY33" i="3"/>
  <c r="K42" i="3"/>
  <c r="N42" i="3"/>
  <c r="AF42" i="3"/>
  <c r="G42" i="3"/>
  <c r="AQ42" i="3"/>
  <c r="AZ42" i="3"/>
  <c r="AA43" i="3"/>
  <c r="Z43" i="3"/>
  <c r="R43" i="3"/>
  <c r="AJ43" i="3"/>
  <c r="AU43" i="3"/>
  <c r="BD43" i="3"/>
  <c r="AC52" i="3"/>
  <c r="Z52" i="3"/>
  <c r="Y52" i="3"/>
  <c r="AK52" i="3"/>
  <c r="AU52" i="3"/>
  <c r="K53" i="3"/>
  <c r="J53" i="3"/>
  <c r="P53" i="3"/>
  <c r="G53" i="3"/>
  <c r="AP53" i="3"/>
  <c r="AY53" i="3"/>
  <c r="K62" i="3"/>
  <c r="N62" i="3"/>
  <c r="AF62" i="3"/>
  <c r="G62" i="3"/>
  <c r="AQ62" i="3"/>
  <c r="AZ62" i="3"/>
  <c r="AA63" i="3"/>
  <c r="Z63" i="3"/>
  <c r="R63" i="3"/>
  <c r="AJ63" i="3"/>
  <c r="AU63" i="3"/>
  <c r="BD63" i="3"/>
  <c r="AC72" i="3"/>
  <c r="Z72" i="3"/>
  <c r="Y72" i="3"/>
  <c r="AK72" i="3"/>
  <c r="AU72" i="3"/>
  <c r="K73" i="3"/>
  <c r="J73" i="3"/>
  <c r="P73" i="3"/>
  <c r="G73" i="3"/>
  <c r="AP73" i="3"/>
  <c r="AY73" i="3"/>
  <c r="BD3" i="4"/>
  <c r="AZ3" i="4"/>
  <c r="AV3" i="4"/>
  <c r="AR3" i="4"/>
  <c r="AN3" i="4"/>
  <c r="AJ3" i="4"/>
  <c r="AF3" i="4"/>
  <c r="AB3" i="4"/>
  <c r="X3" i="4"/>
  <c r="T3" i="4"/>
  <c r="P3" i="4"/>
  <c r="L3" i="4"/>
  <c r="H3" i="4"/>
  <c r="D3" i="4"/>
  <c r="BA2" i="4"/>
  <c r="AW2" i="4"/>
  <c r="AS2" i="4"/>
  <c r="AO2" i="4"/>
  <c r="AK2" i="4"/>
  <c r="AG2" i="4"/>
  <c r="AC2" i="4"/>
  <c r="Y2" i="4"/>
  <c r="U2" i="4"/>
  <c r="Q2" i="4"/>
  <c r="M2" i="4"/>
  <c r="I2" i="4"/>
  <c r="E2" i="4"/>
  <c r="BB3" i="4"/>
  <c r="AW3" i="4"/>
  <c r="AQ3" i="4"/>
  <c r="AL3" i="4"/>
  <c r="AG3" i="4"/>
  <c r="AA3" i="4"/>
  <c r="V3" i="4"/>
  <c r="Q3" i="4"/>
  <c r="K3" i="4"/>
  <c r="F3" i="4"/>
  <c r="BB2" i="4"/>
  <c r="AV2" i="4"/>
  <c r="AQ2" i="4"/>
  <c r="AL2" i="4"/>
  <c r="AF2" i="4"/>
  <c r="AA2" i="4"/>
  <c r="V2" i="4"/>
  <c r="P2" i="4"/>
  <c r="K2" i="4"/>
  <c r="F2" i="4"/>
  <c r="AY3" i="4"/>
  <c r="AS3" i="4"/>
  <c r="AK3" i="4"/>
  <c r="AD3" i="4"/>
  <c r="W3" i="4"/>
  <c r="O3" i="4"/>
  <c r="I3" i="4"/>
  <c r="BC2" i="4"/>
  <c r="AU2" i="4"/>
  <c r="AN2" i="4"/>
  <c r="AH2" i="4"/>
  <c r="Z2" i="4"/>
  <c r="S2" i="4"/>
  <c r="L2" i="4"/>
  <c r="D2" i="4"/>
  <c r="N2" i="4"/>
  <c r="W2" i="4"/>
  <c r="AE2" i="4"/>
  <c r="AP2" i="4"/>
  <c r="AY2" i="4"/>
  <c r="G3" i="4"/>
  <c r="R3" i="4"/>
  <c r="Z3" i="4"/>
  <c r="AI3" i="4"/>
  <c r="AT3" i="4"/>
  <c r="BC3" i="4"/>
  <c r="BD28" i="4"/>
  <c r="AZ28" i="4"/>
  <c r="AV28" i="4"/>
  <c r="AR28" i="4"/>
  <c r="AN28" i="4"/>
  <c r="AJ28" i="4"/>
  <c r="AF28" i="4"/>
  <c r="AB28" i="4"/>
  <c r="X28" i="4"/>
  <c r="T28" i="4"/>
  <c r="P28" i="4"/>
  <c r="L28" i="4"/>
  <c r="H28" i="4"/>
  <c r="D28" i="4"/>
  <c r="BA27" i="4"/>
  <c r="AW27" i="4"/>
  <c r="AS27" i="4"/>
  <c r="AO27" i="4"/>
  <c r="AK27" i="4"/>
  <c r="AG27" i="4"/>
  <c r="AC27" i="4"/>
  <c r="Y27" i="4"/>
  <c r="U27" i="4"/>
  <c r="Q27" i="4"/>
  <c r="M27" i="4"/>
  <c r="I27" i="4"/>
  <c r="E27" i="4"/>
  <c r="BA28" i="4"/>
  <c r="AU28" i="4"/>
  <c r="AP28" i="4"/>
  <c r="AK28" i="4"/>
  <c r="AE28" i="4"/>
  <c r="Z28" i="4"/>
  <c r="U28" i="4"/>
  <c r="O28" i="4"/>
  <c r="J28" i="4"/>
  <c r="E28" i="4"/>
  <c r="AZ27" i="4"/>
  <c r="AU27" i="4"/>
  <c r="AP27" i="4"/>
  <c r="AJ27" i="4"/>
  <c r="AE27" i="4"/>
  <c r="Z27" i="4"/>
  <c r="T27" i="4"/>
  <c r="O27" i="4"/>
  <c r="J27" i="4"/>
  <c r="D27" i="4"/>
  <c r="BC28" i="4"/>
  <c r="AW28" i="4"/>
  <c r="AO28" i="4"/>
  <c r="AH28" i="4"/>
  <c r="AA28" i="4"/>
  <c r="S28" i="4"/>
  <c r="M28" i="4"/>
  <c r="F28" i="4"/>
  <c r="AY27" i="4"/>
  <c r="AR27" i="4"/>
  <c r="AL27" i="4"/>
  <c r="AD27" i="4"/>
  <c r="W27" i="4"/>
  <c r="P27" i="4"/>
  <c r="H27" i="4"/>
  <c r="L27" i="4"/>
  <c r="V27" i="4"/>
  <c r="AF27" i="4"/>
  <c r="AN27" i="4"/>
  <c r="AX27" i="4"/>
  <c r="G28" i="4"/>
  <c r="Q28" i="4"/>
  <c r="Y28" i="4"/>
  <c r="AI28" i="4"/>
  <c r="AS28" i="4"/>
  <c r="BB28" i="4"/>
  <c r="J37" i="4"/>
  <c r="U37" i="4"/>
  <c r="AD37" i="4"/>
  <c r="AL37" i="4"/>
  <c r="AW37" i="4"/>
  <c r="E38" i="4"/>
  <c r="N38" i="4"/>
  <c r="Y38" i="4"/>
  <c r="AG38" i="4"/>
  <c r="AP38" i="4"/>
  <c r="BC38" i="4"/>
  <c r="AY38" i="4"/>
  <c r="AU38" i="4"/>
  <c r="AQ38" i="4"/>
  <c r="AM38" i="4"/>
  <c r="AI38" i="4"/>
  <c r="AE38" i="4"/>
  <c r="AA38" i="4"/>
  <c r="W38" i="4"/>
  <c r="S38" i="4"/>
  <c r="O38" i="4"/>
  <c r="K38" i="4"/>
  <c r="G38" i="4"/>
  <c r="BD37" i="4"/>
  <c r="AZ37" i="4"/>
  <c r="AV37" i="4"/>
  <c r="AR37" i="4"/>
  <c r="AN37" i="4"/>
  <c r="AJ37" i="4"/>
  <c r="AF37" i="4"/>
  <c r="AB37" i="4"/>
  <c r="X37" i="4"/>
  <c r="T37" i="4"/>
  <c r="P37" i="4"/>
  <c r="L37" i="4"/>
  <c r="H37" i="4"/>
  <c r="D37" i="4"/>
  <c r="BD38" i="4"/>
  <c r="AX38" i="4"/>
  <c r="AS38" i="4"/>
  <c r="AN38" i="4"/>
  <c r="AH38" i="4"/>
  <c r="AC38" i="4"/>
  <c r="X38" i="4"/>
  <c r="R38" i="4"/>
  <c r="M38" i="4"/>
  <c r="H38" i="4"/>
  <c r="BC37" i="4"/>
  <c r="AX37" i="4"/>
  <c r="AS37" i="4"/>
  <c r="AM37" i="4"/>
  <c r="AH37" i="4"/>
  <c r="AC37" i="4"/>
  <c r="W37" i="4"/>
  <c r="R37" i="4"/>
  <c r="M37" i="4"/>
  <c r="G37" i="4"/>
  <c r="AZ38" i="4"/>
  <c r="AR38" i="4"/>
  <c r="AK38" i="4"/>
  <c r="AD38" i="4"/>
  <c r="V38" i="4"/>
  <c r="P38" i="4"/>
  <c r="I38" i="4"/>
  <c r="BB37" i="4"/>
  <c r="AU37" i="4"/>
  <c r="AO37" i="4"/>
  <c r="AG37" i="4"/>
  <c r="Z37" i="4"/>
  <c r="S37" i="4"/>
  <c r="K37" i="4"/>
  <c r="E37" i="4"/>
  <c r="N37" i="4"/>
  <c r="V37" i="4"/>
  <c r="AE37" i="4"/>
  <c r="AP37" i="4"/>
  <c r="AY37" i="4"/>
  <c r="F38" i="4"/>
  <c r="Q38" i="4"/>
  <c r="Z38" i="4"/>
  <c r="AJ38" i="4"/>
  <c r="AT38" i="4"/>
  <c r="BB38" i="4"/>
  <c r="BD23" i="3"/>
  <c r="AZ23" i="3"/>
  <c r="AV23" i="3"/>
  <c r="AR23" i="3"/>
  <c r="AN23" i="3"/>
  <c r="AJ23" i="3"/>
  <c r="G23" i="3"/>
  <c r="T23" i="3"/>
  <c r="AF23" i="3"/>
  <c r="AB23" i="3"/>
  <c r="S23" i="3"/>
  <c r="D23" i="3"/>
  <c r="AA23" i="3"/>
  <c r="K23" i="3"/>
  <c r="BA22" i="3"/>
  <c r="AW22" i="3"/>
  <c r="AS22" i="3"/>
  <c r="AO22" i="3"/>
  <c r="AK22" i="3"/>
  <c r="I22" i="3"/>
  <c r="Y22" i="3"/>
  <c r="M22" i="3"/>
  <c r="F22" i="3"/>
  <c r="F84" i="3" s="1"/>
  <c r="V22" i="3"/>
  <c r="H22" i="3"/>
  <c r="AC22" i="3"/>
  <c r="L22" i="3"/>
  <c r="L84" i="3" s="1"/>
  <c r="AA22" i="3"/>
  <c r="J22" i="3"/>
  <c r="Z22" i="3"/>
  <c r="AF22" i="3"/>
  <c r="AD22" i="3"/>
  <c r="AI22" i="3"/>
  <c r="AN22" i="3"/>
  <c r="AT22" i="3"/>
  <c r="AY22" i="3"/>
  <c r="BD22" i="3"/>
  <c r="AC23" i="3"/>
  <c r="J23" i="3"/>
  <c r="Z23" i="3"/>
  <c r="M23" i="3"/>
  <c r="AD23" i="3"/>
  <c r="AI23" i="3"/>
  <c r="AO23" i="3"/>
  <c r="AT23" i="3"/>
  <c r="AY23" i="3"/>
  <c r="BA38" i="3"/>
  <c r="AW38" i="3"/>
  <c r="AS38" i="3"/>
  <c r="AO38" i="3"/>
  <c r="AK38" i="3"/>
  <c r="I38" i="3"/>
  <c r="Y38" i="3"/>
  <c r="M38" i="3"/>
  <c r="F38" i="3"/>
  <c r="V38" i="3"/>
  <c r="H38" i="3"/>
  <c r="AC38" i="3"/>
  <c r="L38" i="3"/>
  <c r="BB37" i="3"/>
  <c r="AX37" i="3"/>
  <c r="AT37" i="3"/>
  <c r="AP37" i="3"/>
  <c r="AL37" i="3"/>
  <c r="AH37" i="3"/>
  <c r="AD37" i="3"/>
  <c r="O37" i="3"/>
  <c r="P37" i="3"/>
  <c r="W37" i="3"/>
  <c r="J37" i="3"/>
  <c r="AE37" i="3"/>
  <c r="Q37" i="3"/>
  <c r="AZ38" i="3"/>
  <c r="AU38" i="3"/>
  <c r="AP38" i="3"/>
  <c r="AJ38" i="3"/>
  <c r="E38" i="3"/>
  <c r="O38" i="3"/>
  <c r="AB38" i="3"/>
  <c r="N38" i="3"/>
  <c r="AE38" i="3"/>
  <c r="K38" i="3"/>
  <c r="AZ37" i="3"/>
  <c r="AU37" i="3"/>
  <c r="AO37" i="3"/>
  <c r="AJ37" i="3"/>
  <c r="E37" i="3"/>
  <c r="M37" i="3"/>
  <c r="AB37" i="3"/>
  <c r="N37" i="3"/>
  <c r="AC37" i="3"/>
  <c r="K37" i="3"/>
  <c r="AG37" i="3"/>
  <c r="V37" i="3"/>
  <c r="AF37" i="3"/>
  <c r="G37" i="3"/>
  <c r="AM37" i="3"/>
  <c r="AS37" i="3"/>
  <c r="BA37" i="3"/>
  <c r="U38" i="3"/>
  <c r="J38" i="3"/>
  <c r="P38" i="3"/>
  <c r="T38" i="3"/>
  <c r="AI38" i="3"/>
  <c r="AQ38" i="3"/>
  <c r="AX38" i="3"/>
  <c r="BD38" i="3"/>
  <c r="BA48" i="3"/>
  <c r="AW48" i="3"/>
  <c r="AS48" i="3"/>
  <c r="AO48" i="3"/>
  <c r="AK48" i="3"/>
  <c r="I48" i="3"/>
  <c r="Y48" i="3"/>
  <c r="M48" i="3"/>
  <c r="F48" i="3"/>
  <c r="V48" i="3"/>
  <c r="H48" i="3"/>
  <c r="AC48" i="3"/>
  <c r="L48" i="3"/>
  <c r="BB47" i="3"/>
  <c r="AX47" i="3"/>
  <c r="AT47" i="3"/>
  <c r="AP47" i="3"/>
  <c r="AL47" i="3"/>
  <c r="AH47" i="3"/>
  <c r="AD47" i="3"/>
  <c r="O47" i="3"/>
  <c r="P47" i="3"/>
  <c r="W47" i="3"/>
  <c r="J47" i="3"/>
  <c r="AE47" i="3"/>
  <c r="Q47" i="3"/>
  <c r="AZ48" i="3"/>
  <c r="AU48" i="3"/>
  <c r="AP48" i="3"/>
  <c r="AJ48" i="3"/>
  <c r="E48" i="3"/>
  <c r="O48" i="3"/>
  <c r="AB48" i="3"/>
  <c r="N48" i="3"/>
  <c r="AE48" i="3"/>
  <c r="K48" i="3"/>
  <c r="AZ47" i="3"/>
  <c r="AU47" i="3"/>
  <c r="AO47" i="3"/>
  <c r="AJ47" i="3"/>
  <c r="E47" i="3"/>
  <c r="M47" i="3"/>
  <c r="AB47" i="3"/>
  <c r="N47" i="3"/>
  <c r="AC47" i="3"/>
  <c r="K47" i="3"/>
  <c r="AG47" i="3"/>
  <c r="V47" i="3"/>
  <c r="AF47" i="3"/>
  <c r="G47" i="3"/>
  <c r="AM47" i="3"/>
  <c r="AS47" i="3"/>
  <c r="BA47" i="3"/>
  <c r="U48" i="3"/>
  <c r="J48" i="3"/>
  <c r="P48" i="3"/>
  <c r="T48" i="3"/>
  <c r="AI48" i="3"/>
  <c r="AQ48" i="3"/>
  <c r="AX48" i="3"/>
  <c r="BD48" i="3"/>
  <c r="BA58" i="3"/>
  <c r="AW58" i="3"/>
  <c r="AS58" i="3"/>
  <c r="AO58" i="3"/>
  <c r="AK58" i="3"/>
  <c r="I58" i="3"/>
  <c r="Y58" i="3"/>
  <c r="M58" i="3"/>
  <c r="F58" i="3"/>
  <c r="V58" i="3"/>
  <c r="H58" i="3"/>
  <c r="AC58" i="3"/>
  <c r="L58" i="3"/>
  <c r="BB57" i="3"/>
  <c r="AX57" i="3"/>
  <c r="AT57" i="3"/>
  <c r="AP57" i="3"/>
  <c r="AL57" i="3"/>
  <c r="AH57" i="3"/>
  <c r="AD57" i="3"/>
  <c r="O57" i="3"/>
  <c r="P57" i="3"/>
  <c r="W57" i="3"/>
  <c r="J57" i="3"/>
  <c r="AE57" i="3"/>
  <c r="Q57" i="3"/>
  <c r="AZ58" i="3"/>
  <c r="AU58" i="3"/>
  <c r="AP58" i="3"/>
  <c r="AJ58" i="3"/>
  <c r="E58" i="3"/>
  <c r="O58" i="3"/>
  <c r="AB58" i="3"/>
  <c r="N58" i="3"/>
  <c r="AE58" i="3"/>
  <c r="K58" i="3"/>
  <c r="AZ57" i="3"/>
  <c r="AU57" i="3"/>
  <c r="AO57" i="3"/>
  <c r="AJ57" i="3"/>
  <c r="E57" i="3"/>
  <c r="M57" i="3"/>
  <c r="AB57" i="3"/>
  <c r="N57" i="3"/>
  <c r="AC57" i="3"/>
  <c r="K57" i="3"/>
  <c r="AG57" i="3"/>
  <c r="V57" i="3"/>
  <c r="AF57" i="3"/>
  <c r="G57" i="3"/>
  <c r="AM57" i="3"/>
  <c r="AS57" i="3"/>
  <c r="BA57" i="3"/>
  <c r="U58" i="3"/>
  <c r="J58" i="3"/>
  <c r="P58" i="3"/>
  <c r="T58" i="3"/>
  <c r="AI58" i="3"/>
  <c r="AQ58" i="3"/>
  <c r="AX58" i="3"/>
  <c r="BD58" i="3"/>
  <c r="BA68" i="3"/>
  <c r="AW68" i="3"/>
  <c r="AS68" i="3"/>
  <c r="AO68" i="3"/>
  <c r="AK68" i="3"/>
  <c r="I68" i="3"/>
  <c r="Y68" i="3"/>
  <c r="M68" i="3"/>
  <c r="F68" i="3"/>
  <c r="V68" i="3"/>
  <c r="H68" i="3"/>
  <c r="AC68" i="3"/>
  <c r="L68" i="3"/>
  <c r="BB67" i="3"/>
  <c r="AX67" i="3"/>
  <c r="AT67" i="3"/>
  <c r="AP67" i="3"/>
  <c r="AL67" i="3"/>
  <c r="AH67" i="3"/>
  <c r="AD67" i="3"/>
  <c r="O67" i="3"/>
  <c r="P67" i="3"/>
  <c r="W67" i="3"/>
  <c r="J67" i="3"/>
  <c r="AE67" i="3"/>
  <c r="Q67" i="3"/>
  <c r="AZ68" i="3"/>
  <c r="AU68" i="3"/>
  <c r="AP68" i="3"/>
  <c r="AJ68" i="3"/>
  <c r="E68" i="3"/>
  <c r="O68" i="3"/>
  <c r="AB68" i="3"/>
  <c r="N68" i="3"/>
  <c r="AE68" i="3"/>
  <c r="K68" i="3"/>
  <c r="AZ67" i="3"/>
  <c r="AU67" i="3"/>
  <c r="AO67" i="3"/>
  <c r="AJ67" i="3"/>
  <c r="E67" i="3"/>
  <c r="M67" i="3"/>
  <c r="AB67" i="3"/>
  <c r="N67" i="3"/>
  <c r="AC67" i="3"/>
  <c r="K67" i="3"/>
  <c r="AG67" i="3"/>
  <c r="V67" i="3"/>
  <c r="AF67" i="3"/>
  <c r="G67" i="3"/>
  <c r="AM67" i="3"/>
  <c r="AS67" i="3"/>
  <c r="BA67" i="3"/>
  <c r="U68" i="3"/>
  <c r="J68" i="3"/>
  <c r="P68" i="3"/>
  <c r="T68" i="3"/>
  <c r="AI68" i="3"/>
  <c r="AQ68" i="3"/>
  <c r="AX68" i="3"/>
  <c r="BD68" i="3"/>
  <c r="BA78" i="3"/>
  <c r="AW78" i="3"/>
  <c r="AS78" i="3"/>
  <c r="AO78" i="3"/>
  <c r="AK78" i="3"/>
  <c r="I78" i="3"/>
  <c r="Y78" i="3"/>
  <c r="M78" i="3"/>
  <c r="F78" i="3"/>
  <c r="V78" i="3"/>
  <c r="H78" i="3"/>
  <c r="AC78" i="3"/>
  <c r="L78" i="3"/>
  <c r="BB77" i="3"/>
  <c r="AX77" i="3"/>
  <c r="AT77" i="3"/>
  <c r="AP77" i="3"/>
  <c r="AL77" i="3"/>
  <c r="AH77" i="3"/>
  <c r="AD77" i="3"/>
  <c r="O77" i="3"/>
  <c r="P77" i="3"/>
  <c r="W77" i="3"/>
  <c r="J77" i="3"/>
  <c r="AE77" i="3"/>
  <c r="Q77" i="3"/>
  <c r="AZ78" i="3"/>
  <c r="AU78" i="3"/>
  <c r="AP78" i="3"/>
  <c r="AJ78" i="3"/>
  <c r="E78" i="3"/>
  <c r="O78" i="3"/>
  <c r="AB78" i="3"/>
  <c r="N78" i="3"/>
  <c r="AE78" i="3"/>
  <c r="K78" i="3"/>
  <c r="AZ77" i="3"/>
  <c r="AU77" i="3"/>
  <c r="AO77" i="3"/>
  <c r="AJ77" i="3"/>
  <c r="E77" i="3"/>
  <c r="M77" i="3"/>
  <c r="AB77" i="3"/>
  <c r="N77" i="3"/>
  <c r="AC77" i="3"/>
  <c r="K77" i="3"/>
  <c r="AG77" i="3"/>
  <c r="V77" i="3"/>
  <c r="AF77" i="3"/>
  <c r="G77" i="3"/>
  <c r="AM77" i="3"/>
  <c r="AS77" i="3"/>
  <c r="BA77" i="3"/>
  <c r="U78" i="3"/>
  <c r="J78" i="3"/>
  <c r="P78" i="3"/>
  <c r="T78" i="3"/>
  <c r="AI78" i="3"/>
  <c r="AQ78" i="3"/>
  <c r="AX78" i="3"/>
  <c r="BD78" i="3"/>
  <c r="BD8" i="4"/>
  <c r="AZ8" i="4"/>
  <c r="AV8" i="4"/>
  <c r="AR8" i="4"/>
  <c r="AN8" i="4"/>
  <c r="AJ8" i="4"/>
  <c r="AF8" i="4"/>
  <c r="AB8" i="4"/>
  <c r="X8" i="4"/>
  <c r="T8" i="4"/>
  <c r="P8" i="4"/>
  <c r="L8" i="4"/>
  <c r="H8" i="4"/>
  <c r="D8" i="4"/>
  <c r="BA7" i="4"/>
  <c r="AW7" i="4"/>
  <c r="AS7" i="4"/>
  <c r="AO7" i="4"/>
  <c r="AK7" i="4"/>
  <c r="AG7" i="4"/>
  <c r="AC7" i="4"/>
  <c r="Y7" i="4"/>
  <c r="U7" i="4"/>
  <c r="Q7" i="4"/>
  <c r="M7" i="4"/>
  <c r="I7" i="4"/>
  <c r="E7" i="4"/>
  <c r="BA8" i="4"/>
  <c r="AU8" i="4"/>
  <c r="AP8" i="4"/>
  <c r="AK8" i="4"/>
  <c r="AE8" i="4"/>
  <c r="Z8" i="4"/>
  <c r="U8" i="4"/>
  <c r="O8" i="4"/>
  <c r="J8" i="4"/>
  <c r="E8" i="4"/>
  <c r="AZ7" i="4"/>
  <c r="AU7" i="4"/>
  <c r="AP7" i="4"/>
  <c r="AJ7" i="4"/>
  <c r="AE7" i="4"/>
  <c r="Z7" i="4"/>
  <c r="T7" i="4"/>
  <c r="O7" i="4"/>
  <c r="J7" i="4"/>
  <c r="D7" i="4"/>
  <c r="K7" i="4"/>
  <c r="R7" i="4"/>
  <c r="X7" i="4"/>
  <c r="AF7" i="4"/>
  <c r="AM7" i="4"/>
  <c r="AT7" i="4"/>
  <c r="BB7" i="4"/>
  <c r="G8" i="4"/>
  <c r="N8" i="4"/>
  <c r="V8" i="4"/>
  <c r="AC8" i="4"/>
  <c r="AI8" i="4"/>
  <c r="AQ8" i="4"/>
  <c r="AX8" i="4"/>
  <c r="BD23" i="4"/>
  <c r="AZ23" i="4"/>
  <c r="AV23" i="4"/>
  <c r="AR23" i="4"/>
  <c r="AN23" i="4"/>
  <c r="AJ23" i="4"/>
  <c r="AF23" i="4"/>
  <c r="AB23" i="4"/>
  <c r="X23" i="4"/>
  <c r="T23" i="4"/>
  <c r="P23" i="4"/>
  <c r="L23" i="4"/>
  <c r="H23" i="4"/>
  <c r="D23" i="4"/>
  <c r="BA22" i="4"/>
  <c r="AW22" i="4"/>
  <c r="AS22" i="4"/>
  <c r="AO22" i="4"/>
  <c r="AK22" i="4"/>
  <c r="AG22" i="4"/>
  <c r="AC22" i="4"/>
  <c r="Y22" i="4"/>
  <c r="U22" i="4"/>
  <c r="Q22" i="4"/>
  <c r="M22" i="4"/>
  <c r="I22" i="4"/>
  <c r="E22" i="4"/>
  <c r="BB23" i="4"/>
  <c r="AW23" i="4"/>
  <c r="AQ23" i="4"/>
  <c r="AL23" i="4"/>
  <c r="AG23" i="4"/>
  <c r="AA23" i="4"/>
  <c r="V23" i="4"/>
  <c r="Q23" i="4"/>
  <c r="K23" i="4"/>
  <c r="F23" i="4"/>
  <c r="BB22" i="4"/>
  <c r="AV22" i="4"/>
  <c r="AQ22" i="4"/>
  <c r="AL22" i="4"/>
  <c r="AF22" i="4"/>
  <c r="AA22" i="4"/>
  <c r="V22" i="4"/>
  <c r="P22" i="4"/>
  <c r="K22" i="4"/>
  <c r="F22" i="4"/>
  <c r="J22" i="4"/>
  <c r="R22" i="4"/>
  <c r="X22" i="4"/>
  <c r="AE22" i="4"/>
  <c r="AM22" i="4"/>
  <c r="AT22" i="4"/>
  <c r="AZ22" i="4"/>
  <c r="G23" i="4"/>
  <c r="N23" i="4"/>
  <c r="U23" i="4"/>
  <c r="AC23" i="4"/>
  <c r="AI23" i="4"/>
  <c r="AP23" i="4"/>
  <c r="AX23" i="4"/>
  <c r="F37" i="4"/>
  <c r="O37" i="4"/>
  <c r="Y37" i="4"/>
  <c r="AI37" i="4"/>
  <c r="AQ37" i="4"/>
  <c r="BA37" i="4"/>
  <c r="J38" i="4"/>
  <c r="T38" i="4"/>
  <c r="AB38" i="4"/>
  <c r="AL38" i="4"/>
  <c r="AV38" i="4"/>
  <c r="BC48" i="4"/>
  <c r="AY48" i="4"/>
  <c r="AU48" i="4"/>
  <c r="AQ48" i="4"/>
  <c r="AM48" i="4"/>
  <c r="AI48" i="4"/>
  <c r="AE48" i="4"/>
  <c r="AA48" i="4"/>
  <c r="W48" i="4"/>
  <c r="S48" i="4"/>
  <c r="O48" i="4"/>
  <c r="K48" i="4"/>
  <c r="G48" i="4"/>
  <c r="BD47" i="4"/>
  <c r="AZ47" i="4"/>
  <c r="AV47" i="4"/>
  <c r="AR47" i="4"/>
  <c r="AN47" i="4"/>
  <c r="AJ47" i="4"/>
  <c r="AF47" i="4"/>
  <c r="AB47" i="4"/>
  <c r="X47" i="4"/>
  <c r="T47" i="4"/>
  <c r="P47" i="4"/>
  <c r="L47" i="4"/>
  <c r="H47" i="4"/>
  <c r="D47" i="4"/>
  <c r="BA48" i="4"/>
  <c r="AV48" i="4"/>
  <c r="AP48" i="4"/>
  <c r="AK48" i="4"/>
  <c r="AF48" i="4"/>
  <c r="Z48" i="4"/>
  <c r="U48" i="4"/>
  <c r="P48" i="4"/>
  <c r="J48" i="4"/>
  <c r="E48" i="4"/>
  <c r="BA47" i="4"/>
  <c r="AU47" i="4"/>
  <c r="AP47" i="4"/>
  <c r="AK47" i="4"/>
  <c r="AE47" i="4"/>
  <c r="Z47" i="4"/>
  <c r="U47" i="4"/>
  <c r="O47" i="4"/>
  <c r="J47" i="4"/>
  <c r="E47" i="4"/>
  <c r="BD48" i="4"/>
  <c r="AW48" i="4"/>
  <c r="AO48" i="4"/>
  <c r="AH48" i="4"/>
  <c r="AB48" i="4"/>
  <c r="T48" i="4"/>
  <c r="M48" i="4"/>
  <c r="F48" i="4"/>
  <c r="AY47" i="4"/>
  <c r="AS47" i="4"/>
  <c r="AL47" i="4"/>
  <c r="AD47" i="4"/>
  <c r="W47" i="4"/>
  <c r="Q47" i="4"/>
  <c r="I47" i="4"/>
  <c r="M47" i="4"/>
  <c r="V47" i="4"/>
  <c r="AG47" i="4"/>
  <c r="AO47" i="4"/>
  <c r="AX47" i="4"/>
  <c r="H48" i="4"/>
  <c r="Q48" i="4"/>
  <c r="Y48" i="4"/>
  <c r="AJ48" i="4"/>
  <c r="AS48" i="4"/>
  <c r="BB48" i="4"/>
  <c r="A73" i="5"/>
  <c r="A69" i="5"/>
  <c r="A61" i="6"/>
  <c r="A57" i="6"/>
  <c r="A60" i="6" s="1"/>
  <c r="A73" i="6"/>
  <c r="A69" i="6"/>
  <c r="A72" i="6" s="1"/>
  <c r="F5" i="2"/>
  <c r="J5" i="2"/>
  <c r="N5" i="2"/>
  <c r="R5" i="2"/>
  <c r="F9" i="2"/>
  <c r="J9" i="2"/>
  <c r="N9" i="2"/>
  <c r="R9" i="2"/>
  <c r="F13" i="2"/>
  <c r="J13" i="2"/>
  <c r="N13" i="2"/>
  <c r="R13" i="2"/>
  <c r="F17" i="2"/>
  <c r="J17" i="2"/>
  <c r="N17" i="2"/>
  <c r="R17" i="2"/>
  <c r="BD13" i="4"/>
  <c r="AZ13" i="4"/>
  <c r="AV13" i="4"/>
  <c r="AR13" i="4"/>
  <c r="AN13" i="4"/>
  <c r="AJ13" i="4"/>
  <c r="AF13" i="4"/>
  <c r="AB13" i="4"/>
  <c r="X13" i="4"/>
  <c r="T13" i="4"/>
  <c r="P13" i="4"/>
  <c r="L13" i="4"/>
  <c r="H13" i="4"/>
  <c r="D13" i="4"/>
  <c r="BA12" i="4"/>
  <c r="AW12" i="4"/>
  <c r="AS12" i="4"/>
  <c r="AO12" i="4"/>
  <c r="AK12" i="4"/>
  <c r="AG12" i="4"/>
  <c r="AC12" i="4"/>
  <c r="Y12" i="4"/>
  <c r="U12" i="4"/>
  <c r="Q12" i="4"/>
  <c r="M12" i="4"/>
  <c r="I12" i="4"/>
  <c r="E12" i="4"/>
  <c r="H12" i="4"/>
  <c r="N12" i="4"/>
  <c r="S12" i="4"/>
  <c r="X12" i="4"/>
  <c r="AD12" i="4"/>
  <c r="AI12" i="4"/>
  <c r="AN12" i="4"/>
  <c r="AT12" i="4"/>
  <c r="AY12" i="4"/>
  <c r="BD12" i="4"/>
  <c r="I13" i="4"/>
  <c r="N13" i="4"/>
  <c r="S13" i="4"/>
  <c r="Y13" i="4"/>
  <c r="AD13" i="4"/>
  <c r="AI13" i="4"/>
  <c r="AO13" i="4"/>
  <c r="AT13" i="4"/>
  <c r="AY13" i="4"/>
  <c r="BC33" i="4"/>
  <c r="AY33" i="4"/>
  <c r="AU33" i="4"/>
  <c r="AQ33" i="4"/>
  <c r="AM33" i="4"/>
  <c r="AI33" i="4"/>
  <c r="AE33" i="4"/>
  <c r="AA33" i="4"/>
  <c r="W33" i="4"/>
  <c r="AZ33" i="4"/>
  <c r="AT33" i="4"/>
  <c r="AO33" i="4"/>
  <c r="AJ33" i="4"/>
  <c r="AD33" i="4"/>
  <c r="Y33" i="4"/>
  <c r="T33" i="4"/>
  <c r="P33" i="4"/>
  <c r="L33" i="4"/>
  <c r="H33" i="4"/>
  <c r="D33" i="4"/>
  <c r="BA32" i="4"/>
  <c r="AW32" i="4"/>
  <c r="AS32" i="4"/>
  <c r="AO32" i="4"/>
  <c r="AK32" i="4"/>
  <c r="AG32" i="4"/>
  <c r="AC32" i="4"/>
  <c r="Y32" i="4"/>
  <c r="U32" i="4"/>
  <c r="Q32" i="4"/>
  <c r="M32" i="4"/>
  <c r="I32" i="4"/>
  <c r="E32" i="4"/>
  <c r="H32" i="4"/>
  <c r="N32" i="4"/>
  <c r="S32" i="4"/>
  <c r="X32" i="4"/>
  <c r="AD32" i="4"/>
  <c r="AI32" i="4"/>
  <c r="AN32" i="4"/>
  <c r="AT32" i="4"/>
  <c r="AY32" i="4"/>
  <c r="BD32" i="4"/>
  <c r="I33" i="4"/>
  <c r="N33" i="4"/>
  <c r="S33" i="4"/>
  <c r="Z33" i="4"/>
  <c r="AG33" i="4"/>
  <c r="AN33" i="4"/>
  <c r="AV33" i="4"/>
  <c r="BB33" i="4"/>
  <c r="BC43" i="4"/>
  <c r="AY43" i="4"/>
  <c r="AU43" i="4"/>
  <c r="AQ43" i="4"/>
  <c r="AM43" i="4"/>
  <c r="AI43" i="4"/>
  <c r="AE43" i="4"/>
  <c r="AA43" i="4"/>
  <c r="W43" i="4"/>
  <c r="S43" i="4"/>
  <c r="O43" i="4"/>
  <c r="K43" i="4"/>
  <c r="G43" i="4"/>
  <c r="BD42" i="4"/>
  <c r="AZ42" i="4"/>
  <c r="AV42" i="4"/>
  <c r="AR42" i="4"/>
  <c r="AN42" i="4"/>
  <c r="AJ42" i="4"/>
  <c r="AF42" i="4"/>
  <c r="AB42" i="4"/>
  <c r="X42" i="4"/>
  <c r="T42" i="4"/>
  <c r="P42" i="4"/>
  <c r="L42" i="4"/>
  <c r="H42" i="4"/>
  <c r="D42" i="4"/>
  <c r="BB43" i="4"/>
  <c r="AW43" i="4"/>
  <c r="AR43" i="4"/>
  <c r="AL43" i="4"/>
  <c r="AG43" i="4"/>
  <c r="AB43" i="4"/>
  <c r="V43" i="4"/>
  <c r="Q43" i="4"/>
  <c r="L43" i="4"/>
  <c r="F43" i="4"/>
  <c r="BB42" i="4"/>
  <c r="AW42" i="4"/>
  <c r="AQ42" i="4"/>
  <c r="AL42" i="4"/>
  <c r="AG42" i="4"/>
  <c r="AA42" i="4"/>
  <c r="V42" i="4"/>
  <c r="Q42" i="4"/>
  <c r="K42" i="4"/>
  <c r="F42" i="4"/>
  <c r="J42" i="4"/>
  <c r="R42" i="4"/>
  <c r="Y42" i="4"/>
  <c r="AE42" i="4"/>
  <c r="AM42" i="4"/>
  <c r="AT42" i="4"/>
  <c r="BA42" i="4"/>
  <c r="H43" i="4"/>
  <c r="N43" i="4"/>
  <c r="U43" i="4"/>
  <c r="AC43" i="4"/>
  <c r="AJ43" i="4"/>
  <c r="AP43" i="4"/>
  <c r="AX43" i="4"/>
  <c r="BC58" i="4"/>
  <c r="AY58" i="4"/>
  <c r="AU58" i="4"/>
  <c r="AQ58" i="4"/>
  <c r="AM58" i="4"/>
  <c r="AI58" i="4"/>
  <c r="AE58" i="4"/>
  <c r="AA58" i="4"/>
  <c r="W58" i="4"/>
  <c r="S58" i="4"/>
  <c r="O58" i="4"/>
  <c r="K58" i="4"/>
  <c r="G58" i="4"/>
  <c r="BD57" i="4"/>
  <c r="AZ57" i="4"/>
  <c r="AV57" i="4"/>
  <c r="AR57" i="4"/>
  <c r="AN57" i="4"/>
  <c r="AJ57" i="4"/>
  <c r="AF57" i="4"/>
  <c r="AB57" i="4"/>
  <c r="X57" i="4"/>
  <c r="T57" i="4"/>
  <c r="P57" i="4"/>
  <c r="L57" i="4"/>
  <c r="H57" i="4"/>
  <c r="D57" i="4"/>
  <c r="BD58" i="4"/>
  <c r="AX58" i="4"/>
  <c r="AS58" i="4"/>
  <c r="AN58" i="4"/>
  <c r="AH58" i="4"/>
  <c r="AC58" i="4"/>
  <c r="X58" i="4"/>
  <c r="R58" i="4"/>
  <c r="M58" i="4"/>
  <c r="H58" i="4"/>
  <c r="BC57" i="4"/>
  <c r="AX57" i="4"/>
  <c r="AS57" i="4"/>
  <c r="AM57" i="4"/>
  <c r="AH57" i="4"/>
  <c r="AC57" i="4"/>
  <c r="W57" i="4"/>
  <c r="R57" i="4"/>
  <c r="M57" i="4"/>
  <c r="G57" i="4"/>
  <c r="J57" i="4"/>
  <c r="Q57" i="4"/>
  <c r="Y57" i="4"/>
  <c r="AE57" i="4"/>
  <c r="AL57" i="4"/>
  <c r="AT57" i="4"/>
  <c r="BA57" i="4"/>
  <c r="F58" i="4"/>
  <c r="N58" i="4"/>
  <c r="U58" i="4"/>
  <c r="AB58" i="4"/>
  <c r="AJ58" i="4"/>
  <c r="AP58" i="4"/>
  <c r="AW58" i="4"/>
  <c r="I62" i="4"/>
  <c r="O62" i="4"/>
  <c r="W62" i="4"/>
  <c r="AD62" i="4"/>
  <c r="AK62" i="4"/>
  <c r="AS62" i="4"/>
  <c r="AY62" i="4"/>
  <c r="E63" i="4"/>
  <c r="M63" i="4"/>
  <c r="T63" i="4"/>
  <c r="Z63" i="4"/>
  <c r="AH63" i="4"/>
  <c r="AO63" i="4"/>
  <c r="AV63" i="4"/>
  <c r="G67" i="4"/>
  <c r="N67" i="4"/>
  <c r="V67" i="4"/>
  <c r="AC67" i="4"/>
  <c r="AI67" i="4"/>
  <c r="AQ67" i="4"/>
  <c r="AX67" i="4"/>
  <c r="D68" i="4"/>
  <c r="L68" i="4"/>
  <c r="R68" i="4"/>
  <c r="Y68" i="4"/>
  <c r="AG68" i="4"/>
  <c r="AN68" i="4"/>
  <c r="AT68" i="4"/>
  <c r="BB68" i="4"/>
  <c r="J77" i="4"/>
  <c r="R77" i="4"/>
  <c r="AB77" i="4"/>
  <c r="AL77" i="4"/>
  <c r="AV77" i="4"/>
  <c r="BD77" i="4"/>
  <c r="M78" i="4"/>
  <c r="W78" i="4"/>
  <c r="AF78" i="4"/>
  <c r="AQ78" i="4"/>
  <c r="A67" i="5"/>
  <c r="A84" i="5"/>
  <c r="B82" i="5"/>
  <c r="A97" i="6"/>
  <c r="A93" i="6"/>
  <c r="A96" i="6" s="1"/>
  <c r="AO5" i="7"/>
  <c r="AK5" i="7"/>
  <c r="AG5" i="7"/>
  <c r="AC5" i="7"/>
  <c r="Y5" i="7"/>
  <c r="U5" i="7"/>
  <c r="Q5" i="7"/>
  <c r="M5" i="7"/>
  <c r="K5" i="7"/>
  <c r="AM5" i="7"/>
  <c r="AH5" i="7"/>
  <c r="AB5" i="7"/>
  <c r="W5" i="7"/>
  <c r="R5" i="7"/>
  <c r="J5" i="7"/>
  <c r="AJ5" i="7"/>
  <c r="AD5" i="7"/>
  <c r="V5" i="7"/>
  <c r="O5" i="7"/>
  <c r="I5" i="7"/>
  <c r="AI5" i="7"/>
  <c r="AA5" i="7"/>
  <c r="T5" i="7"/>
  <c r="N5" i="7"/>
  <c r="P5" i="7"/>
  <c r="AE5" i="7"/>
  <c r="AK58" i="4"/>
  <c r="AR58" i="4"/>
  <c r="AZ58" i="4"/>
  <c r="BC63" i="4"/>
  <c r="AY63" i="4"/>
  <c r="AU63" i="4"/>
  <c r="AQ63" i="4"/>
  <c r="AM63" i="4"/>
  <c r="AI63" i="4"/>
  <c r="AE63" i="4"/>
  <c r="AA63" i="4"/>
  <c r="W63" i="4"/>
  <c r="S63" i="4"/>
  <c r="O63" i="4"/>
  <c r="K63" i="4"/>
  <c r="G63" i="4"/>
  <c r="BD62" i="4"/>
  <c r="AZ62" i="4"/>
  <c r="AV62" i="4"/>
  <c r="AR62" i="4"/>
  <c r="AN62" i="4"/>
  <c r="AJ62" i="4"/>
  <c r="AF62" i="4"/>
  <c r="AB62" i="4"/>
  <c r="X62" i="4"/>
  <c r="T62" i="4"/>
  <c r="P62" i="4"/>
  <c r="L62" i="4"/>
  <c r="H62" i="4"/>
  <c r="D62" i="4"/>
  <c r="BB63" i="4"/>
  <c r="AW63" i="4"/>
  <c r="AR63" i="4"/>
  <c r="AL63" i="4"/>
  <c r="AG63" i="4"/>
  <c r="AB63" i="4"/>
  <c r="V63" i="4"/>
  <c r="Q63" i="4"/>
  <c r="L63" i="4"/>
  <c r="F63" i="4"/>
  <c r="BB62" i="4"/>
  <c r="AW62" i="4"/>
  <c r="AQ62" i="4"/>
  <c r="AL62" i="4"/>
  <c r="AG62" i="4"/>
  <c r="AA62" i="4"/>
  <c r="V62" i="4"/>
  <c r="Q62" i="4"/>
  <c r="K62" i="4"/>
  <c r="F62" i="4"/>
  <c r="J62" i="4"/>
  <c r="R62" i="4"/>
  <c r="Y62" i="4"/>
  <c r="AE62" i="4"/>
  <c r="AM62" i="4"/>
  <c r="AT62" i="4"/>
  <c r="BA62" i="4"/>
  <c r="H63" i="4"/>
  <c r="N63" i="4"/>
  <c r="U63" i="4"/>
  <c r="AC63" i="4"/>
  <c r="AJ63" i="4"/>
  <c r="AP63" i="4"/>
  <c r="AX63" i="4"/>
  <c r="I67" i="4"/>
  <c r="Q67" i="4"/>
  <c r="W67" i="4"/>
  <c r="AD67" i="4"/>
  <c r="AL67" i="4"/>
  <c r="AS67" i="4"/>
  <c r="AY67" i="4"/>
  <c r="F68" i="4"/>
  <c r="M68" i="4"/>
  <c r="T68" i="4"/>
  <c r="AB68" i="4"/>
  <c r="AH68" i="4"/>
  <c r="AO68" i="4"/>
  <c r="AW68" i="4"/>
  <c r="BB78" i="4"/>
  <c r="AX78" i="4"/>
  <c r="AT78" i="4"/>
  <c r="AP78" i="4"/>
  <c r="AL78" i="4"/>
  <c r="AH78" i="4"/>
  <c r="AD78" i="4"/>
  <c r="Z78" i="4"/>
  <c r="V78" i="4"/>
  <c r="R78" i="4"/>
  <c r="N78" i="4"/>
  <c r="J78" i="4"/>
  <c r="F78" i="4"/>
  <c r="BC77" i="4"/>
  <c r="AY77" i="4"/>
  <c r="AU77" i="4"/>
  <c r="AQ77" i="4"/>
  <c r="AM77" i="4"/>
  <c r="AI77" i="4"/>
  <c r="AE77" i="4"/>
  <c r="AA77" i="4"/>
  <c r="W77" i="4"/>
  <c r="S77" i="4"/>
  <c r="O77" i="4"/>
  <c r="K77" i="4"/>
  <c r="G77" i="4"/>
  <c r="AZ78" i="4"/>
  <c r="AU78" i="4"/>
  <c r="AO78" i="4"/>
  <c r="AJ78" i="4"/>
  <c r="AE78" i="4"/>
  <c r="Y78" i="4"/>
  <c r="T78" i="4"/>
  <c r="O78" i="4"/>
  <c r="I78" i="4"/>
  <c r="D78" i="4"/>
  <c r="AZ77" i="4"/>
  <c r="AT77" i="4"/>
  <c r="AO77" i="4"/>
  <c r="AJ77" i="4"/>
  <c r="AD77" i="4"/>
  <c r="Y77" i="4"/>
  <c r="T77" i="4"/>
  <c r="N77" i="4"/>
  <c r="I77" i="4"/>
  <c r="D77" i="4"/>
  <c r="BC78" i="4"/>
  <c r="AV78" i="4"/>
  <c r="AN78" i="4"/>
  <c r="AG78" i="4"/>
  <c r="AA78" i="4"/>
  <c r="S78" i="4"/>
  <c r="L78" i="4"/>
  <c r="E78" i="4"/>
  <c r="AX77" i="4"/>
  <c r="AR77" i="4"/>
  <c r="AK77" i="4"/>
  <c r="AC77" i="4"/>
  <c r="V77" i="4"/>
  <c r="P77" i="4"/>
  <c r="H77" i="4"/>
  <c r="L77" i="4"/>
  <c r="U77" i="4"/>
  <c r="AF77" i="4"/>
  <c r="AN77" i="4"/>
  <c r="AW77" i="4"/>
  <c r="G78" i="4"/>
  <c r="P78" i="4"/>
  <c r="X78" i="4"/>
  <c r="AI78" i="4"/>
  <c r="AR78" i="4"/>
  <c r="BA78" i="4"/>
  <c r="A19" i="5"/>
  <c r="A37" i="5"/>
  <c r="B52" i="5"/>
  <c r="A66" i="5"/>
  <c r="B64" i="5"/>
  <c r="A97" i="5"/>
  <c r="A93" i="5"/>
  <c r="A37" i="6"/>
  <c r="A33" i="6"/>
  <c r="A36" i="6" s="1"/>
  <c r="A49" i="6"/>
  <c r="A45" i="6"/>
  <c r="A48" i="6" s="1"/>
  <c r="BC68" i="4"/>
  <c r="AY68" i="4"/>
  <c r="AU68" i="4"/>
  <c r="AQ68" i="4"/>
  <c r="AM68" i="4"/>
  <c r="AI68" i="4"/>
  <c r="AE68" i="4"/>
  <c r="AA68" i="4"/>
  <c r="W68" i="4"/>
  <c r="S68" i="4"/>
  <c r="O68" i="4"/>
  <c r="K68" i="4"/>
  <c r="G68" i="4"/>
  <c r="BD67" i="4"/>
  <c r="AZ67" i="4"/>
  <c r="AV67" i="4"/>
  <c r="AR67" i="4"/>
  <c r="AN67" i="4"/>
  <c r="AJ67" i="4"/>
  <c r="AF67" i="4"/>
  <c r="AB67" i="4"/>
  <c r="X67" i="4"/>
  <c r="T67" i="4"/>
  <c r="P67" i="4"/>
  <c r="L67" i="4"/>
  <c r="H67" i="4"/>
  <c r="D67" i="4"/>
  <c r="BA68" i="4"/>
  <c r="AV68" i="4"/>
  <c r="AP68" i="4"/>
  <c r="AK68" i="4"/>
  <c r="AF68" i="4"/>
  <c r="Z68" i="4"/>
  <c r="U68" i="4"/>
  <c r="P68" i="4"/>
  <c r="J68" i="4"/>
  <c r="E68" i="4"/>
  <c r="BA67" i="4"/>
  <c r="AU67" i="4"/>
  <c r="AP67" i="4"/>
  <c r="AK67" i="4"/>
  <c r="AE67" i="4"/>
  <c r="Z67" i="4"/>
  <c r="U67" i="4"/>
  <c r="O67" i="4"/>
  <c r="J67" i="4"/>
  <c r="E67" i="4"/>
  <c r="K67" i="4"/>
  <c r="R67" i="4"/>
  <c r="Y67" i="4"/>
  <c r="AG67" i="4"/>
  <c r="AM67" i="4"/>
  <c r="AT67" i="4"/>
  <c r="BB67" i="4"/>
  <c r="H68" i="4"/>
  <c r="N68" i="4"/>
  <c r="V68" i="4"/>
  <c r="AC68" i="4"/>
  <c r="AJ68" i="4"/>
  <c r="AR68" i="4"/>
  <c r="AX68" i="4"/>
  <c r="A6" i="5"/>
  <c r="B4" i="5"/>
  <c r="A13" i="5"/>
  <c r="A49" i="5"/>
  <c r="A45" i="5"/>
  <c r="B76" i="5"/>
  <c r="A91" i="5"/>
  <c r="A13" i="6"/>
  <c r="A9" i="6"/>
  <c r="A12" i="6" s="1"/>
  <c r="AO6" i="7"/>
  <c r="AK6" i="7"/>
  <c r="AG6" i="7"/>
  <c r="AC6" i="7"/>
  <c r="Y6" i="7"/>
  <c r="U6" i="7"/>
  <c r="Q6" i="7"/>
  <c r="M6" i="7"/>
  <c r="K6" i="7"/>
  <c r="AN6" i="7"/>
  <c r="AI6" i="7"/>
  <c r="AD6" i="7"/>
  <c r="X6" i="7"/>
  <c r="S6" i="7"/>
  <c r="N6" i="7"/>
  <c r="I6" i="7"/>
  <c r="J6" i="7"/>
  <c r="T6" i="7"/>
  <c r="AA6" i="7"/>
  <c r="AH6" i="7"/>
  <c r="AN7" i="7"/>
  <c r="AJ7" i="7"/>
  <c r="AF7" i="7"/>
  <c r="AB7" i="7"/>
  <c r="X7" i="7"/>
  <c r="T7" i="7"/>
  <c r="P7" i="7"/>
  <c r="J7" i="7"/>
  <c r="AO7" i="7"/>
  <c r="AI7" i="7"/>
  <c r="AD7" i="7"/>
  <c r="Y7" i="7"/>
  <c r="S7" i="7"/>
  <c r="N7" i="7"/>
  <c r="K7" i="7"/>
  <c r="AL7" i="7"/>
  <c r="AE7" i="7"/>
  <c r="W7" i="7"/>
  <c r="Q7" i="7"/>
  <c r="H7" i="7"/>
  <c r="M7" i="7"/>
  <c r="V7" i="7"/>
  <c r="AG7" i="7"/>
  <c r="AN8" i="7"/>
  <c r="AJ8" i="7"/>
  <c r="AF8" i="7"/>
  <c r="AB8" i="7"/>
  <c r="X8" i="7"/>
  <c r="T8" i="7"/>
  <c r="P8" i="7"/>
  <c r="J8" i="7"/>
  <c r="I8" i="7"/>
  <c r="AK8" i="7"/>
  <c r="AE8" i="7"/>
  <c r="Z8" i="7"/>
  <c r="U8" i="7"/>
  <c r="O8" i="7"/>
  <c r="H8" i="7"/>
  <c r="AL8" i="7"/>
  <c r="AD8" i="7"/>
  <c r="W8" i="7"/>
  <c r="Q8" i="7"/>
  <c r="K8" i="7"/>
  <c r="N8" i="7"/>
  <c r="Y8" i="7"/>
  <c r="AH8" i="7"/>
  <c r="M11" i="7"/>
  <c r="V11" i="7"/>
  <c r="AN12" i="7"/>
  <c r="AJ12" i="7"/>
  <c r="AF12" i="7"/>
  <c r="AB12" i="7"/>
  <c r="X12" i="7"/>
  <c r="T12" i="7"/>
  <c r="P12" i="7"/>
  <c r="J12" i="7"/>
  <c r="I12" i="7"/>
  <c r="AK12" i="7"/>
  <c r="AE12" i="7"/>
  <c r="Z12" i="7"/>
  <c r="U12" i="7"/>
  <c r="O12" i="7"/>
  <c r="H12" i="7"/>
  <c r="AM12" i="7"/>
  <c r="AG12" i="7"/>
  <c r="Y12" i="7"/>
  <c r="R12" i="7"/>
  <c r="L12" i="7"/>
  <c r="N12" i="7"/>
  <c r="W12" i="7"/>
  <c r="AH12" i="7"/>
  <c r="L14" i="7"/>
  <c r="W14" i="7"/>
  <c r="K15" i="7"/>
  <c r="S15" i="7"/>
  <c r="AG15" i="7"/>
  <c r="BC53" i="4"/>
  <c r="AY53" i="4"/>
  <c r="AU53" i="4"/>
  <c r="AQ53" i="4"/>
  <c r="AM53" i="4"/>
  <c r="AI53" i="4"/>
  <c r="AE53" i="4"/>
  <c r="AA53" i="4"/>
  <c r="W53" i="4"/>
  <c r="S53" i="4"/>
  <c r="O53" i="4"/>
  <c r="K53" i="4"/>
  <c r="G53" i="4"/>
  <c r="BD52" i="4"/>
  <c r="AZ52" i="4"/>
  <c r="AV52" i="4"/>
  <c r="AR52" i="4"/>
  <c r="AN52" i="4"/>
  <c r="AJ52" i="4"/>
  <c r="AF52" i="4"/>
  <c r="AB52" i="4"/>
  <c r="X52" i="4"/>
  <c r="T52" i="4"/>
  <c r="P52" i="4"/>
  <c r="L52" i="4"/>
  <c r="H52" i="4"/>
  <c r="D52" i="4"/>
  <c r="I52" i="4"/>
  <c r="N52" i="4"/>
  <c r="S52" i="4"/>
  <c r="Y52" i="4"/>
  <c r="AD52" i="4"/>
  <c r="AI52" i="4"/>
  <c r="AO52" i="4"/>
  <c r="AT52" i="4"/>
  <c r="AY52" i="4"/>
  <c r="D53" i="4"/>
  <c r="I53" i="4"/>
  <c r="N53" i="4"/>
  <c r="T53" i="4"/>
  <c r="Y53" i="4"/>
  <c r="AD53" i="4"/>
  <c r="AJ53" i="4"/>
  <c r="AO53" i="4"/>
  <c r="AT53" i="4"/>
  <c r="AZ53" i="4"/>
  <c r="BC73" i="4"/>
  <c r="AY73" i="4"/>
  <c r="AU73" i="4"/>
  <c r="AQ73" i="4"/>
  <c r="AM73" i="4"/>
  <c r="AI73" i="4"/>
  <c r="AE73" i="4"/>
  <c r="AA73" i="4"/>
  <c r="W73" i="4"/>
  <c r="S73" i="4"/>
  <c r="O73" i="4"/>
  <c r="K73" i="4"/>
  <c r="G73" i="4"/>
  <c r="BD72" i="4"/>
  <c r="AZ72" i="4"/>
  <c r="AV72" i="4"/>
  <c r="AR72" i="4"/>
  <c r="AN72" i="4"/>
  <c r="AJ72" i="4"/>
  <c r="AF72" i="4"/>
  <c r="AB72" i="4"/>
  <c r="X72" i="4"/>
  <c r="T72" i="4"/>
  <c r="P72" i="4"/>
  <c r="L72" i="4"/>
  <c r="H72" i="4"/>
  <c r="D72" i="4"/>
  <c r="I72" i="4"/>
  <c r="N72" i="4"/>
  <c r="S72" i="4"/>
  <c r="Y72" i="4"/>
  <c r="AD72" i="4"/>
  <c r="AI72" i="4"/>
  <c r="AO72" i="4"/>
  <c r="AT72" i="4"/>
  <c r="AY72" i="4"/>
  <c r="D73" i="4"/>
  <c r="I73" i="4"/>
  <c r="N73" i="4"/>
  <c r="T73" i="4"/>
  <c r="Y73" i="4"/>
  <c r="AD73" i="4"/>
  <c r="AJ73" i="4"/>
  <c r="AO73" i="4"/>
  <c r="AT73" i="4"/>
  <c r="AZ73" i="4"/>
  <c r="A25" i="5"/>
  <c r="A21" i="5"/>
  <c r="A43" i="5"/>
  <c r="A61" i="5"/>
  <c r="A25" i="6"/>
  <c r="A21" i="6"/>
  <c r="A24" i="6" s="1"/>
  <c r="A85" i="6"/>
  <c r="A81" i="6"/>
  <c r="A84" i="6" s="1"/>
  <c r="AO2" i="7"/>
  <c r="AK2" i="7"/>
  <c r="AG2" i="7"/>
  <c r="AC2" i="7"/>
  <c r="Y2" i="7"/>
  <c r="U2" i="7"/>
  <c r="Q2" i="7"/>
  <c r="M2" i="7"/>
  <c r="K2" i="7"/>
  <c r="AN2" i="7"/>
  <c r="AI2" i="7"/>
  <c r="AD2" i="7"/>
  <c r="X2" i="7"/>
  <c r="S2" i="7"/>
  <c r="N2" i="7"/>
  <c r="I2" i="7"/>
  <c r="J2" i="7"/>
  <c r="T2" i="7"/>
  <c r="AA2" i="7"/>
  <c r="AH2" i="7"/>
  <c r="AO3" i="7"/>
  <c r="AK3" i="7"/>
  <c r="AG3" i="7"/>
  <c r="AC3" i="7"/>
  <c r="Y3" i="7"/>
  <c r="U3" i="7"/>
  <c r="Q3" i="7"/>
  <c r="M3" i="7"/>
  <c r="K3" i="7"/>
  <c r="AJ3" i="7"/>
  <c r="AE3" i="7"/>
  <c r="Z3" i="7"/>
  <c r="T3" i="7"/>
  <c r="O3" i="7"/>
  <c r="H3" i="7"/>
  <c r="J3" i="7"/>
  <c r="S3" i="7"/>
  <c r="AA3" i="7"/>
  <c r="AH3" i="7"/>
  <c r="AN3" i="7"/>
  <c r="O6" i="7"/>
  <c r="V6" i="7"/>
  <c r="AB6" i="7"/>
  <c r="AJ6" i="7"/>
  <c r="O7" i="7"/>
  <c r="Z7" i="7"/>
  <c r="AH7" i="7"/>
  <c r="R8" i="7"/>
  <c r="AA8" i="7"/>
  <c r="AI8" i="7"/>
  <c r="AN11" i="7"/>
  <c r="AJ11" i="7"/>
  <c r="AF11" i="7"/>
  <c r="AB11" i="7"/>
  <c r="X11" i="7"/>
  <c r="T11" i="7"/>
  <c r="P11" i="7"/>
  <c r="J11" i="7"/>
  <c r="I11" i="7"/>
  <c r="AO11" i="7"/>
  <c r="AI11" i="7"/>
  <c r="AD11" i="7"/>
  <c r="Y11" i="7"/>
  <c r="S11" i="7"/>
  <c r="N11" i="7"/>
  <c r="K11" i="7"/>
  <c r="AM11" i="7"/>
  <c r="AG11" i="7"/>
  <c r="Z11" i="7"/>
  <c r="R11" i="7"/>
  <c r="L11" i="7"/>
  <c r="O11" i="7"/>
  <c r="W11" i="7"/>
  <c r="AH11" i="7"/>
  <c r="AN14" i="7"/>
  <c r="AJ14" i="7"/>
  <c r="AF14" i="7"/>
  <c r="AB14" i="7"/>
  <c r="X14" i="7"/>
  <c r="T14" i="7"/>
  <c r="P14" i="7"/>
  <c r="J14" i="7"/>
  <c r="I14" i="7"/>
  <c r="AO14" i="7"/>
  <c r="AI14" i="7"/>
  <c r="AD14" i="7"/>
  <c r="Y14" i="7"/>
  <c r="S14" i="7"/>
  <c r="N14" i="7"/>
  <c r="K14" i="7"/>
  <c r="AK14" i="7"/>
  <c r="AC14" i="7"/>
  <c r="V14" i="7"/>
  <c r="O14" i="7"/>
  <c r="AH14" i="7"/>
  <c r="Z14" i="7"/>
  <c r="Q14" i="7"/>
  <c r="M14" i="7"/>
  <c r="AA14" i="7"/>
  <c r="AM14" i="7"/>
  <c r="L15" i="7"/>
  <c r="W15" i="7"/>
  <c r="AN15" i="7"/>
  <c r="AJ15" i="7"/>
  <c r="AF15" i="7"/>
  <c r="AB15" i="7"/>
  <c r="X15" i="7"/>
  <c r="T15" i="7"/>
  <c r="P15" i="7"/>
  <c r="J15" i="7"/>
  <c r="I15" i="7"/>
  <c r="AK15" i="7"/>
  <c r="AE15" i="7"/>
  <c r="Z15" i="7"/>
  <c r="U15" i="7"/>
  <c r="O15" i="7"/>
  <c r="H15" i="7"/>
  <c r="AI15" i="7"/>
  <c r="AC15" i="7"/>
  <c r="V15" i="7"/>
  <c r="N15" i="7"/>
  <c r="AH15" i="7"/>
  <c r="Y15" i="7"/>
  <c r="Q15" i="7"/>
  <c r="M15" i="7"/>
  <c r="AA15" i="7"/>
  <c r="AM15" i="7"/>
  <c r="W23" i="8"/>
  <c r="S23" i="8"/>
  <c r="O23" i="8"/>
  <c r="K23" i="8"/>
  <c r="G23" i="8"/>
  <c r="X23" i="8"/>
  <c r="R23" i="8"/>
  <c r="M23" i="8"/>
  <c r="H23" i="8"/>
  <c r="V23" i="8"/>
  <c r="P23" i="8"/>
  <c r="I23" i="8"/>
  <c r="U23" i="8"/>
  <c r="L23" i="8"/>
  <c r="T23" i="8"/>
  <c r="J23" i="8"/>
  <c r="Z23" i="8"/>
  <c r="Q23" i="8"/>
  <c r="F23" i="8"/>
  <c r="AO4" i="7"/>
  <c r="AK4" i="7"/>
  <c r="AG4" i="7"/>
  <c r="AC4" i="7"/>
  <c r="Y4" i="7"/>
  <c r="U4" i="7"/>
  <c r="Q4" i="7"/>
  <c r="M4" i="7"/>
  <c r="K4" i="7"/>
  <c r="L4" i="7"/>
  <c r="P4" i="7"/>
  <c r="V4" i="7"/>
  <c r="AA4" i="7"/>
  <c r="AF4" i="7"/>
  <c r="AL4" i="7"/>
  <c r="AN10" i="7"/>
  <c r="AJ10" i="7"/>
  <c r="AF10" i="7"/>
  <c r="AB10" i="7"/>
  <c r="X10" i="7"/>
  <c r="T10" i="7"/>
  <c r="P10" i="7"/>
  <c r="J10" i="7"/>
  <c r="I10" i="7"/>
  <c r="AM10" i="7"/>
  <c r="AH10" i="7"/>
  <c r="AC10" i="7"/>
  <c r="W10" i="7"/>
  <c r="R10" i="7"/>
  <c r="M10" i="7"/>
  <c r="L10" i="7"/>
  <c r="S10" i="7"/>
  <c r="Z10" i="7"/>
  <c r="AG10" i="7"/>
  <c r="AO10" i="7"/>
  <c r="L17" i="7"/>
  <c r="U17" i="7"/>
  <c r="AD17" i="7"/>
  <c r="L19" i="8"/>
  <c r="AN17" i="7"/>
  <c r="AJ17" i="7"/>
  <c r="AF17" i="7"/>
  <c r="AB17" i="7"/>
  <c r="X17" i="7"/>
  <c r="T17" i="7"/>
  <c r="P17" i="7"/>
  <c r="J17" i="7"/>
  <c r="I17" i="7"/>
  <c r="AM17" i="7"/>
  <c r="AH17" i="7"/>
  <c r="AC17" i="7"/>
  <c r="W17" i="7"/>
  <c r="R17" i="7"/>
  <c r="M17" i="7"/>
  <c r="AL17" i="7"/>
  <c r="AE17" i="7"/>
  <c r="Y17" i="7"/>
  <c r="Q17" i="7"/>
  <c r="H17" i="7"/>
  <c r="N17" i="7"/>
  <c r="V17" i="7"/>
  <c r="AG17" i="7"/>
  <c r="W19" i="8"/>
  <c r="S19" i="8"/>
  <c r="O19" i="8"/>
  <c r="K19" i="8"/>
  <c r="G19" i="8"/>
  <c r="X19" i="8"/>
  <c r="R19" i="8"/>
  <c r="M19" i="8"/>
  <c r="H19" i="8"/>
  <c r="V19" i="8"/>
  <c r="P19" i="8"/>
  <c r="I19" i="8"/>
  <c r="N19" i="8"/>
  <c r="Y19" i="8"/>
  <c r="W27" i="8"/>
  <c r="S27" i="8"/>
  <c r="O27" i="8"/>
  <c r="K27" i="8"/>
  <c r="G27" i="8"/>
  <c r="X27" i="8"/>
  <c r="R27" i="8"/>
  <c r="M27" i="8"/>
  <c r="H27" i="8"/>
  <c r="L27" i="8"/>
  <c r="T27" i="8"/>
  <c r="Z27" i="8"/>
  <c r="W31" i="8"/>
  <c r="S31" i="8"/>
  <c r="O31" i="8"/>
  <c r="K31" i="8"/>
  <c r="G31" i="8"/>
  <c r="Y31" i="8"/>
  <c r="T31" i="8"/>
  <c r="N31" i="8"/>
  <c r="I31" i="8"/>
  <c r="X31" i="8"/>
  <c r="R31" i="8"/>
  <c r="M31" i="8"/>
  <c r="H31" i="8"/>
  <c r="V31" i="8"/>
  <c r="Q31" i="8"/>
  <c r="L31" i="8"/>
  <c r="F31" i="8"/>
  <c r="Z31" i="8"/>
  <c r="F27" i="8"/>
  <c r="N27" i="8"/>
  <c r="U27" i="8"/>
  <c r="J31" i="8"/>
  <c r="AN9" i="7"/>
  <c r="AJ9" i="7"/>
  <c r="AF9" i="7"/>
  <c r="AB9" i="7"/>
  <c r="X9" i="7"/>
  <c r="T9" i="7"/>
  <c r="P9" i="7"/>
  <c r="J9" i="7"/>
  <c r="I9" i="7"/>
  <c r="L9" i="7"/>
  <c r="Q9" i="7"/>
  <c r="V9" i="7"/>
  <c r="AA9" i="7"/>
  <c r="AG9" i="7"/>
  <c r="AL9" i="7"/>
  <c r="AN13" i="7"/>
  <c r="AJ13" i="7"/>
  <c r="AF13" i="7"/>
  <c r="AB13" i="7"/>
  <c r="X13" i="7"/>
  <c r="T13" i="7"/>
  <c r="P13" i="7"/>
  <c r="J13" i="7"/>
  <c r="I13" i="7"/>
  <c r="L13" i="7"/>
  <c r="Q13" i="7"/>
  <c r="V13" i="7"/>
  <c r="AA13" i="7"/>
  <c r="AG13" i="7"/>
  <c r="AL13" i="7"/>
  <c r="I27" i="8"/>
  <c r="P27" i="8"/>
  <c r="V27" i="8"/>
  <c r="P31" i="8"/>
  <c r="AJ3" i="15"/>
  <c r="AF3" i="15"/>
  <c r="AB3" i="15"/>
  <c r="X3" i="15"/>
  <c r="T3" i="15"/>
  <c r="P3" i="15"/>
  <c r="L3" i="15"/>
  <c r="G3" i="15"/>
  <c r="D3" i="15"/>
  <c r="I3" i="15"/>
  <c r="N3" i="15"/>
  <c r="S3" i="15"/>
  <c r="Y3" i="15"/>
  <c r="AD3" i="15"/>
  <c r="AI3" i="15"/>
  <c r="AH5" i="15"/>
  <c r="AD5" i="15"/>
  <c r="Z5" i="15"/>
  <c r="V5" i="15"/>
  <c r="R5" i="15"/>
  <c r="N5" i="15"/>
  <c r="J5" i="15"/>
  <c r="F5" i="15"/>
  <c r="AJ5" i="15"/>
  <c r="AE5" i="15"/>
  <c r="Y5" i="15"/>
  <c r="T5" i="15"/>
  <c r="O5" i="15"/>
  <c r="I5" i="15"/>
  <c r="G5" i="15"/>
  <c r="P5" i="15"/>
  <c r="W5" i="15"/>
  <c r="AC5" i="15"/>
  <c r="AK5" i="15"/>
  <c r="AJ7" i="15"/>
  <c r="AF7" i="15"/>
  <c r="AB7" i="15"/>
  <c r="X7" i="15"/>
  <c r="T7" i="15"/>
  <c r="P7" i="15"/>
  <c r="L7" i="15"/>
  <c r="G7" i="15"/>
  <c r="D7" i="15"/>
  <c r="AH7" i="15"/>
  <c r="AC7" i="15"/>
  <c r="W7" i="15"/>
  <c r="R7" i="15"/>
  <c r="M7" i="15"/>
  <c r="H7" i="15"/>
  <c r="J7" i="15"/>
  <c r="Q7" i="15"/>
  <c r="Y7" i="15"/>
  <c r="AE7" i="15"/>
  <c r="AK8" i="15"/>
  <c r="AG8" i="15"/>
  <c r="AC8" i="15"/>
  <c r="Y8" i="15"/>
  <c r="U8" i="15"/>
  <c r="Q8" i="15"/>
  <c r="M8" i="15"/>
  <c r="I8" i="15"/>
  <c r="E8" i="15"/>
  <c r="AJ8" i="15"/>
  <c r="AE8" i="15"/>
  <c r="Z8" i="15"/>
  <c r="T8" i="15"/>
  <c r="O8" i="15"/>
  <c r="J8" i="15"/>
  <c r="D8" i="15"/>
  <c r="K8" i="15"/>
  <c r="R8" i="15"/>
  <c r="X8" i="15"/>
  <c r="AF8" i="15"/>
  <c r="AH16" i="15"/>
  <c r="AG16" i="15"/>
  <c r="AC16" i="15"/>
  <c r="Y16" i="15"/>
  <c r="U16" i="15"/>
  <c r="Q16" i="15"/>
  <c r="M16" i="15"/>
  <c r="I16" i="15"/>
  <c r="E16" i="15"/>
  <c r="AF16" i="15"/>
  <c r="AA16" i="15"/>
  <c r="V16" i="15"/>
  <c r="P16" i="15"/>
  <c r="K16" i="15"/>
  <c r="F16" i="15"/>
  <c r="AK16" i="15"/>
  <c r="AE16" i="15"/>
  <c r="Z16" i="15"/>
  <c r="T16" i="15"/>
  <c r="O16" i="15"/>
  <c r="J16" i="15"/>
  <c r="D16" i="15"/>
  <c r="N16" i="15"/>
  <c r="X16" i="15"/>
  <c r="AJ16" i="15"/>
  <c r="E3" i="15"/>
  <c r="J3" i="15"/>
  <c r="O3" i="15"/>
  <c r="U3" i="15"/>
  <c r="Z3" i="15"/>
  <c r="AE3" i="15"/>
  <c r="AK3" i="15"/>
  <c r="D5" i="15"/>
  <c r="K5" i="15"/>
  <c r="Q5" i="15"/>
  <c r="X5" i="15"/>
  <c r="AF5" i="15"/>
  <c r="E7" i="15"/>
  <c r="K7" i="15"/>
  <c r="S7" i="15"/>
  <c r="Z7" i="15"/>
  <c r="AG7" i="15"/>
  <c r="F8" i="15"/>
  <c r="L8" i="15"/>
  <c r="S8" i="15"/>
  <c r="AA8" i="15"/>
  <c r="AH8" i="15"/>
  <c r="E9" i="15"/>
  <c r="M9" i="15"/>
  <c r="T9" i="15"/>
  <c r="AA9" i="15"/>
  <c r="AI9" i="15"/>
  <c r="I11" i="15"/>
  <c r="S11" i="15"/>
  <c r="AD11" i="15"/>
  <c r="H16" i="15"/>
  <c r="R16" i="15"/>
  <c r="AB16" i="15"/>
  <c r="W23" i="17"/>
  <c r="S23" i="17"/>
  <c r="O23" i="17"/>
  <c r="K23" i="17"/>
  <c r="G23" i="17"/>
  <c r="X23" i="17"/>
  <c r="R23" i="17"/>
  <c r="M23" i="17"/>
  <c r="H23" i="17"/>
  <c r="U23" i="17"/>
  <c r="N23" i="17"/>
  <c r="E23" i="17"/>
  <c r="T23" i="17"/>
  <c r="L23" i="17"/>
  <c r="F23" i="17"/>
  <c r="V23" i="17"/>
  <c r="P23" i="17"/>
  <c r="I23" i="17"/>
  <c r="AN16" i="7"/>
  <c r="AJ16" i="7"/>
  <c r="AF16" i="7"/>
  <c r="AB16" i="7"/>
  <c r="X16" i="7"/>
  <c r="T16" i="7"/>
  <c r="P16" i="7"/>
  <c r="J16" i="7"/>
  <c r="I16" i="7"/>
  <c r="L16" i="7"/>
  <c r="Q16" i="7"/>
  <c r="V16" i="7"/>
  <c r="AA16" i="7"/>
  <c r="AG16" i="7"/>
  <c r="AL16" i="7"/>
  <c r="W21" i="8"/>
  <c r="S21" i="8"/>
  <c r="O21" i="8"/>
  <c r="K21" i="8"/>
  <c r="G21" i="8"/>
  <c r="J21" i="8"/>
  <c r="P21" i="8"/>
  <c r="U21" i="8"/>
  <c r="Z21" i="8"/>
  <c r="W25" i="8"/>
  <c r="S25" i="8"/>
  <c r="O25" i="8"/>
  <c r="K25" i="8"/>
  <c r="G25" i="8"/>
  <c r="J25" i="8"/>
  <c r="P25" i="8"/>
  <c r="U25" i="8"/>
  <c r="Z25" i="8"/>
  <c r="W29" i="8"/>
  <c r="S29" i="8"/>
  <c r="O29" i="8"/>
  <c r="K29" i="8"/>
  <c r="G29" i="8"/>
  <c r="J29" i="8"/>
  <c r="P29" i="8"/>
  <c r="U29" i="8"/>
  <c r="Z29" i="8"/>
  <c r="W33" i="8"/>
  <c r="S33" i="8"/>
  <c r="O33" i="8"/>
  <c r="K33" i="8"/>
  <c r="G33" i="8"/>
  <c r="J33" i="8"/>
  <c r="P33" i="8"/>
  <c r="U33" i="8"/>
  <c r="Z33" i="8"/>
  <c r="F34" i="14"/>
  <c r="F35" i="14" s="1"/>
  <c r="F3" i="15"/>
  <c r="K3" i="15"/>
  <c r="Q3" i="15"/>
  <c r="V3" i="15"/>
  <c r="AA3" i="15"/>
  <c r="AG3" i="15"/>
  <c r="AK4" i="15"/>
  <c r="AG4" i="15"/>
  <c r="AC4" i="15"/>
  <c r="Y4" i="15"/>
  <c r="U4" i="15"/>
  <c r="Q4" i="15"/>
  <c r="M4" i="15"/>
  <c r="I4" i="15"/>
  <c r="E4" i="15"/>
  <c r="G4" i="15"/>
  <c r="N4" i="15"/>
  <c r="S4" i="15"/>
  <c r="X4" i="15"/>
  <c r="AD4" i="15"/>
  <c r="AI4" i="15"/>
  <c r="E5" i="15"/>
  <c r="L5" i="15"/>
  <c r="S5" i="15"/>
  <c r="AA5" i="15"/>
  <c r="AG5" i="15"/>
  <c r="F7" i="15"/>
  <c r="N7" i="15"/>
  <c r="U7" i="15"/>
  <c r="AA7" i="15"/>
  <c r="AI7" i="15"/>
  <c r="H8" i="15"/>
  <c r="N8" i="15"/>
  <c r="V8" i="15"/>
  <c r="AB8" i="15"/>
  <c r="AI8" i="15"/>
  <c r="G9" i="15"/>
  <c r="O9" i="15"/>
  <c r="U9" i="15"/>
  <c r="AC9" i="15"/>
  <c r="M11" i="15"/>
  <c r="W11" i="15"/>
  <c r="AH13" i="15"/>
  <c r="AD13" i="15"/>
  <c r="Z13" i="15"/>
  <c r="V13" i="15"/>
  <c r="R13" i="15"/>
  <c r="N13" i="15"/>
  <c r="J13" i="15"/>
  <c r="F13" i="15"/>
  <c r="AK13" i="15"/>
  <c r="AF13" i="15"/>
  <c r="AA13" i="15"/>
  <c r="U13" i="15"/>
  <c r="P13" i="15"/>
  <c r="K13" i="15"/>
  <c r="E13" i="15"/>
  <c r="AJ13" i="15"/>
  <c r="AE13" i="15"/>
  <c r="Y13" i="15"/>
  <c r="T13" i="15"/>
  <c r="O13" i="15"/>
  <c r="I13" i="15"/>
  <c r="D13" i="15"/>
  <c r="M13" i="15"/>
  <c r="X13" i="15"/>
  <c r="AI13" i="15"/>
  <c r="G16" i="15"/>
  <c r="S16" i="15"/>
  <c r="AD16" i="15"/>
  <c r="Y22" i="17"/>
  <c r="U22" i="17"/>
  <c r="Q22" i="17"/>
  <c r="M22" i="17"/>
  <c r="I22" i="17"/>
  <c r="F22" i="17"/>
  <c r="X22" i="17"/>
  <c r="S22" i="17"/>
  <c r="N22" i="17"/>
  <c r="H22" i="17"/>
  <c r="V22" i="17"/>
  <c r="O22" i="17"/>
  <c r="G22" i="17"/>
  <c r="T22" i="17"/>
  <c r="L22" i="17"/>
  <c r="E22" i="17"/>
  <c r="W22" i="17"/>
  <c r="P22" i="17"/>
  <c r="J22" i="17"/>
  <c r="J23" i="17"/>
  <c r="H3" i="15"/>
  <c r="M3" i="15"/>
  <c r="R3" i="15"/>
  <c r="W3" i="15"/>
  <c r="AC3" i="15"/>
  <c r="AH3" i="15"/>
  <c r="H5" i="15"/>
  <c r="M5" i="15"/>
  <c r="U5" i="15"/>
  <c r="AB5" i="15"/>
  <c r="AI5" i="15"/>
  <c r="I7" i="15"/>
  <c r="O7" i="15"/>
  <c r="V7" i="15"/>
  <c r="AD7" i="15"/>
  <c r="AK7" i="15"/>
  <c r="G8" i="15"/>
  <c r="P8" i="15"/>
  <c r="W8" i="15"/>
  <c r="AD8" i="15"/>
  <c r="AH9" i="15"/>
  <c r="AD9" i="15"/>
  <c r="Z9" i="15"/>
  <c r="V9" i="15"/>
  <c r="R9" i="15"/>
  <c r="N9" i="15"/>
  <c r="J9" i="15"/>
  <c r="F9" i="15"/>
  <c r="AG9" i="15"/>
  <c r="AB9" i="15"/>
  <c r="W9" i="15"/>
  <c r="Q9" i="15"/>
  <c r="L9" i="15"/>
  <c r="H9" i="15"/>
  <c r="I9" i="15"/>
  <c r="P9" i="15"/>
  <c r="X9" i="15"/>
  <c r="AE9" i="15"/>
  <c r="AK9" i="15"/>
  <c r="AJ11" i="15"/>
  <c r="AF11" i="15"/>
  <c r="AB11" i="15"/>
  <c r="X11" i="15"/>
  <c r="T11" i="15"/>
  <c r="P11" i="15"/>
  <c r="L11" i="15"/>
  <c r="G11" i="15"/>
  <c r="D11" i="15"/>
  <c r="AG11" i="15"/>
  <c r="AA11" i="15"/>
  <c r="V11" i="15"/>
  <c r="Q11" i="15"/>
  <c r="K11" i="15"/>
  <c r="F11" i="15"/>
  <c r="AK11" i="15"/>
  <c r="AE11" i="15"/>
  <c r="Z11" i="15"/>
  <c r="U11" i="15"/>
  <c r="O11" i="15"/>
  <c r="J11" i="15"/>
  <c r="E11" i="15"/>
  <c r="N11" i="15"/>
  <c r="Y11" i="15"/>
  <c r="AI11" i="15"/>
  <c r="L16" i="15"/>
  <c r="W16" i="15"/>
  <c r="AI16" i="15"/>
  <c r="Q23" i="17"/>
  <c r="H12" i="15"/>
  <c r="L12" i="15"/>
  <c r="R12" i="15"/>
  <c r="W12" i="15"/>
  <c r="AB12" i="15"/>
  <c r="H15" i="15"/>
  <c r="M15" i="15"/>
  <c r="R15" i="15"/>
  <c r="W15" i="15"/>
  <c r="AC15" i="15"/>
  <c r="Y18" i="17"/>
  <c r="U18" i="17"/>
  <c r="Q18" i="17"/>
  <c r="M18" i="17"/>
  <c r="I18" i="17"/>
  <c r="F18" i="17"/>
  <c r="V18" i="17"/>
  <c r="P18" i="17"/>
  <c r="K18" i="17"/>
  <c r="E18" i="17"/>
  <c r="L18" i="17"/>
  <c r="S18" i="17"/>
  <c r="W19" i="17"/>
  <c r="S19" i="17"/>
  <c r="O19" i="17"/>
  <c r="K19" i="17"/>
  <c r="G19" i="17"/>
  <c r="U19" i="17"/>
  <c r="P19" i="17"/>
  <c r="J19" i="17"/>
  <c r="F19" i="17"/>
  <c r="L19" i="17"/>
  <c r="R19" i="17"/>
  <c r="Y19" i="17"/>
  <c r="Y24" i="17"/>
  <c r="U24" i="17"/>
  <c r="Q24" i="17"/>
  <c r="M24" i="17"/>
  <c r="I24" i="17"/>
  <c r="F24" i="17"/>
  <c r="W24" i="17"/>
  <c r="R24" i="17"/>
  <c r="L24" i="17"/>
  <c r="G24" i="17"/>
  <c r="K24" i="17"/>
  <c r="S24" i="17"/>
  <c r="W25" i="17"/>
  <c r="S25" i="17"/>
  <c r="O25" i="17"/>
  <c r="K25" i="17"/>
  <c r="G25" i="17"/>
  <c r="V25" i="17"/>
  <c r="Q25" i="17"/>
  <c r="L25" i="17"/>
  <c r="E25" i="17"/>
  <c r="J25" i="17"/>
  <c r="R25" i="17"/>
  <c r="Y25" i="17"/>
  <c r="J26" i="17"/>
  <c r="R26" i="17"/>
  <c r="I27" i="17"/>
  <c r="Q27" i="17"/>
  <c r="Y30" i="17"/>
  <c r="U30" i="17"/>
  <c r="Q30" i="17"/>
  <c r="M30" i="17"/>
  <c r="I30" i="17"/>
  <c r="F30" i="17"/>
  <c r="V30" i="17"/>
  <c r="P30" i="17"/>
  <c r="K30" i="17"/>
  <c r="E30" i="17"/>
  <c r="X30" i="17"/>
  <c r="S30" i="17"/>
  <c r="N30" i="17"/>
  <c r="H30" i="17"/>
  <c r="O30" i="17"/>
  <c r="W31" i="17"/>
  <c r="S31" i="17"/>
  <c r="O31" i="17"/>
  <c r="K31" i="17"/>
  <c r="G31" i="17"/>
  <c r="U31" i="17"/>
  <c r="P31" i="17"/>
  <c r="J31" i="17"/>
  <c r="F31" i="17"/>
  <c r="X31" i="17"/>
  <c r="R31" i="17"/>
  <c r="M31" i="17"/>
  <c r="H31" i="17"/>
  <c r="N31" i="17"/>
  <c r="Y31" i="17"/>
  <c r="AK12" i="15"/>
  <c r="AG12" i="15"/>
  <c r="AC12" i="15"/>
  <c r="Y12" i="15"/>
  <c r="U12" i="15"/>
  <c r="Q12" i="15"/>
  <c r="M12" i="15"/>
  <c r="I12" i="15"/>
  <c r="E12" i="15"/>
  <c r="G12" i="15"/>
  <c r="N12" i="15"/>
  <c r="S12" i="15"/>
  <c r="X12" i="15"/>
  <c r="AD12" i="15"/>
  <c r="AI12" i="15"/>
  <c r="AJ15" i="15"/>
  <c r="AF15" i="15"/>
  <c r="AB15" i="15"/>
  <c r="X15" i="15"/>
  <c r="T15" i="15"/>
  <c r="P15" i="15"/>
  <c r="L15" i="15"/>
  <c r="G15" i="15"/>
  <c r="D15" i="15"/>
  <c r="I15" i="15"/>
  <c r="N15" i="15"/>
  <c r="S15" i="15"/>
  <c r="Y15" i="15"/>
  <c r="AD15" i="15"/>
  <c r="AI15" i="15"/>
  <c r="Y26" i="17"/>
  <c r="U26" i="17"/>
  <c r="Q26" i="17"/>
  <c r="M26" i="17"/>
  <c r="I26" i="17"/>
  <c r="F26" i="17"/>
  <c r="V26" i="17"/>
  <c r="P26" i="17"/>
  <c r="K26" i="17"/>
  <c r="E26" i="17"/>
  <c r="L26" i="17"/>
  <c r="S26" i="17"/>
  <c r="W27" i="17"/>
  <c r="S27" i="17"/>
  <c r="O27" i="17"/>
  <c r="K27" i="17"/>
  <c r="G27" i="17"/>
  <c r="U27" i="17"/>
  <c r="P27" i="17"/>
  <c r="J27" i="17"/>
  <c r="F27" i="17"/>
  <c r="L27" i="17"/>
  <c r="R27" i="17"/>
  <c r="Y27" i="17"/>
  <c r="AJ3" i="10"/>
  <c r="AF3" i="10"/>
  <c r="AB3" i="10"/>
  <c r="X3" i="10"/>
  <c r="T3" i="10"/>
  <c r="P3" i="10"/>
  <c r="L3" i="10"/>
  <c r="F3" i="10"/>
  <c r="G3" i="10"/>
  <c r="I3" i="10"/>
  <c r="N3" i="10"/>
  <c r="S3" i="10"/>
  <c r="Y3" i="10"/>
  <c r="AD3" i="10"/>
  <c r="AI3" i="10"/>
  <c r="AH5" i="10"/>
  <c r="AD5" i="10"/>
  <c r="Z5" i="10"/>
  <c r="V5" i="10"/>
  <c r="R5" i="10"/>
  <c r="N5" i="10"/>
  <c r="J5" i="10"/>
  <c r="E5" i="10"/>
  <c r="F5" i="10"/>
  <c r="M5" i="10"/>
  <c r="S5" i="10"/>
  <c r="X5" i="10"/>
  <c r="AC5" i="10"/>
  <c r="AI5" i="10"/>
  <c r="E7" i="10"/>
  <c r="L7" i="10"/>
  <c r="T7" i="10"/>
  <c r="AA7" i="10"/>
  <c r="AH7" i="10"/>
  <c r="H8" i="10"/>
  <c r="M8" i="10"/>
  <c r="T8" i="10"/>
  <c r="AB8" i="10"/>
  <c r="AI8" i="10"/>
  <c r="I20" i="8"/>
  <c r="M20" i="8"/>
  <c r="Q20" i="8"/>
  <c r="U20" i="8"/>
  <c r="I22" i="8"/>
  <c r="M22" i="8"/>
  <c r="Q22" i="8"/>
  <c r="U22" i="8"/>
  <c r="I24" i="8"/>
  <c r="M24" i="8"/>
  <c r="Q24" i="8"/>
  <c r="U24" i="8"/>
  <c r="I26" i="8"/>
  <c r="M26" i="8"/>
  <c r="Q26" i="8"/>
  <c r="U26" i="8"/>
  <c r="I28" i="8"/>
  <c r="M28" i="8"/>
  <c r="Q28" i="8"/>
  <c r="U28" i="8"/>
  <c r="I30" i="8"/>
  <c r="M30" i="8"/>
  <c r="Q30" i="8"/>
  <c r="U30" i="8"/>
  <c r="I32" i="8"/>
  <c r="M32" i="8"/>
  <c r="Q32" i="8"/>
  <c r="U32" i="8"/>
  <c r="I34" i="8"/>
  <c r="M34" i="8"/>
  <c r="Q34" i="8"/>
  <c r="U34" i="8"/>
  <c r="H2" i="15"/>
  <c r="K2" i="15"/>
  <c r="O2" i="15"/>
  <c r="S2" i="15"/>
  <c r="W2" i="15"/>
  <c r="AA2" i="15"/>
  <c r="AE2" i="15"/>
  <c r="H6" i="15"/>
  <c r="K6" i="15"/>
  <c r="O6" i="15"/>
  <c r="S6" i="15"/>
  <c r="W6" i="15"/>
  <c r="AA6" i="15"/>
  <c r="AE6" i="15"/>
  <c r="H10" i="15"/>
  <c r="K10" i="15"/>
  <c r="O10" i="15"/>
  <c r="S10" i="15"/>
  <c r="W10" i="15"/>
  <c r="AA10" i="15"/>
  <c r="AE10" i="15"/>
  <c r="H14" i="15"/>
  <c r="K14" i="15"/>
  <c r="O14" i="15"/>
  <c r="S14" i="15"/>
  <c r="W14" i="15"/>
  <c r="AA14" i="15"/>
  <c r="AE14" i="15"/>
  <c r="Y20" i="17"/>
  <c r="U20" i="17"/>
  <c r="Q20" i="17"/>
  <c r="M20" i="17"/>
  <c r="I20" i="17"/>
  <c r="F20" i="17"/>
  <c r="J20" i="17"/>
  <c r="O20" i="17"/>
  <c r="T20" i="17"/>
  <c r="W21" i="17"/>
  <c r="S21" i="17"/>
  <c r="O21" i="17"/>
  <c r="K21" i="17"/>
  <c r="G21" i="17"/>
  <c r="I21" i="17"/>
  <c r="N21" i="17"/>
  <c r="T21" i="17"/>
  <c r="Y21" i="17"/>
  <c r="Y28" i="17"/>
  <c r="U28" i="17"/>
  <c r="Q28" i="17"/>
  <c r="M28" i="17"/>
  <c r="I28" i="17"/>
  <c r="F28" i="17"/>
  <c r="J28" i="17"/>
  <c r="O28" i="17"/>
  <c r="T28" i="17"/>
  <c r="W29" i="17"/>
  <c r="S29" i="17"/>
  <c r="O29" i="17"/>
  <c r="K29" i="17"/>
  <c r="G29" i="17"/>
  <c r="I29" i="17"/>
  <c r="N29" i="17"/>
  <c r="T29" i="17"/>
  <c r="Y29" i="17"/>
  <c r="G32" i="17"/>
  <c r="L32" i="17"/>
  <c r="R32" i="17"/>
  <c r="E33" i="17"/>
  <c r="L33" i="17"/>
  <c r="Q33" i="17"/>
  <c r="D3" i="10"/>
  <c r="J3" i="10"/>
  <c r="O3" i="10"/>
  <c r="U3" i="10"/>
  <c r="Z3" i="10"/>
  <c r="AE3" i="10"/>
  <c r="AK3" i="10"/>
  <c r="H4" i="10"/>
  <c r="L4" i="10"/>
  <c r="R4" i="10"/>
  <c r="W4" i="10"/>
  <c r="AB4" i="10"/>
  <c r="G5" i="10"/>
  <c r="I5" i="10"/>
  <c r="O5" i="10"/>
  <c r="T5" i="10"/>
  <c r="Y5" i="10"/>
  <c r="AE5" i="10"/>
  <c r="AJ5" i="10"/>
  <c r="H7" i="10"/>
  <c r="O7" i="10"/>
  <c r="V7" i="10"/>
  <c r="AB7" i="10"/>
  <c r="F8" i="10"/>
  <c r="O8" i="10"/>
  <c r="W8" i="10"/>
  <c r="AC8" i="10"/>
  <c r="E3" i="10"/>
  <c r="K3" i="10"/>
  <c r="Q3" i="10"/>
  <c r="V3" i="10"/>
  <c r="AA3" i="10"/>
  <c r="AG3" i="10"/>
  <c r="AK4" i="10"/>
  <c r="AG4" i="10"/>
  <c r="AC4" i="10"/>
  <c r="Y4" i="10"/>
  <c r="U4" i="10"/>
  <c r="Q4" i="10"/>
  <c r="M4" i="10"/>
  <c r="I4" i="10"/>
  <c r="D4" i="10"/>
  <c r="F4" i="10"/>
  <c r="N4" i="10"/>
  <c r="S4" i="10"/>
  <c r="X4" i="10"/>
  <c r="AD4" i="10"/>
  <c r="AI4" i="10"/>
  <c r="D5" i="10"/>
  <c r="K5" i="10"/>
  <c r="P5" i="10"/>
  <c r="U5" i="10"/>
  <c r="AA5" i="10"/>
  <c r="AF5" i="10"/>
  <c r="AK5" i="10"/>
  <c r="AK7" i="10"/>
  <c r="AG7" i="10"/>
  <c r="AC7" i="10"/>
  <c r="Y7" i="10"/>
  <c r="U7" i="10"/>
  <c r="Q7" i="10"/>
  <c r="M7" i="10"/>
  <c r="I7" i="10"/>
  <c r="AI7" i="10"/>
  <c r="AD7" i="10"/>
  <c r="X7" i="10"/>
  <c r="S7" i="10"/>
  <c r="N7" i="10"/>
  <c r="F7" i="10"/>
  <c r="G7" i="10"/>
  <c r="J7" i="10"/>
  <c r="P7" i="10"/>
  <c r="W7" i="10"/>
  <c r="AE7" i="10"/>
  <c r="AH8" i="10"/>
  <c r="AD8" i="10"/>
  <c r="Z8" i="10"/>
  <c r="V8" i="10"/>
  <c r="R8" i="10"/>
  <c r="N8" i="10"/>
  <c r="J8" i="10"/>
  <c r="E8" i="10"/>
  <c r="AK8" i="10"/>
  <c r="AF8" i="10"/>
  <c r="AA8" i="10"/>
  <c r="U8" i="10"/>
  <c r="P8" i="10"/>
  <c r="K8" i="10"/>
  <c r="D8" i="10"/>
  <c r="I8" i="10"/>
  <c r="Q8" i="10"/>
  <c r="X8" i="10"/>
  <c r="AE8" i="10"/>
  <c r="Y32" i="17"/>
  <c r="U32" i="17"/>
  <c r="Q32" i="17"/>
  <c r="M32" i="17"/>
  <c r="I32" i="17"/>
  <c r="F32" i="17"/>
  <c r="J32" i="17"/>
  <c r="O32" i="17"/>
  <c r="T32" i="17"/>
  <c r="W33" i="17"/>
  <c r="S33" i="17"/>
  <c r="O33" i="17"/>
  <c r="K33" i="17"/>
  <c r="G33" i="17"/>
  <c r="I33" i="17"/>
  <c r="N33" i="17"/>
  <c r="T33" i="17"/>
  <c r="Y33" i="17"/>
  <c r="H3" i="10"/>
  <c r="M3" i="10"/>
  <c r="R3" i="10"/>
  <c r="W3" i="10"/>
  <c r="AC3" i="10"/>
  <c r="AH3" i="10"/>
  <c r="G4" i="10"/>
  <c r="J4" i="10"/>
  <c r="O4" i="10"/>
  <c r="T4" i="10"/>
  <c r="Z4" i="10"/>
  <c r="AE4" i="10"/>
  <c r="AJ4" i="10"/>
  <c r="H5" i="10"/>
  <c r="L5" i="10"/>
  <c r="Q5" i="10"/>
  <c r="W5" i="10"/>
  <c r="AB5" i="10"/>
  <c r="AG5" i="10"/>
  <c r="D7" i="10"/>
  <c r="K7" i="10"/>
  <c r="R7" i="10"/>
  <c r="Z7" i="10"/>
  <c r="AF7" i="10"/>
  <c r="G8" i="10"/>
  <c r="L8" i="10"/>
  <c r="S8" i="10"/>
  <c r="Y8" i="10"/>
  <c r="AG8" i="10"/>
  <c r="G11" i="10"/>
  <c r="J11" i="10"/>
  <c r="O11" i="10"/>
  <c r="T11" i="10"/>
  <c r="Z11" i="10"/>
  <c r="AE11" i="10"/>
  <c r="AJ11" i="10"/>
  <c r="H17" i="15"/>
  <c r="K17" i="15"/>
  <c r="O17" i="15"/>
  <c r="S17" i="15"/>
  <c r="W17" i="15"/>
  <c r="AA17" i="15"/>
  <c r="AE17" i="15"/>
  <c r="H2" i="10"/>
  <c r="K2" i="10"/>
  <c r="O2" i="10"/>
  <c r="S2" i="10"/>
  <c r="W2" i="10"/>
  <c r="AA2" i="10"/>
  <c r="AE2" i="10"/>
  <c r="H6" i="10"/>
  <c r="K6" i="10"/>
  <c r="O6" i="10"/>
  <c r="S6" i="10"/>
  <c r="W6" i="10"/>
  <c r="AA6" i="10"/>
  <c r="AE6" i="10"/>
  <c r="AJ10" i="10"/>
  <c r="AF10" i="10"/>
  <c r="AB10" i="10"/>
  <c r="X10" i="10"/>
  <c r="T10" i="10"/>
  <c r="P10" i="10"/>
  <c r="L10" i="10"/>
  <c r="F10" i="10"/>
  <c r="G10" i="10"/>
  <c r="I10" i="10"/>
  <c r="N10" i="10"/>
  <c r="S10" i="10"/>
  <c r="Y10" i="10"/>
  <c r="AD10" i="10"/>
  <c r="AI10" i="10"/>
  <c r="E11" i="10"/>
  <c r="K11" i="10"/>
  <c r="P11" i="10"/>
  <c r="V11" i="10"/>
  <c r="AA11" i="10"/>
  <c r="AF11" i="10"/>
  <c r="AI12" i="10"/>
  <c r="AE12" i="10"/>
  <c r="AK12" i="10"/>
  <c r="AG12" i="10"/>
  <c r="AD12" i="10"/>
  <c r="Z12" i="10"/>
  <c r="V12" i="10"/>
  <c r="R12" i="10"/>
  <c r="N12" i="10"/>
  <c r="J12" i="10"/>
  <c r="E12" i="10"/>
  <c r="F12" i="10"/>
  <c r="M12" i="10"/>
  <c r="S12" i="10"/>
  <c r="X12" i="10"/>
  <c r="AC12" i="10"/>
  <c r="H11" i="10"/>
  <c r="L11" i="10"/>
  <c r="R11" i="10"/>
  <c r="W11" i="10"/>
  <c r="AB11" i="10"/>
  <c r="AK11" i="10"/>
  <c r="AG11" i="10"/>
  <c r="AC11" i="10"/>
  <c r="Y11" i="10"/>
  <c r="U11" i="10"/>
  <c r="Q11" i="10"/>
  <c r="M11" i="10"/>
  <c r="I11" i="10"/>
  <c r="D11" i="10"/>
  <c r="F11" i="10"/>
  <c r="N11" i="10"/>
  <c r="S11" i="10"/>
  <c r="X11" i="10"/>
  <c r="AD11" i="10"/>
  <c r="AI11" i="10"/>
  <c r="I17" i="10"/>
  <c r="Q17" i="10"/>
  <c r="Y17" i="10"/>
  <c r="H9" i="10"/>
  <c r="K9" i="10"/>
  <c r="O9" i="10"/>
  <c r="S9" i="10"/>
  <c r="W9" i="10"/>
  <c r="AA9" i="10"/>
  <c r="AE9" i="10"/>
  <c r="AJ13" i="10"/>
  <c r="AF13" i="10"/>
  <c r="AB13" i="10"/>
  <c r="X13" i="10"/>
  <c r="T13" i="10"/>
  <c r="P13" i="10"/>
  <c r="L13" i="10"/>
  <c r="F13" i="10"/>
  <c r="G13" i="10"/>
  <c r="AH13" i="10"/>
  <c r="AD13" i="10"/>
  <c r="Z13" i="10"/>
  <c r="V13" i="10"/>
  <c r="R13" i="10"/>
  <c r="N13" i="10"/>
  <c r="J13" i="10"/>
  <c r="E13" i="10"/>
  <c r="K13" i="10"/>
  <c r="S13" i="10"/>
  <c r="AA13" i="10"/>
  <c r="AI13" i="10"/>
  <c r="AH15" i="10"/>
  <c r="AD15" i="10"/>
  <c r="Z15" i="10"/>
  <c r="V15" i="10"/>
  <c r="R15" i="10"/>
  <c r="N15" i="10"/>
  <c r="J15" i="10"/>
  <c r="E15" i="10"/>
  <c r="AJ15" i="10"/>
  <c r="AF15" i="10"/>
  <c r="AB15" i="10"/>
  <c r="X15" i="10"/>
  <c r="T15" i="10"/>
  <c r="P15" i="10"/>
  <c r="L15" i="10"/>
  <c r="F15" i="10"/>
  <c r="G15" i="10"/>
  <c r="K15" i="10"/>
  <c r="S15" i="10"/>
  <c r="AA15" i="10"/>
  <c r="AI15" i="10"/>
  <c r="AJ17" i="10"/>
  <c r="AF17" i="10"/>
  <c r="AB17" i="10"/>
  <c r="X17" i="10"/>
  <c r="T17" i="10"/>
  <c r="P17" i="10"/>
  <c r="L17" i="10"/>
  <c r="F17" i="10"/>
  <c r="G17" i="10"/>
  <c r="AH17" i="10"/>
  <c r="AD17" i="10"/>
  <c r="Z17" i="10"/>
  <c r="V17" i="10"/>
  <c r="R17" i="10"/>
  <c r="N17" i="10"/>
  <c r="J17" i="10"/>
  <c r="E17" i="10"/>
  <c r="K17" i="10"/>
  <c r="S17" i="10"/>
  <c r="AA17" i="10"/>
  <c r="AI17" i="10"/>
  <c r="A16" i="11"/>
  <c r="AC17" i="10"/>
  <c r="AK17" i="10"/>
  <c r="H17" i="10"/>
  <c r="O17" i="10"/>
  <c r="W17" i="10"/>
  <c r="AE17" i="10"/>
  <c r="H14" i="10"/>
  <c r="K14" i="10"/>
  <c r="O14" i="10"/>
  <c r="S14" i="10"/>
  <c r="W14" i="10"/>
  <c r="AA14" i="10"/>
  <c r="AE14" i="10"/>
  <c r="AI14" i="10"/>
  <c r="D16" i="10"/>
  <c r="I16" i="10"/>
  <c r="M16" i="10"/>
  <c r="Q16" i="10"/>
  <c r="U16" i="10"/>
  <c r="Y16" i="10"/>
  <c r="AC16" i="10"/>
  <c r="AG16" i="10"/>
  <c r="AK16" i="10"/>
  <c r="D14" i="10"/>
  <c r="I14" i="10"/>
  <c r="M14" i="10"/>
  <c r="Q14" i="10"/>
  <c r="U14" i="10"/>
  <c r="Y14" i="10"/>
  <c r="AC14" i="10"/>
  <c r="AG14" i="10"/>
  <c r="H16" i="10"/>
  <c r="K16" i="10"/>
  <c r="O16" i="10"/>
  <c r="S16" i="10"/>
  <c r="W16" i="10"/>
  <c r="AA16" i="10"/>
  <c r="AE16" i="10"/>
  <c r="G1" i="11"/>
  <c r="K1" i="11"/>
  <c r="K211" i="11" s="1"/>
  <c r="AA1" i="11"/>
  <c r="AA211" i="11" s="1"/>
  <c r="O1" i="11"/>
  <c r="F44" i="1"/>
  <c r="V1" i="11"/>
  <c r="Z1" i="11"/>
  <c r="AD1" i="11"/>
  <c r="H1" i="11"/>
  <c r="T1" i="11"/>
  <c r="G18" i="14"/>
  <c r="G34" i="14" s="1"/>
  <c r="D1" i="11"/>
  <c r="D212" i="11" s="1"/>
  <c r="L4" i="1"/>
  <c r="E1" i="11"/>
  <c r="I1" i="11"/>
  <c r="M1" i="11"/>
  <c r="M212" i="11" s="1"/>
  <c r="U1" i="11"/>
  <c r="X1" i="11"/>
  <c r="AB1" i="11"/>
  <c r="C58" i="4"/>
  <c r="T4" i="1"/>
  <c r="F1" i="11"/>
  <c r="F211" i="11" s="1"/>
  <c r="J1" i="11"/>
  <c r="N1" i="11"/>
  <c r="N212" i="11" s="1"/>
  <c r="R1" i="11"/>
  <c r="R212" i="11" s="1"/>
  <c r="Y1" i="11"/>
  <c r="AC1" i="11"/>
  <c r="F51" i="1"/>
  <c r="J19" i="1"/>
  <c r="K44" i="1"/>
  <c r="H4" i="1"/>
  <c r="U19" i="1"/>
  <c r="L26" i="1"/>
  <c r="N44" i="1"/>
  <c r="Q11" i="1"/>
  <c r="Q14" i="1"/>
  <c r="Q44" i="1"/>
  <c r="J15" i="1"/>
  <c r="M15" i="1"/>
  <c r="Q15" i="1"/>
  <c r="S38" i="1"/>
  <c r="N23" i="1"/>
  <c r="I44" i="1"/>
  <c r="S44" i="1"/>
  <c r="F23" i="1"/>
  <c r="J23" i="1"/>
  <c r="G15" i="1"/>
  <c r="U15" i="1"/>
  <c r="M48" i="1"/>
  <c r="I7" i="1"/>
  <c r="K23" i="1"/>
  <c r="O23" i="1"/>
  <c r="S23" i="1"/>
  <c r="L23" i="1"/>
  <c r="T23" i="1"/>
  <c r="F37" i="1"/>
  <c r="F39" i="1"/>
  <c r="H40" i="1"/>
  <c r="Q40" i="1"/>
  <c r="G23" i="1"/>
  <c r="F40" i="1"/>
  <c r="P40" i="1"/>
  <c r="G46" i="1"/>
  <c r="N48" i="1"/>
  <c r="M7" i="1"/>
  <c r="P23" i="1"/>
  <c r="L46" i="1"/>
  <c r="F48" i="1"/>
  <c r="Q48" i="1"/>
  <c r="U7" i="1"/>
  <c r="F15" i="1"/>
  <c r="O15" i="1"/>
  <c r="O28" i="1"/>
  <c r="I23" i="1"/>
  <c r="M23" i="1"/>
  <c r="Q23" i="1"/>
  <c r="U23" i="1"/>
  <c r="N37" i="1"/>
  <c r="N39" i="1"/>
  <c r="J40" i="1"/>
  <c r="U40" i="1"/>
  <c r="R43" i="1"/>
  <c r="R46" i="1"/>
  <c r="I48" i="1"/>
  <c r="U48" i="1"/>
  <c r="B33" i="8"/>
  <c r="C33" i="8" s="1"/>
  <c r="D33" i="8" s="1"/>
  <c r="F18" i="15"/>
  <c r="N17" i="1" s="1"/>
  <c r="R18" i="15"/>
  <c r="V18" i="15"/>
  <c r="Z18" i="15"/>
  <c r="AD18" i="15"/>
  <c r="AH18" i="15"/>
  <c r="M40" i="1"/>
  <c r="C32" i="4"/>
  <c r="C67" i="4"/>
  <c r="G34" i="1"/>
  <c r="G9" i="1"/>
  <c r="J9" i="1"/>
  <c r="Q9" i="1"/>
  <c r="U11" i="1"/>
  <c r="H18" i="1"/>
  <c r="U28" i="1"/>
  <c r="K34" i="1"/>
  <c r="O13" i="1"/>
  <c r="F26" i="1"/>
  <c r="M26" i="1"/>
  <c r="U26" i="1"/>
  <c r="I14" i="1"/>
  <c r="U14" i="1"/>
  <c r="J44" i="1"/>
  <c r="O44" i="1"/>
  <c r="U44" i="1"/>
  <c r="H46" i="1"/>
  <c r="M46" i="1"/>
  <c r="U46" i="1"/>
  <c r="R51" i="1"/>
  <c r="C52" i="4"/>
  <c r="C53" i="4"/>
  <c r="C62" i="4"/>
  <c r="F16" i="1"/>
  <c r="O34" i="1"/>
  <c r="F30" i="1"/>
  <c r="P26" i="1"/>
  <c r="M14" i="1"/>
  <c r="I46" i="1"/>
  <c r="O46" i="1"/>
  <c r="C23" i="4"/>
  <c r="K9" i="1"/>
  <c r="I11" i="1"/>
  <c r="Q7" i="1"/>
  <c r="F9" i="1"/>
  <c r="M9" i="1"/>
  <c r="U9" i="1"/>
  <c r="M11" i="1"/>
  <c r="K15" i="1"/>
  <c r="R15" i="1"/>
  <c r="R16" i="1"/>
  <c r="T18" i="1"/>
  <c r="J28" i="1"/>
  <c r="S34" i="1"/>
  <c r="I38" i="1"/>
  <c r="J5" i="1"/>
  <c r="J30" i="1"/>
  <c r="O19" i="1"/>
  <c r="L27" i="1"/>
  <c r="J26" i="1"/>
  <c r="Q26" i="1"/>
  <c r="L40" i="1"/>
  <c r="R40" i="1"/>
  <c r="G44" i="1"/>
  <c r="M44" i="1"/>
  <c r="R44" i="1"/>
  <c r="K46" i="1"/>
  <c r="Q46" i="1"/>
  <c r="F47" i="1"/>
  <c r="N30" i="1"/>
  <c r="P4" i="1"/>
  <c r="I9" i="1"/>
  <c r="N9" i="1"/>
  <c r="S9" i="1"/>
  <c r="I15" i="1"/>
  <c r="S15" i="1"/>
  <c r="H16" i="1"/>
  <c r="U16" i="1"/>
  <c r="J38" i="1"/>
  <c r="U38" i="1"/>
  <c r="G30" i="1"/>
  <c r="K30" i="1"/>
  <c r="O30" i="1"/>
  <c r="S30" i="1"/>
  <c r="U13" i="1"/>
  <c r="T27" i="1"/>
  <c r="I26" i="1"/>
  <c r="N26" i="1"/>
  <c r="T26" i="1"/>
  <c r="T37" i="1"/>
  <c r="L14" i="1"/>
  <c r="T14" i="1"/>
  <c r="T39" i="1"/>
  <c r="I40" i="1"/>
  <c r="N40" i="1"/>
  <c r="T40" i="1"/>
  <c r="J42" i="1"/>
  <c r="F43" i="1"/>
  <c r="T43" i="1"/>
  <c r="H44" i="1"/>
  <c r="L44" i="1"/>
  <c r="P44" i="1"/>
  <c r="T44" i="1"/>
  <c r="F46" i="1"/>
  <c r="J46" i="1"/>
  <c r="N46" i="1"/>
  <c r="S46" i="1"/>
  <c r="N47" i="1"/>
  <c r="J48" i="1"/>
  <c r="R48" i="1"/>
  <c r="N51" i="1"/>
  <c r="C43" i="4"/>
  <c r="B30" i="8"/>
  <c r="C30" i="8" s="1"/>
  <c r="D30" i="8" s="1"/>
  <c r="AI18" i="15"/>
  <c r="M16" i="1"/>
  <c r="L30" i="1"/>
  <c r="P30" i="1"/>
  <c r="T30" i="1"/>
  <c r="J18" i="2"/>
  <c r="N18" i="2"/>
  <c r="R18" i="2"/>
  <c r="V18" i="2"/>
  <c r="Q84" i="3"/>
  <c r="P84" i="3"/>
  <c r="BB84" i="3"/>
  <c r="C12" i="4"/>
  <c r="C18" i="4"/>
  <c r="C27" i="4"/>
  <c r="C72" i="4"/>
  <c r="C78" i="4"/>
  <c r="L18" i="15"/>
  <c r="T18" i="15"/>
  <c r="AB18" i="15"/>
  <c r="AJ18" i="15"/>
  <c r="P31" i="1"/>
  <c r="O42" i="1"/>
  <c r="J43" i="1"/>
  <c r="N16" i="1"/>
  <c r="T32" i="1"/>
  <c r="O38" i="1"/>
  <c r="I30" i="1"/>
  <c r="Q30" i="1"/>
  <c r="T31" i="1"/>
  <c r="J13" i="1"/>
  <c r="J27" i="1"/>
  <c r="L37" i="1"/>
  <c r="L39" i="1"/>
  <c r="U42" i="1"/>
  <c r="L43" i="1"/>
  <c r="C3" i="4"/>
  <c r="C68" i="4"/>
  <c r="M18" i="15"/>
  <c r="Q18" i="15"/>
  <c r="U18" i="15"/>
  <c r="Y18" i="15"/>
  <c r="AC18" i="15"/>
  <c r="AG18" i="15"/>
  <c r="AK18" i="15"/>
  <c r="F25" i="1"/>
  <c r="K25" i="1"/>
  <c r="Q25" i="1"/>
  <c r="Q28" i="1"/>
  <c r="G35" i="1"/>
  <c r="S35" i="1"/>
  <c r="F19" i="1"/>
  <c r="K19" i="1"/>
  <c r="Q19" i="1"/>
  <c r="F13" i="1"/>
  <c r="K13" i="1"/>
  <c r="Q13" i="1"/>
  <c r="G25" i="1"/>
  <c r="M25" i="1"/>
  <c r="G18" i="2"/>
  <c r="K18" i="2"/>
  <c r="O18" i="2"/>
  <c r="S18" i="2"/>
  <c r="F35" i="1"/>
  <c r="F22" i="1"/>
  <c r="K22" i="1"/>
  <c r="Q22" i="1"/>
  <c r="K6" i="1"/>
  <c r="J7" i="1"/>
  <c r="G20" i="1"/>
  <c r="K20" i="1"/>
  <c r="O20" i="1"/>
  <c r="S20" i="1"/>
  <c r="K28" i="1"/>
  <c r="K35" i="1"/>
  <c r="O35" i="1"/>
  <c r="M22" i="1"/>
  <c r="R22" i="1"/>
  <c r="H47" i="1"/>
  <c r="O6" i="1"/>
  <c r="G7" i="1"/>
  <c r="K7" i="1"/>
  <c r="O7" i="1"/>
  <c r="S7" i="1"/>
  <c r="L20" i="1"/>
  <c r="P20" i="1"/>
  <c r="T20" i="1"/>
  <c r="F28" i="1"/>
  <c r="M28" i="1"/>
  <c r="R28" i="1"/>
  <c r="G19" i="1"/>
  <c r="M19" i="1"/>
  <c r="I22" i="1"/>
  <c r="N22" i="1"/>
  <c r="S22" i="1"/>
  <c r="H39" i="1"/>
  <c r="P39" i="1"/>
  <c r="N43" i="1"/>
  <c r="L18" i="2"/>
  <c r="T18" i="2"/>
  <c r="F20" i="1"/>
  <c r="J35" i="1"/>
  <c r="B9" i="2"/>
  <c r="F7" i="1"/>
  <c r="N7" i="1"/>
  <c r="L10" i="1"/>
  <c r="F11" i="1"/>
  <c r="J11" i="1"/>
  <c r="N11" i="1"/>
  <c r="F42" i="1"/>
  <c r="K42" i="1"/>
  <c r="Q42" i="1"/>
  <c r="P47" i="1"/>
  <c r="P10" i="1"/>
  <c r="G11" i="1"/>
  <c r="K11" i="1"/>
  <c r="O11" i="1"/>
  <c r="S11" i="1"/>
  <c r="I16" i="1"/>
  <c r="P16" i="1"/>
  <c r="L35" i="1"/>
  <c r="P35" i="1"/>
  <c r="T35" i="1"/>
  <c r="F38" i="1"/>
  <c r="K38" i="1"/>
  <c r="Q38" i="1"/>
  <c r="G13" i="1"/>
  <c r="M13" i="1"/>
  <c r="F27" i="1"/>
  <c r="I25" i="1"/>
  <c r="N25" i="1"/>
  <c r="S25" i="1"/>
  <c r="H37" i="1"/>
  <c r="P37" i="1"/>
  <c r="F14" i="1"/>
  <c r="J14" i="1"/>
  <c r="N14" i="1"/>
  <c r="G42" i="1"/>
  <c r="M42" i="1"/>
  <c r="R42" i="1"/>
  <c r="J47" i="1"/>
  <c r="R47" i="1"/>
  <c r="G48" i="1"/>
  <c r="K48" i="1"/>
  <c r="O48" i="1"/>
  <c r="S48" i="1"/>
  <c r="H18" i="2"/>
  <c r="P18" i="2"/>
  <c r="B11" i="2"/>
  <c r="S6" i="1"/>
  <c r="L7" i="1"/>
  <c r="P7" i="1"/>
  <c r="T7" i="1"/>
  <c r="T10" i="1"/>
  <c r="L11" i="1"/>
  <c r="P11" i="1"/>
  <c r="T11" i="1"/>
  <c r="J16" i="1"/>
  <c r="Q16" i="1"/>
  <c r="I20" i="1"/>
  <c r="M20" i="1"/>
  <c r="Q20" i="1"/>
  <c r="U20" i="1"/>
  <c r="I28" i="1"/>
  <c r="N28" i="1"/>
  <c r="S28" i="1"/>
  <c r="L32" i="1"/>
  <c r="I35" i="1"/>
  <c r="M35" i="1"/>
  <c r="Q35" i="1"/>
  <c r="U35" i="1"/>
  <c r="G38" i="1"/>
  <c r="M38" i="1"/>
  <c r="F5" i="1"/>
  <c r="N5" i="1"/>
  <c r="I19" i="1"/>
  <c r="N19" i="1"/>
  <c r="S19" i="1"/>
  <c r="L31" i="1"/>
  <c r="I13" i="1"/>
  <c r="N13" i="1"/>
  <c r="S13" i="1"/>
  <c r="P27" i="1"/>
  <c r="G26" i="1"/>
  <c r="K26" i="1"/>
  <c r="O26" i="1"/>
  <c r="S26" i="1"/>
  <c r="J25" i="1"/>
  <c r="O25" i="1"/>
  <c r="U25" i="1"/>
  <c r="J37" i="1"/>
  <c r="R37" i="1"/>
  <c r="G14" i="1"/>
  <c r="K14" i="1"/>
  <c r="O14" i="1"/>
  <c r="S14" i="1"/>
  <c r="J22" i="1"/>
  <c r="O22" i="1"/>
  <c r="U22" i="1"/>
  <c r="J39" i="1"/>
  <c r="R39" i="1"/>
  <c r="G40" i="1"/>
  <c r="K40" i="1"/>
  <c r="O40" i="1"/>
  <c r="S40" i="1"/>
  <c r="F41" i="1"/>
  <c r="I42" i="1"/>
  <c r="N42" i="1"/>
  <c r="S42" i="1"/>
  <c r="H43" i="1"/>
  <c r="P43" i="1"/>
  <c r="L47" i="1"/>
  <c r="T47" i="1"/>
  <c r="H48" i="1"/>
  <c r="L48" i="1"/>
  <c r="P48" i="1"/>
  <c r="T48" i="1"/>
  <c r="J51" i="1"/>
  <c r="I18" i="2"/>
  <c r="M18" i="2"/>
  <c r="Q18" i="2"/>
  <c r="U18" i="2"/>
  <c r="B16" i="2"/>
  <c r="H84" i="3"/>
  <c r="H6" i="1" s="1"/>
  <c r="Y84" i="3"/>
  <c r="AK84" i="3"/>
  <c r="AS84" i="3"/>
  <c r="G6" i="1"/>
  <c r="J20" i="1"/>
  <c r="N20" i="1"/>
  <c r="B5" i="2"/>
  <c r="C13" i="4"/>
  <c r="C28" i="4"/>
  <c r="C37" i="4"/>
  <c r="C42" i="4"/>
  <c r="C63" i="4"/>
  <c r="C73" i="4"/>
  <c r="I18" i="7"/>
  <c r="P18" i="7"/>
  <c r="T18" i="7"/>
  <c r="X18" i="7"/>
  <c r="AB18" i="7"/>
  <c r="AF18" i="7"/>
  <c r="AJ18" i="7"/>
  <c r="AN18" i="7"/>
  <c r="K35" i="8"/>
  <c r="O35" i="8"/>
  <c r="S35" i="8"/>
  <c r="W35" i="8"/>
  <c r="B21" i="8"/>
  <c r="C21" i="8" s="1"/>
  <c r="D21" i="8" s="1"/>
  <c r="J35" i="8"/>
  <c r="N35" i="8"/>
  <c r="R35" i="8"/>
  <c r="V35" i="8"/>
  <c r="Z35" i="8"/>
  <c r="E85" i="4"/>
  <c r="I85" i="4"/>
  <c r="M85" i="4"/>
  <c r="Q85" i="4"/>
  <c r="U85" i="4"/>
  <c r="Y85" i="4"/>
  <c r="AC85" i="4"/>
  <c r="AG85" i="4"/>
  <c r="AK85" i="4"/>
  <c r="AO85" i="4"/>
  <c r="AS85" i="4"/>
  <c r="AW85" i="4"/>
  <c r="BA85" i="4"/>
  <c r="C7" i="4"/>
  <c r="C33" i="4"/>
  <c r="C38" i="4"/>
  <c r="C47" i="4"/>
  <c r="C87" i="4"/>
  <c r="U18" i="7"/>
  <c r="Y18" i="7"/>
  <c r="AC18" i="7"/>
  <c r="AG18" i="7"/>
  <c r="AK18" i="7"/>
  <c r="AO18" i="7"/>
  <c r="L35" i="8"/>
  <c r="P35" i="8"/>
  <c r="T35" i="8"/>
  <c r="X35" i="8"/>
  <c r="B27" i="8"/>
  <c r="C27" i="8" s="1"/>
  <c r="D27" i="8" s="1"/>
  <c r="H34" i="17"/>
  <c r="X34" i="17"/>
  <c r="C86" i="3"/>
  <c r="F85" i="4"/>
  <c r="J85" i="4"/>
  <c r="N85" i="4"/>
  <c r="R85" i="4"/>
  <c r="V85" i="4"/>
  <c r="Z85" i="4"/>
  <c r="AD85" i="4"/>
  <c r="AH85" i="4"/>
  <c r="AL85" i="4"/>
  <c r="AP85" i="4"/>
  <c r="AT85" i="4"/>
  <c r="AX85" i="4"/>
  <c r="BB85" i="4"/>
  <c r="C8" i="4"/>
  <c r="C17" i="4"/>
  <c r="C48" i="4"/>
  <c r="C77" i="4"/>
  <c r="R18" i="7"/>
  <c r="V18" i="7"/>
  <c r="Z18" i="7"/>
  <c r="AD18" i="7"/>
  <c r="AH18" i="7"/>
  <c r="AL18" i="7"/>
  <c r="B17" i="8"/>
  <c r="M35" i="8"/>
  <c r="Q35" i="8"/>
  <c r="Y35" i="8"/>
  <c r="B29" i="8"/>
  <c r="C29" i="8" s="1"/>
  <c r="D29" i="8" s="1"/>
  <c r="B31" i="8"/>
  <c r="C31" i="8" s="1"/>
  <c r="D31" i="8" s="1"/>
  <c r="V34" i="17"/>
  <c r="F12" i="1"/>
  <c r="F17" i="1"/>
  <c r="J17" i="1"/>
  <c r="R17" i="1"/>
  <c r="J41" i="1"/>
  <c r="R41" i="1"/>
  <c r="F24" i="1"/>
  <c r="J24" i="1"/>
  <c r="N24" i="1"/>
  <c r="J36" i="1"/>
  <c r="N36" i="1"/>
  <c r="F21" i="1"/>
  <c r="N21" i="1"/>
  <c r="AJ212" i="11"/>
  <c r="AJ211" i="11"/>
  <c r="AN212" i="11"/>
  <c r="AN211" i="11"/>
  <c r="F45" i="1"/>
  <c r="J45" i="1"/>
  <c r="N45" i="1"/>
  <c r="R45" i="1"/>
  <c r="I4" i="1"/>
  <c r="M4" i="1"/>
  <c r="Q4" i="1"/>
  <c r="P6" i="1"/>
  <c r="G8" i="1"/>
  <c r="K8" i="1"/>
  <c r="O8" i="1"/>
  <c r="S8" i="1"/>
  <c r="I10" i="1"/>
  <c r="M10" i="1"/>
  <c r="Q10" i="1"/>
  <c r="U10" i="1"/>
  <c r="G12" i="1"/>
  <c r="K12" i="1"/>
  <c r="O12" i="1"/>
  <c r="S12" i="1"/>
  <c r="L212" i="11"/>
  <c r="I18" i="1"/>
  <c r="M18" i="1"/>
  <c r="Q18" i="1"/>
  <c r="U18" i="1"/>
  <c r="G24" i="1"/>
  <c r="K24" i="1"/>
  <c r="O24" i="1"/>
  <c r="S24" i="1"/>
  <c r="P212" i="11"/>
  <c r="P211" i="11"/>
  <c r="I32" i="1"/>
  <c r="M32" i="1"/>
  <c r="Q32" i="1"/>
  <c r="U32" i="1"/>
  <c r="L34" i="1"/>
  <c r="P34" i="1"/>
  <c r="T34" i="1"/>
  <c r="G36" i="1"/>
  <c r="K36" i="1"/>
  <c r="O36" i="1"/>
  <c r="S36" i="1"/>
  <c r="I5" i="1"/>
  <c r="M5" i="1"/>
  <c r="Q5" i="1"/>
  <c r="U5" i="1"/>
  <c r="G33" i="1"/>
  <c r="K33" i="1"/>
  <c r="O33" i="1"/>
  <c r="S33" i="1"/>
  <c r="I31" i="1"/>
  <c r="M31" i="1"/>
  <c r="Q31" i="1"/>
  <c r="U31" i="1"/>
  <c r="G17" i="1"/>
  <c r="K17" i="1"/>
  <c r="O17" i="1"/>
  <c r="S17" i="1"/>
  <c r="I27" i="1"/>
  <c r="M27" i="1"/>
  <c r="Q27" i="1"/>
  <c r="U27" i="1"/>
  <c r="G21" i="1"/>
  <c r="K21" i="1"/>
  <c r="O21" i="1"/>
  <c r="S21" i="1"/>
  <c r="AG211" i="11"/>
  <c r="AG212" i="11"/>
  <c r="I37" i="1"/>
  <c r="M37" i="1"/>
  <c r="Q37" i="1"/>
  <c r="U37" i="1"/>
  <c r="G29" i="1"/>
  <c r="K29" i="1"/>
  <c r="O29" i="1"/>
  <c r="S29" i="1"/>
  <c r="AK211" i="11"/>
  <c r="AK212" i="11"/>
  <c r="I39" i="1"/>
  <c r="M39" i="1"/>
  <c r="Q39" i="1"/>
  <c r="U39" i="1"/>
  <c r="G41" i="1"/>
  <c r="K41" i="1"/>
  <c r="O41" i="1"/>
  <c r="S41" i="1"/>
  <c r="AO211" i="11"/>
  <c r="AO212" i="11"/>
  <c r="I43" i="1"/>
  <c r="M43" i="1"/>
  <c r="Q43" i="1"/>
  <c r="U43" i="1"/>
  <c r="G45" i="1"/>
  <c r="K45" i="1"/>
  <c r="O45" i="1"/>
  <c r="S45" i="1"/>
  <c r="AS211" i="11"/>
  <c r="AS212" i="11"/>
  <c r="I47" i="1"/>
  <c r="M47" i="1"/>
  <c r="Q47" i="1"/>
  <c r="U47" i="1"/>
  <c r="G51" i="1"/>
  <c r="K51" i="1"/>
  <c r="O51" i="1"/>
  <c r="S51" i="1"/>
  <c r="B2" i="2"/>
  <c r="F8" i="1"/>
  <c r="J8" i="1"/>
  <c r="N8" i="1"/>
  <c r="J12" i="1"/>
  <c r="R12" i="1"/>
  <c r="F36" i="1"/>
  <c r="F33" i="1"/>
  <c r="N33" i="1"/>
  <c r="J21" i="1"/>
  <c r="N41" i="1"/>
  <c r="AX212" i="11"/>
  <c r="AX211" i="11"/>
  <c r="C1" i="11"/>
  <c r="AH19" i="10"/>
  <c r="AD19" i="10"/>
  <c r="Z19" i="10"/>
  <c r="V19" i="10"/>
  <c r="R19" i="10"/>
  <c r="N19" i="10"/>
  <c r="J19" i="10"/>
  <c r="E19" i="10"/>
  <c r="X35" i="17"/>
  <c r="T35" i="17"/>
  <c r="P35" i="17"/>
  <c r="L35" i="17"/>
  <c r="H35" i="17"/>
  <c r="AK19" i="15"/>
  <c r="AG19" i="15"/>
  <c r="AC19" i="15"/>
  <c r="Y19" i="15"/>
  <c r="U19" i="15"/>
  <c r="Q19" i="15"/>
  <c r="M19" i="15"/>
  <c r="I19" i="15"/>
  <c r="E19" i="15"/>
  <c r="X37" i="8"/>
  <c r="T37" i="8"/>
  <c r="P37" i="8"/>
  <c r="P36" i="8" s="1"/>
  <c r="L37" i="8"/>
  <c r="H37" i="8"/>
  <c r="AO19" i="7"/>
  <c r="AK19" i="7"/>
  <c r="AG19" i="7"/>
  <c r="AC19" i="7"/>
  <c r="Y19" i="7"/>
  <c r="U19" i="7"/>
  <c r="Q19" i="7"/>
  <c r="M19" i="7"/>
  <c r="K19" i="7"/>
  <c r="BD83" i="4"/>
  <c r="AZ83" i="4"/>
  <c r="AV83" i="4"/>
  <c r="AR83" i="4"/>
  <c r="AN83" i="4"/>
  <c r="AJ83" i="4"/>
  <c r="AF83" i="4"/>
  <c r="AB83" i="4"/>
  <c r="X83" i="4"/>
  <c r="T83" i="4"/>
  <c r="P83" i="4"/>
  <c r="L83" i="4"/>
  <c r="H83" i="4"/>
  <c r="D83" i="4"/>
  <c r="BA82" i="4"/>
  <c r="BA81" i="4" s="1"/>
  <c r="AW82" i="4"/>
  <c r="AW81" i="4" s="1"/>
  <c r="AS82" i="4"/>
  <c r="AS21" i="4" s="1"/>
  <c r="AO82" i="4"/>
  <c r="AO56" i="4" s="1"/>
  <c r="AK82" i="4"/>
  <c r="AK11" i="4" s="1"/>
  <c r="AG82" i="4"/>
  <c r="AG26" i="4" s="1"/>
  <c r="AC82" i="4"/>
  <c r="Y82" i="4"/>
  <c r="Y76" i="4" s="1"/>
  <c r="U82" i="4"/>
  <c r="U51" i="4" s="1"/>
  <c r="Q82" i="4"/>
  <c r="Q26" i="4" s="1"/>
  <c r="M82" i="4"/>
  <c r="M21" i="4" s="1"/>
  <c r="I82" i="4"/>
  <c r="I76" i="4" s="1"/>
  <c r="E82" i="4"/>
  <c r="E66" i="4" s="1"/>
  <c r="AK19" i="10"/>
  <c r="AG19" i="10"/>
  <c r="AC19" i="10"/>
  <c r="Y19" i="10"/>
  <c r="U19" i="10"/>
  <c r="Q19" i="10"/>
  <c r="M19" i="10"/>
  <c r="I19" i="10"/>
  <c r="D19" i="10"/>
  <c r="W35" i="17"/>
  <c r="S35" i="17"/>
  <c r="O35" i="17"/>
  <c r="K35" i="17"/>
  <c r="G35" i="17"/>
  <c r="AJ19" i="15"/>
  <c r="AF19" i="15"/>
  <c r="AB19" i="15"/>
  <c r="X19" i="15"/>
  <c r="T19" i="15"/>
  <c r="P19" i="15"/>
  <c r="L19" i="15"/>
  <c r="G19" i="15"/>
  <c r="D19" i="15"/>
  <c r="W37" i="8"/>
  <c r="S37" i="8"/>
  <c r="S18" i="8" s="1"/>
  <c r="O37" i="8"/>
  <c r="K37" i="8"/>
  <c r="K36" i="8" s="1"/>
  <c r="G37" i="8"/>
  <c r="AN19" i="7"/>
  <c r="AJ19" i="7"/>
  <c r="AF19" i="7"/>
  <c r="AB19" i="7"/>
  <c r="X19" i="7"/>
  <c r="T19" i="7"/>
  <c r="P19" i="7"/>
  <c r="J19" i="7"/>
  <c r="I19" i="7"/>
  <c r="BC83" i="4"/>
  <c r="AY83" i="4"/>
  <c r="AU83" i="4"/>
  <c r="AQ83" i="4"/>
  <c r="AM83" i="4"/>
  <c r="AI83" i="4"/>
  <c r="AE83" i="4"/>
  <c r="AA83" i="4"/>
  <c r="W83" i="4"/>
  <c r="S83" i="4"/>
  <c r="O83" i="4"/>
  <c r="K83" i="4"/>
  <c r="G83" i="4"/>
  <c r="BD82" i="4"/>
  <c r="BD26" i="4" s="1"/>
  <c r="AZ82" i="4"/>
  <c r="AZ81" i="4" s="1"/>
  <c r="AV82" i="4"/>
  <c r="AV31" i="4" s="1"/>
  <c r="AR82" i="4"/>
  <c r="AR6" i="4" s="1"/>
  <c r="AN82" i="4"/>
  <c r="AN71" i="4" s="1"/>
  <c r="AJ82" i="4"/>
  <c r="AJ26" i="4" s="1"/>
  <c r="AF82" i="4"/>
  <c r="AF31" i="4" s="1"/>
  <c r="AB82" i="4"/>
  <c r="AB6" i="4" s="1"/>
  <c r="X82" i="4"/>
  <c r="X11" i="4" s="1"/>
  <c r="T82" i="4"/>
  <c r="T66" i="4" s="1"/>
  <c r="P82" i="4"/>
  <c r="P31" i="4" s="1"/>
  <c r="L82" i="4"/>
  <c r="L6" i="4" s="1"/>
  <c r="H82" i="4"/>
  <c r="H11" i="4" s="1"/>
  <c r="D82" i="4"/>
  <c r="D21" i="4" s="1"/>
  <c r="AJ19" i="10"/>
  <c r="AF19" i="10"/>
  <c r="AB19" i="10"/>
  <c r="X19" i="10"/>
  <c r="T19" i="10"/>
  <c r="P19" i="10"/>
  <c r="L19" i="10"/>
  <c r="F19" i="10"/>
  <c r="G19" i="10"/>
  <c r="V35" i="17"/>
  <c r="R35" i="17"/>
  <c r="N35" i="17"/>
  <c r="J35" i="17"/>
  <c r="E35" i="17"/>
  <c r="AI19" i="15"/>
  <c r="AE19" i="15"/>
  <c r="AA19" i="15"/>
  <c r="W19" i="15"/>
  <c r="S19" i="15"/>
  <c r="O19" i="15"/>
  <c r="K19" i="15"/>
  <c r="H19" i="15"/>
  <c r="Z37" i="8"/>
  <c r="Z36" i="8" s="1"/>
  <c r="V37" i="8"/>
  <c r="V18" i="8" s="1"/>
  <c r="R37" i="8"/>
  <c r="R36" i="8" s="1"/>
  <c r="N37" i="8"/>
  <c r="N36" i="8" s="1"/>
  <c r="J37" i="8"/>
  <c r="F37" i="8"/>
  <c r="F36" i="8" s="1"/>
  <c r="U6" i="1" s="1"/>
  <c r="AM19" i="7"/>
  <c r="AI19" i="7"/>
  <c r="AE19" i="7"/>
  <c r="AA19" i="7"/>
  <c r="W19" i="7"/>
  <c r="S19" i="7"/>
  <c r="O19" i="7"/>
  <c r="L19" i="7"/>
  <c r="BB83" i="4"/>
  <c r="AX83" i="4"/>
  <c r="AT83" i="4"/>
  <c r="AP83" i="4"/>
  <c r="AL83" i="4"/>
  <c r="AH83" i="4"/>
  <c r="AD83" i="4"/>
  <c r="Z83" i="4"/>
  <c r="V83" i="4"/>
  <c r="R83" i="4"/>
  <c r="N83" i="4"/>
  <c r="J83" i="4"/>
  <c r="F83" i="4"/>
  <c r="BC82" i="4"/>
  <c r="BC11" i="4" s="1"/>
  <c r="AY82" i="4"/>
  <c r="AY31" i="4" s="1"/>
  <c r="AU82" i="4"/>
  <c r="AU66" i="4" s="1"/>
  <c r="AQ82" i="4"/>
  <c r="AQ36" i="4" s="1"/>
  <c r="AM82" i="4"/>
  <c r="AM66" i="4" s="1"/>
  <c r="AI82" i="4"/>
  <c r="AI76" i="4" s="1"/>
  <c r="AE82" i="4"/>
  <c r="AE61" i="4" s="1"/>
  <c r="AA82" i="4"/>
  <c r="AA36" i="4" s="1"/>
  <c r="W82" i="4"/>
  <c r="S82" i="4"/>
  <c r="S76" i="4" s="1"/>
  <c r="O82" i="4"/>
  <c r="O76" i="4" s="1"/>
  <c r="K82" i="4"/>
  <c r="K6" i="4" s="1"/>
  <c r="G82" i="4"/>
  <c r="AI19" i="10"/>
  <c r="AE19" i="10"/>
  <c r="AA19" i="10"/>
  <c r="W19" i="10"/>
  <c r="S19" i="10"/>
  <c r="O19" i="10"/>
  <c r="K19" i="10"/>
  <c r="H19" i="10"/>
  <c r="Y35" i="17"/>
  <c r="U35" i="17"/>
  <c r="Q35" i="17"/>
  <c r="M35" i="17"/>
  <c r="I35" i="17"/>
  <c r="F35" i="17"/>
  <c r="AH19" i="15"/>
  <c r="AD19" i="15"/>
  <c r="Z19" i="15"/>
  <c r="V19" i="15"/>
  <c r="R19" i="15"/>
  <c r="N19" i="15"/>
  <c r="J19" i="15"/>
  <c r="F19" i="15"/>
  <c r="Y37" i="8"/>
  <c r="U37" i="8"/>
  <c r="Q37" i="8"/>
  <c r="M37" i="8"/>
  <c r="I37" i="8"/>
  <c r="AL19" i="7"/>
  <c r="AH19" i="7"/>
  <c r="AD19" i="7"/>
  <c r="Z19" i="7"/>
  <c r="V19" i="7"/>
  <c r="R19" i="7"/>
  <c r="N19" i="7"/>
  <c r="H19" i="7"/>
  <c r="BA83" i="4"/>
  <c r="AW83" i="4"/>
  <c r="AS83" i="4"/>
  <c r="AO83" i="4"/>
  <c r="AK83" i="4"/>
  <c r="AG83" i="4"/>
  <c r="AC83" i="4"/>
  <c r="Y83" i="4"/>
  <c r="U83" i="4"/>
  <c r="Q83" i="4"/>
  <c r="M83" i="4"/>
  <c r="I83" i="4"/>
  <c r="E83" i="4"/>
  <c r="BB82" i="4"/>
  <c r="BB76" i="4" s="1"/>
  <c r="AX82" i="4"/>
  <c r="AX41" i="4" s="1"/>
  <c r="AT82" i="4"/>
  <c r="AT16" i="4" s="1"/>
  <c r="AP82" i="4"/>
  <c r="AL82" i="4"/>
  <c r="AL76" i="4" s="1"/>
  <c r="AH82" i="4"/>
  <c r="AH36" i="4" s="1"/>
  <c r="AD82" i="4"/>
  <c r="AD16" i="4" s="1"/>
  <c r="Z82" i="4"/>
  <c r="V82" i="4"/>
  <c r="V6" i="4" s="1"/>
  <c r="R82" i="4"/>
  <c r="R56" i="4" s="1"/>
  <c r="N82" i="4"/>
  <c r="N16" i="4" s="1"/>
  <c r="J82" i="4"/>
  <c r="F82" i="4"/>
  <c r="F36" i="4" s="1"/>
  <c r="BC82" i="3"/>
  <c r="BC81" i="3" s="1"/>
  <c r="AY82" i="3"/>
  <c r="AY16" i="3" s="1"/>
  <c r="AU82" i="3"/>
  <c r="AU11" i="3" s="1"/>
  <c r="AQ82" i="3"/>
  <c r="AM82" i="3"/>
  <c r="AM56" i="3" s="1"/>
  <c r="AI82" i="3"/>
  <c r="AI81" i="3" s="1"/>
  <c r="E82" i="3"/>
  <c r="E11" i="3" s="1"/>
  <c r="R82" i="3"/>
  <c r="X82" i="3"/>
  <c r="X76" i="3" s="1"/>
  <c r="Z82" i="3"/>
  <c r="N82" i="3"/>
  <c r="N11" i="3" s="1"/>
  <c r="AG82" i="3"/>
  <c r="U82" i="3"/>
  <c r="U71" i="3" s="1"/>
  <c r="BB82" i="3"/>
  <c r="BB41" i="3" s="1"/>
  <c r="AX82" i="3"/>
  <c r="AT82" i="3"/>
  <c r="AP82" i="3"/>
  <c r="AL82" i="3"/>
  <c r="AH82" i="3"/>
  <c r="AD82" i="3"/>
  <c r="AD81" i="3" s="1"/>
  <c r="O82" i="3"/>
  <c r="O51" i="3" s="1"/>
  <c r="P82" i="3"/>
  <c r="W82" i="3"/>
  <c r="J82" i="3"/>
  <c r="AE82" i="3"/>
  <c r="AE51" i="3" s="1"/>
  <c r="Q82" i="3"/>
  <c r="Q41" i="3" s="1"/>
  <c r="BA82" i="3"/>
  <c r="AW82" i="3"/>
  <c r="AS82" i="3"/>
  <c r="AO82" i="3"/>
  <c r="AO51" i="3" s="1"/>
  <c r="AK82" i="3"/>
  <c r="I82" i="3"/>
  <c r="Y82" i="3"/>
  <c r="Y61" i="3" s="1"/>
  <c r="M82" i="3"/>
  <c r="M56" i="3" s="1"/>
  <c r="F82" i="3"/>
  <c r="V82" i="3"/>
  <c r="V66" i="3" s="1"/>
  <c r="H82" i="3"/>
  <c r="AC82" i="3"/>
  <c r="AC6" i="3" s="1"/>
  <c r="L82" i="3"/>
  <c r="BD82" i="3"/>
  <c r="AZ82" i="3"/>
  <c r="AZ76" i="3" s="1"/>
  <c r="AV82" i="3"/>
  <c r="AR82" i="3"/>
  <c r="AR71" i="3" s="1"/>
  <c r="AN82" i="3"/>
  <c r="AJ82" i="3"/>
  <c r="AJ76" i="3" s="1"/>
  <c r="G82" i="3"/>
  <c r="G11" i="3" s="1"/>
  <c r="T82" i="3"/>
  <c r="AF82" i="3"/>
  <c r="AF76" i="3" s="1"/>
  <c r="AB82" i="3"/>
  <c r="AB71" i="3" s="1"/>
  <c r="S82" i="3"/>
  <c r="S11" i="3" s="1"/>
  <c r="D82" i="3"/>
  <c r="D71" i="3" s="1"/>
  <c r="AA82" i="3"/>
  <c r="K82" i="3"/>
  <c r="K71" i="3" s="1"/>
  <c r="I6" i="1"/>
  <c r="Q6" i="1"/>
  <c r="F10" i="1"/>
  <c r="J10" i="1"/>
  <c r="N10" i="1"/>
  <c r="H12" i="1"/>
  <c r="L12" i="1"/>
  <c r="P12" i="1"/>
  <c r="T12" i="1"/>
  <c r="F18" i="1"/>
  <c r="J18" i="1"/>
  <c r="N18" i="1"/>
  <c r="R18" i="1"/>
  <c r="T24" i="1"/>
  <c r="Q211" i="11"/>
  <c r="Q212" i="11"/>
  <c r="I34" i="1"/>
  <c r="Q34" i="1"/>
  <c r="F31" i="1"/>
  <c r="J31" i="1"/>
  <c r="N31" i="1"/>
  <c r="H17" i="1"/>
  <c r="L17" i="1"/>
  <c r="P17" i="1"/>
  <c r="T17" i="1"/>
  <c r="L21" i="1"/>
  <c r="P21" i="1"/>
  <c r="T21" i="1"/>
  <c r="AH211" i="11"/>
  <c r="AH212" i="11"/>
  <c r="L29" i="1"/>
  <c r="P29" i="1"/>
  <c r="T29" i="1"/>
  <c r="AL211" i="11"/>
  <c r="AL212" i="11"/>
  <c r="H41" i="1"/>
  <c r="L41" i="1"/>
  <c r="P41" i="1"/>
  <c r="T41" i="1"/>
  <c r="AP211" i="11"/>
  <c r="AP212" i="11"/>
  <c r="AP15" i="11"/>
  <c r="H45" i="1"/>
  <c r="L45" i="1"/>
  <c r="P45" i="1"/>
  <c r="T45" i="1"/>
  <c r="AT211" i="11"/>
  <c r="AT212" i="11"/>
  <c r="H51" i="1"/>
  <c r="L51" i="1"/>
  <c r="P51" i="1"/>
  <c r="T51" i="1"/>
  <c r="J33" i="1"/>
  <c r="AF212" i="11"/>
  <c r="AF211" i="11"/>
  <c r="F29" i="1"/>
  <c r="J29" i="1"/>
  <c r="N29" i="1"/>
  <c r="AR212" i="11"/>
  <c r="AR211" i="11"/>
  <c r="F4" i="1"/>
  <c r="J4" i="1"/>
  <c r="N4" i="1"/>
  <c r="L8" i="1"/>
  <c r="P8" i="1"/>
  <c r="T8" i="1"/>
  <c r="L24" i="1"/>
  <c r="P24" i="1"/>
  <c r="F32" i="1"/>
  <c r="J32" i="1"/>
  <c r="N32" i="1"/>
  <c r="L36" i="1"/>
  <c r="P36" i="1"/>
  <c r="T36" i="1"/>
  <c r="L33" i="1"/>
  <c r="P33" i="1"/>
  <c r="T33" i="1"/>
  <c r="G4" i="1"/>
  <c r="K4" i="1"/>
  <c r="O4" i="1"/>
  <c r="S4" i="1"/>
  <c r="F6" i="1"/>
  <c r="J6" i="1"/>
  <c r="N6" i="1"/>
  <c r="I8" i="1"/>
  <c r="M8" i="1"/>
  <c r="Q8" i="1"/>
  <c r="U8" i="1"/>
  <c r="L9" i="1"/>
  <c r="P9" i="1"/>
  <c r="T9" i="1"/>
  <c r="G10" i="1"/>
  <c r="K10" i="1"/>
  <c r="O10" i="1"/>
  <c r="S10" i="1"/>
  <c r="I12" i="1"/>
  <c r="M12" i="1"/>
  <c r="Q12" i="1"/>
  <c r="U12" i="1"/>
  <c r="H15" i="1"/>
  <c r="L15" i="1"/>
  <c r="P15" i="1"/>
  <c r="T15" i="1"/>
  <c r="G16" i="1"/>
  <c r="K16" i="1"/>
  <c r="O16" i="1"/>
  <c r="S16" i="1"/>
  <c r="G18" i="1"/>
  <c r="K18" i="1"/>
  <c r="S18" i="1"/>
  <c r="I24" i="1"/>
  <c r="M24" i="1"/>
  <c r="Q24" i="1"/>
  <c r="U24" i="1"/>
  <c r="H28" i="1"/>
  <c r="L28" i="1"/>
  <c r="P28" i="1"/>
  <c r="T28" i="1"/>
  <c r="G32" i="1"/>
  <c r="K32" i="1"/>
  <c r="O32" i="1"/>
  <c r="S32" i="1"/>
  <c r="F34" i="1"/>
  <c r="J34" i="1"/>
  <c r="N34" i="1"/>
  <c r="S212" i="11"/>
  <c r="I36" i="1"/>
  <c r="M36" i="1"/>
  <c r="Q36" i="1"/>
  <c r="U36" i="1"/>
  <c r="L38" i="1"/>
  <c r="P38" i="1"/>
  <c r="T38" i="1"/>
  <c r="G5" i="1"/>
  <c r="K5" i="1"/>
  <c r="O5" i="1"/>
  <c r="S5" i="1"/>
  <c r="W212" i="11"/>
  <c r="W211" i="11"/>
  <c r="I33" i="1"/>
  <c r="M33" i="1"/>
  <c r="Q33" i="1"/>
  <c r="U33" i="1"/>
  <c r="L19" i="1"/>
  <c r="P19" i="1"/>
  <c r="T19" i="1"/>
  <c r="G31" i="1"/>
  <c r="K31" i="1"/>
  <c r="O31" i="1"/>
  <c r="S31" i="1"/>
  <c r="I17" i="1"/>
  <c r="M17" i="1"/>
  <c r="Q17" i="1"/>
  <c r="U17" i="1"/>
  <c r="L13" i="1"/>
  <c r="T13" i="1"/>
  <c r="G27" i="1"/>
  <c r="K27" i="1"/>
  <c r="O27" i="1"/>
  <c r="S27" i="1"/>
  <c r="AE211" i="11"/>
  <c r="I21" i="1"/>
  <c r="M21" i="1"/>
  <c r="Q21" i="1"/>
  <c r="U21" i="1"/>
  <c r="L25" i="1"/>
  <c r="P25" i="1"/>
  <c r="T25" i="1"/>
  <c r="G37" i="1"/>
  <c r="K37" i="1"/>
  <c r="O37" i="1"/>
  <c r="S37" i="1"/>
  <c r="AI212" i="11"/>
  <c r="AI211" i="11"/>
  <c r="I29" i="1"/>
  <c r="M29" i="1"/>
  <c r="Q29" i="1"/>
  <c r="U29" i="1"/>
  <c r="H22" i="1"/>
  <c r="L22" i="1"/>
  <c r="P22" i="1"/>
  <c r="T22" i="1"/>
  <c r="G39" i="1"/>
  <c r="K39" i="1"/>
  <c r="O39" i="1"/>
  <c r="S39" i="1"/>
  <c r="AM212" i="11"/>
  <c r="AM211" i="11"/>
  <c r="I41" i="1"/>
  <c r="M41" i="1"/>
  <c r="Q41" i="1"/>
  <c r="U41" i="1"/>
  <c r="H42" i="1"/>
  <c r="L42" i="1"/>
  <c r="P42" i="1"/>
  <c r="T42" i="1"/>
  <c r="G43" i="1"/>
  <c r="K43" i="1"/>
  <c r="O43" i="1"/>
  <c r="S43" i="1"/>
  <c r="AQ212" i="11"/>
  <c r="AQ211" i="11"/>
  <c r="AQ15" i="11"/>
  <c r="I45" i="1"/>
  <c r="M45" i="1"/>
  <c r="Q45" i="1"/>
  <c r="U45" i="1"/>
  <c r="P46" i="1"/>
  <c r="T46" i="1"/>
  <c r="G47" i="1"/>
  <c r="K47" i="1"/>
  <c r="O47" i="1"/>
  <c r="S47" i="1"/>
  <c r="AU212" i="11"/>
  <c r="AU211" i="11"/>
  <c r="AU2" i="11"/>
  <c r="I51" i="1"/>
  <c r="M51" i="1"/>
  <c r="Q51" i="1"/>
  <c r="U51" i="1"/>
  <c r="U84" i="3"/>
  <c r="Z84" i="3"/>
  <c r="R84" i="3"/>
  <c r="C2" i="4"/>
  <c r="C22" i="4"/>
  <c r="D85" i="4"/>
  <c r="H85" i="4"/>
  <c r="L85" i="4"/>
  <c r="P85" i="4"/>
  <c r="T85" i="4"/>
  <c r="X85" i="4"/>
  <c r="AB85" i="4"/>
  <c r="AF85" i="4"/>
  <c r="AJ85" i="4"/>
  <c r="AN85" i="4"/>
  <c r="AR85" i="4"/>
  <c r="AV85" i="4"/>
  <c r="AZ85" i="4"/>
  <c r="BD85" i="4"/>
  <c r="C57" i="4"/>
  <c r="F35" i="8"/>
  <c r="M6" i="1" s="1"/>
  <c r="C28" i="17"/>
  <c r="D28" i="17" s="1"/>
  <c r="E34" i="17"/>
  <c r="O9" i="1" s="1"/>
  <c r="T16" i="1"/>
  <c r="B18" i="17"/>
  <c r="B22" i="17"/>
  <c r="C2" i="8"/>
  <c r="D2" i="8" s="1"/>
  <c r="C91" i="6"/>
  <c r="C33" i="17" l="1"/>
  <c r="D33" i="17" s="1"/>
  <c r="H24" i="1"/>
  <c r="G18" i="15"/>
  <c r="N27" i="1" s="1"/>
  <c r="X84" i="3"/>
  <c r="B20" i="17"/>
  <c r="C31" i="17"/>
  <c r="D31" i="17" s="1"/>
  <c r="C3" i="15"/>
  <c r="B25" i="8"/>
  <c r="C25" i="8" s="1"/>
  <c r="D25" i="8" s="1"/>
  <c r="C16" i="7"/>
  <c r="B23" i="17"/>
  <c r="C5" i="15"/>
  <c r="E18" i="15"/>
  <c r="N15" i="1" s="1"/>
  <c r="C4" i="7"/>
  <c r="H35" i="8"/>
  <c r="M34" i="1" s="1"/>
  <c r="B23" i="8"/>
  <c r="C23" i="8" s="1"/>
  <c r="D23" i="8" s="1"/>
  <c r="J18" i="7"/>
  <c r="J22" i="7" s="1"/>
  <c r="T6" i="1" s="1"/>
  <c r="C14" i="7"/>
  <c r="C12" i="7"/>
  <c r="C7" i="7"/>
  <c r="K18" i="7"/>
  <c r="L16" i="1" s="1"/>
  <c r="M84" i="3"/>
  <c r="W84" i="3"/>
  <c r="AH84" i="3"/>
  <c r="E84" i="3"/>
  <c r="H5" i="1" s="1"/>
  <c r="AE84" i="3"/>
  <c r="O84" i="3"/>
  <c r="H13" i="1" s="1"/>
  <c r="N84" i="3"/>
  <c r="AD84" i="3"/>
  <c r="J84" i="3"/>
  <c r="W15" i="11"/>
  <c r="AL15" i="11"/>
  <c r="B8" i="2"/>
  <c r="B6" i="2"/>
  <c r="C18" i="2"/>
  <c r="G22" i="1" s="1"/>
  <c r="B3" i="2"/>
  <c r="AX2" i="11"/>
  <c r="H14" i="1"/>
  <c r="AG84" i="3"/>
  <c r="H38" i="1" s="1"/>
  <c r="H27" i="1"/>
  <c r="V84" i="3"/>
  <c r="H29" i="1" s="1"/>
  <c r="I84" i="3"/>
  <c r="H9" i="1" s="1"/>
  <c r="H19" i="1"/>
  <c r="H20" i="1"/>
  <c r="B30" i="17"/>
  <c r="B7" i="2"/>
  <c r="D18" i="15"/>
  <c r="N12" i="1" s="1"/>
  <c r="G35" i="8"/>
  <c r="M30" i="1" s="1"/>
  <c r="H36" i="8"/>
  <c r="U34" i="1" s="1"/>
  <c r="H18" i="7"/>
  <c r="H22" i="7" s="1"/>
  <c r="T5" i="1" s="1"/>
  <c r="AF15" i="11"/>
  <c r="AT15" i="11"/>
  <c r="B12" i="2"/>
  <c r="D18" i="2"/>
  <c r="G28" i="1" s="1"/>
  <c r="AI15" i="11"/>
  <c r="W2" i="11"/>
  <c r="AM15" i="11"/>
  <c r="AR2" i="11"/>
  <c r="J51" i="3"/>
  <c r="W61" i="3"/>
  <c r="T71" i="3"/>
  <c r="P41" i="3"/>
  <c r="Z26" i="3"/>
  <c r="C27" i="17"/>
  <c r="D27" i="17" s="1"/>
  <c r="C25" i="17"/>
  <c r="D25" i="17" s="1"/>
  <c r="C32" i="17"/>
  <c r="D32" i="17" s="1"/>
  <c r="C11" i="15"/>
  <c r="C9" i="15"/>
  <c r="N18" i="15"/>
  <c r="C16" i="15"/>
  <c r="C7" i="15"/>
  <c r="B19" i="8"/>
  <c r="C19" i="8" s="1"/>
  <c r="D19" i="8" s="1"/>
  <c r="C11" i="7"/>
  <c r="C3" i="7"/>
  <c r="C2" i="7"/>
  <c r="N18" i="7"/>
  <c r="C6" i="7"/>
  <c r="C5" i="7"/>
  <c r="AM84" i="3"/>
  <c r="AO84" i="3"/>
  <c r="AT84" i="3"/>
  <c r="AI84" i="3"/>
  <c r="AY84" i="3"/>
  <c r="BC84" i="3"/>
  <c r="AF2" i="11"/>
  <c r="B10" i="2"/>
  <c r="F18" i="2"/>
  <c r="AQ84" i="3"/>
  <c r="AU84" i="3"/>
  <c r="AX84" i="3"/>
  <c r="B20" i="8"/>
  <c r="C20" i="8" s="1"/>
  <c r="D20" i="8" s="1"/>
  <c r="Q18" i="7"/>
  <c r="AW84" i="3"/>
  <c r="J18" i="15"/>
  <c r="C13" i="7"/>
  <c r="BA84" i="3"/>
  <c r="B17" i="2"/>
  <c r="B13" i="2"/>
  <c r="B14" i="2"/>
  <c r="AL84" i="3"/>
  <c r="B19" i="17"/>
  <c r="C30" i="17"/>
  <c r="D30" i="17" s="1"/>
  <c r="C29" i="17"/>
  <c r="D29" i="17" s="1"/>
  <c r="C24" i="17"/>
  <c r="D24" i="17" s="1"/>
  <c r="C26" i="17"/>
  <c r="D26" i="17" s="1"/>
  <c r="C22" i="17"/>
  <c r="D22" i="17" s="1"/>
  <c r="B25" i="17"/>
  <c r="C23" i="17"/>
  <c r="D23" i="17" s="1"/>
  <c r="C20" i="17"/>
  <c r="D20" i="17" s="1"/>
  <c r="C19" i="17"/>
  <c r="D19" i="17" s="1"/>
  <c r="C18" i="17"/>
  <c r="C4" i="15"/>
  <c r="C8" i="15"/>
  <c r="C13" i="15"/>
  <c r="C18" i="3"/>
  <c r="C8" i="3"/>
  <c r="AC84" i="3"/>
  <c r="H33" i="1" s="1"/>
  <c r="C32" i="3"/>
  <c r="C37" i="3"/>
  <c r="C62" i="3"/>
  <c r="AW66" i="3"/>
  <c r="C78" i="3"/>
  <c r="AV11" i="3"/>
  <c r="C48" i="3"/>
  <c r="C67" i="3"/>
  <c r="C3" i="3"/>
  <c r="C22" i="3"/>
  <c r="AT51" i="3"/>
  <c r="C17" i="3"/>
  <c r="AS6" i="3"/>
  <c r="C38" i="3"/>
  <c r="AP81" i="3"/>
  <c r="AP84" i="3"/>
  <c r="C13" i="3"/>
  <c r="C77" i="3"/>
  <c r="C23" i="3"/>
  <c r="AN76" i="3"/>
  <c r="C42" i="3"/>
  <c r="C57" i="3"/>
  <c r="C47" i="3"/>
  <c r="C63" i="3"/>
  <c r="C43" i="3"/>
  <c r="C53" i="3"/>
  <c r="C52" i="3"/>
  <c r="C33" i="3"/>
  <c r="C28" i="3"/>
  <c r="C7" i="3"/>
  <c r="C73" i="3"/>
  <c r="C72" i="3"/>
  <c r="AL41" i="3"/>
  <c r="C12" i="3"/>
  <c r="C58" i="3"/>
  <c r="C68" i="3"/>
  <c r="C2" i="3"/>
  <c r="C27" i="3"/>
  <c r="AU15" i="11"/>
  <c r="AR15" i="11"/>
  <c r="P15" i="11"/>
  <c r="AN2" i="11"/>
  <c r="AJ2" i="11"/>
  <c r="B15" i="2"/>
  <c r="AQ2" i="11"/>
  <c r="AM2" i="11"/>
  <c r="AI2" i="11"/>
  <c r="AH2" i="11"/>
  <c r="Q2" i="11"/>
  <c r="AS2" i="11"/>
  <c r="AO2" i="11"/>
  <c r="AK2" i="11"/>
  <c r="AG2" i="11"/>
  <c r="AN15" i="11"/>
  <c r="AJ15" i="11"/>
  <c r="B4" i="2"/>
  <c r="AT2" i="11"/>
  <c r="AP2" i="11"/>
  <c r="AL2" i="11"/>
  <c r="AH15" i="11"/>
  <c r="Q15" i="11"/>
  <c r="AS15" i="11"/>
  <c r="AO15" i="11"/>
  <c r="AK15" i="11"/>
  <c r="AG15" i="11"/>
  <c r="AD15" i="11"/>
  <c r="P2" i="11"/>
  <c r="AX15" i="11"/>
  <c r="E18" i="2"/>
  <c r="C10" i="7"/>
  <c r="M18" i="7"/>
  <c r="M22" i="7" s="1"/>
  <c r="C17" i="7"/>
  <c r="C9" i="7"/>
  <c r="C15" i="7"/>
  <c r="C8" i="7"/>
  <c r="M211" i="11"/>
  <c r="D2" i="11"/>
  <c r="AV71" i="4"/>
  <c r="AA15" i="11"/>
  <c r="E61" i="4"/>
  <c r="AJ76" i="4"/>
  <c r="AU76" i="4"/>
  <c r="T16" i="4"/>
  <c r="AF18" i="15"/>
  <c r="D46" i="4"/>
  <c r="AK6" i="4"/>
  <c r="AZ66" i="4"/>
  <c r="AD212" i="11"/>
  <c r="N211" i="11"/>
  <c r="M2" i="11"/>
  <c r="P18" i="15"/>
  <c r="AU61" i="4"/>
  <c r="AX36" i="4"/>
  <c r="N2" i="11"/>
  <c r="D15" i="11"/>
  <c r="AD211" i="11"/>
  <c r="M20" i="15"/>
  <c r="AC20" i="15"/>
  <c r="P81" i="4"/>
  <c r="Q76" i="4"/>
  <c r="N15" i="11"/>
  <c r="M15" i="11"/>
  <c r="D211" i="11"/>
  <c r="AD2" i="11"/>
  <c r="AI20" i="15"/>
  <c r="AZ61" i="4"/>
  <c r="U71" i="4"/>
  <c r="AH81" i="4"/>
  <c r="U66" i="4"/>
  <c r="AU71" i="4"/>
  <c r="AK61" i="4"/>
  <c r="R41" i="4"/>
  <c r="D26" i="4"/>
  <c r="R71" i="4"/>
  <c r="AX56" i="4"/>
  <c r="AE76" i="4"/>
  <c r="O61" i="4"/>
  <c r="U6" i="4"/>
  <c r="AJ71" i="4"/>
  <c r="BA76" i="4"/>
  <c r="AJ66" i="4"/>
  <c r="AE56" i="4"/>
  <c r="O31" i="4"/>
  <c r="E11" i="4"/>
  <c r="O66" i="4"/>
  <c r="AK71" i="4"/>
  <c r="D51" i="4"/>
  <c r="AK66" i="4"/>
  <c r="BA61" i="4"/>
  <c r="BA51" i="4"/>
  <c r="AZ26" i="4"/>
  <c r="AH71" i="4"/>
  <c r="R61" i="4"/>
  <c r="AH46" i="4"/>
  <c r="Y66" i="3"/>
  <c r="F94" i="6"/>
  <c r="H10" i="1" l="1"/>
  <c r="H30" i="1"/>
  <c r="AD6" i="4"/>
  <c r="R46" i="4"/>
  <c r="AP51" i="3"/>
  <c r="V20" i="7"/>
  <c r="AL20" i="7"/>
  <c r="AW2" i="11"/>
  <c r="K76" i="3"/>
  <c r="AZ71" i="3"/>
  <c r="C2" i="10"/>
  <c r="D66" i="4"/>
  <c r="T81" i="4"/>
  <c r="AX71" i="4"/>
  <c r="AE66" i="4"/>
  <c r="T61" i="4"/>
  <c r="AH6" i="4"/>
  <c r="AE81" i="4"/>
  <c r="BA71" i="4"/>
  <c r="AH66" i="4"/>
  <c r="E56" i="4"/>
  <c r="BA6" i="4"/>
  <c r="R76" i="4"/>
  <c r="BA66" i="4"/>
  <c r="AX61" i="4"/>
  <c r="U81" i="4"/>
  <c r="U76" i="4"/>
  <c r="O71" i="4"/>
  <c r="P66" i="4"/>
  <c r="U61" i="4"/>
  <c r="D56" i="4"/>
  <c r="AX46" i="4"/>
  <c r="AH41" i="4"/>
  <c r="AU31" i="4"/>
  <c r="T26" i="4"/>
  <c r="Q11" i="4"/>
  <c r="AE61" i="3"/>
  <c r="Y6" i="3"/>
  <c r="AW76" i="4"/>
  <c r="AW51" i="4"/>
  <c r="D61" i="4"/>
  <c r="D76" i="4"/>
  <c r="AJ61" i="4"/>
  <c r="E71" i="4"/>
  <c r="AK56" i="4"/>
  <c r="D11" i="4"/>
  <c r="E6" i="4"/>
  <c r="AX76" i="4"/>
  <c r="D71" i="4"/>
  <c r="AK76" i="4"/>
  <c r="AE71" i="4"/>
  <c r="AG61" i="4"/>
  <c r="X81" i="3"/>
  <c r="AP61" i="3"/>
  <c r="T20" i="15"/>
  <c r="A4" i="11"/>
  <c r="A17" i="11"/>
  <c r="V36" i="17"/>
  <c r="A28" i="11"/>
  <c r="AW15" i="11"/>
  <c r="D20" i="15"/>
  <c r="N20" i="15"/>
  <c r="AD20" i="15"/>
  <c r="AV15" i="11"/>
  <c r="AV2" i="11"/>
  <c r="AV28" i="11"/>
  <c r="P76" i="4"/>
  <c r="N66" i="4"/>
  <c r="AG56" i="4"/>
  <c r="AG66" i="4"/>
  <c r="AG81" i="4"/>
  <c r="AV66" i="4"/>
  <c r="AV56" i="4"/>
  <c r="AL51" i="3"/>
  <c r="S2" i="11"/>
  <c r="AT76" i="4"/>
  <c r="N61" i="4"/>
  <c r="AA71" i="4"/>
  <c r="AQ56" i="4"/>
  <c r="N36" i="4"/>
  <c r="P16" i="4"/>
  <c r="Q61" i="3"/>
  <c r="AQ81" i="4"/>
  <c r="S15" i="11"/>
  <c r="L2" i="11"/>
  <c r="L15" i="11"/>
  <c r="BB81" i="3"/>
  <c r="AV81" i="4"/>
  <c r="AV76" i="4"/>
  <c r="AD71" i="4"/>
  <c r="AQ66" i="4"/>
  <c r="K66" i="4"/>
  <c r="AF61" i="4"/>
  <c r="N56" i="4"/>
  <c r="N6" i="4"/>
  <c r="AQ76" i="4"/>
  <c r="K76" i="4"/>
  <c r="AG71" i="4"/>
  <c r="AT66" i="4"/>
  <c r="K61" i="4"/>
  <c r="Q56" i="4"/>
  <c r="AG6" i="4"/>
  <c r="AD81" i="4"/>
  <c r="AD76" i="4"/>
  <c r="AT61" i="4"/>
  <c r="AF56" i="4"/>
  <c r="AG51" i="4"/>
  <c r="AT46" i="4"/>
  <c r="N46" i="4"/>
  <c r="AD41" i="4"/>
  <c r="AT36" i="4"/>
  <c r="K31" i="4"/>
  <c r="AF26" i="4"/>
  <c r="AV16" i="4"/>
  <c r="AW11" i="4"/>
  <c r="S71" i="3"/>
  <c r="AL61" i="3"/>
  <c r="AE15" i="11"/>
  <c r="AE212" i="11"/>
  <c r="AF81" i="4"/>
  <c r="AT56" i="4"/>
  <c r="AT6" i="4"/>
  <c r="AA81" i="4"/>
  <c r="AQ61" i="4"/>
  <c r="AW56" i="4"/>
  <c r="N81" i="4"/>
  <c r="AF71" i="4"/>
  <c r="AW66" i="4"/>
  <c r="Q66" i="4"/>
  <c r="AD61" i="4"/>
  <c r="Q81" i="4"/>
  <c r="AG76" i="4"/>
  <c r="AQ71" i="4"/>
  <c r="K71" i="4"/>
  <c r="AF66" i="4"/>
  <c r="AW61" i="4"/>
  <c r="Q61" i="4"/>
  <c r="AQ31" i="4"/>
  <c r="AF16" i="4"/>
  <c r="Z81" i="3"/>
  <c r="P61" i="3"/>
  <c r="BB51" i="3"/>
  <c r="P51" i="3"/>
  <c r="AE2" i="11"/>
  <c r="AE28" i="11"/>
  <c r="AA56" i="4"/>
  <c r="AF76" i="4"/>
  <c r="AT71" i="4"/>
  <c r="N71" i="4"/>
  <c r="AA66" i="4"/>
  <c r="AV61" i="4"/>
  <c r="P61" i="4"/>
  <c r="AD56" i="4"/>
  <c r="K81" i="4"/>
  <c r="AA76" i="4"/>
  <c r="AW71" i="4"/>
  <c r="Q71" i="4"/>
  <c r="AD66" i="4"/>
  <c r="AA61" i="4"/>
  <c r="AW6" i="4"/>
  <c r="Q6" i="4"/>
  <c r="AT81" i="4"/>
  <c r="N76" i="4"/>
  <c r="P71" i="4"/>
  <c r="Q51" i="4"/>
  <c r="AD46" i="4"/>
  <c r="AT41" i="4"/>
  <c r="N41" i="4"/>
  <c r="AD36" i="4"/>
  <c r="AA31" i="4"/>
  <c r="AV26" i="4"/>
  <c r="P26" i="4"/>
  <c r="AG11" i="4"/>
  <c r="AY81" i="3"/>
  <c r="BB61" i="3"/>
  <c r="Q51" i="3"/>
  <c r="AG41" i="4"/>
  <c r="L6" i="1"/>
  <c r="W34" i="17"/>
  <c r="U34" i="17"/>
  <c r="I35" i="8"/>
  <c r="G91" i="6"/>
  <c r="J94" i="6"/>
  <c r="Y97" i="6"/>
  <c r="A18" i="11" l="1"/>
  <c r="A41" i="11"/>
  <c r="AW28" i="11"/>
  <c r="AG28" i="11"/>
  <c r="L28" i="11"/>
  <c r="P28" i="11"/>
  <c r="A29" i="11"/>
  <c r="AS28" i="11"/>
  <c r="AX28" i="11"/>
  <c r="AD28" i="11"/>
  <c r="AK28" i="11"/>
  <c r="AO28" i="11"/>
  <c r="AL28" i="11"/>
  <c r="AJ28" i="11"/>
  <c r="AN28" i="11"/>
  <c r="Q28" i="11"/>
  <c r="AR28" i="11"/>
  <c r="AP28" i="11"/>
  <c r="AT28" i="11"/>
  <c r="AF28" i="11"/>
  <c r="AH28" i="11"/>
  <c r="N28" i="11"/>
  <c r="M28" i="11"/>
  <c r="W28" i="11"/>
  <c r="AI28" i="11"/>
  <c r="D28" i="11"/>
  <c r="S28" i="11"/>
  <c r="AM28" i="11"/>
  <c r="AU28" i="11"/>
  <c r="AQ28" i="11"/>
  <c r="A5" i="11"/>
  <c r="K34" i="17"/>
  <c r="F34" i="17"/>
  <c r="B22" i="8"/>
  <c r="C22" i="8" s="1"/>
  <c r="D22" i="8" s="1"/>
  <c r="B24" i="17"/>
  <c r="B29" i="17"/>
  <c r="C14" i="15"/>
  <c r="L34" i="17"/>
  <c r="B31" i="17"/>
  <c r="T20" i="7"/>
  <c r="AJ20" i="7"/>
  <c r="J34" i="17"/>
  <c r="C4" i="10"/>
  <c r="C3" i="10"/>
  <c r="G34" i="17"/>
  <c r="B28" i="17"/>
  <c r="B21" i="17"/>
  <c r="M34" i="17"/>
  <c r="K18" i="15"/>
  <c r="B32" i="8"/>
  <c r="C32" i="8" s="1"/>
  <c r="D32" i="8" s="1"/>
  <c r="B28" i="8"/>
  <c r="C28" i="8" s="1"/>
  <c r="D28" i="8" s="1"/>
  <c r="B26" i="8"/>
  <c r="C26" i="8" s="1"/>
  <c r="D26" i="8" s="1"/>
  <c r="B24" i="8"/>
  <c r="C24" i="8" s="1"/>
  <c r="D24" i="8" s="1"/>
  <c r="R34" i="17"/>
  <c r="P34" i="17"/>
  <c r="B26" i="17"/>
  <c r="C7" i="10"/>
  <c r="Y34" i="17"/>
  <c r="O34" i="17"/>
  <c r="C6" i="15"/>
  <c r="U35" i="8"/>
  <c r="B27" i="17"/>
  <c r="C15" i="15"/>
  <c r="X18" i="15"/>
  <c r="C12" i="15"/>
  <c r="N34" i="17"/>
  <c r="S18" i="15"/>
  <c r="S20" i="15" s="1"/>
  <c r="AD18" i="10"/>
  <c r="AA21" i="4"/>
  <c r="I18" i="15"/>
  <c r="N38" i="1" s="1"/>
  <c r="W18" i="15"/>
  <c r="G28" i="11"/>
  <c r="C11" i="10"/>
  <c r="I34" i="17"/>
  <c r="P51" i="4"/>
  <c r="G212" i="11"/>
  <c r="H18" i="10"/>
  <c r="P32" i="1" s="1"/>
  <c r="I18" i="10"/>
  <c r="Q18" i="10"/>
  <c r="C6" i="10"/>
  <c r="C17" i="10"/>
  <c r="Y18" i="10"/>
  <c r="O18" i="10"/>
  <c r="E18" i="10"/>
  <c r="P13" i="1" s="1"/>
  <c r="V18" i="10"/>
  <c r="AF18" i="10"/>
  <c r="X18" i="10"/>
  <c r="C12" i="10"/>
  <c r="AE18" i="10"/>
  <c r="B33" i="17"/>
  <c r="B32" i="17"/>
  <c r="P18" i="10"/>
  <c r="S34" i="17"/>
  <c r="Q34" i="17"/>
  <c r="T34" i="17"/>
  <c r="C10" i="15"/>
  <c r="H18" i="15"/>
  <c r="N35" i="1" s="1"/>
  <c r="B34" i="8"/>
  <c r="C34" i="8" s="1"/>
  <c r="D34" i="8" s="1"/>
  <c r="C5" i="10"/>
  <c r="AR84" i="3"/>
  <c r="C13" i="10"/>
  <c r="C8" i="10"/>
  <c r="C21" i="17"/>
  <c r="D21" i="17" s="1"/>
  <c r="AA18" i="15"/>
  <c r="AP94" i="6"/>
  <c r="W91" i="6"/>
  <c r="AX94" i="6"/>
  <c r="AH94" i="6"/>
  <c r="Q97" i="6"/>
  <c r="AU91" i="6"/>
  <c r="AA91" i="6"/>
  <c r="I97" i="6"/>
  <c r="AG97" i="6"/>
  <c r="U97" i="6"/>
  <c r="AL94" i="6"/>
  <c r="AI91" i="6"/>
  <c r="E97" i="6"/>
  <c r="AK97" i="6"/>
  <c r="A54" i="11" l="1"/>
  <c r="AW41" i="11"/>
  <c r="AJ41" i="11"/>
  <c r="AO41" i="11"/>
  <c r="AX41" i="11"/>
  <c r="A42" i="11"/>
  <c r="L41" i="11"/>
  <c r="AG41" i="11"/>
  <c r="AK41" i="11"/>
  <c r="AS41" i="11"/>
  <c r="AD41" i="11"/>
  <c r="AN41" i="11"/>
  <c r="AL41" i="11"/>
  <c r="AF41" i="11"/>
  <c r="P41" i="11"/>
  <c r="AH41" i="11"/>
  <c r="AP41" i="11"/>
  <c r="Q41" i="11"/>
  <c r="AT41" i="11"/>
  <c r="AR41" i="11"/>
  <c r="W41" i="11"/>
  <c r="AI41" i="11"/>
  <c r="D41" i="11"/>
  <c r="N41" i="11"/>
  <c r="M41" i="11"/>
  <c r="AM41" i="11"/>
  <c r="AQ41" i="11"/>
  <c r="AU41" i="11"/>
  <c r="AV41" i="11"/>
  <c r="S41" i="11"/>
  <c r="AE41" i="11"/>
  <c r="A6" i="11"/>
  <c r="A30" i="11"/>
  <c r="A19" i="11"/>
  <c r="O18" i="1"/>
  <c r="F61" i="4"/>
  <c r="AN16" i="4"/>
  <c r="V6" i="3"/>
  <c r="AC66" i="3"/>
  <c r="AV76" i="3"/>
  <c r="G71" i="3"/>
  <c r="G76" i="3"/>
  <c r="K66" i="3"/>
  <c r="S76" i="3"/>
  <c r="M66" i="3"/>
  <c r="AD51" i="3"/>
  <c r="AO6" i="3"/>
  <c r="AN81" i="4"/>
  <c r="AV71" i="3"/>
  <c r="AO66" i="3"/>
  <c r="M6" i="3"/>
  <c r="AO61" i="3"/>
  <c r="S6" i="3"/>
  <c r="N18" i="10"/>
  <c r="K15" i="11"/>
  <c r="AK18" i="10"/>
  <c r="W18" i="10"/>
  <c r="F18" i="10"/>
  <c r="P14" i="1" s="1"/>
  <c r="AE18" i="15"/>
  <c r="G2" i="11"/>
  <c r="C2" i="15"/>
  <c r="AM18" i="7"/>
  <c r="AM20" i="7" s="1"/>
  <c r="AE18" i="7"/>
  <c r="AE20" i="7" s="1"/>
  <c r="AB84" i="3"/>
  <c r="C14" i="10"/>
  <c r="U18" i="10"/>
  <c r="C16" i="10"/>
  <c r="C15" i="10"/>
  <c r="T18" i="10"/>
  <c r="AJ18" i="10"/>
  <c r="R18" i="10"/>
  <c r="AH18" i="10"/>
  <c r="C9" i="10"/>
  <c r="S18" i="10"/>
  <c r="AB18" i="10"/>
  <c r="M18" i="10"/>
  <c r="AI18" i="10"/>
  <c r="C10" i="10"/>
  <c r="C17" i="15"/>
  <c r="O18" i="7"/>
  <c r="AJ84" i="3"/>
  <c r="AG18" i="10"/>
  <c r="AI85" i="4"/>
  <c r="O85" i="4"/>
  <c r="K84" i="3"/>
  <c r="AZ84" i="3"/>
  <c r="AC18" i="10"/>
  <c r="L18" i="10"/>
  <c r="AA18" i="10"/>
  <c r="J18" i="10"/>
  <c r="Z18" i="10"/>
  <c r="L18" i="7"/>
  <c r="L18" i="1" s="1"/>
  <c r="W18" i="7"/>
  <c r="W20" i="7" s="1"/>
  <c r="AM85" i="4"/>
  <c r="G85" i="4"/>
  <c r="T84" i="3"/>
  <c r="AO97" i="6"/>
  <c r="AS97" i="6"/>
  <c r="AD94" i="6"/>
  <c r="AC97" i="6"/>
  <c r="N94" i="6"/>
  <c r="AW97" i="6"/>
  <c r="AE91" i="6"/>
  <c r="AT94" i="6"/>
  <c r="AQ91" i="6"/>
  <c r="H23" i="1" l="1"/>
  <c r="H26" i="1"/>
  <c r="H32" i="1"/>
  <c r="H35" i="1"/>
  <c r="H8" i="1"/>
  <c r="H11" i="1"/>
  <c r="O20" i="7"/>
  <c r="O22" i="7"/>
  <c r="A20" i="11"/>
  <c r="AW19" i="11"/>
  <c r="Q19" i="11"/>
  <c r="AH19" i="11"/>
  <c r="AP19" i="11"/>
  <c r="AD19" i="11"/>
  <c r="AT19" i="11"/>
  <c r="AB19" i="11"/>
  <c r="S19" i="11"/>
  <c r="W19" i="11"/>
  <c r="AI19" i="11"/>
  <c r="AL19" i="11"/>
  <c r="AF19" i="11"/>
  <c r="AR19" i="11"/>
  <c r="D19" i="11"/>
  <c r="N19" i="11"/>
  <c r="AM19" i="11"/>
  <c r="AU19" i="11"/>
  <c r="AQ19" i="11"/>
  <c r="M19" i="11"/>
  <c r="AS19" i="11"/>
  <c r="AG19" i="11"/>
  <c r="L19" i="11"/>
  <c r="AV19" i="11"/>
  <c r="AO19" i="11"/>
  <c r="P19" i="11"/>
  <c r="AN19" i="11"/>
  <c r="AX19" i="11"/>
  <c r="AK19" i="11"/>
  <c r="AE19" i="11"/>
  <c r="V19" i="11"/>
  <c r="G19" i="11"/>
  <c r="A7" i="11"/>
  <c r="AW6" i="11"/>
  <c r="AN6" i="11"/>
  <c r="AS6" i="11"/>
  <c r="AX6" i="11"/>
  <c r="AJ6" i="11"/>
  <c r="AK6" i="11"/>
  <c r="AO6" i="11"/>
  <c r="P6" i="11"/>
  <c r="AG6" i="11"/>
  <c r="AF6" i="11"/>
  <c r="AR6" i="11"/>
  <c r="M6" i="11"/>
  <c r="Q6" i="11"/>
  <c r="AD6" i="11"/>
  <c r="AP6" i="11"/>
  <c r="AT6" i="11"/>
  <c r="AL6" i="11"/>
  <c r="W6" i="11"/>
  <c r="AH6" i="11"/>
  <c r="D6" i="11"/>
  <c r="N6" i="11"/>
  <c r="AM6" i="11"/>
  <c r="AQ6" i="11"/>
  <c r="AI6" i="11"/>
  <c r="AU6" i="11"/>
  <c r="AA6" i="11"/>
  <c r="AV6" i="11"/>
  <c r="L6" i="11"/>
  <c r="AE6" i="11"/>
  <c r="S6" i="11"/>
  <c r="A31" i="11"/>
  <c r="A43" i="11"/>
  <c r="A67" i="11"/>
  <c r="H67" i="11" s="1"/>
  <c r="AW54" i="11"/>
  <c r="P54" i="11"/>
  <c r="A55" i="11"/>
  <c r="AG54" i="11"/>
  <c r="AJ54" i="11"/>
  <c r="AN54" i="11"/>
  <c r="AK54" i="11"/>
  <c r="AO54" i="11"/>
  <c r="Q54" i="11"/>
  <c r="AD54" i="11"/>
  <c r="AH54" i="11"/>
  <c r="AF54" i="11"/>
  <c r="AS54" i="11"/>
  <c r="AP54" i="11"/>
  <c r="M54" i="11"/>
  <c r="AX54" i="11"/>
  <c r="AL54" i="11"/>
  <c r="D54" i="11"/>
  <c r="AA54" i="11"/>
  <c r="AE54" i="11"/>
  <c r="AM54" i="11"/>
  <c r="AR54" i="11"/>
  <c r="N54" i="11"/>
  <c r="AQ54" i="11"/>
  <c r="AT54" i="11"/>
  <c r="AI54" i="11"/>
  <c r="AU54" i="11"/>
  <c r="W54" i="11"/>
  <c r="L54" i="11"/>
  <c r="AV54" i="11"/>
  <c r="S54" i="11"/>
  <c r="G54" i="11"/>
  <c r="L20" i="7"/>
  <c r="G6" i="11"/>
  <c r="G41" i="11"/>
  <c r="G211" i="11"/>
  <c r="AJ20" i="11"/>
  <c r="K18" i="10"/>
  <c r="D18" i="10"/>
  <c r="P5" i="1" s="1"/>
  <c r="G18" i="10"/>
  <c r="P18" i="1" s="1"/>
  <c r="O18" i="15"/>
  <c r="B46" i="5"/>
  <c r="A48" i="5"/>
  <c r="K85" i="4"/>
  <c r="AF84" i="3"/>
  <c r="H36" i="1" s="1"/>
  <c r="AV84" i="3"/>
  <c r="AE85" i="4"/>
  <c r="AN84" i="3"/>
  <c r="G7" i="11"/>
  <c r="G15" i="11"/>
  <c r="AJ19" i="11"/>
  <c r="AA18" i="7"/>
  <c r="AA20" i="7" s="1"/>
  <c r="AI18" i="7"/>
  <c r="AI20" i="7" s="1"/>
  <c r="B94" i="5"/>
  <c r="A96" i="5"/>
  <c r="B70" i="5"/>
  <c r="A72" i="5"/>
  <c r="W85" i="4"/>
  <c r="S85" i="4"/>
  <c r="AU85" i="4"/>
  <c r="AQ85" i="4"/>
  <c r="BD84" i="3"/>
  <c r="S84" i="3"/>
  <c r="S18" i="7"/>
  <c r="S20" i="7" s="1"/>
  <c r="B22" i="5"/>
  <c r="A24" i="5"/>
  <c r="AY85" i="4"/>
  <c r="BC85" i="4"/>
  <c r="AA85" i="4"/>
  <c r="AA84" i="3"/>
  <c r="G84" i="3"/>
  <c r="H7" i="1" s="1"/>
  <c r="AB6" i="3"/>
  <c r="AB76" i="3"/>
  <c r="AJ6" i="3"/>
  <c r="AJ71" i="3"/>
  <c r="O81" i="3"/>
  <c r="O61" i="3"/>
  <c r="R36" i="4"/>
  <c r="R81" i="4"/>
  <c r="R66" i="4"/>
  <c r="R6" i="4"/>
  <c r="AH61" i="4"/>
  <c r="AH76" i="4"/>
  <c r="AH56" i="4"/>
  <c r="AX81" i="4"/>
  <c r="AX66" i="4"/>
  <c r="AX6" i="4"/>
  <c r="O21" i="4"/>
  <c r="O81" i="4"/>
  <c r="AU56" i="4"/>
  <c r="AU81" i="4"/>
  <c r="D16" i="4"/>
  <c r="D31" i="4"/>
  <c r="D81" i="4"/>
  <c r="T56" i="4"/>
  <c r="T71" i="4"/>
  <c r="T76" i="4"/>
  <c r="AJ11" i="4"/>
  <c r="AJ16" i="4"/>
  <c r="AJ81" i="4"/>
  <c r="AZ71" i="4"/>
  <c r="AZ76" i="4"/>
  <c r="E51" i="4"/>
  <c r="E76" i="4"/>
  <c r="E81" i="4"/>
  <c r="U11" i="4"/>
  <c r="U56" i="4"/>
  <c r="AK41" i="4"/>
  <c r="AK51" i="4"/>
  <c r="AK81" i="4"/>
  <c r="BA11" i="4"/>
  <c r="BA56" i="4"/>
  <c r="K7" i="11"/>
  <c r="H20" i="11"/>
  <c r="AK46" i="4"/>
  <c r="K6" i="11"/>
  <c r="R2" i="11"/>
  <c r="K54" i="11"/>
  <c r="K212" i="11"/>
  <c r="K20" i="11"/>
  <c r="K28" i="11"/>
  <c r="K19" i="11"/>
  <c r="K2" i="11"/>
  <c r="H28" i="11"/>
  <c r="K41" i="11"/>
  <c r="K67" i="11"/>
  <c r="Z28" i="11"/>
  <c r="AB67" i="11"/>
  <c r="J15" i="11"/>
  <c r="AA19" i="11"/>
  <c r="AA20" i="11"/>
  <c r="AA7" i="11"/>
  <c r="AA28" i="11"/>
  <c r="AA212" i="11"/>
  <c r="AA2" i="11"/>
  <c r="AA41" i="11"/>
  <c r="AA67" i="11"/>
  <c r="AG46" i="4"/>
  <c r="AF11" i="4"/>
  <c r="S66" i="3"/>
  <c r="AC212" i="11"/>
  <c r="AC41" i="11"/>
  <c r="AC28" i="11"/>
  <c r="AC19" i="11"/>
  <c r="AC7" i="11"/>
  <c r="AC211" i="11"/>
  <c r="AC67" i="11"/>
  <c r="AC15" i="11"/>
  <c r="AC54" i="11"/>
  <c r="AC6" i="11"/>
  <c r="AC20" i="11"/>
  <c r="AC2" i="11"/>
  <c r="J212" i="11"/>
  <c r="J19" i="11"/>
  <c r="J54" i="11"/>
  <c r="J211" i="11"/>
  <c r="J67" i="11"/>
  <c r="J2" i="11"/>
  <c r="J7" i="11"/>
  <c r="J41" i="11"/>
  <c r="J28" i="11"/>
  <c r="AB212" i="11"/>
  <c r="AB15" i="11"/>
  <c r="AB7" i="11"/>
  <c r="AB54" i="11"/>
  <c r="AB20" i="11"/>
  <c r="AB211" i="11"/>
  <c r="AB41" i="11"/>
  <c r="AB6" i="11"/>
  <c r="I211" i="11"/>
  <c r="I67" i="11"/>
  <c r="I15" i="11"/>
  <c r="I20" i="11"/>
  <c r="I28" i="11"/>
  <c r="I2" i="11"/>
  <c r="Z212" i="11"/>
  <c r="Z19" i="11"/>
  <c r="Z15" i="11"/>
  <c r="Z54" i="11"/>
  <c r="Z6" i="11"/>
  <c r="O54" i="11"/>
  <c r="O211" i="11"/>
  <c r="O67" i="11"/>
  <c r="O41" i="11"/>
  <c r="O6" i="11"/>
  <c r="O212" i="11"/>
  <c r="O20" i="11"/>
  <c r="O28" i="11"/>
  <c r="O19" i="11"/>
  <c r="O2" i="11"/>
  <c r="O15" i="11"/>
  <c r="O7" i="11"/>
  <c r="I6" i="11"/>
  <c r="I54" i="11"/>
  <c r="Z2" i="11"/>
  <c r="Z211" i="11"/>
  <c r="J6" i="11"/>
  <c r="I19" i="11"/>
  <c r="Z41" i="11"/>
  <c r="Z67" i="11"/>
  <c r="AB2" i="11"/>
  <c r="AB28" i="11"/>
  <c r="I7" i="11"/>
  <c r="I41" i="11"/>
  <c r="I212" i="11"/>
  <c r="Z20" i="11"/>
  <c r="J20" i="11"/>
  <c r="AC56" i="3"/>
  <c r="AC61" i="3"/>
  <c r="AI26" i="3"/>
  <c r="AI71" i="3"/>
  <c r="K36" i="4"/>
  <c r="K16" i="4"/>
  <c r="G20" i="10"/>
  <c r="T20" i="10"/>
  <c r="AJ20" i="10"/>
  <c r="AW26" i="4"/>
  <c r="AW41" i="4"/>
  <c r="O16" i="4"/>
  <c r="O56" i="4"/>
  <c r="O20" i="15"/>
  <c r="AE20" i="15"/>
  <c r="P20" i="15"/>
  <c r="R20" i="7"/>
  <c r="AH20" i="7"/>
  <c r="J20" i="15"/>
  <c r="Z20" i="15"/>
  <c r="R36" i="17"/>
  <c r="P20" i="7"/>
  <c r="AF20" i="7"/>
  <c r="AJ20" i="15"/>
  <c r="I20" i="15"/>
  <c r="Y20" i="15"/>
  <c r="BD71" i="3"/>
  <c r="BD66" i="3"/>
  <c r="I41" i="4"/>
  <c r="I11" i="4"/>
  <c r="I66" i="3"/>
  <c r="I6" i="3"/>
  <c r="Y211" i="11"/>
  <c r="E212" i="11"/>
  <c r="E19" i="11"/>
  <c r="E28" i="11"/>
  <c r="E15" i="11"/>
  <c r="E7" i="11"/>
  <c r="V211" i="11"/>
  <c r="V54" i="11"/>
  <c r="BD81" i="4"/>
  <c r="AL56" i="4"/>
  <c r="AL6" i="4"/>
  <c r="AO66" i="4"/>
  <c r="V61" i="4"/>
  <c r="F46" i="4"/>
  <c r="R19" i="11"/>
  <c r="R15" i="11"/>
  <c r="R20" i="11"/>
  <c r="R6" i="11"/>
  <c r="U28" i="11"/>
  <c r="U212" i="11"/>
  <c r="U41" i="11"/>
  <c r="H212" i="11"/>
  <c r="H7" i="11"/>
  <c r="H54" i="11"/>
  <c r="H41" i="11"/>
  <c r="V71" i="4"/>
  <c r="F56" i="4"/>
  <c r="V66" i="4"/>
  <c r="I56" i="4"/>
  <c r="BD71" i="4"/>
  <c r="I66" i="4"/>
  <c r="AL61" i="4"/>
  <c r="AO51" i="4"/>
  <c r="V46" i="4"/>
  <c r="AL36" i="4"/>
  <c r="Y11" i="4"/>
  <c r="R211" i="11"/>
  <c r="H15" i="11"/>
  <c r="AJ51" i="4"/>
  <c r="AE81" i="3"/>
  <c r="X56" i="3"/>
  <c r="T41" i="11"/>
  <c r="F71" i="4"/>
  <c r="V36" i="4"/>
  <c r="X81" i="4"/>
  <c r="AL71" i="4"/>
  <c r="AL66" i="4"/>
  <c r="V76" i="4"/>
  <c r="X71" i="4"/>
  <c r="BD56" i="4"/>
  <c r="I51" i="4"/>
  <c r="AL46" i="4"/>
  <c r="X16" i="4"/>
  <c r="BD76" i="3"/>
  <c r="V212" i="11"/>
  <c r="R54" i="11"/>
  <c r="H6" i="11"/>
  <c r="K46" i="3"/>
  <c r="K6" i="3"/>
  <c r="AZ6" i="3"/>
  <c r="AZ66" i="3"/>
  <c r="H61" i="3"/>
  <c r="H6" i="3"/>
  <c r="H66" i="3"/>
  <c r="AS61" i="3"/>
  <c r="AS66" i="3"/>
  <c r="U76" i="3"/>
  <c r="U56" i="3"/>
  <c r="U81" i="3"/>
  <c r="AM76" i="3"/>
  <c r="AM71" i="3"/>
  <c r="AM81" i="3"/>
  <c r="BC56" i="3"/>
  <c r="BC71" i="3"/>
  <c r="AE21" i="4"/>
  <c r="AE16" i="4"/>
  <c r="AE31" i="4"/>
  <c r="AU16" i="4"/>
  <c r="AU21" i="4"/>
  <c r="T11" i="4"/>
  <c r="T51" i="4"/>
  <c r="AZ11" i="4"/>
  <c r="AZ16" i="4"/>
  <c r="E46" i="4"/>
  <c r="E41" i="4"/>
  <c r="U41" i="4"/>
  <c r="U46" i="4"/>
  <c r="BA46" i="4"/>
  <c r="BA41" i="4"/>
  <c r="H20" i="15"/>
  <c r="W20" i="15"/>
  <c r="G20" i="15"/>
  <c r="X20" i="15"/>
  <c r="U20" i="7"/>
  <c r="AK20" i="7"/>
  <c r="R20" i="10"/>
  <c r="AH20" i="10"/>
  <c r="T211" i="11"/>
  <c r="T54" i="11"/>
  <c r="T15" i="11"/>
  <c r="T20" i="11"/>
  <c r="T6" i="11"/>
  <c r="T212" i="11"/>
  <c r="T7" i="11"/>
  <c r="E67" i="11"/>
  <c r="Y15" i="11"/>
  <c r="Y67" i="11"/>
  <c r="Y54" i="11"/>
  <c r="F212" i="11"/>
  <c r="F2" i="11"/>
  <c r="X211" i="11"/>
  <c r="X54" i="11"/>
  <c r="X20" i="11"/>
  <c r="E211" i="11"/>
  <c r="E20" i="11"/>
  <c r="E6" i="11"/>
  <c r="V41" i="11"/>
  <c r="V28" i="11"/>
  <c r="V7" i="11"/>
  <c r="AF71" i="3"/>
  <c r="AW6" i="3"/>
  <c r="E2" i="11"/>
  <c r="E54" i="11"/>
  <c r="E41" i="11"/>
  <c r="V2" i="11"/>
  <c r="H81" i="4"/>
  <c r="BB71" i="4"/>
  <c r="V56" i="4"/>
  <c r="BB6" i="4"/>
  <c r="F6" i="4"/>
  <c r="F66" i="4"/>
  <c r="Y56" i="4"/>
  <c r="F76" i="4"/>
  <c r="Y66" i="4"/>
  <c r="B35" i="8"/>
  <c r="M54" i="1" s="1"/>
  <c r="AY56" i="4"/>
  <c r="X26" i="4"/>
  <c r="H21" i="4"/>
  <c r="V6" i="11"/>
  <c r="V20" i="11"/>
  <c r="V15" i="11"/>
  <c r="V67" i="11"/>
  <c r="J81" i="3"/>
  <c r="AA76" i="3"/>
  <c r="AA71" i="3"/>
  <c r="I36" i="17"/>
  <c r="Y36" i="17"/>
  <c r="AI16" i="4"/>
  <c r="AI31" i="4"/>
  <c r="AY76" i="4"/>
  <c r="AY16" i="4"/>
  <c r="AN11" i="4"/>
  <c r="AN26" i="4"/>
  <c r="BD11" i="4"/>
  <c r="BD16" i="4"/>
  <c r="Y41" i="4"/>
  <c r="Y51" i="4"/>
  <c r="AO11" i="4"/>
  <c r="AO76" i="4"/>
  <c r="Y6" i="11"/>
  <c r="W20" i="10"/>
  <c r="P20" i="10"/>
  <c r="AF20" i="10"/>
  <c r="G36" i="17"/>
  <c r="W36" i="17"/>
  <c r="Q20" i="10"/>
  <c r="AG20" i="10"/>
  <c r="H36" i="17"/>
  <c r="X36" i="17"/>
  <c r="AZ51" i="4"/>
  <c r="BC76" i="3"/>
  <c r="X71" i="3"/>
  <c r="AN66" i="3"/>
  <c r="AN71" i="3"/>
  <c r="BB36" i="4"/>
  <c r="BB46" i="4"/>
  <c r="BB61" i="4"/>
  <c r="BB66" i="4"/>
  <c r="BB56" i="4"/>
  <c r="S21" i="4"/>
  <c r="S16" i="4"/>
  <c r="S31" i="4"/>
  <c r="AI21" i="4"/>
  <c r="AI56" i="4"/>
  <c r="H16" i="4"/>
  <c r="H26" i="4"/>
  <c r="H71" i="4"/>
  <c r="J11" i="4"/>
  <c r="J71" i="4"/>
  <c r="Z26" i="4"/>
  <c r="Z71" i="4"/>
  <c r="AP26" i="4"/>
  <c r="AP71" i="4"/>
  <c r="Y20" i="7"/>
  <c r="AO20" i="7"/>
  <c r="E20" i="10"/>
  <c r="V20" i="10"/>
  <c r="Y7" i="11"/>
  <c r="Y19" i="11"/>
  <c r="X67" i="11"/>
  <c r="T2" i="11"/>
  <c r="T19" i="11"/>
  <c r="T28" i="11"/>
  <c r="T67" i="11"/>
  <c r="K21" i="4"/>
  <c r="P81" i="3"/>
  <c r="AI76" i="3"/>
  <c r="G66" i="3"/>
  <c r="Z56" i="3"/>
  <c r="AV6" i="3"/>
  <c r="N20" i="7"/>
  <c r="AD20" i="7"/>
  <c r="N36" i="17"/>
  <c r="J20" i="7"/>
  <c r="AB20" i="7"/>
  <c r="Y28" i="11"/>
  <c r="Y41" i="11"/>
  <c r="Y212" i="11"/>
  <c r="F28" i="11"/>
  <c r="U20" i="15"/>
  <c r="AK20" i="15"/>
  <c r="Y2" i="11"/>
  <c r="Y20" i="11"/>
  <c r="X7" i="11"/>
  <c r="F20" i="11"/>
  <c r="F67" i="11"/>
  <c r="G11" i="4"/>
  <c r="G76" i="4"/>
  <c r="AU76" i="3"/>
  <c r="R67" i="11"/>
  <c r="R41" i="11"/>
  <c r="R28" i="11"/>
  <c r="R7" i="11"/>
  <c r="U211" i="11"/>
  <c r="U15" i="11"/>
  <c r="U54" i="11"/>
  <c r="U6" i="11"/>
  <c r="U20" i="11"/>
  <c r="U2" i="11"/>
  <c r="U67" i="11"/>
  <c r="U19" i="11"/>
  <c r="U7" i="11"/>
  <c r="H211" i="11"/>
  <c r="H19" i="11"/>
  <c r="H2" i="11"/>
  <c r="W11" i="4"/>
  <c r="W76" i="4"/>
  <c r="AC21" i="4"/>
  <c r="AC6" i="4"/>
  <c r="AR66" i="4"/>
  <c r="G81" i="4"/>
  <c r="Z81" i="4"/>
  <c r="AB71" i="4"/>
  <c r="L71" i="4"/>
  <c r="AU81" i="3"/>
  <c r="AM11" i="4"/>
  <c r="AM76" i="4"/>
  <c r="M6" i="4"/>
  <c r="AR71" i="4"/>
  <c r="AP61" i="4"/>
  <c r="Z61" i="4"/>
  <c r="J61" i="4"/>
  <c r="G71" i="4"/>
  <c r="W66" i="4"/>
  <c r="W81" i="4"/>
  <c r="BC76" i="4"/>
  <c r="AS71" i="4"/>
  <c r="BC61" i="4"/>
  <c r="L20" i="10"/>
  <c r="AB20" i="10"/>
  <c r="Q20" i="7"/>
  <c r="AG20" i="7"/>
  <c r="N20" i="10"/>
  <c r="AD20" i="10"/>
  <c r="R20" i="15"/>
  <c r="AH20" i="15"/>
  <c r="Q36" i="17"/>
  <c r="AV51" i="4"/>
  <c r="AQ16" i="4"/>
  <c r="AV11" i="4"/>
  <c r="Q81" i="3"/>
  <c r="Z76" i="3"/>
  <c r="M61" i="3"/>
  <c r="AY56" i="3"/>
  <c r="G6" i="3"/>
  <c r="O20" i="10"/>
  <c r="AE20" i="10"/>
  <c r="AF20" i="15"/>
  <c r="O36" i="17"/>
  <c r="I20" i="10"/>
  <c r="Y20" i="10"/>
  <c r="P36" i="17"/>
  <c r="T21" i="3"/>
  <c r="T76" i="3"/>
  <c r="L46" i="3"/>
  <c r="L6" i="3"/>
  <c r="L66" i="3"/>
  <c r="BA46" i="3"/>
  <c r="BA6" i="3"/>
  <c r="BA66" i="3"/>
  <c r="AX31" i="3"/>
  <c r="AX51" i="3"/>
  <c r="AB76" i="4"/>
  <c r="L61" i="4"/>
  <c r="AS56" i="4"/>
  <c r="M56" i="4"/>
  <c r="BC71" i="4"/>
  <c r="BC31" i="4"/>
  <c r="AM31" i="4"/>
  <c r="AB26" i="4"/>
  <c r="AR81" i="4"/>
  <c r="AB81" i="4"/>
  <c r="L81" i="4"/>
  <c r="AR76" i="4"/>
  <c r="AB61" i="4"/>
  <c r="AP56" i="4"/>
  <c r="Z56" i="4"/>
  <c r="J56" i="4"/>
  <c r="AM61" i="4"/>
  <c r="J81" i="4"/>
  <c r="AP76" i="4"/>
  <c r="Z76" i="4"/>
  <c r="J76" i="4"/>
  <c r="M81" i="4"/>
  <c r="AS76" i="4"/>
  <c r="AC76" i="4"/>
  <c r="M76" i="4"/>
  <c r="AS61" i="4"/>
  <c r="AB56" i="4"/>
  <c r="AP46" i="4"/>
  <c r="Z46" i="4"/>
  <c r="J46" i="4"/>
  <c r="AP41" i="4"/>
  <c r="AS11" i="4"/>
  <c r="AC11" i="4"/>
  <c r="M11" i="4"/>
  <c r="E81" i="3"/>
  <c r="D21" i="3"/>
  <c r="D76" i="3"/>
  <c r="D6" i="3"/>
  <c r="AR21" i="3"/>
  <c r="AR76" i="3"/>
  <c r="F46" i="3"/>
  <c r="F6" i="3"/>
  <c r="F66" i="3"/>
  <c r="AK46" i="3"/>
  <c r="AK6" i="3"/>
  <c r="AK66" i="3"/>
  <c r="W31" i="3"/>
  <c r="W51" i="3"/>
  <c r="AH31" i="3"/>
  <c r="AH51" i="3"/>
  <c r="AH61" i="3"/>
  <c r="AC56" i="4"/>
  <c r="AC61" i="4"/>
  <c r="BC56" i="4"/>
  <c r="AM56" i="4"/>
  <c r="W31" i="4"/>
  <c r="G31" i="4"/>
  <c r="AR26" i="4"/>
  <c r="L26" i="4"/>
  <c r="AJ66" i="3"/>
  <c r="K26" i="3"/>
  <c r="X41" i="11"/>
  <c r="F7" i="11"/>
  <c r="F41" i="11"/>
  <c r="G35" i="14"/>
  <c r="B42" i="8" s="1"/>
  <c r="D42" i="8" s="1"/>
  <c r="B41" i="8"/>
  <c r="D41" i="8" s="1"/>
  <c r="K56" i="4"/>
  <c r="AF51" i="4"/>
  <c r="AW46" i="4"/>
  <c r="Q46" i="4"/>
  <c r="Q41" i="4"/>
  <c r="AQ21" i="4"/>
  <c r="AA16" i="4"/>
  <c r="P11" i="4"/>
  <c r="AL81" i="3"/>
  <c r="AY76" i="3"/>
  <c r="AY71" i="3"/>
  <c r="Z71" i="3"/>
  <c r="AV66" i="3"/>
  <c r="AB66" i="3"/>
  <c r="AI56" i="3"/>
  <c r="X2" i="11"/>
  <c r="X15" i="11"/>
  <c r="X212" i="11"/>
  <c r="F6" i="11"/>
  <c r="F15" i="11"/>
  <c r="L5" i="1"/>
  <c r="C18" i="7"/>
  <c r="X6" i="11"/>
  <c r="X19" i="11"/>
  <c r="X28" i="11"/>
  <c r="F54" i="11"/>
  <c r="F19" i="11"/>
  <c r="C18" i="10"/>
  <c r="P54" i="1" s="1"/>
  <c r="BC66" i="4"/>
  <c r="AR61" i="4"/>
  <c r="AP6" i="4"/>
  <c r="Z6" i="4"/>
  <c r="J6" i="4"/>
  <c r="AM81" i="4"/>
  <c r="M71" i="4"/>
  <c r="G61" i="4"/>
  <c r="AS6" i="4"/>
  <c r="AP81" i="4"/>
  <c r="AS66" i="4"/>
  <c r="AC66" i="4"/>
  <c r="M66" i="4"/>
  <c r="AC81" i="4"/>
  <c r="W71" i="4"/>
  <c r="L66" i="4"/>
  <c r="G6" i="4"/>
  <c r="AR56" i="4"/>
  <c r="L56" i="4"/>
  <c r="AS51" i="4"/>
  <c r="AC51" i="4"/>
  <c r="M51" i="4"/>
  <c r="J41" i="4"/>
  <c r="AP36" i="4"/>
  <c r="Z36" i="4"/>
  <c r="J36" i="4"/>
  <c r="AX61" i="3"/>
  <c r="D66" i="3"/>
  <c r="T6" i="3"/>
  <c r="H20" i="7"/>
  <c r="Z20" i="7"/>
  <c r="K20" i="15"/>
  <c r="AA20" i="15"/>
  <c r="J36" i="17"/>
  <c r="X20" i="7"/>
  <c r="AN20" i="7"/>
  <c r="L20" i="15"/>
  <c r="AB20" i="15"/>
  <c r="L76" i="4"/>
  <c r="G66" i="4"/>
  <c r="BC81" i="4"/>
  <c r="AC71" i="4"/>
  <c r="AP66" i="4"/>
  <c r="Z66" i="4"/>
  <c r="J66" i="4"/>
  <c r="W61" i="4"/>
  <c r="AS81" i="4"/>
  <c r="AM71" i="4"/>
  <c r="AB66" i="4"/>
  <c r="M61" i="4"/>
  <c r="Z41" i="4"/>
  <c r="AR16" i="4"/>
  <c r="AB16" i="4"/>
  <c r="L16" i="4"/>
  <c r="N81" i="3"/>
  <c r="N76" i="3"/>
  <c r="AR66" i="3"/>
  <c r="T66" i="3"/>
  <c r="AR6" i="3"/>
  <c r="F36" i="17"/>
  <c r="U36" i="17"/>
  <c r="BC16" i="4"/>
  <c r="AM16" i="4"/>
  <c r="W16" i="4"/>
  <c r="G16" i="4"/>
  <c r="AR11" i="4"/>
  <c r="AB11" i="4"/>
  <c r="L11" i="4"/>
  <c r="E76" i="3"/>
  <c r="S20" i="10"/>
  <c r="AI20" i="10"/>
  <c r="S36" i="17"/>
  <c r="M20" i="10"/>
  <c r="AC20" i="10"/>
  <c r="T36" i="17"/>
  <c r="AA11" i="3"/>
  <c r="AA6" i="3"/>
  <c r="AA66" i="3"/>
  <c r="AF11" i="3"/>
  <c r="AF6" i="3"/>
  <c r="AF66" i="3"/>
  <c r="AN11" i="3"/>
  <c r="AN6" i="3"/>
  <c r="BD11" i="3"/>
  <c r="BD6" i="3"/>
  <c r="V56" i="3"/>
  <c r="V61" i="3"/>
  <c r="I56" i="3"/>
  <c r="I61" i="3"/>
  <c r="AW56" i="3"/>
  <c r="AW61" i="3"/>
  <c r="J41" i="3"/>
  <c r="J61" i="3"/>
  <c r="AD41" i="3"/>
  <c r="AD61" i="3"/>
  <c r="AT41" i="3"/>
  <c r="AT61" i="3"/>
  <c r="AG26" i="3"/>
  <c r="AG56" i="3"/>
  <c r="AG71" i="3"/>
  <c r="AG76" i="3"/>
  <c r="AG81" i="3"/>
  <c r="R11" i="3"/>
  <c r="R56" i="3"/>
  <c r="R71" i="3"/>
  <c r="R76" i="3"/>
  <c r="R81" i="3"/>
  <c r="AQ16" i="3"/>
  <c r="AQ56" i="3"/>
  <c r="AQ71" i="3"/>
  <c r="AQ76" i="3"/>
  <c r="AQ81" i="3"/>
  <c r="F41" i="4"/>
  <c r="F81" i="4"/>
  <c r="V41" i="4"/>
  <c r="V81" i="4"/>
  <c r="AL41" i="4"/>
  <c r="AL81" i="4"/>
  <c r="BB41" i="4"/>
  <c r="BB81" i="4"/>
  <c r="S36" i="4"/>
  <c r="S56" i="4"/>
  <c r="S71" i="4"/>
  <c r="S61" i="4"/>
  <c r="S81" i="4"/>
  <c r="S66" i="4"/>
  <c r="AI36" i="4"/>
  <c r="AI71" i="4"/>
  <c r="AI61" i="4"/>
  <c r="AI81" i="4"/>
  <c r="AI66" i="4"/>
  <c r="AY36" i="4"/>
  <c r="AY71" i="4"/>
  <c r="AY61" i="4"/>
  <c r="AY81" i="4"/>
  <c r="AY66" i="4"/>
  <c r="H31" i="4"/>
  <c r="H51" i="4"/>
  <c r="H66" i="4"/>
  <c r="H61" i="4"/>
  <c r="H76" i="4"/>
  <c r="X31" i="4"/>
  <c r="X51" i="4"/>
  <c r="X66" i="4"/>
  <c r="X61" i="4"/>
  <c r="X76" i="4"/>
  <c r="AN31" i="4"/>
  <c r="AN51" i="4"/>
  <c r="AN56" i="4"/>
  <c r="AN66" i="4"/>
  <c r="AN61" i="4"/>
  <c r="AN76" i="4"/>
  <c r="BD31" i="4"/>
  <c r="BD51" i="4"/>
  <c r="BD66" i="4"/>
  <c r="BD61" i="4"/>
  <c r="BD76" i="4"/>
  <c r="I26" i="4"/>
  <c r="I46" i="4"/>
  <c r="I61" i="4"/>
  <c r="I81" i="4"/>
  <c r="I6" i="4"/>
  <c r="I71" i="4"/>
  <c r="Y26" i="4"/>
  <c r="Y46" i="4"/>
  <c r="Y61" i="4"/>
  <c r="Y81" i="4"/>
  <c r="Y6" i="4"/>
  <c r="Y71" i="4"/>
  <c r="AO26" i="4"/>
  <c r="AO46" i="4"/>
  <c r="AO61" i="4"/>
  <c r="AO81" i="4"/>
  <c r="AO6" i="4"/>
  <c r="AO71" i="4"/>
  <c r="AO41" i="4"/>
  <c r="AY21" i="4"/>
  <c r="AT81" i="3"/>
  <c r="M36" i="17"/>
  <c r="W56" i="4"/>
  <c r="G56" i="4"/>
  <c r="AR51" i="4"/>
  <c r="AB51" i="4"/>
  <c r="L51" i="4"/>
  <c r="AS46" i="4"/>
  <c r="AC46" i="4"/>
  <c r="M46" i="4"/>
  <c r="G26" i="4"/>
  <c r="AU71" i="3"/>
  <c r="E71" i="3"/>
  <c r="N71" i="3"/>
  <c r="BA61" i="3"/>
  <c r="AK61" i="3"/>
  <c r="F61" i="3"/>
  <c r="AU56" i="3"/>
  <c r="E56" i="3"/>
  <c r="N56" i="3"/>
  <c r="K20" i="10"/>
  <c r="AA20" i="10"/>
  <c r="K36" i="17"/>
  <c r="U20" i="10"/>
  <c r="AK20" i="10"/>
  <c r="L36" i="17"/>
  <c r="C18" i="15"/>
  <c r="N54" i="1" s="1"/>
  <c r="AS41" i="4"/>
  <c r="AC41" i="4"/>
  <c r="M41" i="4"/>
  <c r="BC21" i="4"/>
  <c r="AM21" i="4"/>
  <c r="W21" i="4"/>
  <c r="G21" i="4"/>
  <c r="AX81" i="3"/>
  <c r="AH81" i="3"/>
  <c r="W81" i="3"/>
  <c r="L61" i="3"/>
  <c r="V20" i="15"/>
  <c r="F20" i="10"/>
  <c r="X20" i="10"/>
  <c r="M20" i="7"/>
  <c r="AC20" i="7"/>
  <c r="Q20" i="15"/>
  <c r="AG20" i="15"/>
  <c r="J20" i="10"/>
  <c r="Z20" i="10"/>
  <c r="B18" i="2"/>
  <c r="G54" i="1" s="1"/>
  <c r="F54" i="1"/>
  <c r="M97" i="6"/>
  <c r="S91" i="6"/>
  <c r="AM91" i="6"/>
  <c r="Z94" i="6"/>
  <c r="K91" i="6"/>
  <c r="O91" i="6"/>
  <c r="R94" i="6"/>
  <c r="AY91" i="6"/>
  <c r="V94" i="6"/>
  <c r="H31" i="1" l="1"/>
  <c r="H34" i="1"/>
  <c r="H21" i="1"/>
  <c r="H25" i="1"/>
  <c r="G67" i="11"/>
  <c r="A56" i="11"/>
  <c r="A32" i="11"/>
  <c r="A44" i="11"/>
  <c r="A80" i="11"/>
  <c r="AW67" i="11"/>
  <c r="AG67" i="11"/>
  <c r="AO67" i="11"/>
  <c r="AX67" i="11"/>
  <c r="A68" i="11"/>
  <c r="P67" i="11"/>
  <c r="AJ67" i="11"/>
  <c r="AD67" i="11"/>
  <c r="AK67" i="11"/>
  <c r="AH67" i="11"/>
  <c r="AL67" i="11"/>
  <c r="AT67" i="11"/>
  <c r="AN67" i="11"/>
  <c r="AS67" i="11"/>
  <c r="AF67" i="11"/>
  <c r="M67" i="11"/>
  <c r="Q67" i="11"/>
  <c r="AP67" i="11"/>
  <c r="AR67" i="11"/>
  <c r="N67" i="11"/>
  <c r="W67" i="11"/>
  <c r="AI67" i="11"/>
  <c r="D67" i="11"/>
  <c r="AQ67" i="11"/>
  <c r="AU67" i="11"/>
  <c r="AM67" i="11"/>
  <c r="AV67" i="11"/>
  <c r="L67" i="11"/>
  <c r="S67" i="11"/>
  <c r="AE67" i="11"/>
  <c r="A8" i="11"/>
  <c r="AW7" i="11"/>
  <c r="AX7" i="11"/>
  <c r="Q7" i="11"/>
  <c r="AD7" i="11"/>
  <c r="AH7" i="11"/>
  <c r="AL7" i="11"/>
  <c r="AP7" i="11"/>
  <c r="AR7" i="11"/>
  <c r="D7" i="11"/>
  <c r="Z7" i="11"/>
  <c r="N7" i="11"/>
  <c r="AI7" i="11"/>
  <c r="M7" i="11"/>
  <c r="S7" i="11"/>
  <c r="W7" i="11"/>
  <c r="AT7" i="11"/>
  <c r="AF7" i="11"/>
  <c r="AU7" i="11"/>
  <c r="AM7" i="11"/>
  <c r="AQ7" i="11"/>
  <c r="AV7" i="11"/>
  <c r="AE7" i="11"/>
  <c r="AS7" i="11"/>
  <c r="AK7" i="11"/>
  <c r="AN7" i="11"/>
  <c r="AO7" i="11"/>
  <c r="AG7" i="11"/>
  <c r="P7" i="11"/>
  <c r="AJ7" i="11"/>
  <c r="L7" i="11"/>
  <c r="A21" i="11"/>
  <c r="AW20" i="11"/>
  <c r="AH20" i="11"/>
  <c r="Q20" i="11"/>
  <c r="D20" i="11"/>
  <c r="M20" i="11"/>
  <c r="AD20" i="11"/>
  <c r="AL20" i="11"/>
  <c r="N20" i="11"/>
  <c r="AF20" i="11"/>
  <c r="AR20" i="11"/>
  <c r="W20" i="11"/>
  <c r="AI20" i="11"/>
  <c r="AT20" i="11"/>
  <c r="S20" i="11"/>
  <c r="AP20" i="11"/>
  <c r="AM20" i="11"/>
  <c r="AQ20" i="11"/>
  <c r="AU20" i="11"/>
  <c r="AV20" i="11"/>
  <c r="AX20" i="11"/>
  <c r="AE20" i="11"/>
  <c r="AO20" i="11"/>
  <c r="L20" i="11"/>
  <c r="AN20" i="11"/>
  <c r="P20" i="11"/>
  <c r="AK20" i="11"/>
  <c r="AS20" i="11"/>
  <c r="G20" i="11"/>
  <c r="AG20" i="11"/>
  <c r="F52" i="1"/>
  <c r="F58" i="1" s="1"/>
  <c r="AB36" i="4"/>
  <c r="J21" i="4"/>
  <c r="L36" i="4"/>
  <c r="AU66" i="3"/>
  <c r="B34" i="17"/>
  <c r="O54" i="1" s="1"/>
  <c r="AP21" i="4"/>
  <c r="E66" i="3"/>
  <c r="AR36" i="4"/>
  <c r="Z21" i="4"/>
  <c r="N66" i="3"/>
  <c r="C85" i="4"/>
  <c r="I54" i="1" s="1"/>
  <c r="C66" i="4"/>
  <c r="A66" i="4" s="1"/>
  <c r="C61" i="4"/>
  <c r="A61" i="4" s="1"/>
  <c r="C71" i="4"/>
  <c r="A71" i="4" s="1"/>
  <c r="AM21" i="11"/>
  <c r="W21" i="11"/>
  <c r="O52" i="1"/>
  <c r="T3" i="13" s="1"/>
  <c r="T4" i="13" s="1"/>
  <c r="Q52" i="1"/>
  <c r="Q55" i="1" s="1"/>
  <c r="F21" i="11"/>
  <c r="X21" i="11"/>
  <c r="AJ8" i="11"/>
  <c r="AN21" i="11"/>
  <c r="K21" i="11"/>
  <c r="U8" i="11"/>
  <c r="AC8" i="11"/>
  <c r="AK8" i="11"/>
  <c r="AS8" i="11"/>
  <c r="O8" i="11"/>
  <c r="AX21" i="11"/>
  <c r="Q21" i="11"/>
  <c r="AD8" i="11"/>
  <c r="AL8" i="11"/>
  <c r="AT8" i="11"/>
  <c r="J21" i="11"/>
  <c r="T21" i="11"/>
  <c r="AB21" i="11"/>
  <c r="AF8" i="11"/>
  <c r="AR21" i="11"/>
  <c r="R8" i="11"/>
  <c r="Z8" i="11"/>
  <c r="E21" i="11"/>
  <c r="S21" i="11"/>
  <c r="K8" i="11"/>
  <c r="L21" i="11"/>
  <c r="P8" i="11"/>
  <c r="U21" i="11"/>
  <c r="AC21" i="11"/>
  <c r="AK21" i="11"/>
  <c r="AS21" i="11"/>
  <c r="AD21" i="11"/>
  <c r="AL21" i="11"/>
  <c r="AT21" i="11"/>
  <c r="H8" i="11"/>
  <c r="M8" i="11"/>
  <c r="R21" i="11"/>
  <c r="Z21" i="11"/>
  <c r="I8" i="11"/>
  <c r="S8" i="11"/>
  <c r="AA8" i="11"/>
  <c r="X8" i="11"/>
  <c r="AJ21" i="11"/>
  <c r="AN8" i="11"/>
  <c r="G21" i="11"/>
  <c r="L8" i="11"/>
  <c r="Y8" i="11"/>
  <c r="AG8" i="11"/>
  <c r="AO8" i="11"/>
  <c r="Q8" i="11"/>
  <c r="AH8" i="11"/>
  <c r="AP8" i="11"/>
  <c r="T8" i="11"/>
  <c r="AB8" i="11"/>
  <c r="AF21" i="11"/>
  <c r="AR8" i="11"/>
  <c r="D21" i="11"/>
  <c r="M21" i="11"/>
  <c r="V8" i="11"/>
  <c r="E8" i="11"/>
  <c r="I21" i="11"/>
  <c r="N8" i="11"/>
  <c r="F8" i="11"/>
  <c r="G8" i="11"/>
  <c r="P21" i="11"/>
  <c r="Y21" i="11"/>
  <c r="AG21" i="11"/>
  <c r="AO21" i="11"/>
  <c r="O21" i="11"/>
  <c r="AX8" i="11"/>
  <c r="AH21" i="11"/>
  <c r="AP21" i="11"/>
  <c r="J8" i="11"/>
  <c r="D8" i="11"/>
  <c r="H21" i="11"/>
  <c r="V21" i="11"/>
  <c r="N21" i="11"/>
  <c r="W8" i="11"/>
  <c r="AU8" i="11"/>
  <c r="AQ8" i="11"/>
  <c r="AI8" i="11"/>
  <c r="F55" i="1"/>
  <c r="AQ21" i="11"/>
  <c r="AI21" i="11"/>
  <c r="AE21" i="11"/>
  <c r="G52" i="1"/>
  <c r="C76" i="4"/>
  <c r="A76" i="4" s="1"/>
  <c r="D18" i="17"/>
  <c r="D34" i="17" s="1"/>
  <c r="C34" i="17"/>
  <c r="C81" i="4"/>
  <c r="A81" i="4" s="1"/>
  <c r="E19" i="7"/>
  <c r="L54" i="1"/>
  <c r="C84" i="3"/>
  <c r="H54" i="1" s="1"/>
  <c r="AU21" i="11"/>
  <c r="AM8" i="11"/>
  <c r="AE8" i="11"/>
  <c r="AA21" i="11"/>
  <c r="H52" i="1"/>
  <c r="K56" i="3"/>
  <c r="K36" i="3"/>
  <c r="K16" i="3"/>
  <c r="AB56" i="3"/>
  <c r="AB36" i="3"/>
  <c r="AB16" i="3"/>
  <c r="AJ56" i="3"/>
  <c r="AJ36" i="3"/>
  <c r="AJ16" i="3"/>
  <c r="AZ56" i="3"/>
  <c r="AZ51" i="3"/>
  <c r="AZ36" i="3"/>
  <c r="AZ16" i="3"/>
  <c r="H81" i="3"/>
  <c r="H31" i="3"/>
  <c r="H11" i="3"/>
  <c r="Y81" i="3"/>
  <c r="Y31" i="3"/>
  <c r="Y11" i="3"/>
  <c r="AS71" i="3"/>
  <c r="AS81" i="3"/>
  <c r="AS31" i="3"/>
  <c r="AS11" i="3"/>
  <c r="AE46" i="3"/>
  <c r="AE26" i="3"/>
  <c r="AE6" i="3"/>
  <c r="O46" i="3"/>
  <c r="O26" i="3"/>
  <c r="O6" i="3"/>
  <c r="AP46" i="3"/>
  <c r="AP26" i="3"/>
  <c r="AP6" i="3"/>
  <c r="U41" i="3"/>
  <c r="U21" i="3"/>
  <c r="X41" i="3"/>
  <c r="X21" i="3"/>
  <c r="AM41" i="3"/>
  <c r="AM21" i="3"/>
  <c r="BC61" i="3"/>
  <c r="BC41" i="3"/>
  <c r="BC21" i="3"/>
  <c r="R51" i="4"/>
  <c r="R31" i="4"/>
  <c r="R11" i="4"/>
  <c r="AH51" i="4"/>
  <c r="AH31" i="4"/>
  <c r="AH11" i="4"/>
  <c r="AX51" i="4"/>
  <c r="AX31" i="4"/>
  <c r="AX11" i="4"/>
  <c r="O46" i="4"/>
  <c r="O26" i="4"/>
  <c r="O6" i="4"/>
  <c r="AE46" i="4"/>
  <c r="AE26" i="4"/>
  <c r="AE6" i="4"/>
  <c r="AU46" i="4"/>
  <c r="AU26" i="4"/>
  <c r="AU6" i="4"/>
  <c r="D41" i="4"/>
  <c r="T41" i="4"/>
  <c r="T21" i="4"/>
  <c r="AJ56" i="4"/>
  <c r="AJ41" i="4"/>
  <c r="AJ21" i="4"/>
  <c r="AZ56" i="4"/>
  <c r="AZ41" i="4"/>
  <c r="AZ21" i="4"/>
  <c r="G18" i="8"/>
  <c r="G36" i="8"/>
  <c r="U30" i="1" s="1"/>
  <c r="W18" i="8"/>
  <c r="W36" i="8"/>
  <c r="E36" i="4"/>
  <c r="U36" i="4"/>
  <c r="U16" i="4"/>
  <c r="AK36" i="4"/>
  <c r="AK16" i="4"/>
  <c r="BA36" i="4"/>
  <c r="BA16" i="4"/>
  <c r="X18" i="8"/>
  <c r="X36" i="8"/>
  <c r="BC51" i="4"/>
  <c r="AM51" i="4"/>
  <c r="W51" i="4"/>
  <c r="G51" i="4"/>
  <c r="AR46" i="4"/>
  <c r="AB46" i="4"/>
  <c r="L46" i="4"/>
  <c r="AV36" i="4"/>
  <c r="AF36" i="4"/>
  <c r="P36" i="4"/>
  <c r="BA31" i="4"/>
  <c r="AK31" i="4"/>
  <c r="U31" i="4"/>
  <c r="E31" i="4"/>
  <c r="J26" i="4"/>
  <c r="AT21" i="4"/>
  <c r="AD21" i="4"/>
  <c r="N21" i="4"/>
  <c r="AX16" i="4"/>
  <c r="AH16" i="4"/>
  <c r="R16" i="4"/>
  <c r="L81" i="3"/>
  <c r="AP76" i="3"/>
  <c r="O76" i="3"/>
  <c r="AE76" i="3"/>
  <c r="AT71" i="3"/>
  <c r="AD71" i="3"/>
  <c r="J71" i="3"/>
  <c r="AY66" i="3"/>
  <c r="AI66" i="3"/>
  <c r="Z66" i="3"/>
  <c r="BD61" i="3"/>
  <c r="AN61" i="3"/>
  <c r="AF61" i="3"/>
  <c r="AA61" i="3"/>
  <c r="AT56" i="3"/>
  <c r="AD56" i="3"/>
  <c r="J56" i="3"/>
  <c r="I52" i="1"/>
  <c r="AU41" i="4"/>
  <c r="AE41" i="4"/>
  <c r="O41" i="4"/>
  <c r="AV81" i="3"/>
  <c r="G81" i="3"/>
  <c r="S81" i="3"/>
  <c r="BA76" i="3"/>
  <c r="AK76" i="3"/>
  <c r="F76" i="3"/>
  <c r="L76" i="3"/>
  <c r="Y71" i="3"/>
  <c r="H71" i="3"/>
  <c r="AP66" i="3"/>
  <c r="O66" i="3"/>
  <c r="AE66" i="3"/>
  <c r="E61" i="3"/>
  <c r="N61" i="3"/>
  <c r="AQ46" i="3"/>
  <c r="R46" i="3"/>
  <c r="AG46" i="3"/>
  <c r="AV41" i="3"/>
  <c r="G41" i="3"/>
  <c r="S41" i="3"/>
  <c r="BD31" i="3"/>
  <c r="AN31" i="3"/>
  <c r="AF31" i="3"/>
  <c r="AA31" i="3"/>
  <c r="AS26" i="3"/>
  <c r="Y26" i="3"/>
  <c r="H26" i="3"/>
  <c r="AX21" i="3"/>
  <c r="AH21" i="3"/>
  <c r="W21" i="3"/>
  <c r="BB16" i="3"/>
  <c r="AL16" i="3"/>
  <c r="P16" i="3"/>
  <c r="Q16" i="3"/>
  <c r="AP11" i="3"/>
  <c r="O11" i="3"/>
  <c r="AE11" i="3"/>
  <c r="AU6" i="3"/>
  <c r="E6" i="3"/>
  <c r="N6" i="3"/>
  <c r="AG36" i="3"/>
  <c r="AQ31" i="3"/>
  <c r="R31" i="3"/>
  <c r="U31" i="3"/>
  <c r="AR26" i="3"/>
  <c r="AF26" i="3"/>
  <c r="AA26" i="3"/>
  <c r="AO21" i="3"/>
  <c r="F21" i="3"/>
  <c r="L21" i="3"/>
  <c r="AK16" i="3"/>
  <c r="F16" i="3"/>
  <c r="AM11" i="3"/>
  <c r="BA51" i="3"/>
  <c r="Y51" i="3"/>
  <c r="AC51" i="3"/>
  <c r="AU36" i="3"/>
  <c r="R36" i="3"/>
  <c r="AN26" i="3"/>
  <c r="AU51" i="3"/>
  <c r="BD56" i="3"/>
  <c r="AF56" i="3"/>
  <c r="AV51" i="3"/>
  <c r="AF51" i="3"/>
  <c r="K51" i="3"/>
  <c r="AO46" i="3"/>
  <c r="M46" i="3"/>
  <c r="AC46" i="3"/>
  <c r="AX36" i="3"/>
  <c r="AH36" i="3"/>
  <c r="W36" i="3"/>
  <c r="BB31" i="3"/>
  <c r="AL31" i="3"/>
  <c r="P31" i="3"/>
  <c r="Q31" i="3"/>
  <c r="AQ26" i="3"/>
  <c r="R26" i="3"/>
  <c r="AV21" i="3"/>
  <c r="G21" i="3"/>
  <c r="S21" i="3"/>
  <c r="AY51" i="3"/>
  <c r="E51" i="3"/>
  <c r="N51" i="3"/>
  <c r="AZ46" i="3"/>
  <c r="AJ46" i="3"/>
  <c r="AB46" i="3"/>
  <c r="BA41" i="3"/>
  <c r="AK41" i="3"/>
  <c r="F41" i="3"/>
  <c r="L41" i="3"/>
  <c r="AK36" i="3"/>
  <c r="F36" i="3"/>
  <c r="L36" i="3"/>
  <c r="X16" i="3"/>
  <c r="U16" i="3"/>
  <c r="AA36" i="3"/>
  <c r="AA16" i="3"/>
  <c r="AF36" i="3"/>
  <c r="AF16" i="3"/>
  <c r="AN36" i="3"/>
  <c r="AN16" i="3"/>
  <c r="BD36" i="3"/>
  <c r="BD16" i="3"/>
  <c r="V81" i="3"/>
  <c r="V51" i="3"/>
  <c r="V31" i="3"/>
  <c r="V11" i="3"/>
  <c r="I81" i="3"/>
  <c r="I51" i="3"/>
  <c r="I31" i="3"/>
  <c r="I11" i="3"/>
  <c r="AW71" i="3"/>
  <c r="AW81" i="3"/>
  <c r="AW51" i="3"/>
  <c r="AW31" i="3"/>
  <c r="AW11" i="3"/>
  <c r="J46" i="3"/>
  <c r="J26" i="3"/>
  <c r="J6" i="3"/>
  <c r="AD46" i="3"/>
  <c r="AD26" i="3"/>
  <c r="AD6" i="3"/>
  <c r="AT46" i="3"/>
  <c r="AT26" i="3"/>
  <c r="AT6" i="3"/>
  <c r="AG41" i="3"/>
  <c r="AG21" i="3"/>
  <c r="R41" i="3"/>
  <c r="R21" i="3"/>
  <c r="AQ61" i="3"/>
  <c r="AQ41" i="3"/>
  <c r="AQ21" i="3"/>
  <c r="F51" i="4"/>
  <c r="F31" i="4"/>
  <c r="V51" i="4"/>
  <c r="V31" i="4"/>
  <c r="V11" i="4"/>
  <c r="AL51" i="4"/>
  <c r="AL31" i="4"/>
  <c r="AL11" i="4"/>
  <c r="BB51" i="4"/>
  <c r="BB31" i="4"/>
  <c r="BB11" i="4"/>
  <c r="S46" i="4"/>
  <c r="S26" i="4"/>
  <c r="S6" i="4"/>
  <c r="AI46" i="4"/>
  <c r="AI26" i="4"/>
  <c r="AI6" i="4"/>
  <c r="AY46" i="4"/>
  <c r="AY26" i="4"/>
  <c r="AY6" i="4"/>
  <c r="H56" i="4"/>
  <c r="H41" i="4"/>
  <c r="X56" i="4"/>
  <c r="X41" i="4"/>
  <c r="X21" i="4"/>
  <c r="AN41" i="4"/>
  <c r="AN21" i="4"/>
  <c r="BD41" i="4"/>
  <c r="BD21" i="4"/>
  <c r="I36" i="4"/>
  <c r="I16" i="4"/>
  <c r="Y36" i="4"/>
  <c r="Y16" i="4"/>
  <c r="AO36" i="4"/>
  <c r="AO16" i="4"/>
  <c r="L36" i="8"/>
  <c r="L18" i="8"/>
  <c r="AY51" i="4"/>
  <c r="AI51" i="4"/>
  <c r="S51" i="4"/>
  <c r="BD46" i="4"/>
  <c r="AN46" i="4"/>
  <c r="X46" i="4"/>
  <c r="H46" i="4"/>
  <c r="AW31" i="4"/>
  <c r="AG31" i="4"/>
  <c r="Q31" i="4"/>
  <c r="BB26" i="4"/>
  <c r="AL26" i="4"/>
  <c r="V26" i="4"/>
  <c r="F26" i="4"/>
  <c r="AY11" i="4"/>
  <c r="AI11" i="4"/>
  <c r="S11" i="4"/>
  <c r="BD6" i="4"/>
  <c r="AN6" i="4"/>
  <c r="X6" i="4"/>
  <c r="H6" i="4"/>
  <c r="BB76" i="3"/>
  <c r="AL76" i="3"/>
  <c r="P76" i="3"/>
  <c r="Q76" i="3"/>
  <c r="AP71" i="3"/>
  <c r="O71" i="3"/>
  <c r="AE71" i="3"/>
  <c r="AZ61" i="3"/>
  <c r="AJ61" i="3"/>
  <c r="AB61" i="3"/>
  <c r="K61" i="3"/>
  <c r="AP56" i="3"/>
  <c r="O56" i="3"/>
  <c r="AE56" i="3"/>
  <c r="AQ41" i="4"/>
  <c r="AA41" i="4"/>
  <c r="K41" i="4"/>
  <c r="AU36" i="4"/>
  <c r="AE36" i="4"/>
  <c r="O36" i="4"/>
  <c r="AZ31" i="4"/>
  <c r="AJ31" i="4"/>
  <c r="T31" i="4"/>
  <c r="BA26" i="4"/>
  <c r="AK26" i="4"/>
  <c r="U26" i="4"/>
  <c r="E26" i="4"/>
  <c r="AO21" i="4"/>
  <c r="Y21" i="4"/>
  <c r="I21" i="4"/>
  <c r="F11" i="4"/>
  <c r="AR81" i="3"/>
  <c r="T81" i="3"/>
  <c r="D81" i="3"/>
  <c r="AW76" i="3"/>
  <c r="I76" i="3"/>
  <c r="V76" i="3"/>
  <c r="AO71" i="3"/>
  <c r="M71" i="3"/>
  <c r="AC71" i="3"/>
  <c r="AL66" i="3"/>
  <c r="P66" i="3"/>
  <c r="Q66" i="3"/>
  <c r="R61" i="3"/>
  <c r="AG61" i="3"/>
  <c r="AS56" i="3"/>
  <c r="Y56" i="3"/>
  <c r="H56" i="3"/>
  <c r="BC46" i="3"/>
  <c r="AM46" i="3"/>
  <c r="X46" i="3"/>
  <c r="U46" i="3"/>
  <c r="AR41" i="3"/>
  <c r="T41" i="3"/>
  <c r="D41" i="3"/>
  <c r="AZ31" i="3"/>
  <c r="AJ31" i="3"/>
  <c r="AB31" i="3"/>
  <c r="K31" i="3"/>
  <c r="AO26" i="3"/>
  <c r="M26" i="3"/>
  <c r="AC26" i="3"/>
  <c r="AT21" i="3"/>
  <c r="AD21" i="3"/>
  <c r="J21" i="3"/>
  <c r="AX16" i="3"/>
  <c r="AH16" i="3"/>
  <c r="W16" i="3"/>
  <c r="BB11" i="3"/>
  <c r="AL11" i="3"/>
  <c r="P11" i="3"/>
  <c r="Q11" i="3"/>
  <c r="AQ6" i="3"/>
  <c r="R6" i="3"/>
  <c r="AG6" i="3"/>
  <c r="E36" i="3"/>
  <c r="U36" i="3"/>
  <c r="AM31" i="3"/>
  <c r="X31" i="3"/>
  <c r="BD26" i="3"/>
  <c r="AJ26" i="3"/>
  <c r="AB26" i="3"/>
  <c r="BA21" i="3"/>
  <c r="AK21" i="3"/>
  <c r="V21" i="3"/>
  <c r="AW16" i="3"/>
  <c r="I16" i="3"/>
  <c r="V16" i="3"/>
  <c r="BA36" i="3"/>
  <c r="AS51" i="3"/>
  <c r="M51" i="3"/>
  <c r="L51" i="3"/>
  <c r="AQ36" i="3"/>
  <c r="N36" i="3"/>
  <c r="Y21" i="3"/>
  <c r="AV56" i="3"/>
  <c r="S56" i="3"/>
  <c r="AN51" i="3"/>
  <c r="AB51" i="3"/>
  <c r="AP41" i="3"/>
  <c r="O41" i="3"/>
  <c r="AE41" i="3"/>
  <c r="AT36" i="3"/>
  <c r="AD36" i="3"/>
  <c r="J36" i="3"/>
  <c r="BC26" i="3"/>
  <c r="AM26" i="3"/>
  <c r="X26" i="3"/>
  <c r="U26" i="3"/>
  <c r="AZ11" i="3"/>
  <c r="AJ11" i="3"/>
  <c r="AB11" i="3"/>
  <c r="K11" i="3"/>
  <c r="AQ51" i="3"/>
  <c r="R51" i="3"/>
  <c r="AG51" i="3"/>
  <c r="AV46" i="3"/>
  <c r="G46" i="3"/>
  <c r="S46" i="3"/>
  <c r="AW41" i="3"/>
  <c r="I41" i="3"/>
  <c r="V41" i="3"/>
  <c r="AW36" i="3"/>
  <c r="I36" i="3"/>
  <c r="V36" i="3"/>
  <c r="BC16" i="3"/>
  <c r="AI16" i="3"/>
  <c r="Z16" i="3"/>
  <c r="BC11" i="3"/>
  <c r="S52" i="1"/>
  <c r="D56" i="3"/>
  <c r="D51" i="3"/>
  <c r="D36" i="3"/>
  <c r="D16" i="3"/>
  <c r="T56" i="3"/>
  <c r="T51" i="3"/>
  <c r="T36" i="3"/>
  <c r="T16" i="3"/>
  <c r="AR56" i="3"/>
  <c r="AR51" i="3"/>
  <c r="AR36" i="3"/>
  <c r="AR16" i="3"/>
  <c r="L31" i="3"/>
  <c r="L11" i="3"/>
  <c r="F81" i="3"/>
  <c r="F31" i="3"/>
  <c r="F11" i="3"/>
  <c r="AK81" i="3"/>
  <c r="AK31" i="3"/>
  <c r="AK11" i="3"/>
  <c r="BA71" i="3"/>
  <c r="BA81" i="3"/>
  <c r="BA31" i="3"/>
  <c r="BA11" i="3"/>
  <c r="W46" i="3"/>
  <c r="W26" i="3"/>
  <c r="W6" i="3"/>
  <c r="AH46" i="3"/>
  <c r="AH26" i="3"/>
  <c r="AH6" i="3"/>
  <c r="AX66" i="3"/>
  <c r="AX46" i="3"/>
  <c r="AX26" i="3"/>
  <c r="AX6" i="3"/>
  <c r="N41" i="3"/>
  <c r="N21" i="3"/>
  <c r="E41" i="3"/>
  <c r="E21" i="3"/>
  <c r="AU61" i="3"/>
  <c r="AU41" i="3"/>
  <c r="AU21" i="3"/>
  <c r="J51" i="4"/>
  <c r="J31" i="4"/>
  <c r="Z51" i="4"/>
  <c r="Z31" i="4"/>
  <c r="Z11" i="4"/>
  <c r="AP51" i="4"/>
  <c r="AP31" i="4"/>
  <c r="AP11" i="4"/>
  <c r="G46" i="4"/>
  <c r="W46" i="4"/>
  <c r="W26" i="4"/>
  <c r="W6" i="4"/>
  <c r="AM46" i="4"/>
  <c r="AM26" i="4"/>
  <c r="AM6" i="4"/>
  <c r="BC46" i="4"/>
  <c r="BC26" i="4"/>
  <c r="BC6" i="4"/>
  <c r="E36" i="17"/>
  <c r="L41" i="4"/>
  <c r="L21" i="4"/>
  <c r="AB41" i="4"/>
  <c r="AB21" i="4"/>
  <c r="AR41" i="4"/>
  <c r="AR21" i="4"/>
  <c r="M36" i="4"/>
  <c r="M16" i="4"/>
  <c r="AC36" i="4"/>
  <c r="AC16" i="4"/>
  <c r="AS36" i="4"/>
  <c r="AS16" i="4"/>
  <c r="AU51" i="4"/>
  <c r="AE51" i="4"/>
  <c r="O51" i="4"/>
  <c r="AZ46" i="4"/>
  <c r="AJ46" i="4"/>
  <c r="T46" i="4"/>
  <c r="BD36" i="4"/>
  <c r="AN36" i="4"/>
  <c r="X36" i="4"/>
  <c r="H36" i="4"/>
  <c r="AS31" i="4"/>
  <c r="AC31" i="4"/>
  <c r="M31" i="4"/>
  <c r="AX26" i="4"/>
  <c r="AH26" i="4"/>
  <c r="R26" i="4"/>
  <c r="BB21" i="4"/>
  <c r="AL21" i="4"/>
  <c r="V21" i="4"/>
  <c r="F21" i="4"/>
  <c r="AP16" i="4"/>
  <c r="Z16" i="4"/>
  <c r="J16" i="4"/>
  <c r="AU11" i="4"/>
  <c r="AE11" i="4"/>
  <c r="O11" i="4"/>
  <c r="AZ6" i="4"/>
  <c r="AJ6" i="4"/>
  <c r="T6" i="4"/>
  <c r="D6" i="4"/>
  <c r="AX76" i="3"/>
  <c r="AH76" i="3"/>
  <c r="W76" i="3"/>
  <c r="BB71" i="3"/>
  <c r="AL71" i="3"/>
  <c r="P71" i="3"/>
  <c r="Q71" i="3"/>
  <c r="AQ66" i="3"/>
  <c r="R66" i="3"/>
  <c r="AG66" i="3"/>
  <c r="AV61" i="3"/>
  <c r="G61" i="3"/>
  <c r="S61" i="3"/>
  <c r="BB56" i="3"/>
  <c r="AL56" i="3"/>
  <c r="P56" i="3"/>
  <c r="Q56" i="3"/>
  <c r="BC41" i="4"/>
  <c r="AM41" i="4"/>
  <c r="W41" i="4"/>
  <c r="G41" i="4"/>
  <c r="BA21" i="4"/>
  <c r="AK21" i="4"/>
  <c r="U21" i="4"/>
  <c r="E21" i="4"/>
  <c r="BD81" i="3"/>
  <c r="AN81" i="3"/>
  <c r="AF81" i="3"/>
  <c r="AA81" i="3"/>
  <c r="AS76" i="3"/>
  <c r="Y76" i="3"/>
  <c r="H76" i="3"/>
  <c r="AK71" i="3"/>
  <c r="F71" i="3"/>
  <c r="L71" i="3"/>
  <c r="AH66" i="3"/>
  <c r="W66" i="3"/>
  <c r="AM61" i="3"/>
  <c r="X61" i="3"/>
  <c r="U61" i="3"/>
  <c r="AO56" i="3"/>
  <c r="AY46" i="3"/>
  <c r="AI46" i="3"/>
  <c r="Z46" i="3"/>
  <c r="BD41" i="3"/>
  <c r="AN41" i="3"/>
  <c r="AF41" i="3"/>
  <c r="AA41" i="3"/>
  <c r="AV31" i="3"/>
  <c r="G31" i="3"/>
  <c r="S31" i="3"/>
  <c r="BA26" i="3"/>
  <c r="AK26" i="3"/>
  <c r="F26" i="3"/>
  <c r="L26" i="3"/>
  <c r="AP21" i="3"/>
  <c r="O21" i="3"/>
  <c r="AE21" i="3"/>
  <c r="AT16" i="3"/>
  <c r="AD16" i="3"/>
  <c r="J16" i="3"/>
  <c r="AX11" i="3"/>
  <c r="AH11" i="3"/>
  <c r="W11" i="3"/>
  <c r="BC6" i="3"/>
  <c r="AM6" i="3"/>
  <c r="X6" i="3"/>
  <c r="U6" i="3"/>
  <c r="X36" i="3"/>
  <c r="BC31" i="3"/>
  <c r="AI31" i="3"/>
  <c r="Z31" i="3"/>
  <c r="AZ26" i="3"/>
  <c r="G26" i="3"/>
  <c r="S26" i="3"/>
  <c r="AW21" i="3"/>
  <c r="I21" i="3"/>
  <c r="H21" i="3"/>
  <c r="AS16" i="3"/>
  <c r="Y16" i="3"/>
  <c r="H16" i="3"/>
  <c r="AM16" i="3"/>
  <c r="Z11" i="3"/>
  <c r="F51" i="3"/>
  <c r="BC36" i="3"/>
  <c r="AM36" i="3"/>
  <c r="AY31" i="3"/>
  <c r="BA16" i="3"/>
  <c r="X11" i="3"/>
  <c r="AN56" i="3"/>
  <c r="AA56" i="3"/>
  <c r="AJ51" i="3"/>
  <c r="S51" i="3"/>
  <c r="AW46" i="3"/>
  <c r="I46" i="3"/>
  <c r="V46" i="3"/>
  <c r="AP36" i="3"/>
  <c r="O36" i="3"/>
  <c r="AE36" i="3"/>
  <c r="AT31" i="3"/>
  <c r="AD31" i="3"/>
  <c r="J31" i="3"/>
  <c r="AY26" i="3"/>
  <c r="BD21" i="3"/>
  <c r="AN21" i="3"/>
  <c r="AF21" i="3"/>
  <c r="AA21" i="3"/>
  <c r="AM51" i="3"/>
  <c r="X51" i="3"/>
  <c r="U51" i="3"/>
  <c r="AR46" i="3"/>
  <c r="T46" i="3"/>
  <c r="D46" i="3"/>
  <c r="AS41" i="3"/>
  <c r="Y41" i="3"/>
  <c r="H41" i="3"/>
  <c r="AS36" i="3"/>
  <c r="Y36" i="3"/>
  <c r="H36" i="3"/>
  <c r="E16" i="3"/>
  <c r="N16" i="3"/>
  <c r="AQ11" i="3"/>
  <c r="U11" i="3"/>
  <c r="S36" i="3"/>
  <c r="S16" i="3"/>
  <c r="G36" i="3"/>
  <c r="G16" i="3"/>
  <c r="AV36" i="3"/>
  <c r="AV16" i="3"/>
  <c r="AC31" i="3"/>
  <c r="AC11" i="3"/>
  <c r="M81" i="3"/>
  <c r="M31" i="3"/>
  <c r="M11" i="3"/>
  <c r="AO81" i="3"/>
  <c r="AO31" i="3"/>
  <c r="AO11" i="3"/>
  <c r="Q46" i="3"/>
  <c r="Q26" i="3"/>
  <c r="Q6" i="3"/>
  <c r="P46" i="3"/>
  <c r="P26" i="3"/>
  <c r="P6" i="3"/>
  <c r="AL46" i="3"/>
  <c r="AL26" i="3"/>
  <c r="AL6" i="3"/>
  <c r="BB66" i="3"/>
  <c r="BB46" i="3"/>
  <c r="BB26" i="3"/>
  <c r="BB6" i="3"/>
  <c r="Z41" i="3"/>
  <c r="Z21" i="3"/>
  <c r="AI41" i="3"/>
  <c r="AI21" i="3"/>
  <c r="AY61" i="3"/>
  <c r="AY41" i="3"/>
  <c r="AY21" i="3"/>
  <c r="N51" i="4"/>
  <c r="N31" i="4"/>
  <c r="N11" i="4"/>
  <c r="AD51" i="4"/>
  <c r="AD31" i="4"/>
  <c r="AD11" i="4"/>
  <c r="AT51" i="4"/>
  <c r="AT31" i="4"/>
  <c r="AT11" i="4"/>
  <c r="K46" i="4"/>
  <c r="K26" i="4"/>
  <c r="AA46" i="4"/>
  <c r="AA26" i="4"/>
  <c r="AA6" i="4"/>
  <c r="AQ46" i="4"/>
  <c r="AQ26" i="4"/>
  <c r="AQ6" i="4"/>
  <c r="P56" i="4"/>
  <c r="P41" i="4"/>
  <c r="P21" i="4"/>
  <c r="AF41" i="4"/>
  <c r="AF21" i="4"/>
  <c r="AV41" i="4"/>
  <c r="AV21" i="4"/>
  <c r="Q36" i="4"/>
  <c r="Q16" i="4"/>
  <c r="AG36" i="4"/>
  <c r="AG16" i="4"/>
  <c r="AW36" i="4"/>
  <c r="AW16" i="4"/>
  <c r="T36" i="8"/>
  <c r="T18" i="8"/>
  <c r="C212" i="11"/>
  <c r="C211" i="11"/>
  <c r="C80" i="11"/>
  <c r="C67" i="11"/>
  <c r="C20" i="11"/>
  <c r="C54" i="11"/>
  <c r="C32" i="11"/>
  <c r="C28" i="11"/>
  <c r="C21" i="11"/>
  <c r="C41" i="11"/>
  <c r="C19" i="11"/>
  <c r="C15" i="11"/>
  <c r="C6" i="11"/>
  <c r="C2" i="11"/>
  <c r="C7" i="11"/>
  <c r="C8" i="11"/>
  <c r="V2" i="1"/>
  <c r="V3" i="1"/>
  <c r="AQ51" i="4"/>
  <c r="AA51" i="4"/>
  <c r="K51" i="4"/>
  <c r="AV46" i="4"/>
  <c r="AF46" i="4"/>
  <c r="P46" i="4"/>
  <c r="AZ36" i="4"/>
  <c r="AJ36" i="4"/>
  <c r="T36" i="4"/>
  <c r="D36" i="4"/>
  <c r="AO31" i="4"/>
  <c r="Y31" i="4"/>
  <c r="I31" i="4"/>
  <c r="AT26" i="4"/>
  <c r="AD26" i="4"/>
  <c r="N26" i="4"/>
  <c r="AX21" i="4"/>
  <c r="AH21" i="4"/>
  <c r="R21" i="4"/>
  <c r="BB16" i="4"/>
  <c r="AL16" i="4"/>
  <c r="V16" i="4"/>
  <c r="F16" i="4"/>
  <c r="AQ11" i="4"/>
  <c r="AA11" i="4"/>
  <c r="K11" i="4"/>
  <c r="AV6" i="4"/>
  <c r="AF6" i="4"/>
  <c r="P6" i="4"/>
  <c r="AC81" i="3"/>
  <c r="AT76" i="3"/>
  <c r="AD76" i="3"/>
  <c r="J76" i="3"/>
  <c r="AX71" i="3"/>
  <c r="AH71" i="3"/>
  <c r="W71" i="3"/>
  <c r="BC66" i="3"/>
  <c r="AM66" i="3"/>
  <c r="X66" i="3"/>
  <c r="U66" i="3"/>
  <c r="AR61" i="3"/>
  <c r="T61" i="3"/>
  <c r="D61" i="3"/>
  <c r="AX56" i="3"/>
  <c r="AH56" i="3"/>
  <c r="W56" i="3"/>
  <c r="AY41" i="4"/>
  <c r="AI41" i="4"/>
  <c r="S41" i="4"/>
  <c r="BC36" i="4"/>
  <c r="AM36" i="4"/>
  <c r="W36" i="4"/>
  <c r="G36" i="4"/>
  <c r="AR31" i="4"/>
  <c r="AB31" i="4"/>
  <c r="L31" i="4"/>
  <c r="AS26" i="4"/>
  <c r="AC26" i="4"/>
  <c r="M26" i="4"/>
  <c r="AW21" i="4"/>
  <c r="AG21" i="4"/>
  <c r="Q21" i="4"/>
  <c r="E16" i="4"/>
  <c r="AZ81" i="3"/>
  <c r="AJ81" i="3"/>
  <c r="AB81" i="3"/>
  <c r="K81" i="3"/>
  <c r="AO76" i="3"/>
  <c r="M76" i="3"/>
  <c r="AC76" i="3"/>
  <c r="I71" i="3"/>
  <c r="V71" i="3"/>
  <c r="AT66" i="3"/>
  <c r="AD66" i="3"/>
  <c r="J66" i="3"/>
  <c r="AI61" i="3"/>
  <c r="Z61" i="3"/>
  <c r="BA56" i="3"/>
  <c r="AK56" i="3"/>
  <c r="F56" i="3"/>
  <c r="L56" i="3"/>
  <c r="AU46" i="3"/>
  <c r="E46" i="3"/>
  <c r="N46" i="3"/>
  <c r="AZ41" i="3"/>
  <c r="AJ41" i="3"/>
  <c r="AB41" i="3"/>
  <c r="K41" i="3"/>
  <c r="AR31" i="3"/>
  <c r="T31" i="3"/>
  <c r="D31" i="3"/>
  <c r="AW26" i="3"/>
  <c r="I26" i="3"/>
  <c r="V26" i="3"/>
  <c r="BB21" i="3"/>
  <c r="AL21" i="3"/>
  <c r="P21" i="3"/>
  <c r="Q21" i="3"/>
  <c r="AP16" i="3"/>
  <c r="O16" i="3"/>
  <c r="AE16" i="3"/>
  <c r="AT11" i="3"/>
  <c r="AD11" i="3"/>
  <c r="J11" i="3"/>
  <c r="AY6" i="3"/>
  <c r="AI6" i="3"/>
  <c r="Z6" i="3"/>
  <c r="Z36" i="3"/>
  <c r="AU31" i="3"/>
  <c r="E31" i="3"/>
  <c r="N31" i="3"/>
  <c r="AV26" i="3"/>
  <c r="T26" i="3"/>
  <c r="D26" i="3"/>
  <c r="AS21" i="3"/>
  <c r="M21" i="3"/>
  <c r="AC21" i="3"/>
  <c r="AO16" i="3"/>
  <c r="M16" i="3"/>
  <c r="L16" i="3"/>
  <c r="AY11" i="3"/>
  <c r="AG11" i="3"/>
  <c r="AK51" i="3"/>
  <c r="H51" i="3"/>
  <c r="AY36" i="3"/>
  <c r="AI36" i="3"/>
  <c r="AG31" i="3"/>
  <c r="AC16" i="3"/>
  <c r="G56" i="3"/>
  <c r="BD51" i="3"/>
  <c r="G51" i="3"/>
  <c r="AA51" i="3"/>
  <c r="AS46" i="3"/>
  <c r="Y46" i="3"/>
  <c r="H46" i="3"/>
  <c r="AX41" i="3"/>
  <c r="AH41" i="3"/>
  <c r="W41" i="3"/>
  <c r="BB36" i="3"/>
  <c r="AL36" i="3"/>
  <c r="P36" i="3"/>
  <c r="Q36" i="3"/>
  <c r="AP31" i="3"/>
  <c r="O31" i="3"/>
  <c r="AE31" i="3"/>
  <c r="AU26" i="3"/>
  <c r="E26" i="3"/>
  <c r="N26" i="3"/>
  <c r="AZ21" i="3"/>
  <c r="AJ21" i="3"/>
  <c r="AB21" i="3"/>
  <c r="K21" i="3"/>
  <c r="AR11" i="3"/>
  <c r="T11" i="3"/>
  <c r="D11" i="3"/>
  <c r="BC51" i="3"/>
  <c r="AI51" i="3"/>
  <c r="Z51" i="3"/>
  <c r="BD46" i="3"/>
  <c r="AN46" i="3"/>
  <c r="AF46" i="3"/>
  <c r="AA46" i="3"/>
  <c r="AO41" i="3"/>
  <c r="M41" i="3"/>
  <c r="AC41" i="3"/>
  <c r="AO36" i="3"/>
  <c r="M36" i="3"/>
  <c r="AC36" i="3"/>
  <c r="AU16" i="3"/>
  <c r="R16" i="3"/>
  <c r="AG16" i="3"/>
  <c r="AI11" i="3"/>
  <c r="C79" i="6"/>
  <c r="A9" i="11" l="1"/>
  <c r="AW8" i="11"/>
  <c r="AV8" i="11"/>
  <c r="A33" i="11"/>
  <c r="AW32" i="11"/>
  <c r="AJ32" i="11"/>
  <c r="AN32" i="11"/>
  <c r="AK32" i="11"/>
  <c r="AO32" i="11"/>
  <c r="AS32" i="11"/>
  <c r="AX32" i="11"/>
  <c r="AG32" i="11"/>
  <c r="AP32" i="11"/>
  <c r="P32" i="11"/>
  <c r="AT32" i="11"/>
  <c r="AF32" i="11"/>
  <c r="AD32" i="11"/>
  <c r="M32" i="11"/>
  <c r="Q32" i="11"/>
  <c r="W32" i="11"/>
  <c r="AI32" i="11"/>
  <c r="AH32" i="11"/>
  <c r="AL32" i="11"/>
  <c r="D32" i="11"/>
  <c r="AR32" i="11"/>
  <c r="AM32" i="11"/>
  <c r="AU32" i="11"/>
  <c r="AQ32" i="11"/>
  <c r="N32" i="11"/>
  <c r="L32" i="11"/>
  <c r="AV32" i="11"/>
  <c r="S32" i="11"/>
  <c r="AE32" i="11"/>
  <c r="E32" i="11"/>
  <c r="G32" i="11"/>
  <c r="K32" i="11"/>
  <c r="I32" i="11"/>
  <c r="AB32" i="11"/>
  <c r="Z32" i="11"/>
  <c r="V32" i="11"/>
  <c r="AC32" i="11"/>
  <c r="J32" i="11"/>
  <c r="O32" i="11"/>
  <c r="AA32" i="11"/>
  <c r="R32" i="11"/>
  <c r="H32" i="11"/>
  <c r="T32" i="11"/>
  <c r="X32" i="11"/>
  <c r="U32" i="11"/>
  <c r="Y32" i="11"/>
  <c r="F32" i="11"/>
  <c r="A22" i="11"/>
  <c r="AW21" i="11"/>
  <c r="AV21" i="11"/>
  <c r="A45" i="11"/>
  <c r="A69" i="11"/>
  <c r="A57" i="11"/>
  <c r="A93" i="11"/>
  <c r="AW80" i="11"/>
  <c r="AJ80" i="11"/>
  <c r="A81" i="11"/>
  <c r="P80" i="11"/>
  <c r="AS80" i="11"/>
  <c r="AK80" i="11"/>
  <c r="AX80" i="11"/>
  <c r="AD80" i="11"/>
  <c r="Q80" i="11"/>
  <c r="AL80" i="11"/>
  <c r="AT80" i="11"/>
  <c r="AR80" i="11"/>
  <c r="AN80" i="11"/>
  <c r="AO80" i="11"/>
  <c r="AG80" i="11"/>
  <c r="AF80" i="11"/>
  <c r="AP80" i="11"/>
  <c r="M80" i="11"/>
  <c r="AH80" i="11"/>
  <c r="N80" i="11"/>
  <c r="AA80" i="11"/>
  <c r="W80" i="11"/>
  <c r="AI80" i="11"/>
  <c r="D80" i="11"/>
  <c r="AQ80" i="11"/>
  <c r="AM80" i="11"/>
  <c r="AU80" i="11"/>
  <c r="L80" i="11"/>
  <c r="AV80" i="11"/>
  <c r="S80" i="11"/>
  <c r="AE80" i="11"/>
  <c r="R80" i="11"/>
  <c r="T80" i="11"/>
  <c r="K80" i="11"/>
  <c r="J80" i="11"/>
  <c r="V80" i="11"/>
  <c r="H80" i="11"/>
  <c r="G80" i="11"/>
  <c r="AC80" i="11"/>
  <c r="AB80" i="11"/>
  <c r="O80" i="11"/>
  <c r="E80" i="11"/>
  <c r="F80" i="11"/>
  <c r="U80" i="11"/>
  <c r="Z80" i="11"/>
  <c r="I80" i="11"/>
  <c r="Y80" i="11"/>
  <c r="X80" i="11"/>
  <c r="AH85" i="3"/>
  <c r="AV85" i="3"/>
  <c r="AW86" i="4"/>
  <c r="W86" i="4"/>
  <c r="N86" i="4"/>
  <c r="B39" i="17"/>
  <c r="B40" i="17" s="1"/>
  <c r="AB88" i="6"/>
  <c r="AX82" i="6"/>
  <c r="AH82" i="6"/>
  <c r="R82" i="6"/>
  <c r="AD82" i="6"/>
  <c r="AI79" i="6"/>
  <c r="AC85" i="6"/>
  <c r="AJ88" i="6"/>
  <c r="AG85" i="6"/>
  <c r="W79" i="6"/>
  <c r="AU79" i="6"/>
  <c r="G79" i="6"/>
  <c r="AL82" i="6"/>
  <c r="V82" i="6"/>
  <c r="M85" i="6"/>
  <c r="T88" i="6"/>
  <c r="AW85" i="6"/>
  <c r="P88" i="6"/>
  <c r="Z82" i="6"/>
  <c r="AK85" i="6"/>
  <c r="AR88" i="6"/>
  <c r="I85" i="6"/>
  <c r="AO85" i="6"/>
  <c r="AN88" i="6"/>
  <c r="AY79" i="6"/>
  <c r="H88" i="6"/>
  <c r="E85" i="6"/>
  <c r="AQ79" i="6"/>
  <c r="O79" i="6"/>
  <c r="X88" i="6"/>
  <c r="N82" i="6"/>
  <c r="J82" i="6"/>
  <c r="AM79" i="6"/>
  <c r="AE79" i="6"/>
  <c r="Y85" i="6"/>
  <c r="F82" i="6"/>
  <c r="AV88" i="6"/>
  <c r="AT82" i="6"/>
  <c r="S79" i="6"/>
  <c r="AA79" i="6"/>
  <c r="K79" i="6"/>
  <c r="Q85" i="6"/>
  <c r="L88" i="6"/>
  <c r="AZ88" i="6"/>
  <c r="AF88" i="6"/>
  <c r="AS85" i="6"/>
  <c r="U85" i="6"/>
  <c r="AP82" i="6"/>
  <c r="A58" i="11" l="1"/>
  <c r="A23" i="11"/>
  <c r="AW22" i="11"/>
  <c r="Q22" i="11"/>
  <c r="AD22" i="11"/>
  <c r="AL22" i="11"/>
  <c r="AT22" i="11"/>
  <c r="AH22" i="11"/>
  <c r="D22" i="11"/>
  <c r="N22" i="11"/>
  <c r="S22" i="11"/>
  <c r="AF22" i="11"/>
  <c r="AR22" i="11"/>
  <c r="M22" i="11"/>
  <c r="W22" i="11"/>
  <c r="AI22" i="11"/>
  <c r="AQ22" i="11"/>
  <c r="AM22" i="11"/>
  <c r="AU22" i="11"/>
  <c r="AP22" i="11"/>
  <c r="AE22" i="11"/>
  <c r="AV22" i="11"/>
  <c r="AK22" i="11"/>
  <c r="AX22" i="11"/>
  <c r="AG22" i="11"/>
  <c r="AS22" i="11"/>
  <c r="L22" i="11"/>
  <c r="AO22" i="11"/>
  <c r="G22" i="11"/>
  <c r="P22" i="11"/>
  <c r="H22" i="11"/>
  <c r="AB22" i="11"/>
  <c r="AN22" i="11"/>
  <c r="AJ22" i="11"/>
  <c r="K22" i="11"/>
  <c r="AC22" i="11"/>
  <c r="Y22" i="11"/>
  <c r="F22" i="11"/>
  <c r="AA22" i="11"/>
  <c r="O22" i="11"/>
  <c r="V22" i="11"/>
  <c r="U22" i="11"/>
  <c r="I22" i="11"/>
  <c r="J22" i="11"/>
  <c r="Z22" i="11"/>
  <c r="E22" i="11"/>
  <c r="R22" i="11"/>
  <c r="T22" i="11"/>
  <c r="X22" i="11"/>
  <c r="C22" i="11"/>
  <c r="A34" i="11"/>
  <c r="AW33" i="11"/>
  <c r="AX33" i="11"/>
  <c r="AD33" i="11"/>
  <c r="AH33" i="11"/>
  <c r="AP33" i="11"/>
  <c r="AF33" i="11"/>
  <c r="AL33" i="11"/>
  <c r="Q33" i="11"/>
  <c r="AR33" i="11"/>
  <c r="M33" i="11"/>
  <c r="W33" i="11"/>
  <c r="AI33" i="11"/>
  <c r="AT33" i="11"/>
  <c r="R33" i="11"/>
  <c r="D33" i="11"/>
  <c r="AM33" i="11"/>
  <c r="AU33" i="11"/>
  <c r="N33" i="11"/>
  <c r="AQ33" i="11"/>
  <c r="AV33" i="11"/>
  <c r="S33" i="11"/>
  <c r="AE33" i="11"/>
  <c r="AS33" i="11"/>
  <c r="AN33" i="11"/>
  <c r="AO33" i="11"/>
  <c r="P33" i="11"/>
  <c r="L33" i="11"/>
  <c r="AK33" i="11"/>
  <c r="AG33" i="11"/>
  <c r="AJ33" i="11"/>
  <c r="G33" i="11"/>
  <c r="AC33" i="11"/>
  <c r="H33" i="11"/>
  <c r="V33" i="11"/>
  <c r="J33" i="11"/>
  <c r="U33" i="11"/>
  <c r="E33" i="11"/>
  <c r="Y33" i="11"/>
  <c r="K33" i="11"/>
  <c r="AA33" i="11"/>
  <c r="AB33" i="11"/>
  <c r="Z33" i="11"/>
  <c r="T33" i="11"/>
  <c r="O33" i="11"/>
  <c r="I33" i="11"/>
  <c r="X33" i="11"/>
  <c r="F33" i="11"/>
  <c r="C33" i="11"/>
  <c r="A46" i="11"/>
  <c r="AW45" i="11"/>
  <c r="AN45" i="11"/>
  <c r="Q45" i="11"/>
  <c r="AD45" i="11"/>
  <c r="AH45" i="11"/>
  <c r="AT45" i="11"/>
  <c r="AR45" i="11"/>
  <c r="AL45" i="11"/>
  <c r="AF45" i="11"/>
  <c r="D45" i="11"/>
  <c r="M45" i="11"/>
  <c r="AP45" i="11"/>
  <c r="N45" i="11"/>
  <c r="AA45" i="11"/>
  <c r="AM45" i="11"/>
  <c r="W45" i="11"/>
  <c r="AE45" i="11"/>
  <c r="AQ45" i="11"/>
  <c r="AU45" i="11"/>
  <c r="AI45" i="11"/>
  <c r="AV45" i="11"/>
  <c r="S45" i="11"/>
  <c r="AG45" i="11"/>
  <c r="AO45" i="11"/>
  <c r="AX45" i="11"/>
  <c r="P45" i="11"/>
  <c r="AS45" i="11"/>
  <c r="AK45" i="11"/>
  <c r="L45" i="11"/>
  <c r="G45" i="11"/>
  <c r="K45" i="11"/>
  <c r="J45" i="11"/>
  <c r="Z45" i="11"/>
  <c r="AC45" i="11"/>
  <c r="I45" i="11"/>
  <c r="E45" i="11"/>
  <c r="U45" i="11"/>
  <c r="AB45" i="11"/>
  <c r="F45" i="11"/>
  <c r="AJ45" i="11"/>
  <c r="O45" i="11"/>
  <c r="V45" i="11"/>
  <c r="H45" i="11"/>
  <c r="R45" i="11"/>
  <c r="T45" i="11"/>
  <c r="X45" i="11"/>
  <c r="Y45" i="11"/>
  <c r="C45" i="11"/>
  <c r="A106" i="11"/>
  <c r="AW93" i="11"/>
  <c r="AJ93" i="11"/>
  <c r="AN93" i="11"/>
  <c r="A94" i="11"/>
  <c r="AG93" i="11"/>
  <c r="AO93" i="11"/>
  <c r="AS93" i="11"/>
  <c r="Q93" i="11"/>
  <c r="AX93" i="11"/>
  <c r="AP93" i="11"/>
  <c r="P93" i="11"/>
  <c r="AK93" i="11"/>
  <c r="AH93" i="11"/>
  <c r="AR93" i="11"/>
  <c r="AD93" i="11"/>
  <c r="AT93" i="11"/>
  <c r="D93" i="11"/>
  <c r="M93" i="11"/>
  <c r="AL93" i="11"/>
  <c r="AI93" i="11"/>
  <c r="AF93" i="11"/>
  <c r="AA93" i="11"/>
  <c r="N93" i="11"/>
  <c r="W93" i="11"/>
  <c r="AE93" i="11"/>
  <c r="AU93" i="11"/>
  <c r="AM93" i="11"/>
  <c r="AQ93" i="11"/>
  <c r="AV93" i="11"/>
  <c r="S93" i="11"/>
  <c r="L93" i="11"/>
  <c r="U93" i="11"/>
  <c r="K93" i="11"/>
  <c r="O93" i="11"/>
  <c r="E93" i="11"/>
  <c r="J93" i="11"/>
  <c r="AB93" i="11"/>
  <c r="Y93" i="11"/>
  <c r="H93" i="11"/>
  <c r="X93" i="11"/>
  <c r="R93" i="11"/>
  <c r="V93" i="11"/>
  <c r="T93" i="11"/>
  <c r="G93" i="11"/>
  <c r="AC93" i="11"/>
  <c r="I93" i="11"/>
  <c r="Z93" i="11"/>
  <c r="F93" i="11"/>
  <c r="C93" i="11"/>
  <c r="A82" i="11"/>
  <c r="A70" i="11"/>
  <c r="A10" i="11"/>
  <c r="AW9" i="11"/>
  <c r="AX9" i="11"/>
  <c r="AD9" i="11"/>
  <c r="AL9" i="11"/>
  <c r="AT9" i="11"/>
  <c r="AF9" i="11"/>
  <c r="AH9" i="11"/>
  <c r="D9" i="11"/>
  <c r="AA9" i="11"/>
  <c r="AE9" i="11"/>
  <c r="Q9" i="11"/>
  <c r="N9" i="11"/>
  <c r="AQ9" i="11"/>
  <c r="AU9" i="11"/>
  <c r="M9" i="11"/>
  <c r="AI9" i="11"/>
  <c r="W9" i="11"/>
  <c r="AR9" i="11"/>
  <c r="AM9" i="11"/>
  <c r="AP9" i="11"/>
  <c r="S9" i="11"/>
  <c r="AV9" i="11"/>
  <c r="G9" i="11"/>
  <c r="AS9" i="11"/>
  <c r="P9" i="11"/>
  <c r="L9" i="11"/>
  <c r="AG9" i="11"/>
  <c r="AO9" i="11"/>
  <c r="AK9" i="11"/>
  <c r="AN9" i="11"/>
  <c r="AJ9" i="11"/>
  <c r="J9" i="11"/>
  <c r="O9" i="11"/>
  <c r="Z9" i="11"/>
  <c r="V9" i="11"/>
  <c r="K9" i="11"/>
  <c r="AB9" i="11"/>
  <c r="E9" i="11"/>
  <c r="T9" i="11"/>
  <c r="R9" i="11"/>
  <c r="Y9" i="11"/>
  <c r="U9" i="11"/>
  <c r="AC9" i="11"/>
  <c r="I9" i="11"/>
  <c r="H9" i="11"/>
  <c r="X9" i="11"/>
  <c r="F9" i="11"/>
  <c r="C9" i="11"/>
  <c r="AB86" i="4"/>
  <c r="AM86" i="4"/>
  <c r="AV86" i="4"/>
  <c r="R86" i="4"/>
  <c r="AD86" i="4"/>
  <c r="AO86" i="4"/>
  <c r="U86" i="4"/>
  <c r="O86" i="4"/>
  <c r="T85" i="3"/>
  <c r="AR86" i="4"/>
  <c r="AT85" i="3"/>
  <c r="BC86" i="4"/>
  <c r="K86" i="4"/>
  <c r="AH86" i="4"/>
  <c r="AT86" i="4"/>
  <c r="AR85" i="3"/>
  <c r="AG86" i="4"/>
  <c r="AS86" i="4"/>
  <c r="G86" i="4"/>
  <c r="AU86" i="4"/>
  <c r="AP86" i="4"/>
  <c r="AN86" i="4"/>
  <c r="X38" i="8"/>
  <c r="Q86" i="4"/>
  <c r="AA86" i="4"/>
  <c r="P85" i="3"/>
  <c r="AC85" i="3"/>
  <c r="X85" i="3"/>
  <c r="C71" i="3"/>
  <c r="A71" i="3" s="1"/>
  <c r="T86" i="4"/>
  <c r="F85" i="3"/>
  <c r="AJ85" i="3"/>
  <c r="AG85" i="3"/>
  <c r="C66" i="3"/>
  <c r="A66" i="3" s="1"/>
  <c r="C11" i="4"/>
  <c r="A11" i="4" s="1"/>
  <c r="C26" i="4"/>
  <c r="A26" i="4" s="1"/>
  <c r="AE86" i="4"/>
  <c r="X86" i="4"/>
  <c r="Y86" i="4"/>
  <c r="S86" i="4"/>
  <c r="AK86" i="4"/>
  <c r="AE85" i="3"/>
  <c r="C26" i="3"/>
  <c r="A26" i="3" s="1"/>
  <c r="AY85" i="3"/>
  <c r="P86" i="4"/>
  <c r="AQ86" i="4"/>
  <c r="BB85" i="3"/>
  <c r="AL85" i="3"/>
  <c r="C46" i="3"/>
  <c r="A46" i="3" s="1"/>
  <c r="M85" i="3"/>
  <c r="AF85" i="3"/>
  <c r="R36" i="1" s="1"/>
  <c r="AM85" i="3"/>
  <c r="AJ86" i="4"/>
  <c r="M86" i="4"/>
  <c r="AK85" i="3"/>
  <c r="AZ85" i="3"/>
  <c r="R85" i="3"/>
  <c r="C56" i="4"/>
  <c r="A56" i="4" s="1"/>
  <c r="AI86" i="4"/>
  <c r="V86" i="4"/>
  <c r="AN85" i="3"/>
  <c r="AX86" i="4"/>
  <c r="J86" i="4"/>
  <c r="O85" i="3"/>
  <c r="BC85" i="3"/>
  <c r="L85" i="3"/>
  <c r="J85" i="3"/>
  <c r="AF86" i="4"/>
  <c r="AO85" i="3"/>
  <c r="S85" i="3"/>
  <c r="R21" i="1" s="1"/>
  <c r="N85" i="3"/>
  <c r="H85" i="3"/>
  <c r="C21" i="4"/>
  <c r="A21" i="4" s="1"/>
  <c r="AZ86" i="4"/>
  <c r="AQ85" i="3"/>
  <c r="BD86" i="4"/>
  <c r="I86" i="4"/>
  <c r="AY86" i="4"/>
  <c r="AL86" i="4"/>
  <c r="AW85" i="3"/>
  <c r="C31" i="4"/>
  <c r="A31" i="4" s="1"/>
  <c r="BA86" i="4"/>
  <c r="AP85" i="3"/>
  <c r="B42" i="17"/>
  <c r="B43" i="17" s="1"/>
  <c r="AI85" i="3"/>
  <c r="AU85" i="3"/>
  <c r="D85" i="3"/>
  <c r="R4" i="1" s="1"/>
  <c r="G85" i="3"/>
  <c r="Z85" i="3"/>
  <c r="AD85" i="3"/>
  <c r="C16" i="4"/>
  <c r="A16" i="4" s="1"/>
  <c r="C6" i="3"/>
  <c r="A6" i="3" s="1"/>
  <c r="E85" i="3"/>
  <c r="BA85" i="3"/>
  <c r="Y85" i="3"/>
  <c r="U85" i="3"/>
  <c r="W85" i="3"/>
  <c r="R26" i="1" s="1"/>
  <c r="AA85" i="3"/>
  <c r="Z86" i="4"/>
  <c r="AC86" i="4"/>
  <c r="L86" i="4"/>
  <c r="C46" i="4"/>
  <c r="A46" i="4" s="1"/>
  <c r="C51" i="4"/>
  <c r="A51" i="4" s="1"/>
  <c r="AX85" i="3"/>
  <c r="AB85" i="3"/>
  <c r="H86" i="4"/>
  <c r="BB86" i="4"/>
  <c r="I85" i="3"/>
  <c r="V85" i="3"/>
  <c r="BD85" i="3"/>
  <c r="C76" i="3"/>
  <c r="A76" i="3" s="1"/>
  <c r="AS85" i="3"/>
  <c r="C11" i="3"/>
  <c r="A11" i="3" s="1"/>
  <c r="F86" i="4"/>
  <c r="C56" i="3"/>
  <c r="A56" i="3" s="1"/>
  <c r="L3" i="13"/>
  <c r="L4" i="13" s="1"/>
  <c r="G55" i="1"/>
  <c r="C81" i="3"/>
  <c r="A81" i="3" s="1"/>
  <c r="C36" i="4"/>
  <c r="A36" i="4" s="1"/>
  <c r="Q85" i="3"/>
  <c r="E86" i="4"/>
  <c r="C41" i="4"/>
  <c r="A41" i="4" s="1"/>
  <c r="K85" i="3"/>
  <c r="C6" i="4"/>
  <c r="C31" i="3"/>
  <c r="A31" i="3" s="1"/>
  <c r="C61" i="3"/>
  <c r="A61" i="3" s="1"/>
  <c r="C51" i="3"/>
  <c r="A51" i="3" s="1"/>
  <c r="N3" i="13"/>
  <c r="N4" i="13" s="1"/>
  <c r="I55" i="1"/>
  <c r="D86" i="4"/>
  <c r="C16" i="3"/>
  <c r="A16" i="3" s="1"/>
  <c r="M3" i="13"/>
  <c r="M4" i="13" s="1"/>
  <c r="H55" i="1"/>
  <c r="C21" i="3"/>
  <c r="A21" i="3" s="1"/>
  <c r="C41" i="3"/>
  <c r="A41" i="3" s="1"/>
  <c r="C36" i="3"/>
  <c r="A36" i="3" s="1"/>
  <c r="C67" i="6"/>
  <c r="R20" i="1" l="1"/>
  <c r="R23" i="1"/>
  <c r="R30" i="1"/>
  <c r="R29" i="1"/>
  <c r="R33" i="1"/>
  <c r="R8" i="1"/>
  <c r="R7" i="1"/>
  <c r="R5" i="1"/>
  <c r="R31" i="1"/>
  <c r="R34" i="1"/>
  <c r="R9" i="1"/>
  <c r="R35" i="1"/>
  <c r="R11" i="1"/>
  <c r="R10" i="1"/>
  <c r="R25" i="1"/>
  <c r="R14" i="1"/>
  <c r="R32" i="1"/>
  <c r="R38" i="1"/>
  <c r="R19" i="1"/>
  <c r="R24" i="1"/>
  <c r="R6" i="1"/>
  <c r="R13" i="1"/>
  <c r="R27" i="1"/>
  <c r="A35" i="11"/>
  <c r="AW34" i="11"/>
  <c r="AV34" i="11"/>
  <c r="L34" i="11"/>
  <c r="AO34" i="11"/>
  <c r="AX34" i="11"/>
  <c r="AP34" i="11"/>
  <c r="V34" i="11"/>
  <c r="D34" i="11"/>
  <c r="E34" i="11"/>
  <c r="AC34" i="11"/>
  <c r="AK34" i="11"/>
  <c r="AB34" i="11"/>
  <c r="H34" i="11"/>
  <c r="I34" i="11"/>
  <c r="F34" i="11"/>
  <c r="U34" i="11"/>
  <c r="O34" i="11"/>
  <c r="AL34" i="11"/>
  <c r="J34" i="11"/>
  <c r="X34" i="11"/>
  <c r="AN34" i="11"/>
  <c r="K34" i="11"/>
  <c r="AS34" i="11"/>
  <c r="M34" i="11"/>
  <c r="S34" i="11"/>
  <c r="AA34" i="11"/>
  <c r="AU34" i="11"/>
  <c r="C34" i="11"/>
  <c r="AQ34" i="11"/>
  <c r="AI34" i="11"/>
  <c r="Y34" i="11"/>
  <c r="AH34" i="11"/>
  <c r="AJ34" i="11"/>
  <c r="G34" i="11"/>
  <c r="Q34" i="11"/>
  <c r="W34" i="11"/>
  <c r="P34" i="11"/>
  <c r="AD34" i="11"/>
  <c r="R34" i="11"/>
  <c r="Z34" i="11"/>
  <c r="T34" i="11"/>
  <c r="AR34" i="11"/>
  <c r="AG34" i="11"/>
  <c r="AF34" i="11"/>
  <c r="N34" i="11"/>
  <c r="AE34" i="11"/>
  <c r="AT34" i="11"/>
  <c r="AM34" i="11"/>
  <c r="AW16" i="11"/>
  <c r="AW3" i="11"/>
  <c r="AW29" i="11"/>
  <c r="AW42" i="11"/>
  <c r="AW55" i="11"/>
  <c r="AW68" i="11"/>
  <c r="A71" i="11"/>
  <c r="A95" i="11"/>
  <c r="AW94" i="11"/>
  <c r="A119" i="11"/>
  <c r="AW106" i="11"/>
  <c r="AJ106" i="11"/>
  <c r="L106" i="11"/>
  <c r="AG106" i="11"/>
  <c r="AK106" i="11"/>
  <c r="AS106" i="11"/>
  <c r="AX106" i="11"/>
  <c r="A107" i="11"/>
  <c r="AN106" i="11"/>
  <c r="P106" i="11"/>
  <c r="AO106" i="11"/>
  <c r="M106" i="11"/>
  <c r="AD106" i="11"/>
  <c r="D106" i="11"/>
  <c r="Q106" i="11"/>
  <c r="AL106" i="11"/>
  <c r="AT106" i="11"/>
  <c r="AH106" i="11"/>
  <c r="AR106" i="11"/>
  <c r="W106" i="11"/>
  <c r="AP106" i="11"/>
  <c r="AM106" i="11"/>
  <c r="AU106" i="11"/>
  <c r="AF106" i="11"/>
  <c r="N106" i="11"/>
  <c r="AI106" i="11"/>
  <c r="AQ106" i="11"/>
  <c r="S106" i="11"/>
  <c r="AE106" i="11"/>
  <c r="AV106" i="11"/>
  <c r="AA106" i="11"/>
  <c r="Z106" i="11"/>
  <c r="E106" i="11"/>
  <c r="AC106" i="11"/>
  <c r="J106" i="11"/>
  <c r="Y106" i="11"/>
  <c r="R106" i="11"/>
  <c r="G106" i="11"/>
  <c r="I106" i="11"/>
  <c r="O106" i="11"/>
  <c r="K106" i="11"/>
  <c r="AB106" i="11"/>
  <c r="T106" i="11"/>
  <c r="V106" i="11"/>
  <c r="U106" i="11"/>
  <c r="H106" i="11"/>
  <c r="F106" i="11"/>
  <c r="X106" i="11"/>
  <c r="C106" i="11"/>
  <c r="A24" i="11"/>
  <c r="AW81" i="11"/>
  <c r="A47" i="11"/>
  <c r="AW46" i="11"/>
  <c r="AX46" i="11"/>
  <c r="AD46" i="11"/>
  <c r="Q46" i="11"/>
  <c r="AH46" i="11"/>
  <c r="AL46" i="11"/>
  <c r="AF46" i="11"/>
  <c r="AP46" i="11"/>
  <c r="AT46" i="11"/>
  <c r="AR46" i="11"/>
  <c r="D46" i="11"/>
  <c r="M46" i="11"/>
  <c r="N46" i="11"/>
  <c r="Z46" i="11"/>
  <c r="W46" i="11"/>
  <c r="AA46" i="11"/>
  <c r="AQ46" i="11"/>
  <c r="AM46" i="11"/>
  <c r="AU46" i="11"/>
  <c r="AI46" i="11"/>
  <c r="AS46" i="11"/>
  <c r="S46" i="11"/>
  <c r="AE46" i="11"/>
  <c r="AV46" i="11"/>
  <c r="P46" i="11"/>
  <c r="K46" i="11"/>
  <c r="AN46" i="11"/>
  <c r="AO46" i="11"/>
  <c r="AK46" i="11"/>
  <c r="AG46" i="11"/>
  <c r="L46" i="11"/>
  <c r="AJ46" i="11"/>
  <c r="AB46" i="11"/>
  <c r="H46" i="11"/>
  <c r="T46" i="11"/>
  <c r="J46" i="11"/>
  <c r="U46" i="11"/>
  <c r="G46" i="11"/>
  <c r="AC46" i="11"/>
  <c r="I46" i="11"/>
  <c r="O46" i="11"/>
  <c r="V46" i="11"/>
  <c r="E46" i="11"/>
  <c r="Y46" i="11"/>
  <c r="F46" i="11"/>
  <c r="R46" i="11"/>
  <c r="X46" i="11"/>
  <c r="C46" i="11"/>
  <c r="A11" i="11"/>
  <c r="A83" i="11"/>
  <c r="A59" i="11"/>
  <c r="AW58" i="11"/>
  <c r="AS58" i="11"/>
  <c r="AJ58" i="11"/>
  <c r="AN58" i="11"/>
  <c r="AK58" i="11"/>
  <c r="AO58" i="11"/>
  <c r="P58" i="11"/>
  <c r="AX58" i="11"/>
  <c r="Q58" i="11"/>
  <c r="AH58" i="11"/>
  <c r="AT58" i="11"/>
  <c r="AR58" i="11"/>
  <c r="AG58" i="11"/>
  <c r="AD58" i="11"/>
  <c r="AL58" i="11"/>
  <c r="D58" i="11"/>
  <c r="AP58" i="11"/>
  <c r="M58" i="11"/>
  <c r="AA58" i="11"/>
  <c r="N58" i="11"/>
  <c r="W58" i="11"/>
  <c r="AF58" i="11"/>
  <c r="AI58" i="11"/>
  <c r="AU58" i="11"/>
  <c r="AM58" i="11"/>
  <c r="AQ58" i="11"/>
  <c r="S58" i="11"/>
  <c r="L58" i="11"/>
  <c r="AE58" i="11"/>
  <c r="AV58" i="11"/>
  <c r="AC58" i="11"/>
  <c r="J58" i="11"/>
  <c r="Z58" i="11"/>
  <c r="I58" i="11"/>
  <c r="V58" i="11"/>
  <c r="G58" i="11"/>
  <c r="K58" i="11"/>
  <c r="U58" i="11"/>
  <c r="R58" i="11"/>
  <c r="E58" i="11"/>
  <c r="T58" i="11"/>
  <c r="Y58" i="11"/>
  <c r="AB58" i="11"/>
  <c r="O58" i="11"/>
  <c r="H58" i="11"/>
  <c r="F58" i="11"/>
  <c r="X58" i="11"/>
  <c r="C58" i="11"/>
  <c r="AV68" i="11"/>
  <c r="AV81" i="11"/>
  <c r="AV94" i="11"/>
  <c r="AV3" i="11"/>
  <c r="AV107" i="11"/>
  <c r="AV16" i="11"/>
  <c r="AV29" i="11"/>
  <c r="AV42" i="11"/>
  <c r="AV55" i="11"/>
  <c r="R52" i="1"/>
  <c r="C85" i="3"/>
  <c r="R54" i="1" s="1"/>
  <c r="C86" i="4"/>
  <c r="S54" i="1" s="1"/>
  <c r="S55" i="1" s="1"/>
  <c r="C88" i="4"/>
  <c r="A88" i="4" s="1"/>
  <c r="A6" i="4"/>
  <c r="AW23" i="11" s="1"/>
  <c r="F42" i="11"/>
  <c r="X94" i="11"/>
  <c r="AJ29" i="11"/>
  <c r="AJ16" i="11"/>
  <c r="AJ3" i="11"/>
  <c r="AN94" i="11"/>
  <c r="G94" i="11"/>
  <c r="G29" i="11"/>
  <c r="G16" i="11"/>
  <c r="G3" i="11"/>
  <c r="K107" i="11"/>
  <c r="K68" i="11"/>
  <c r="L94" i="11"/>
  <c r="L81" i="11"/>
  <c r="P81" i="11"/>
  <c r="P55" i="11"/>
  <c r="P42" i="11"/>
  <c r="U94" i="11"/>
  <c r="U107" i="11"/>
  <c r="U68" i="11"/>
  <c r="U42" i="11"/>
  <c r="Y81" i="11"/>
  <c r="Y55" i="11"/>
  <c r="Y3" i="11"/>
  <c r="AC107" i="11"/>
  <c r="AC68" i="11"/>
  <c r="AC42" i="11"/>
  <c r="AG81" i="11"/>
  <c r="AG55" i="11"/>
  <c r="AG3" i="11"/>
  <c r="AK107" i="11"/>
  <c r="AK42" i="11"/>
  <c r="AO81" i="11"/>
  <c r="AO55" i="11"/>
  <c r="AO3" i="11"/>
  <c r="O94" i="11"/>
  <c r="O81" i="11"/>
  <c r="O55" i="11"/>
  <c r="O42" i="11"/>
  <c r="AX94" i="11"/>
  <c r="AX81" i="11"/>
  <c r="AX3" i="11"/>
  <c r="Q81" i="11"/>
  <c r="Q16" i="11"/>
  <c r="AD42" i="11"/>
  <c r="AH55" i="11"/>
  <c r="AH3" i="11"/>
  <c r="AL42" i="11"/>
  <c r="AP107" i="11"/>
  <c r="AP94" i="11"/>
  <c r="AP68" i="11"/>
  <c r="AP55" i="11"/>
  <c r="AP3" i="11"/>
  <c r="J94" i="11"/>
  <c r="J42" i="11"/>
  <c r="T107" i="11"/>
  <c r="AF94" i="11"/>
  <c r="AF68" i="11"/>
  <c r="AF29" i="11"/>
  <c r="AF16" i="11"/>
  <c r="AR94" i="11"/>
  <c r="D94" i="11"/>
  <c r="D29" i="11"/>
  <c r="D16" i="11"/>
  <c r="D3" i="11"/>
  <c r="H94" i="11"/>
  <c r="H81" i="11"/>
  <c r="H55" i="11"/>
  <c r="M94" i="11"/>
  <c r="M68" i="11"/>
  <c r="M29" i="11"/>
  <c r="R81" i="11"/>
  <c r="R42" i="11"/>
  <c r="V94" i="11"/>
  <c r="V55" i="11"/>
  <c r="V3" i="11"/>
  <c r="Z42" i="11"/>
  <c r="E81" i="11"/>
  <c r="E16" i="11"/>
  <c r="I107" i="11"/>
  <c r="I81" i="11"/>
  <c r="I29" i="11"/>
  <c r="I3" i="11"/>
  <c r="N94" i="11"/>
  <c r="N68" i="11"/>
  <c r="N16" i="11"/>
  <c r="N55" i="11"/>
  <c r="S68" i="11"/>
  <c r="F81" i="11"/>
  <c r="F16" i="11"/>
  <c r="F55" i="11"/>
  <c r="X81" i="11"/>
  <c r="X55" i="11"/>
  <c r="X42" i="11"/>
  <c r="AJ94" i="11"/>
  <c r="AJ81" i="11"/>
  <c r="AN81" i="11"/>
  <c r="AN55" i="11"/>
  <c r="AN42" i="11"/>
  <c r="G81" i="11"/>
  <c r="K55" i="11"/>
  <c r="K42" i="11"/>
  <c r="P94" i="11"/>
  <c r="P68" i="11"/>
  <c r="P29" i="11"/>
  <c r="P16" i="11"/>
  <c r="U16" i="11"/>
  <c r="Y94" i="11"/>
  <c r="Y107" i="11"/>
  <c r="Y29" i="11"/>
  <c r="AC16" i="11"/>
  <c r="AG94" i="11"/>
  <c r="AG107" i="11"/>
  <c r="AG29" i="11"/>
  <c r="AK94" i="11"/>
  <c r="AK81" i="11"/>
  <c r="AK16" i="11"/>
  <c r="AO107" i="11"/>
  <c r="AO29" i="11"/>
  <c r="AS42" i="11"/>
  <c r="O29" i="11"/>
  <c r="O16" i="11"/>
  <c r="O3" i="11"/>
  <c r="AX55" i="11"/>
  <c r="Q107" i="11"/>
  <c r="Q55" i="11"/>
  <c r="Q3" i="11"/>
  <c r="AD94" i="11"/>
  <c r="AD68" i="11"/>
  <c r="AD16" i="11"/>
  <c r="AH107" i="11"/>
  <c r="AH68" i="11"/>
  <c r="AH29" i="11"/>
  <c r="AL107" i="11"/>
  <c r="AL16" i="11"/>
  <c r="AP81" i="11"/>
  <c r="AP29" i="11"/>
  <c r="AT42" i="11"/>
  <c r="J107" i="11"/>
  <c r="J16" i="11"/>
  <c r="J55" i="11"/>
  <c r="T68" i="11"/>
  <c r="T55" i="11"/>
  <c r="T42" i="11"/>
  <c r="AB107" i="11"/>
  <c r="AB68" i="11"/>
  <c r="AB55" i="11"/>
  <c r="AB42" i="11"/>
  <c r="AF3" i="11"/>
  <c r="AR81" i="11"/>
  <c r="AR107" i="11"/>
  <c r="AR68" i="11"/>
  <c r="AR55" i="11"/>
  <c r="AR42" i="11"/>
  <c r="H29" i="11"/>
  <c r="H42" i="11"/>
  <c r="M42" i="11"/>
  <c r="R16" i="11"/>
  <c r="V29" i="11"/>
  <c r="Z94" i="11"/>
  <c r="Z16" i="11"/>
  <c r="E55" i="11"/>
  <c r="N81" i="11"/>
  <c r="N29" i="11"/>
  <c r="N3" i="11"/>
  <c r="S55" i="11"/>
  <c r="S42" i="11"/>
  <c r="S3" i="11"/>
  <c r="W94" i="11"/>
  <c r="W81" i="11"/>
  <c r="AA55" i="11"/>
  <c r="AA42" i="11"/>
  <c r="AA3" i="11"/>
  <c r="AE94" i="11"/>
  <c r="AE81" i="11"/>
  <c r="F107" i="11"/>
  <c r="F94" i="11"/>
  <c r="F68" i="11"/>
  <c r="F29" i="11"/>
  <c r="F3" i="11"/>
  <c r="X29" i="11"/>
  <c r="X16" i="11"/>
  <c r="AN29" i="11"/>
  <c r="AN16" i="11"/>
  <c r="G68" i="11"/>
  <c r="K81" i="11"/>
  <c r="K29" i="11"/>
  <c r="K16" i="11"/>
  <c r="K3" i="11"/>
  <c r="L107" i="11"/>
  <c r="L68" i="11"/>
  <c r="L55" i="11"/>
  <c r="L42" i="11"/>
  <c r="P107" i="11"/>
  <c r="P3" i="11"/>
  <c r="U81" i="11"/>
  <c r="U55" i="11"/>
  <c r="U3" i="11"/>
  <c r="Y68" i="11"/>
  <c r="Y42" i="11"/>
  <c r="AC81" i="11"/>
  <c r="AC55" i="11"/>
  <c r="AC3" i="11"/>
  <c r="AG68" i="11"/>
  <c r="AG42" i="11"/>
  <c r="AK55" i="11"/>
  <c r="AK3" i="11"/>
  <c r="AO94" i="11"/>
  <c r="AO68" i="11"/>
  <c r="AO42" i="11"/>
  <c r="AS107" i="11"/>
  <c r="AS81" i="11"/>
  <c r="AS16" i="11"/>
  <c r="AS55" i="11"/>
  <c r="AS3" i="11"/>
  <c r="O107" i="11"/>
  <c r="AX29" i="11"/>
  <c r="AX42" i="11"/>
  <c r="Q94" i="11"/>
  <c r="Q68" i="11"/>
  <c r="Q29" i="11"/>
  <c r="AD81" i="11"/>
  <c r="AD55" i="11"/>
  <c r="AD3" i="11"/>
  <c r="AH81" i="11"/>
  <c r="AH94" i="11"/>
  <c r="AH42" i="11"/>
  <c r="AL81" i="11"/>
  <c r="AL68" i="11"/>
  <c r="AL55" i="11"/>
  <c r="AL3" i="11"/>
  <c r="AP42" i="11"/>
  <c r="AT94" i="11"/>
  <c r="AT68" i="11"/>
  <c r="AT16" i="11"/>
  <c r="AT55" i="11"/>
  <c r="AT3" i="11"/>
  <c r="J81" i="11"/>
  <c r="J29" i="11"/>
  <c r="J3" i="11"/>
  <c r="T94" i="11"/>
  <c r="T29" i="11"/>
  <c r="T16" i="11"/>
  <c r="T3" i="11"/>
  <c r="AB29" i="11"/>
  <c r="AB16" i="11"/>
  <c r="AB3" i="11"/>
  <c r="AF107" i="11"/>
  <c r="AR29" i="11"/>
  <c r="AR16" i="11"/>
  <c r="AR3" i="11"/>
  <c r="D68" i="11"/>
  <c r="H107" i="11"/>
  <c r="H68" i="11"/>
  <c r="H16" i="11"/>
  <c r="H3" i="11"/>
  <c r="M81" i="11"/>
  <c r="M16" i="11"/>
  <c r="R68" i="11"/>
  <c r="R55" i="11"/>
  <c r="R3" i="11"/>
  <c r="V42" i="11"/>
  <c r="Z81" i="11"/>
  <c r="Z68" i="11"/>
  <c r="Z55" i="11"/>
  <c r="Z3" i="11"/>
  <c r="E94" i="11"/>
  <c r="E29" i="11"/>
  <c r="E3" i="11"/>
  <c r="I68" i="11"/>
  <c r="I42" i="11"/>
  <c r="S29" i="11"/>
  <c r="S16" i="11"/>
  <c r="X107" i="11"/>
  <c r="X68" i="11"/>
  <c r="X3" i="11"/>
  <c r="AJ107" i="11"/>
  <c r="AJ68" i="11"/>
  <c r="AJ55" i="11"/>
  <c r="AJ42" i="11"/>
  <c r="AN107" i="11"/>
  <c r="AN68" i="11"/>
  <c r="AN3" i="11"/>
  <c r="G107" i="11"/>
  <c r="G55" i="11"/>
  <c r="G42" i="11"/>
  <c r="K94" i="11"/>
  <c r="L29" i="11"/>
  <c r="L16" i="11"/>
  <c r="L3" i="11"/>
  <c r="U29" i="11"/>
  <c r="Y16" i="11"/>
  <c r="AC94" i="11"/>
  <c r="AC29" i="11"/>
  <c r="AG16" i="11"/>
  <c r="AK68" i="11"/>
  <c r="AK29" i="11"/>
  <c r="AO16" i="11"/>
  <c r="AS94" i="11"/>
  <c r="AS68" i="11"/>
  <c r="AS29" i="11"/>
  <c r="O68" i="11"/>
  <c r="AX107" i="11"/>
  <c r="AX68" i="11"/>
  <c r="AX16" i="11"/>
  <c r="Q42" i="11"/>
  <c r="AD107" i="11"/>
  <c r="AD29" i="11"/>
  <c r="AH16" i="11"/>
  <c r="AL94" i="11"/>
  <c r="AL29" i="11"/>
  <c r="AP16" i="11"/>
  <c r="AT107" i="11"/>
  <c r="AT81" i="11"/>
  <c r="AT29" i="11"/>
  <c r="J68" i="11"/>
  <c r="T81" i="11"/>
  <c r="AB94" i="11"/>
  <c r="AB81" i="11"/>
  <c r="AF81" i="11"/>
  <c r="AF55" i="11"/>
  <c r="AF42" i="11"/>
  <c r="D107" i="11"/>
  <c r="D81" i="11"/>
  <c r="D55" i="11"/>
  <c r="D42" i="11"/>
  <c r="M107" i="11"/>
  <c r="M55" i="11"/>
  <c r="M3" i="11"/>
  <c r="R107" i="11"/>
  <c r="R94" i="11"/>
  <c r="R29" i="11"/>
  <c r="V107" i="11"/>
  <c r="V81" i="11"/>
  <c r="V68" i="11"/>
  <c r="V16" i="11"/>
  <c r="Z107" i="11"/>
  <c r="Z29" i="11"/>
  <c r="E107" i="11"/>
  <c r="E68" i="11"/>
  <c r="E42" i="11"/>
  <c r="I94" i="11"/>
  <c r="I16" i="11"/>
  <c r="I55" i="11"/>
  <c r="N107" i="11"/>
  <c r="N42" i="11"/>
  <c r="S107" i="11"/>
  <c r="S94" i="11"/>
  <c r="S81" i="11"/>
  <c r="W107" i="11"/>
  <c r="W55" i="11"/>
  <c r="W42" i="11"/>
  <c r="AA94" i="11"/>
  <c r="AA16" i="11"/>
  <c r="AM55" i="11"/>
  <c r="AM42" i="11"/>
  <c r="AQ107" i="11"/>
  <c r="AQ81" i="11"/>
  <c r="AU107" i="11"/>
  <c r="AU94" i="11"/>
  <c r="AU81" i="11"/>
  <c r="AU68" i="11"/>
  <c r="W68" i="11"/>
  <c r="W29" i="11"/>
  <c r="W16" i="11"/>
  <c r="W3" i="11"/>
  <c r="AA107" i="11"/>
  <c r="AA81" i="11"/>
  <c r="AA68" i="11"/>
  <c r="AE107" i="11"/>
  <c r="AE42" i="11"/>
  <c r="AE16" i="11"/>
  <c r="AE3" i="11"/>
  <c r="AI107" i="11"/>
  <c r="AI94" i="11"/>
  <c r="AI81" i="11"/>
  <c r="AI68" i="11"/>
  <c r="AM107" i="11"/>
  <c r="AM29" i="11"/>
  <c r="AM16" i="11"/>
  <c r="AM3" i="11"/>
  <c r="AQ94" i="11"/>
  <c r="AQ68" i="11"/>
  <c r="AU55" i="11"/>
  <c r="AA29" i="11"/>
  <c r="AE68" i="11"/>
  <c r="AI55" i="11"/>
  <c r="AI42" i="11"/>
  <c r="AI3" i="11"/>
  <c r="AM94" i="11"/>
  <c r="AM81" i="11"/>
  <c r="AQ55" i="11"/>
  <c r="AQ42" i="11"/>
  <c r="AQ3" i="11"/>
  <c r="AU29" i="11"/>
  <c r="AU42" i="11"/>
  <c r="AE55" i="11"/>
  <c r="AE29" i="11"/>
  <c r="AI29" i="11"/>
  <c r="AI16" i="11"/>
  <c r="AM68" i="11"/>
  <c r="AQ29" i="11"/>
  <c r="AQ16" i="11"/>
  <c r="AU16" i="11"/>
  <c r="AU3" i="11"/>
  <c r="C94" i="11"/>
  <c r="C81" i="11"/>
  <c r="C68" i="11"/>
  <c r="C55" i="11"/>
  <c r="C42" i="11"/>
  <c r="C107" i="11"/>
  <c r="C29" i="11"/>
  <c r="C16" i="11"/>
  <c r="C3" i="11"/>
  <c r="C87" i="3"/>
  <c r="A87" i="3" s="1"/>
  <c r="L76" i="6"/>
  <c r="P76" i="6"/>
  <c r="AL58" i="6"/>
  <c r="H76" i="6"/>
  <c r="AP70" i="6"/>
  <c r="AO73" i="6"/>
  <c r="Z70" i="6"/>
  <c r="AT58" i="6"/>
  <c r="C55" i="6"/>
  <c r="AU67" i="6"/>
  <c r="N58" i="6"/>
  <c r="J58" i="6"/>
  <c r="AQ55" i="6"/>
  <c r="R58" i="6"/>
  <c r="Y73" i="6"/>
  <c r="AS73" i="6"/>
  <c r="AN76" i="6"/>
  <c r="AW10" i="11" l="1"/>
  <c r="A60" i="11"/>
  <c r="AW59" i="11"/>
  <c r="AX59" i="11"/>
  <c r="AP59" i="11"/>
  <c r="AL59" i="11"/>
  <c r="AT59" i="11"/>
  <c r="AR59" i="11"/>
  <c r="M59" i="11"/>
  <c r="Q59" i="11"/>
  <c r="AH59" i="11"/>
  <c r="AF59" i="11"/>
  <c r="D59" i="11"/>
  <c r="AA59" i="11"/>
  <c r="AD59" i="11"/>
  <c r="W59" i="11"/>
  <c r="AI59" i="11"/>
  <c r="AM59" i="11"/>
  <c r="N59" i="11"/>
  <c r="AQ59" i="11"/>
  <c r="AU59" i="11"/>
  <c r="AS59" i="11"/>
  <c r="AV59" i="11"/>
  <c r="L59" i="11"/>
  <c r="S59" i="11"/>
  <c r="AE59" i="11"/>
  <c r="AN59" i="11"/>
  <c r="AK59" i="11"/>
  <c r="P59" i="11"/>
  <c r="AG59" i="11"/>
  <c r="AO59" i="11"/>
  <c r="AJ59" i="11"/>
  <c r="I59" i="11"/>
  <c r="E59" i="11"/>
  <c r="AC59" i="11"/>
  <c r="T59" i="11"/>
  <c r="V59" i="11"/>
  <c r="J59" i="11"/>
  <c r="AB59" i="11"/>
  <c r="Z59" i="11"/>
  <c r="U59" i="11"/>
  <c r="G59" i="11"/>
  <c r="R59" i="11"/>
  <c r="K59" i="11"/>
  <c r="O59" i="11"/>
  <c r="H59" i="11"/>
  <c r="Y59" i="11"/>
  <c r="F59" i="11"/>
  <c r="X59" i="11"/>
  <c r="C59" i="11"/>
  <c r="A12" i="11"/>
  <c r="AW11" i="11"/>
  <c r="P11" i="11"/>
  <c r="AG11" i="11"/>
  <c r="AK11" i="11"/>
  <c r="AS11" i="11"/>
  <c r="AX11" i="11"/>
  <c r="AJ11" i="11"/>
  <c r="AN11" i="11"/>
  <c r="AO11" i="11"/>
  <c r="AH11" i="11"/>
  <c r="AT11" i="11"/>
  <c r="AR11" i="11"/>
  <c r="Q11" i="11"/>
  <c r="AD11" i="11"/>
  <c r="AP11" i="11"/>
  <c r="AF11" i="11"/>
  <c r="D11" i="11"/>
  <c r="M11" i="11"/>
  <c r="AA11" i="11"/>
  <c r="N11" i="11"/>
  <c r="AL11" i="11"/>
  <c r="W11" i="11"/>
  <c r="AI11" i="11"/>
  <c r="AQ11" i="11"/>
  <c r="AM11" i="11"/>
  <c r="AU11" i="11"/>
  <c r="AE11" i="11"/>
  <c r="AV11" i="11"/>
  <c r="L11" i="11"/>
  <c r="Y11" i="11"/>
  <c r="S11" i="11"/>
  <c r="K11" i="11"/>
  <c r="O11" i="11"/>
  <c r="R11" i="11"/>
  <c r="T11" i="11"/>
  <c r="E11" i="11"/>
  <c r="AB11" i="11"/>
  <c r="H11" i="11"/>
  <c r="J11" i="11"/>
  <c r="Z11" i="11"/>
  <c r="G11" i="11"/>
  <c r="AC11" i="11"/>
  <c r="I11" i="11"/>
  <c r="V11" i="11"/>
  <c r="U11" i="11"/>
  <c r="X11" i="11"/>
  <c r="F11" i="11"/>
  <c r="C11" i="11"/>
  <c r="A25" i="11"/>
  <c r="AW24" i="11"/>
  <c r="L24" i="11"/>
  <c r="AP24" i="11"/>
  <c r="AR24" i="11"/>
  <c r="AK24" i="11"/>
  <c r="Q24" i="11"/>
  <c r="D24" i="11"/>
  <c r="M24" i="11"/>
  <c r="AT24" i="11"/>
  <c r="AH24" i="11"/>
  <c r="AD24" i="11"/>
  <c r="AL24" i="11"/>
  <c r="AF24" i="11"/>
  <c r="W24" i="11"/>
  <c r="AI24" i="11"/>
  <c r="N24" i="11"/>
  <c r="AM24" i="11"/>
  <c r="AQ24" i="11"/>
  <c r="AU24" i="11"/>
  <c r="P24" i="11"/>
  <c r="AX24" i="11"/>
  <c r="AV24" i="11"/>
  <c r="AJ24" i="11"/>
  <c r="S24" i="11"/>
  <c r="T24" i="11"/>
  <c r="AO24" i="11"/>
  <c r="AN24" i="11"/>
  <c r="AS24" i="11"/>
  <c r="AE24" i="11"/>
  <c r="AG24" i="11"/>
  <c r="AA24" i="11"/>
  <c r="J24" i="11"/>
  <c r="Z24" i="11"/>
  <c r="AC24" i="11"/>
  <c r="O24" i="11"/>
  <c r="G24" i="11"/>
  <c r="V24" i="11"/>
  <c r="R24" i="11"/>
  <c r="H24" i="11"/>
  <c r="E24" i="11"/>
  <c r="U24" i="11"/>
  <c r="K24" i="11"/>
  <c r="AB24" i="11"/>
  <c r="I24" i="11"/>
  <c r="Y24" i="11"/>
  <c r="F24" i="11"/>
  <c r="X24" i="11"/>
  <c r="C24" i="11"/>
  <c r="A96" i="11"/>
  <c r="A48" i="11"/>
  <c r="AW47" i="11"/>
  <c r="AV47" i="11"/>
  <c r="AC47" i="11"/>
  <c r="AK47" i="11"/>
  <c r="AS47" i="11"/>
  <c r="AD47" i="11"/>
  <c r="AT47" i="11"/>
  <c r="Z47" i="11"/>
  <c r="Y47" i="11"/>
  <c r="O47" i="11"/>
  <c r="X47" i="11"/>
  <c r="AN47" i="11"/>
  <c r="K47" i="11"/>
  <c r="S47" i="11"/>
  <c r="AM47" i="11"/>
  <c r="AQ47" i="11"/>
  <c r="AI47" i="11"/>
  <c r="AL47" i="11"/>
  <c r="R47" i="11"/>
  <c r="AJ47" i="11"/>
  <c r="G47" i="11"/>
  <c r="W47" i="11"/>
  <c r="P47" i="11"/>
  <c r="AH47" i="11"/>
  <c r="AP47" i="11"/>
  <c r="F47" i="11"/>
  <c r="E47" i="11"/>
  <c r="U47" i="11"/>
  <c r="AF47" i="11"/>
  <c r="M47" i="11"/>
  <c r="AE47" i="11"/>
  <c r="AO47" i="11"/>
  <c r="H47" i="11"/>
  <c r="AX47" i="11"/>
  <c r="J47" i="11"/>
  <c r="T47" i="11"/>
  <c r="AR47" i="11"/>
  <c r="C47" i="11"/>
  <c r="AB47" i="11"/>
  <c r="AU47" i="11"/>
  <c r="AA47" i="11"/>
  <c r="L47" i="11"/>
  <c r="D47" i="11"/>
  <c r="I47" i="11"/>
  <c r="AG47" i="11"/>
  <c r="V47" i="11"/>
  <c r="N47" i="11"/>
  <c r="Q47" i="11"/>
  <c r="A36" i="11"/>
  <c r="AW35" i="11"/>
  <c r="Q35" i="11"/>
  <c r="AH35" i="11"/>
  <c r="AD35" i="11"/>
  <c r="AL35" i="11"/>
  <c r="AP35" i="11"/>
  <c r="AF35" i="11"/>
  <c r="AR35" i="11"/>
  <c r="AE35" i="11"/>
  <c r="D35" i="11"/>
  <c r="AM35" i="11"/>
  <c r="M35" i="11"/>
  <c r="I35" i="11"/>
  <c r="N35" i="11"/>
  <c r="AI35" i="11"/>
  <c r="AQ35" i="11"/>
  <c r="AU35" i="11"/>
  <c r="W35" i="11"/>
  <c r="AA35" i="11"/>
  <c r="AT35" i="11"/>
  <c r="AV35" i="11"/>
  <c r="S35" i="11"/>
  <c r="AG35" i="11"/>
  <c r="AS35" i="11"/>
  <c r="AK35" i="11"/>
  <c r="AX35" i="11"/>
  <c r="L35" i="11"/>
  <c r="G35" i="11"/>
  <c r="P35" i="11"/>
  <c r="AO35" i="11"/>
  <c r="AJ35" i="11"/>
  <c r="AN35" i="11"/>
  <c r="O35" i="11"/>
  <c r="K35" i="11"/>
  <c r="J35" i="11"/>
  <c r="AB35" i="11"/>
  <c r="R35" i="11"/>
  <c r="E35" i="11"/>
  <c r="T35" i="11"/>
  <c r="AC35" i="11"/>
  <c r="Z35" i="11"/>
  <c r="V35" i="11"/>
  <c r="Y35" i="11"/>
  <c r="H35" i="11"/>
  <c r="U35" i="11"/>
  <c r="X35" i="11"/>
  <c r="F35" i="11"/>
  <c r="C35" i="11"/>
  <c r="A84" i="11"/>
  <c r="A108" i="11"/>
  <c r="AW107" i="11"/>
  <c r="AW119" i="11"/>
  <c r="A120" i="11"/>
  <c r="AJ119" i="11"/>
  <c r="AN119" i="11"/>
  <c r="AO119" i="11"/>
  <c r="AS119" i="11"/>
  <c r="A132" i="11"/>
  <c r="P119" i="11"/>
  <c r="AG119" i="11"/>
  <c r="AX119" i="11"/>
  <c r="AH119" i="11"/>
  <c r="Q119" i="11"/>
  <c r="AT119" i="11"/>
  <c r="AR119" i="11"/>
  <c r="AK119" i="11"/>
  <c r="AP119" i="11"/>
  <c r="AL119" i="11"/>
  <c r="AB119" i="11"/>
  <c r="AF119" i="11"/>
  <c r="AD119" i="11"/>
  <c r="S119" i="11"/>
  <c r="M119" i="11"/>
  <c r="N119" i="11"/>
  <c r="W119" i="11"/>
  <c r="D119" i="11"/>
  <c r="AI119" i="11"/>
  <c r="AQ119" i="11"/>
  <c r="AM119" i="11"/>
  <c r="AU119" i="11"/>
  <c r="L119" i="11"/>
  <c r="AE119" i="11"/>
  <c r="AV119" i="11"/>
  <c r="G119" i="11"/>
  <c r="J119" i="11"/>
  <c r="Z119" i="11"/>
  <c r="T119" i="11"/>
  <c r="AC119" i="11"/>
  <c r="I119" i="11"/>
  <c r="O119" i="11"/>
  <c r="H119" i="11"/>
  <c r="AA119" i="11"/>
  <c r="E119" i="11"/>
  <c r="U119" i="11"/>
  <c r="K119" i="11"/>
  <c r="R119" i="11"/>
  <c r="V119" i="11"/>
  <c r="F119" i="11"/>
  <c r="Y119" i="11"/>
  <c r="X119" i="11"/>
  <c r="C119" i="11"/>
  <c r="A72" i="11"/>
  <c r="AW71" i="11"/>
  <c r="AN71" i="11"/>
  <c r="AK71" i="11"/>
  <c r="AS71" i="11"/>
  <c r="AJ71" i="11"/>
  <c r="AG71" i="11"/>
  <c r="AO71" i="11"/>
  <c r="AX71" i="11"/>
  <c r="AH71" i="11"/>
  <c r="P71" i="11"/>
  <c r="Q71" i="11"/>
  <c r="AR71" i="11"/>
  <c r="D71" i="11"/>
  <c r="I71" i="11"/>
  <c r="AL71" i="11"/>
  <c r="AP71" i="11"/>
  <c r="AD71" i="11"/>
  <c r="AF71" i="11"/>
  <c r="M71" i="11"/>
  <c r="AA71" i="11"/>
  <c r="AM71" i="11"/>
  <c r="AT71" i="11"/>
  <c r="W71" i="11"/>
  <c r="AQ71" i="11"/>
  <c r="AU71" i="11"/>
  <c r="N71" i="11"/>
  <c r="AI71" i="11"/>
  <c r="AE71" i="11"/>
  <c r="U71" i="11"/>
  <c r="AV71" i="11"/>
  <c r="S71" i="11"/>
  <c r="L71" i="11"/>
  <c r="G71" i="11"/>
  <c r="K71" i="11"/>
  <c r="Z71" i="11"/>
  <c r="R71" i="11"/>
  <c r="J71" i="11"/>
  <c r="V71" i="11"/>
  <c r="T71" i="11"/>
  <c r="E71" i="11"/>
  <c r="H71" i="11"/>
  <c r="AC71" i="11"/>
  <c r="AB71" i="11"/>
  <c r="O71" i="11"/>
  <c r="Y71" i="11"/>
  <c r="F71" i="11"/>
  <c r="X71" i="11"/>
  <c r="C71" i="11"/>
  <c r="AV36" i="11"/>
  <c r="AV23" i="11"/>
  <c r="AV10" i="11"/>
  <c r="K67" i="6"/>
  <c r="J70" i="6"/>
  <c r="F58" i="6"/>
  <c r="AG73" i="6"/>
  <c r="Z58" i="6"/>
  <c r="M73" i="6"/>
  <c r="AC73" i="6"/>
  <c r="AB76" i="6"/>
  <c r="U73" i="6"/>
  <c r="AU55" i="6"/>
  <c r="T76" i="6"/>
  <c r="F70" i="6"/>
  <c r="I61" i="6"/>
  <c r="AA55" i="6"/>
  <c r="AI67" i="6"/>
  <c r="AF76" i="6"/>
  <c r="AO61" i="6"/>
  <c r="W55" i="6"/>
  <c r="O67" i="6"/>
  <c r="AQ67" i="6"/>
  <c r="AW73" i="6"/>
  <c r="X76" i="6"/>
  <c r="N70" i="6"/>
  <c r="A85" i="11" l="1"/>
  <c r="AW84" i="11"/>
  <c r="AG84" i="11"/>
  <c r="AK84" i="11"/>
  <c r="AN84" i="11"/>
  <c r="AJ84" i="11"/>
  <c r="P84" i="11"/>
  <c r="AS84" i="11"/>
  <c r="AX84" i="11"/>
  <c r="AP84" i="11"/>
  <c r="AR84" i="11"/>
  <c r="AO84" i="11"/>
  <c r="AD84" i="11"/>
  <c r="AL84" i="11"/>
  <c r="AF84" i="11"/>
  <c r="AT84" i="11"/>
  <c r="M84" i="11"/>
  <c r="W84" i="11"/>
  <c r="AE84" i="11"/>
  <c r="AI84" i="11"/>
  <c r="AH84" i="11"/>
  <c r="D84" i="11"/>
  <c r="Z84" i="11"/>
  <c r="N84" i="11"/>
  <c r="AU84" i="11"/>
  <c r="AA84" i="11"/>
  <c r="Q84" i="11"/>
  <c r="AM84" i="11"/>
  <c r="AQ84" i="11"/>
  <c r="L84" i="11"/>
  <c r="AV84" i="11"/>
  <c r="S84" i="11"/>
  <c r="G84" i="11"/>
  <c r="AB84" i="11"/>
  <c r="V84" i="11"/>
  <c r="H84" i="11"/>
  <c r="K84" i="11"/>
  <c r="E84" i="11"/>
  <c r="Y84" i="11"/>
  <c r="U84" i="11"/>
  <c r="AC84" i="11"/>
  <c r="J84" i="11"/>
  <c r="T84" i="11"/>
  <c r="I84" i="11"/>
  <c r="O84" i="11"/>
  <c r="R84" i="11"/>
  <c r="F84" i="11"/>
  <c r="X84" i="11"/>
  <c r="C84" i="11"/>
  <c r="A49" i="11"/>
  <c r="AW48" i="11"/>
  <c r="AH48" i="11"/>
  <c r="AT48" i="11"/>
  <c r="AR48" i="11"/>
  <c r="D48" i="11"/>
  <c r="M48" i="11"/>
  <c r="AL48" i="11"/>
  <c r="AP48" i="11"/>
  <c r="AD48" i="11"/>
  <c r="N48" i="11"/>
  <c r="W48" i="11"/>
  <c r="AA48" i="11"/>
  <c r="AQ48" i="11"/>
  <c r="AU48" i="11"/>
  <c r="AI48" i="11"/>
  <c r="AM48" i="11"/>
  <c r="Q48" i="11"/>
  <c r="S48" i="11"/>
  <c r="AE48" i="11"/>
  <c r="AF48" i="11"/>
  <c r="AV48" i="11"/>
  <c r="AO48" i="11"/>
  <c r="AS48" i="11"/>
  <c r="P48" i="11"/>
  <c r="AG48" i="11"/>
  <c r="AJ48" i="11"/>
  <c r="AK48" i="11"/>
  <c r="AX48" i="11"/>
  <c r="AN48" i="11"/>
  <c r="L48" i="11"/>
  <c r="K48" i="11"/>
  <c r="G48" i="11"/>
  <c r="AB48" i="11"/>
  <c r="V48" i="11"/>
  <c r="Z48" i="11"/>
  <c r="J48" i="11"/>
  <c r="R48" i="11"/>
  <c r="Y48" i="11"/>
  <c r="E48" i="11"/>
  <c r="AC48" i="11"/>
  <c r="I48" i="11"/>
  <c r="T48" i="11"/>
  <c r="O48" i="11"/>
  <c r="U48" i="11"/>
  <c r="F48" i="11"/>
  <c r="H48" i="11"/>
  <c r="X48" i="11"/>
  <c r="C48" i="11"/>
  <c r="A97" i="11"/>
  <c r="A73" i="11"/>
  <c r="AW72" i="11"/>
  <c r="AS72" i="11"/>
  <c r="Q72" i="11"/>
  <c r="AD72" i="11"/>
  <c r="AP72" i="11"/>
  <c r="AL72" i="11"/>
  <c r="AT72" i="11"/>
  <c r="AR72" i="11"/>
  <c r="AH72" i="11"/>
  <c r="AF72" i="11"/>
  <c r="D72" i="11"/>
  <c r="W72" i="11"/>
  <c r="M72" i="11"/>
  <c r="N72" i="11"/>
  <c r="AA72" i="11"/>
  <c r="AM72" i="11"/>
  <c r="AU72" i="11"/>
  <c r="AI72" i="11"/>
  <c r="AQ72" i="11"/>
  <c r="S72" i="11"/>
  <c r="AX72" i="11"/>
  <c r="AE72" i="11"/>
  <c r="AV72" i="11"/>
  <c r="L72" i="11"/>
  <c r="AK72" i="11"/>
  <c r="AG72" i="11"/>
  <c r="P72" i="11"/>
  <c r="AJ72" i="11"/>
  <c r="G72" i="11"/>
  <c r="AN72" i="11"/>
  <c r="AO72" i="11"/>
  <c r="AB72" i="11"/>
  <c r="Z72" i="11"/>
  <c r="H72" i="11"/>
  <c r="V72" i="11"/>
  <c r="K72" i="11"/>
  <c r="O72" i="11"/>
  <c r="I72" i="11"/>
  <c r="T72" i="11"/>
  <c r="J72" i="11"/>
  <c r="R72" i="11"/>
  <c r="Y72" i="11"/>
  <c r="AC72" i="11"/>
  <c r="E72" i="11"/>
  <c r="U72" i="11"/>
  <c r="X72" i="11"/>
  <c r="F72" i="11"/>
  <c r="C72" i="11"/>
  <c r="AJ132" i="11"/>
  <c r="AW132" i="11"/>
  <c r="AP132" i="11"/>
  <c r="W132" i="11"/>
  <c r="N132" i="11"/>
  <c r="M132" i="11"/>
  <c r="AU132" i="11"/>
  <c r="AR132" i="11"/>
  <c r="AL132" i="11"/>
  <c r="AT132" i="11"/>
  <c r="AD132" i="11"/>
  <c r="AX132" i="11"/>
  <c r="AO132" i="11"/>
  <c r="L132" i="11"/>
  <c r="G132" i="11"/>
  <c r="S132" i="11"/>
  <c r="AM132" i="11"/>
  <c r="AV132" i="11"/>
  <c r="AF132" i="11"/>
  <c r="AG132" i="11"/>
  <c r="D132" i="11"/>
  <c r="Q132" i="11"/>
  <c r="AQ132" i="11"/>
  <c r="AH132" i="11"/>
  <c r="AI132" i="11"/>
  <c r="AE132" i="11"/>
  <c r="P132" i="11"/>
  <c r="AS132" i="11"/>
  <c r="AA132" i="11"/>
  <c r="AK132" i="11"/>
  <c r="A133" i="11"/>
  <c r="AB132" i="11"/>
  <c r="Z132" i="11"/>
  <c r="R132" i="11"/>
  <c r="T132" i="11"/>
  <c r="AN132" i="11"/>
  <c r="K132" i="11"/>
  <c r="J132" i="11"/>
  <c r="O132" i="11"/>
  <c r="X132" i="11"/>
  <c r="I132" i="11"/>
  <c r="V132" i="11"/>
  <c r="E132" i="11"/>
  <c r="A145" i="11"/>
  <c r="H132" i="11"/>
  <c r="AC132" i="11"/>
  <c r="Y132" i="11"/>
  <c r="F132" i="11"/>
  <c r="U132" i="11"/>
  <c r="C132" i="11"/>
  <c r="A109" i="11"/>
  <c r="A37" i="11"/>
  <c r="AW36" i="11"/>
  <c r="A26" i="11"/>
  <c r="A27" i="11" s="1"/>
  <c r="A121" i="11"/>
  <c r="AW120" i="11"/>
  <c r="AV120" i="11"/>
  <c r="P120" i="11"/>
  <c r="Z120" i="11"/>
  <c r="T120" i="11"/>
  <c r="K120" i="11"/>
  <c r="AL120" i="11"/>
  <c r="R120" i="11"/>
  <c r="S120" i="11"/>
  <c r="AX120" i="11"/>
  <c r="AP120" i="11"/>
  <c r="J120" i="11"/>
  <c r="D120" i="11"/>
  <c r="AM120" i="11"/>
  <c r="AA120" i="11"/>
  <c r="AU120" i="11"/>
  <c r="Y120" i="11"/>
  <c r="Q120" i="11"/>
  <c r="X120" i="11"/>
  <c r="U120" i="11"/>
  <c r="O120" i="11"/>
  <c r="M120" i="11"/>
  <c r="N120" i="11"/>
  <c r="AQ120" i="11"/>
  <c r="W120" i="11"/>
  <c r="AG120" i="11"/>
  <c r="AD120" i="11"/>
  <c r="AO120" i="11"/>
  <c r="AH120" i="11"/>
  <c r="AT120" i="11"/>
  <c r="AC120" i="11"/>
  <c r="AB120" i="11"/>
  <c r="G120" i="11"/>
  <c r="H120" i="11"/>
  <c r="V120" i="11"/>
  <c r="C120" i="11"/>
  <c r="AE120" i="11"/>
  <c r="AJ120" i="11"/>
  <c r="AK120" i="11"/>
  <c r="E120" i="11"/>
  <c r="I120" i="11"/>
  <c r="F120" i="11"/>
  <c r="AS120" i="11"/>
  <c r="AN120" i="11"/>
  <c r="L120" i="11"/>
  <c r="AF120" i="11"/>
  <c r="AR120" i="11"/>
  <c r="AI120" i="11"/>
  <c r="A13" i="11"/>
  <c r="A14" i="11" s="1"/>
  <c r="A61" i="11"/>
  <c r="AW60" i="11"/>
  <c r="AV60" i="11"/>
  <c r="W60" i="11"/>
  <c r="AU60" i="11"/>
  <c r="AA60" i="11"/>
  <c r="G60" i="11"/>
  <c r="AL60" i="11"/>
  <c r="D60" i="11"/>
  <c r="R60" i="11"/>
  <c r="I60" i="11"/>
  <c r="AJ60" i="11"/>
  <c r="AK60" i="11"/>
  <c r="J60" i="11"/>
  <c r="U60" i="11"/>
  <c r="AP60" i="11"/>
  <c r="AF60" i="11"/>
  <c r="AD60" i="11"/>
  <c r="AQ60" i="11"/>
  <c r="Y60" i="11"/>
  <c r="Q60" i="11"/>
  <c r="X60" i="11"/>
  <c r="AN60" i="11"/>
  <c r="AX60" i="11"/>
  <c r="V60" i="11"/>
  <c r="T60" i="11"/>
  <c r="AR60" i="11"/>
  <c r="AM60" i="11"/>
  <c r="AI60" i="11"/>
  <c r="F60" i="11"/>
  <c r="L60" i="11"/>
  <c r="AG60" i="11"/>
  <c r="AT60" i="11"/>
  <c r="H60" i="11"/>
  <c r="O60" i="11"/>
  <c r="K60" i="11"/>
  <c r="N60" i="11"/>
  <c r="S60" i="11"/>
  <c r="P60" i="11"/>
  <c r="AB60" i="11"/>
  <c r="AE60" i="11"/>
  <c r="C60" i="11"/>
  <c r="AO60" i="11"/>
  <c r="Z60" i="11"/>
  <c r="AS60" i="11"/>
  <c r="E60" i="11"/>
  <c r="AC60" i="11"/>
  <c r="M60" i="11"/>
  <c r="AH60" i="11"/>
  <c r="R55" i="1"/>
  <c r="F36" i="11"/>
  <c r="X36" i="11"/>
  <c r="X23" i="11"/>
  <c r="AN36" i="11"/>
  <c r="AN23" i="11"/>
  <c r="K36" i="11"/>
  <c r="K23" i="11"/>
  <c r="L49" i="11"/>
  <c r="P10" i="11"/>
  <c r="Y49" i="11"/>
  <c r="Y10" i="11"/>
  <c r="AG49" i="11"/>
  <c r="AG10" i="11"/>
  <c r="AO49" i="11"/>
  <c r="AO10" i="11"/>
  <c r="AS23" i="11"/>
  <c r="O10" i="11"/>
  <c r="AX36" i="11"/>
  <c r="AX49" i="11"/>
  <c r="Q36" i="11"/>
  <c r="AH49" i="11"/>
  <c r="AH10" i="11"/>
  <c r="AP49" i="11"/>
  <c r="AP10" i="11"/>
  <c r="AT23" i="11"/>
  <c r="J36" i="11"/>
  <c r="T36" i="11"/>
  <c r="T23" i="11"/>
  <c r="AB36" i="11"/>
  <c r="AB23" i="11"/>
  <c r="AR36" i="11"/>
  <c r="AR23" i="11"/>
  <c r="H10" i="11"/>
  <c r="H23" i="11"/>
  <c r="M23" i="11"/>
  <c r="V49" i="11"/>
  <c r="V10" i="11"/>
  <c r="E36" i="11"/>
  <c r="I49" i="11"/>
  <c r="I10" i="11"/>
  <c r="N10" i="11"/>
  <c r="S36" i="11"/>
  <c r="F10" i="11"/>
  <c r="X10" i="11"/>
  <c r="AJ49" i="11"/>
  <c r="AN10" i="11"/>
  <c r="G49" i="11"/>
  <c r="K10" i="11"/>
  <c r="L36" i="11"/>
  <c r="L23" i="11"/>
  <c r="U36" i="11"/>
  <c r="Y23" i="11"/>
  <c r="AC36" i="11"/>
  <c r="AG23" i="11"/>
  <c r="AK36" i="11"/>
  <c r="AO23" i="11"/>
  <c r="AS36" i="11"/>
  <c r="AX10" i="11"/>
  <c r="AX23" i="11"/>
  <c r="Q49" i="11"/>
  <c r="AD36" i="11"/>
  <c r="AH23" i="11"/>
  <c r="AL36" i="11"/>
  <c r="AP23" i="11"/>
  <c r="AT36" i="11"/>
  <c r="J10" i="11"/>
  <c r="T10" i="11"/>
  <c r="AB10" i="11"/>
  <c r="AF49" i="11"/>
  <c r="AR10" i="11"/>
  <c r="D49" i="11"/>
  <c r="R36" i="11"/>
  <c r="V23" i="11"/>
  <c r="Z36" i="11"/>
  <c r="E49" i="11"/>
  <c r="I23" i="11"/>
  <c r="N49" i="11"/>
  <c r="S10" i="11"/>
  <c r="W49" i="11"/>
  <c r="AA10" i="11"/>
  <c r="AE49" i="11"/>
  <c r="F49" i="11"/>
  <c r="AJ36" i="11"/>
  <c r="AJ23" i="11"/>
  <c r="G36" i="11"/>
  <c r="G23" i="11"/>
  <c r="L10" i="11"/>
  <c r="P49" i="11"/>
  <c r="U49" i="11"/>
  <c r="U10" i="11"/>
  <c r="AC49" i="11"/>
  <c r="AC10" i="11"/>
  <c r="AK49" i="11"/>
  <c r="AK10" i="11"/>
  <c r="AS10" i="11"/>
  <c r="O49" i="11"/>
  <c r="Q23" i="11"/>
  <c r="AD49" i="11"/>
  <c r="AD10" i="11"/>
  <c r="AL49" i="11"/>
  <c r="AL10" i="11"/>
  <c r="AT10" i="11"/>
  <c r="J49" i="11"/>
  <c r="AF36" i="11"/>
  <c r="AF23" i="11"/>
  <c r="D36" i="11"/>
  <c r="D23" i="11"/>
  <c r="M36" i="11"/>
  <c r="R49" i="11"/>
  <c r="R10" i="11"/>
  <c r="Z49" i="11"/>
  <c r="Z10" i="11"/>
  <c r="E23" i="11"/>
  <c r="I36" i="11"/>
  <c r="N23" i="11"/>
  <c r="F23" i="11"/>
  <c r="X49" i="11"/>
  <c r="AJ10" i="11"/>
  <c r="AN49" i="11"/>
  <c r="G10" i="11"/>
  <c r="K49" i="11"/>
  <c r="P36" i="11"/>
  <c r="P23" i="11"/>
  <c r="U23" i="11"/>
  <c r="Y36" i="11"/>
  <c r="AC23" i="11"/>
  <c r="AG36" i="11"/>
  <c r="AK23" i="11"/>
  <c r="AO36" i="11"/>
  <c r="AS49" i="11"/>
  <c r="O36" i="11"/>
  <c r="O23" i="11"/>
  <c r="Q10" i="11"/>
  <c r="AD23" i="11"/>
  <c r="AH36" i="11"/>
  <c r="AL23" i="11"/>
  <c r="AP36" i="11"/>
  <c r="AT49" i="11"/>
  <c r="J23" i="11"/>
  <c r="T49" i="11"/>
  <c r="AB49" i="11"/>
  <c r="AF10" i="11"/>
  <c r="AR49" i="11"/>
  <c r="D10" i="11"/>
  <c r="H36" i="11"/>
  <c r="H49" i="11"/>
  <c r="M49" i="11"/>
  <c r="M10" i="11"/>
  <c r="R23" i="11"/>
  <c r="V36" i="11"/>
  <c r="Z23" i="11"/>
  <c r="E10" i="11"/>
  <c r="N36" i="11"/>
  <c r="S49" i="11"/>
  <c r="W10" i="11"/>
  <c r="AA36" i="11"/>
  <c r="AI49" i="11"/>
  <c r="AM10" i="11"/>
  <c r="AQ49" i="11"/>
  <c r="AU36" i="11"/>
  <c r="AU49" i="11"/>
  <c r="AU10" i="11"/>
  <c r="AE36" i="11"/>
  <c r="AI36" i="11"/>
  <c r="AI23" i="11"/>
  <c r="AQ36" i="11"/>
  <c r="AQ23" i="11"/>
  <c r="AU23" i="11"/>
  <c r="AA49" i="11"/>
  <c r="AA23" i="11"/>
  <c r="AE10" i="11"/>
  <c r="AI10" i="11"/>
  <c r="AM49" i="11"/>
  <c r="AQ10" i="11"/>
  <c r="S23" i="11"/>
  <c r="W36" i="11"/>
  <c r="W23" i="11"/>
  <c r="AE23" i="11"/>
  <c r="AM36" i="11"/>
  <c r="AM23" i="11"/>
  <c r="C49" i="11"/>
  <c r="C36" i="11"/>
  <c r="C10" i="11"/>
  <c r="C23" i="11"/>
  <c r="W67" i="6"/>
  <c r="AL70" i="6"/>
  <c r="T64" i="6"/>
  <c r="AJ64" i="6"/>
  <c r="V58" i="6"/>
  <c r="AW61" i="6"/>
  <c r="AM55" i="6"/>
  <c r="AI55" i="6"/>
  <c r="G55" i="6"/>
  <c r="AV64" i="6"/>
  <c r="L64" i="6"/>
  <c r="AY55" i="6"/>
  <c r="E61" i="6"/>
  <c r="G67" i="6"/>
  <c r="AE67" i="6"/>
  <c r="AH70" i="6"/>
  <c r="AA67" i="6"/>
  <c r="H64" i="6"/>
  <c r="AD70" i="6"/>
  <c r="AD58" i="6"/>
  <c r="X64" i="6"/>
  <c r="AZ64" i="6"/>
  <c r="AK73" i="6"/>
  <c r="AS61" i="6"/>
  <c r="M61" i="6"/>
  <c r="K55" i="6"/>
  <c r="AM67" i="6"/>
  <c r="AH58" i="6"/>
  <c r="AG61" i="6"/>
  <c r="O55" i="6"/>
  <c r="P64" i="6"/>
  <c r="Q61" i="6"/>
  <c r="AR76" i="6"/>
  <c r="AY67" i="6"/>
  <c r="AJ76" i="6"/>
  <c r="AB64" i="6"/>
  <c r="Q73" i="6"/>
  <c r="V70" i="6"/>
  <c r="S67" i="6"/>
  <c r="I73" i="6"/>
  <c r="AX58" i="6"/>
  <c r="AP58" i="6"/>
  <c r="R70" i="6"/>
  <c r="AX70" i="6"/>
  <c r="AZ76" i="6"/>
  <c r="AK61" i="6"/>
  <c r="AR64" i="6"/>
  <c r="AV76" i="6"/>
  <c r="AN64" i="6"/>
  <c r="AF64" i="6"/>
  <c r="AC61" i="6"/>
  <c r="U61" i="6"/>
  <c r="AT70" i="6"/>
  <c r="AE55" i="6"/>
  <c r="Y61" i="6"/>
  <c r="E73" i="6"/>
  <c r="S55" i="6"/>
  <c r="A98" i="11" l="1"/>
  <c r="AW97" i="11"/>
  <c r="P97" i="11"/>
  <c r="AG97" i="11"/>
  <c r="AX97" i="11"/>
  <c r="AK97" i="11"/>
  <c r="AJ97" i="11"/>
  <c r="AN97" i="11"/>
  <c r="L97" i="11"/>
  <c r="AO97" i="11"/>
  <c r="AS97" i="11"/>
  <c r="AH97" i="11"/>
  <c r="AD97" i="11"/>
  <c r="AL97" i="11"/>
  <c r="AT97" i="11"/>
  <c r="D97" i="11"/>
  <c r="M97" i="11"/>
  <c r="Q97" i="11"/>
  <c r="AP97" i="11"/>
  <c r="AF97" i="11"/>
  <c r="N97" i="11"/>
  <c r="AM97" i="11"/>
  <c r="W97" i="11"/>
  <c r="AU97" i="11"/>
  <c r="AI97" i="11"/>
  <c r="AQ97" i="11"/>
  <c r="AR97" i="11"/>
  <c r="AV97" i="11"/>
  <c r="AE97" i="11"/>
  <c r="S97" i="11"/>
  <c r="G97" i="11"/>
  <c r="R97" i="11"/>
  <c r="K97" i="11"/>
  <c r="E97" i="11"/>
  <c r="V97" i="11"/>
  <c r="Y97" i="11"/>
  <c r="AB97" i="11"/>
  <c r="Z97" i="11"/>
  <c r="H97" i="11"/>
  <c r="AA97" i="11"/>
  <c r="AC97" i="11"/>
  <c r="J97" i="11"/>
  <c r="O97" i="11"/>
  <c r="I97" i="11"/>
  <c r="F97" i="11"/>
  <c r="T97" i="11"/>
  <c r="X97" i="11"/>
  <c r="U97" i="11"/>
  <c r="C97" i="11"/>
  <c r="A62" i="11"/>
  <c r="AW61" i="11"/>
  <c r="Q61" i="11"/>
  <c r="AD61" i="11"/>
  <c r="AP61" i="11"/>
  <c r="AL61" i="11"/>
  <c r="AT61" i="11"/>
  <c r="AR61" i="11"/>
  <c r="AF61" i="11"/>
  <c r="W61" i="11"/>
  <c r="AQ61" i="11"/>
  <c r="AI61" i="11"/>
  <c r="AU61" i="11"/>
  <c r="D61" i="11"/>
  <c r="M61" i="11"/>
  <c r="N61" i="11"/>
  <c r="AA61" i="11"/>
  <c r="AM61" i="11"/>
  <c r="AE61" i="11"/>
  <c r="S61" i="11"/>
  <c r="AH61" i="11"/>
  <c r="AV61" i="11"/>
  <c r="AG61" i="11"/>
  <c r="AX61" i="11"/>
  <c r="AS61" i="11"/>
  <c r="AK61" i="11"/>
  <c r="L61" i="11"/>
  <c r="P61" i="11"/>
  <c r="AO61" i="11"/>
  <c r="AJ61" i="11"/>
  <c r="G61" i="11"/>
  <c r="AC61" i="11"/>
  <c r="R61" i="11"/>
  <c r="Z61" i="11"/>
  <c r="H61" i="11"/>
  <c r="V61" i="11"/>
  <c r="U61" i="11"/>
  <c r="AN61" i="11"/>
  <c r="O61" i="11"/>
  <c r="I61" i="11"/>
  <c r="AB61" i="11"/>
  <c r="Y61" i="11"/>
  <c r="T61" i="11"/>
  <c r="K61" i="11"/>
  <c r="J61" i="11"/>
  <c r="E61" i="11"/>
  <c r="X61" i="11"/>
  <c r="F61" i="11"/>
  <c r="C61" i="11"/>
  <c r="A122" i="11"/>
  <c r="A38" i="11"/>
  <c r="AW37" i="11"/>
  <c r="AX37" i="11"/>
  <c r="AJ37" i="11"/>
  <c r="AN37" i="11"/>
  <c r="AO37" i="11"/>
  <c r="P37" i="11"/>
  <c r="AK37" i="11"/>
  <c r="AG37" i="11"/>
  <c r="AH37" i="11"/>
  <c r="AL37" i="11"/>
  <c r="AS37" i="11"/>
  <c r="AR37" i="11"/>
  <c r="D37" i="11"/>
  <c r="M37" i="11"/>
  <c r="AD37" i="11"/>
  <c r="AP37" i="11"/>
  <c r="Q37" i="11"/>
  <c r="AT37" i="11"/>
  <c r="AF37" i="11"/>
  <c r="N37" i="11"/>
  <c r="AA37" i="11"/>
  <c r="AQ37" i="11"/>
  <c r="AE37" i="11"/>
  <c r="AM37" i="11"/>
  <c r="AU37" i="11"/>
  <c r="W37" i="11"/>
  <c r="AI37" i="11"/>
  <c r="AV37" i="11"/>
  <c r="S37" i="11"/>
  <c r="L37" i="11"/>
  <c r="G37" i="11"/>
  <c r="I37" i="11"/>
  <c r="R37" i="11"/>
  <c r="E37" i="11"/>
  <c r="AC37" i="11"/>
  <c r="AB37" i="11"/>
  <c r="Z37" i="11"/>
  <c r="O37" i="11"/>
  <c r="H37" i="11"/>
  <c r="V37" i="11"/>
  <c r="X37" i="11"/>
  <c r="K37" i="11"/>
  <c r="J37" i="11"/>
  <c r="T37" i="11"/>
  <c r="Y37" i="11"/>
  <c r="U37" i="11"/>
  <c r="F37" i="11"/>
  <c r="C37" i="11"/>
  <c r="A50" i="11"/>
  <c r="AW49" i="11"/>
  <c r="AV49" i="11"/>
  <c r="AW145" i="11"/>
  <c r="AV145" i="11"/>
  <c r="K145" i="11"/>
  <c r="AC145" i="11"/>
  <c r="V145" i="11"/>
  <c r="T145" i="11"/>
  <c r="Y145" i="11"/>
  <c r="AA145" i="11"/>
  <c r="AB145" i="11"/>
  <c r="J145" i="11"/>
  <c r="Z145" i="11"/>
  <c r="U145" i="11"/>
  <c r="O145" i="11"/>
  <c r="H145" i="11"/>
  <c r="E145" i="11"/>
  <c r="F145" i="11"/>
  <c r="X145" i="11"/>
  <c r="A146" i="11"/>
  <c r="G145" i="11"/>
  <c r="Q145" i="11"/>
  <c r="AE145" i="11"/>
  <c r="AL145" i="11"/>
  <c r="AX145" i="11"/>
  <c r="AD145" i="11"/>
  <c r="AM145" i="11"/>
  <c r="AJ145" i="11"/>
  <c r="P145" i="11"/>
  <c r="N145" i="11"/>
  <c r="AG145" i="11"/>
  <c r="M145" i="11"/>
  <c r="AP145" i="11"/>
  <c r="AT145" i="11"/>
  <c r="AI145" i="11"/>
  <c r="C145" i="11"/>
  <c r="L145" i="11"/>
  <c r="AK145" i="11"/>
  <c r="S145" i="11"/>
  <c r="AO145" i="11"/>
  <c r="R145" i="11"/>
  <c r="AR145" i="11"/>
  <c r="AF145" i="11"/>
  <c r="AU145" i="11"/>
  <c r="A158" i="11"/>
  <c r="AN145" i="11"/>
  <c r="AS145" i="11"/>
  <c r="W145" i="11"/>
  <c r="AH145" i="11"/>
  <c r="AQ145" i="11"/>
  <c r="D145" i="11"/>
  <c r="I145" i="11"/>
  <c r="A74" i="11"/>
  <c r="AW73" i="11"/>
  <c r="AV73" i="11"/>
  <c r="O73" i="11"/>
  <c r="G73" i="11"/>
  <c r="K73" i="11"/>
  <c r="P73" i="11"/>
  <c r="T73" i="11"/>
  <c r="Z73" i="11"/>
  <c r="W73" i="11"/>
  <c r="D73" i="11"/>
  <c r="E73" i="11"/>
  <c r="AC73" i="11"/>
  <c r="AS73" i="11"/>
  <c r="AH73" i="11"/>
  <c r="AP73" i="11"/>
  <c r="AR73" i="11"/>
  <c r="AI73" i="11"/>
  <c r="AE73" i="11"/>
  <c r="M73" i="11"/>
  <c r="Y73" i="11"/>
  <c r="J73" i="11"/>
  <c r="R73" i="11"/>
  <c r="S73" i="11"/>
  <c r="AB73" i="11"/>
  <c r="U73" i="11"/>
  <c r="AX73" i="11"/>
  <c r="AD73" i="11"/>
  <c r="AM73" i="11"/>
  <c r="AU73" i="11"/>
  <c r="AA73" i="11"/>
  <c r="C73" i="11"/>
  <c r="AQ73" i="11"/>
  <c r="AG73" i="11"/>
  <c r="AO73" i="11"/>
  <c r="H73" i="11"/>
  <c r="V73" i="11"/>
  <c r="I73" i="11"/>
  <c r="X73" i="11"/>
  <c r="AN73" i="11"/>
  <c r="AJ73" i="11"/>
  <c r="N73" i="11"/>
  <c r="AK73" i="11"/>
  <c r="F73" i="11"/>
  <c r="AT73" i="11"/>
  <c r="AF73" i="11"/>
  <c r="Q73" i="11"/>
  <c r="L73" i="11"/>
  <c r="AL73" i="11"/>
  <c r="A86" i="11"/>
  <c r="AW85" i="11"/>
  <c r="AX85" i="11"/>
  <c r="Q85" i="11"/>
  <c r="AH85" i="11"/>
  <c r="D85" i="11"/>
  <c r="AP85" i="11"/>
  <c r="AR85" i="11"/>
  <c r="AD85" i="11"/>
  <c r="AT85" i="11"/>
  <c r="W85" i="11"/>
  <c r="AL85" i="11"/>
  <c r="M85" i="11"/>
  <c r="N85" i="11"/>
  <c r="AF85" i="11"/>
  <c r="AI85" i="11"/>
  <c r="AM85" i="11"/>
  <c r="AQ85" i="11"/>
  <c r="AU85" i="11"/>
  <c r="S85" i="11"/>
  <c r="AS85" i="11"/>
  <c r="AV85" i="11"/>
  <c r="AE85" i="11"/>
  <c r="L85" i="11"/>
  <c r="AK85" i="11"/>
  <c r="P85" i="11"/>
  <c r="AO85" i="11"/>
  <c r="AJ85" i="11"/>
  <c r="AG85" i="11"/>
  <c r="AN85" i="11"/>
  <c r="I85" i="11"/>
  <c r="E85" i="11"/>
  <c r="G85" i="11"/>
  <c r="AB85" i="11"/>
  <c r="V85" i="11"/>
  <c r="H85" i="11"/>
  <c r="AA85" i="11"/>
  <c r="AC85" i="11"/>
  <c r="J85" i="11"/>
  <c r="O85" i="11"/>
  <c r="T85" i="11"/>
  <c r="Y85" i="11"/>
  <c r="K85" i="11"/>
  <c r="Z85" i="11"/>
  <c r="R85" i="11"/>
  <c r="F85" i="11"/>
  <c r="X85" i="11"/>
  <c r="U85" i="11"/>
  <c r="C85" i="11"/>
  <c r="A110" i="11"/>
  <c r="A134" i="11"/>
  <c r="AW133" i="11"/>
  <c r="AP133" i="11"/>
  <c r="D133" i="11"/>
  <c r="AG133" i="11"/>
  <c r="I133" i="11"/>
  <c r="AT133" i="11"/>
  <c r="T133" i="11"/>
  <c r="U133" i="11"/>
  <c r="AK133" i="11"/>
  <c r="M133" i="11"/>
  <c r="AE133" i="11"/>
  <c r="AM133" i="11"/>
  <c r="C133" i="11"/>
  <c r="F133" i="11"/>
  <c r="X133" i="11"/>
  <c r="AN133" i="11"/>
  <c r="L133" i="11"/>
  <c r="P133" i="11"/>
  <c r="AX133" i="11"/>
  <c r="AL133" i="11"/>
  <c r="G133" i="11"/>
  <c r="AO133" i="11"/>
  <c r="AR133" i="11"/>
  <c r="W133" i="11"/>
  <c r="AC133" i="11"/>
  <c r="O133" i="11"/>
  <c r="AI133" i="11"/>
  <c r="AV133" i="11"/>
  <c r="H133" i="11"/>
  <c r="R133" i="11"/>
  <c r="AJ133" i="11"/>
  <c r="AA133" i="11"/>
  <c r="AS133" i="11"/>
  <c r="Q133" i="11"/>
  <c r="AD133" i="11"/>
  <c r="V133" i="11"/>
  <c r="N133" i="11"/>
  <c r="AH133" i="11"/>
  <c r="E133" i="11"/>
  <c r="AQ133" i="11"/>
  <c r="AU133" i="11"/>
  <c r="K133" i="11"/>
  <c r="AF133" i="11"/>
  <c r="Z133" i="11"/>
  <c r="Y133" i="11"/>
  <c r="AB133" i="11"/>
  <c r="J133" i="11"/>
  <c r="S133" i="11"/>
  <c r="V36" i="8"/>
  <c r="V38" i="8" s="1"/>
  <c r="B10" i="10"/>
  <c r="N18" i="8"/>
  <c r="N38" i="8" s="1"/>
  <c r="J52" i="1"/>
  <c r="O3" i="13" s="1"/>
  <c r="O4" i="13" s="1"/>
  <c r="N52" i="1"/>
  <c r="N55" i="1" s="1"/>
  <c r="E3" i="1"/>
  <c r="D11" i="1"/>
  <c r="D38" i="1"/>
  <c r="D19" i="1"/>
  <c r="D13" i="1"/>
  <c r="D25" i="1"/>
  <c r="D22" i="1"/>
  <c r="D42" i="1"/>
  <c r="D46" i="1"/>
  <c r="P18" i="8"/>
  <c r="P38" i="8" s="1"/>
  <c r="D33" i="1"/>
  <c r="D17" i="1"/>
  <c r="D21" i="1"/>
  <c r="D29" i="1"/>
  <c r="D41" i="1"/>
  <c r="D45" i="1"/>
  <c r="D7" i="1"/>
  <c r="D10" i="1"/>
  <c r="D18" i="1"/>
  <c r="T54" i="1"/>
  <c r="T38" i="8"/>
  <c r="B14" i="10"/>
  <c r="D32" i="1"/>
  <c r="D34" i="1"/>
  <c r="D16" i="7"/>
  <c r="F16" i="7" s="1"/>
  <c r="L38" i="8"/>
  <c r="B4" i="15"/>
  <c r="D24" i="1"/>
  <c r="F18" i="8"/>
  <c r="B6" i="10"/>
  <c r="H20" i="10"/>
  <c r="K52" i="1"/>
  <c r="P3" i="13" s="1"/>
  <c r="P4" i="13" s="1"/>
  <c r="D4" i="1"/>
  <c r="D8" i="1"/>
  <c r="D16" i="1"/>
  <c r="D35" i="1"/>
  <c r="D5" i="1"/>
  <c r="D31" i="1"/>
  <c r="D27" i="1"/>
  <c r="D37" i="1"/>
  <c r="D39" i="1"/>
  <c r="D43" i="1"/>
  <c r="D47" i="1"/>
  <c r="H18" i="8"/>
  <c r="H38" i="8" s="1"/>
  <c r="B16" i="15"/>
  <c r="B12" i="15"/>
  <c r="L52" i="1"/>
  <c r="E2" i="1"/>
  <c r="D12" i="1"/>
  <c r="D28" i="1"/>
  <c r="D30" i="1"/>
  <c r="D23" i="1"/>
  <c r="D26" i="1"/>
  <c r="D14" i="1"/>
  <c r="D40" i="1"/>
  <c r="D44" i="1"/>
  <c r="D48" i="1"/>
  <c r="J18" i="8"/>
  <c r="R18" i="8"/>
  <c r="R38" i="8" s="1"/>
  <c r="J36" i="8"/>
  <c r="E20" i="15"/>
  <c r="B15" i="10"/>
  <c r="P52" i="1"/>
  <c r="U3" i="13" s="1"/>
  <c r="U4" i="13" s="1"/>
  <c r="D9" i="1"/>
  <c r="M52" i="1"/>
  <c r="R3" i="13" s="1"/>
  <c r="R4" i="13" s="1"/>
  <c r="U52" i="1"/>
  <c r="D3" i="1"/>
  <c r="D6" i="1"/>
  <c r="D15" i="1"/>
  <c r="D20" i="1"/>
  <c r="D36" i="1"/>
  <c r="D51" i="1"/>
  <c r="Z18" i="8"/>
  <c r="Z38" i="8" s="1"/>
  <c r="B2" i="10"/>
  <c r="K8" i="13"/>
  <c r="S3" i="13"/>
  <c r="S4" i="13" s="1"/>
  <c r="T52" i="1"/>
  <c r="D2" i="1"/>
  <c r="K20" i="7"/>
  <c r="D13" i="7"/>
  <c r="F13" i="7" s="1"/>
  <c r="D10" i="7"/>
  <c r="F10" i="7" s="1"/>
  <c r="D5" i="7"/>
  <c r="F5" i="7" s="1"/>
  <c r="D2" i="7"/>
  <c r="D17" i="7"/>
  <c r="F17" i="7" s="1"/>
  <c r="D14" i="7"/>
  <c r="F14" i="7" s="1"/>
  <c r="D9" i="7"/>
  <c r="F9" i="7" s="1"/>
  <c r="D6" i="7"/>
  <c r="F6" i="7" s="1"/>
  <c r="D8" i="7"/>
  <c r="F8" i="7" s="1"/>
  <c r="D15" i="7"/>
  <c r="F15" i="7" s="1"/>
  <c r="D11" i="7"/>
  <c r="F11" i="7" s="1"/>
  <c r="D7" i="7"/>
  <c r="F7" i="7" s="1"/>
  <c r="D3" i="7"/>
  <c r="F3" i="7" s="1"/>
  <c r="B8" i="15"/>
  <c r="G38" i="8"/>
  <c r="W38" i="8"/>
  <c r="B3" i="15"/>
  <c r="B11" i="15"/>
  <c r="F20" i="15"/>
  <c r="B17" i="15"/>
  <c r="B13" i="15"/>
  <c r="B9" i="15"/>
  <c r="B5" i="15"/>
  <c r="I20" i="7"/>
  <c r="O18" i="8"/>
  <c r="S36" i="8"/>
  <c r="S38" i="8" s="1"/>
  <c r="D4" i="7"/>
  <c r="F4" i="7" s="1"/>
  <c r="D12" i="7"/>
  <c r="F12" i="7" s="1"/>
  <c r="K18" i="8"/>
  <c r="K38" i="8" s="1"/>
  <c r="O36" i="8"/>
  <c r="I36" i="8"/>
  <c r="I18" i="8"/>
  <c r="M36" i="8"/>
  <c r="M18" i="8"/>
  <c r="Q36" i="8"/>
  <c r="Q18" i="8"/>
  <c r="U36" i="8"/>
  <c r="U18" i="8"/>
  <c r="Y36" i="8"/>
  <c r="Y18" i="8"/>
  <c r="B7" i="15"/>
  <c r="B15" i="15"/>
  <c r="B14" i="15"/>
  <c r="B4" i="10"/>
  <c r="B8" i="10"/>
  <c r="B12" i="10"/>
  <c r="B16" i="10"/>
  <c r="D20" i="10"/>
  <c r="B2" i="15"/>
  <c r="B6" i="15"/>
  <c r="B10" i="15"/>
  <c r="B5" i="10"/>
  <c r="B9" i="10"/>
  <c r="B13" i="10"/>
  <c r="B17" i="10"/>
  <c r="B3" i="10"/>
  <c r="B7" i="10"/>
  <c r="B11" i="10"/>
  <c r="A135" i="11" l="1"/>
  <c r="A75" i="11"/>
  <c r="AW74" i="11"/>
  <c r="AL74" i="11"/>
  <c r="W74" i="11"/>
  <c r="AI74" i="11"/>
  <c r="N74" i="11"/>
  <c r="AH74" i="11"/>
  <c r="AR74" i="11"/>
  <c r="AT74" i="11"/>
  <c r="AM74" i="11"/>
  <c r="M74" i="11"/>
  <c r="AQ74" i="11"/>
  <c r="AU74" i="11"/>
  <c r="D74" i="11"/>
  <c r="AD74" i="11"/>
  <c r="E74" i="11"/>
  <c r="S74" i="11"/>
  <c r="AE74" i="11"/>
  <c r="AP74" i="11"/>
  <c r="AV74" i="11"/>
  <c r="Q74" i="11"/>
  <c r="AF74" i="11"/>
  <c r="AK74" i="11"/>
  <c r="L74" i="11"/>
  <c r="P74" i="11"/>
  <c r="AO74" i="11"/>
  <c r="AX74" i="11"/>
  <c r="AJ74" i="11"/>
  <c r="AS74" i="11"/>
  <c r="AG74" i="11"/>
  <c r="AN74" i="11"/>
  <c r="G74" i="11"/>
  <c r="Z74" i="11"/>
  <c r="I74" i="11"/>
  <c r="J74" i="11"/>
  <c r="H74" i="11"/>
  <c r="AB74" i="11"/>
  <c r="V74" i="11"/>
  <c r="K74" i="11"/>
  <c r="AA74" i="11"/>
  <c r="AC74" i="11"/>
  <c r="Y74" i="11"/>
  <c r="R74" i="11"/>
  <c r="O74" i="11"/>
  <c r="T74" i="11"/>
  <c r="U74" i="11"/>
  <c r="F74" i="11"/>
  <c r="X74" i="11"/>
  <c r="C74" i="11"/>
  <c r="C158" i="11"/>
  <c r="AW158" i="11"/>
  <c r="AV158" i="11"/>
  <c r="A171" i="11"/>
  <c r="AP158" i="11"/>
  <c r="AG158" i="11"/>
  <c r="AM158" i="11"/>
  <c r="U158" i="11"/>
  <c r="G158" i="11"/>
  <c r="AL158" i="11"/>
  <c r="E158" i="11"/>
  <c r="AR158" i="11"/>
  <c r="Q158" i="11"/>
  <c r="X158" i="11"/>
  <c r="L158" i="11"/>
  <c r="P158" i="11"/>
  <c r="W158" i="11"/>
  <c r="AX158" i="11"/>
  <c r="AO158" i="11"/>
  <c r="AT158" i="11"/>
  <c r="M158" i="11"/>
  <c r="AA158" i="11"/>
  <c r="V158" i="11"/>
  <c r="T158" i="11"/>
  <c r="O158" i="11"/>
  <c r="F158" i="11"/>
  <c r="AS158" i="11"/>
  <c r="AC158" i="11"/>
  <c r="I158" i="11"/>
  <c r="Y158" i="11"/>
  <c r="AQ158" i="11"/>
  <c r="AB158" i="11"/>
  <c r="AN158" i="11"/>
  <c r="AH158" i="11"/>
  <c r="AI158" i="11"/>
  <c r="S158" i="11"/>
  <c r="AF158" i="11"/>
  <c r="N158" i="11"/>
  <c r="R158" i="11"/>
  <c r="Z158" i="11"/>
  <c r="AJ158" i="11"/>
  <c r="AU158" i="11"/>
  <c r="AD158" i="11"/>
  <c r="D158" i="11"/>
  <c r="J158" i="11"/>
  <c r="H158" i="11"/>
  <c r="A159" i="11"/>
  <c r="AK158" i="11"/>
  <c r="AE158" i="11"/>
  <c r="K158" i="11"/>
  <c r="A123" i="11"/>
  <c r="A147" i="11"/>
  <c r="AW146" i="11"/>
  <c r="AV146" i="11"/>
  <c r="AN146" i="11"/>
  <c r="AO146" i="11"/>
  <c r="AH146" i="11"/>
  <c r="Z146" i="11"/>
  <c r="G146" i="11"/>
  <c r="O146" i="11"/>
  <c r="AU146" i="11"/>
  <c r="AG146" i="11"/>
  <c r="Q146" i="11"/>
  <c r="T146" i="11"/>
  <c r="S146" i="11"/>
  <c r="L146" i="11"/>
  <c r="J146" i="11"/>
  <c r="E146" i="11"/>
  <c r="AI146" i="11"/>
  <c r="X146" i="11"/>
  <c r="U146" i="11"/>
  <c r="AB146" i="11"/>
  <c r="K146" i="11"/>
  <c r="H146" i="11"/>
  <c r="W146" i="11"/>
  <c r="AQ146" i="11"/>
  <c r="F146" i="11"/>
  <c r="AL146" i="11"/>
  <c r="AP146" i="11"/>
  <c r="V146" i="11"/>
  <c r="I146" i="11"/>
  <c r="Y146" i="11"/>
  <c r="AR146" i="11"/>
  <c r="P146" i="11"/>
  <c r="D146" i="11"/>
  <c r="AJ146" i="11"/>
  <c r="AC146" i="11"/>
  <c r="AT146" i="11"/>
  <c r="AM146" i="11"/>
  <c r="AA146" i="11"/>
  <c r="AE146" i="11"/>
  <c r="C146" i="11"/>
  <c r="R146" i="11"/>
  <c r="AX146" i="11"/>
  <c r="AD146" i="11"/>
  <c r="AF146" i="11"/>
  <c r="N146" i="11"/>
  <c r="AK146" i="11"/>
  <c r="AS146" i="11"/>
  <c r="M146" i="11"/>
  <c r="A51" i="11"/>
  <c r="AW50" i="11"/>
  <c r="AN50" i="11"/>
  <c r="AT50" i="11"/>
  <c r="AL50" i="11"/>
  <c r="AF50" i="11"/>
  <c r="AR50" i="11"/>
  <c r="AD50" i="11"/>
  <c r="D50" i="11"/>
  <c r="M50" i="11"/>
  <c r="Q50" i="11"/>
  <c r="AP50" i="11"/>
  <c r="AH50" i="11"/>
  <c r="N50" i="11"/>
  <c r="S50" i="11"/>
  <c r="W50" i="11"/>
  <c r="AI50" i="11"/>
  <c r="AM50" i="11"/>
  <c r="AU50" i="11"/>
  <c r="AQ50" i="11"/>
  <c r="AV50" i="11"/>
  <c r="AO50" i="11"/>
  <c r="AX50" i="11"/>
  <c r="P50" i="11"/>
  <c r="AK50" i="11"/>
  <c r="L50" i="11"/>
  <c r="H50" i="11"/>
  <c r="AS50" i="11"/>
  <c r="AG50" i="11"/>
  <c r="AE50" i="11"/>
  <c r="G50" i="11"/>
  <c r="AA50" i="11"/>
  <c r="R50" i="11"/>
  <c r="T50" i="11"/>
  <c r="AJ50" i="11"/>
  <c r="K50" i="11"/>
  <c r="I50" i="11"/>
  <c r="Z50" i="11"/>
  <c r="AC50" i="11"/>
  <c r="E50" i="11"/>
  <c r="X50" i="11"/>
  <c r="Y50" i="11"/>
  <c r="U50" i="11"/>
  <c r="J50" i="11"/>
  <c r="AB50" i="11"/>
  <c r="O50" i="11"/>
  <c r="V50" i="11"/>
  <c r="F50" i="11"/>
  <c r="C50" i="11"/>
  <c r="A63" i="11"/>
  <c r="AW62" i="11"/>
  <c r="AV62" i="11"/>
  <c r="L62" i="11"/>
  <c r="N62" i="11"/>
  <c r="K62" i="11"/>
  <c r="P62" i="11"/>
  <c r="Y62" i="11"/>
  <c r="AC62" i="11"/>
  <c r="AP62" i="11"/>
  <c r="AR62" i="11"/>
  <c r="AT62" i="11"/>
  <c r="M62" i="11"/>
  <c r="AG62" i="11"/>
  <c r="J62" i="11"/>
  <c r="Z62" i="11"/>
  <c r="I62" i="11"/>
  <c r="S62" i="11"/>
  <c r="AJ62" i="11"/>
  <c r="U62" i="11"/>
  <c r="AK62" i="11"/>
  <c r="F62" i="11"/>
  <c r="AF62" i="11"/>
  <c r="T62" i="11"/>
  <c r="H62" i="11"/>
  <c r="X62" i="11"/>
  <c r="Q62" i="11"/>
  <c r="AQ62" i="11"/>
  <c r="AS62" i="11"/>
  <c r="AX62" i="11"/>
  <c r="AD62" i="11"/>
  <c r="AH62" i="11"/>
  <c r="AL62" i="11"/>
  <c r="O62" i="11"/>
  <c r="G62" i="11"/>
  <c r="AO62" i="11"/>
  <c r="R62" i="11"/>
  <c r="V62" i="11"/>
  <c r="AN62" i="11"/>
  <c r="AB62" i="11"/>
  <c r="D62" i="11"/>
  <c r="W62" i="11"/>
  <c r="AM62" i="11"/>
  <c r="AA62" i="11"/>
  <c r="AE62" i="11"/>
  <c r="C62" i="11"/>
  <c r="AU62" i="11"/>
  <c r="E62" i="11"/>
  <c r="AI62" i="11"/>
  <c r="A111" i="11"/>
  <c r="AW110" i="11"/>
  <c r="AG110" i="11"/>
  <c r="AH110" i="11"/>
  <c r="AR110" i="11"/>
  <c r="AM110" i="11"/>
  <c r="AQ110" i="11"/>
  <c r="AI110" i="11"/>
  <c r="I110" i="11"/>
  <c r="N110" i="11"/>
  <c r="Q110" i="11"/>
  <c r="AJ110" i="11"/>
  <c r="AX110" i="11"/>
  <c r="P110" i="11"/>
  <c r="AV110" i="11"/>
  <c r="AE110" i="11"/>
  <c r="W110" i="11"/>
  <c r="AK110" i="11"/>
  <c r="AN110" i="11"/>
  <c r="M110" i="11"/>
  <c r="D110" i="11"/>
  <c r="AF110" i="11"/>
  <c r="S110" i="11"/>
  <c r="L110" i="11"/>
  <c r="AL110" i="11"/>
  <c r="AU110" i="11"/>
  <c r="AT110" i="11"/>
  <c r="AO110" i="11"/>
  <c r="AP110" i="11"/>
  <c r="AD110" i="11"/>
  <c r="AS110" i="11"/>
  <c r="G110" i="11"/>
  <c r="K110" i="11"/>
  <c r="AA110" i="11"/>
  <c r="AC110" i="11"/>
  <c r="AB110" i="11"/>
  <c r="O110" i="11"/>
  <c r="H110" i="11"/>
  <c r="T110" i="11"/>
  <c r="J110" i="11"/>
  <c r="U110" i="11"/>
  <c r="Z110" i="11"/>
  <c r="V110" i="11"/>
  <c r="R110" i="11"/>
  <c r="E110" i="11"/>
  <c r="Y110" i="11"/>
  <c r="F110" i="11"/>
  <c r="X110" i="11"/>
  <c r="C110" i="11"/>
  <c r="A39" i="11"/>
  <c r="A40" i="11" s="1"/>
  <c r="AW38" i="11"/>
  <c r="AW12" i="11"/>
  <c r="AW25" i="11"/>
  <c r="A87" i="11"/>
  <c r="AW86" i="11"/>
  <c r="AV86" i="11"/>
  <c r="Y86" i="11"/>
  <c r="M86" i="11"/>
  <c r="V86" i="11"/>
  <c r="AA86" i="11"/>
  <c r="I86" i="11"/>
  <c r="F86" i="11"/>
  <c r="U86" i="11"/>
  <c r="AX86" i="11"/>
  <c r="E86" i="11"/>
  <c r="AQ86" i="11"/>
  <c r="C86" i="11"/>
  <c r="L86" i="11"/>
  <c r="AG86" i="11"/>
  <c r="AD86" i="11"/>
  <c r="R86" i="11"/>
  <c r="Z86" i="11"/>
  <c r="S86" i="11"/>
  <c r="P86" i="11"/>
  <c r="AB86" i="11"/>
  <c r="H86" i="11"/>
  <c r="AU86" i="11"/>
  <c r="AE86" i="11"/>
  <c r="K86" i="11"/>
  <c r="AO86" i="11"/>
  <c r="AH86" i="11"/>
  <c r="N86" i="11"/>
  <c r="G86" i="11"/>
  <c r="Q86" i="11"/>
  <c r="AT86" i="11"/>
  <c r="W86" i="11"/>
  <c r="AM86" i="11"/>
  <c r="AR86" i="11"/>
  <c r="AI86" i="11"/>
  <c r="AS86" i="11"/>
  <c r="O86" i="11"/>
  <c r="AL86" i="11"/>
  <c r="D86" i="11"/>
  <c r="AJ86" i="11"/>
  <c r="AC86" i="11"/>
  <c r="J86" i="11"/>
  <c r="T86" i="11"/>
  <c r="AK86" i="11"/>
  <c r="AP86" i="11"/>
  <c r="AF86" i="11"/>
  <c r="X86" i="11"/>
  <c r="AN86" i="11"/>
  <c r="A99" i="11"/>
  <c r="AW98" i="11"/>
  <c r="AG98" i="11"/>
  <c r="Q98" i="11"/>
  <c r="AS98" i="11"/>
  <c r="AL98" i="11"/>
  <c r="AR98" i="11"/>
  <c r="AD98" i="11"/>
  <c r="AF98" i="11"/>
  <c r="AH98" i="11"/>
  <c r="AP98" i="11"/>
  <c r="D98" i="11"/>
  <c r="AT98" i="11"/>
  <c r="N98" i="11"/>
  <c r="AE98" i="11"/>
  <c r="AM98" i="11"/>
  <c r="M98" i="11"/>
  <c r="W98" i="11"/>
  <c r="AU98" i="11"/>
  <c r="AI98" i="11"/>
  <c r="AQ98" i="11"/>
  <c r="S98" i="11"/>
  <c r="AV98" i="11"/>
  <c r="L98" i="11"/>
  <c r="AN98" i="11"/>
  <c r="AK98" i="11"/>
  <c r="AX98" i="11"/>
  <c r="G98" i="11"/>
  <c r="AO98" i="11"/>
  <c r="P98" i="11"/>
  <c r="AJ98" i="11"/>
  <c r="K98" i="11"/>
  <c r="AC98" i="11"/>
  <c r="V98" i="11"/>
  <c r="I98" i="11"/>
  <c r="E98" i="11"/>
  <c r="J98" i="11"/>
  <c r="O98" i="11"/>
  <c r="Z98" i="11"/>
  <c r="T98" i="11"/>
  <c r="Y98" i="11"/>
  <c r="U98" i="11"/>
  <c r="AA98" i="11"/>
  <c r="AB98" i="11"/>
  <c r="H98" i="11"/>
  <c r="X98" i="11"/>
  <c r="F98" i="11"/>
  <c r="R98" i="11"/>
  <c r="C98" i="11"/>
  <c r="F38" i="8"/>
  <c r="AV38" i="11"/>
  <c r="AV51" i="11"/>
  <c r="AV12" i="11"/>
  <c r="AV25" i="11"/>
  <c r="T55" i="1"/>
  <c r="P55" i="1"/>
  <c r="J38" i="8"/>
  <c r="M55" i="1"/>
  <c r="X3" i="1"/>
  <c r="AG38" i="11"/>
  <c r="B18" i="15"/>
  <c r="B21" i="15" s="1"/>
  <c r="B22" i="15" s="1"/>
  <c r="B18" i="10"/>
  <c r="B21" i="10" s="1"/>
  <c r="B22" i="10" s="1"/>
  <c r="M25" i="11"/>
  <c r="F12" i="11"/>
  <c r="AS25" i="11"/>
  <c r="AP25" i="11"/>
  <c r="AE25" i="11"/>
  <c r="AU38" i="11"/>
  <c r="P25" i="11"/>
  <c r="D51" i="11"/>
  <c r="AC12" i="11"/>
  <c r="Z25" i="11"/>
  <c r="U12" i="11"/>
  <c r="V12" i="11"/>
  <c r="O12" i="11"/>
  <c r="AO12" i="11"/>
  <c r="Q38" i="11"/>
  <c r="AL12" i="11"/>
  <c r="N38" i="11"/>
  <c r="AE12" i="11"/>
  <c r="AU25" i="11"/>
  <c r="P12" i="11"/>
  <c r="AJ25" i="11"/>
  <c r="AB51" i="11"/>
  <c r="J25" i="11"/>
  <c r="AD38" i="11"/>
  <c r="AU12" i="11"/>
  <c r="O38" i="11"/>
  <c r="AF12" i="11"/>
  <c r="L38" i="11"/>
  <c r="AX51" i="11"/>
  <c r="AC25" i="11"/>
  <c r="AT38" i="11"/>
  <c r="O25" i="11"/>
  <c r="AE38" i="11"/>
  <c r="AX12" i="11"/>
  <c r="AF38" i="11"/>
  <c r="M51" i="11"/>
  <c r="AG51" i="11"/>
  <c r="J51" i="11"/>
  <c r="AP51" i="11"/>
  <c r="AI51" i="11"/>
  <c r="C36" i="8"/>
  <c r="U38" i="8"/>
  <c r="M38" i="8"/>
  <c r="Q12" i="11"/>
  <c r="I12" i="11"/>
  <c r="AS12" i="11"/>
  <c r="Q25" i="11"/>
  <c r="AG25" i="11"/>
  <c r="E38" i="11"/>
  <c r="U38" i="11"/>
  <c r="AK38" i="11"/>
  <c r="J12" i="11"/>
  <c r="Z12" i="11"/>
  <c r="AP12" i="11"/>
  <c r="N25" i="11"/>
  <c r="AD25" i="11"/>
  <c r="AT25" i="11"/>
  <c r="R38" i="11"/>
  <c r="AH38" i="11"/>
  <c r="C12" i="11"/>
  <c r="S12" i="11"/>
  <c r="AI12" i="11"/>
  <c r="C25" i="11"/>
  <c r="S25" i="11"/>
  <c r="AI25" i="11"/>
  <c r="C38" i="11"/>
  <c r="S38" i="11"/>
  <c r="AI38" i="11"/>
  <c r="D12" i="11"/>
  <c r="T12" i="11"/>
  <c r="AJ12" i="11"/>
  <c r="D25" i="11"/>
  <c r="T25" i="11"/>
  <c r="AR25" i="11"/>
  <c r="P38" i="11"/>
  <c r="AJ38" i="11"/>
  <c r="L51" i="11"/>
  <c r="AF51" i="11"/>
  <c r="Q51" i="11"/>
  <c r="AK51" i="11"/>
  <c r="R51" i="11"/>
  <c r="AG12" i="11"/>
  <c r="E25" i="11"/>
  <c r="U25" i="11"/>
  <c r="AK25" i="11"/>
  <c r="I38" i="11"/>
  <c r="Y38" i="11"/>
  <c r="AO38" i="11"/>
  <c r="N12" i="11"/>
  <c r="AD12" i="11"/>
  <c r="AT12" i="11"/>
  <c r="R25" i="11"/>
  <c r="AH25" i="11"/>
  <c r="F38" i="11"/>
  <c r="V38" i="11"/>
  <c r="AL38" i="11"/>
  <c r="G12" i="11"/>
  <c r="W12" i="11"/>
  <c r="AM12" i="11"/>
  <c r="G25" i="11"/>
  <c r="W25" i="11"/>
  <c r="AM25" i="11"/>
  <c r="G38" i="11"/>
  <c r="W38" i="11"/>
  <c r="AM38" i="11"/>
  <c r="H12" i="11"/>
  <c r="X12" i="11"/>
  <c r="AN12" i="11"/>
  <c r="H25" i="11"/>
  <c r="AB25" i="11"/>
  <c r="AX25" i="11"/>
  <c r="T38" i="11"/>
  <c r="AR38" i="11"/>
  <c r="P51" i="11"/>
  <c r="AJ51" i="11"/>
  <c r="U51" i="11"/>
  <c r="AS51" i="11"/>
  <c r="Z51" i="11"/>
  <c r="C51" i="11"/>
  <c r="O38" i="8"/>
  <c r="I38" i="8"/>
  <c r="Y12" i="11"/>
  <c r="Y38" i="8"/>
  <c r="Q38" i="8"/>
  <c r="AQ51" i="11"/>
  <c r="AA51" i="11"/>
  <c r="K51" i="11"/>
  <c r="C18" i="8"/>
  <c r="AM51" i="11"/>
  <c r="W51" i="11"/>
  <c r="G51" i="11"/>
  <c r="AT51" i="11"/>
  <c r="AD51" i="11"/>
  <c r="N51" i="11"/>
  <c r="AU51" i="11"/>
  <c r="AE51" i="11"/>
  <c r="O51" i="11"/>
  <c r="AL51" i="11"/>
  <c r="V51" i="11"/>
  <c r="F51" i="11"/>
  <c r="AO51" i="11"/>
  <c r="Y51" i="11"/>
  <c r="I51" i="11"/>
  <c r="AN51" i="11"/>
  <c r="X51" i="11"/>
  <c r="H51" i="11"/>
  <c r="AN38" i="11"/>
  <c r="X38" i="11"/>
  <c r="H38" i="11"/>
  <c r="AN25" i="11"/>
  <c r="X25" i="11"/>
  <c r="M12" i="11"/>
  <c r="E12" i="11"/>
  <c r="AK12" i="11"/>
  <c r="I25" i="11"/>
  <c r="Y25" i="11"/>
  <c r="AO25" i="11"/>
  <c r="M38" i="11"/>
  <c r="AC38" i="11"/>
  <c r="AS38" i="11"/>
  <c r="R12" i="11"/>
  <c r="AH12" i="11"/>
  <c r="F25" i="11"/>
  <c r="V25" i="11"/>
  <c r="AL25" i="11"/>
  <c r="J38" i="11"/>
  <c r="Z38" i="11"/>
  <c r="AP38" i="11"/>
  <c r="K12" i="11"/>
  <c r="AA12" i="11"/>
  <c r="AQ12" i="11"/>
  <c r="K25" i="11"/>
  <c r="AA25" i="11"/>
  <c r="AQ25" i="11"/>
  <c r="K38" i="11"/>
  <c r="AA38" i="11"/>
  <c r="AQ38" i="11"/>
  <c r="L12" i="11"/>
  <c r="AB12" i="11"/>
  <c r="AR12" i="11"/>
  <c r="L25" i="11"/>
  <c r="AF25" i="11"/>
  <c r="D38" i="11"/>
  <c r="AB38" i="11"/>
  <c r="AX38" i="11"/>
  <c r="T51" i="11"/>
  <c r="AR51" i="11"/>
  <c r="E51" i="11"/>
  <c r="AC51" i="11"/>
  <c r="AH51" i="11"/>
  <c r="S51" i="11"/>
  <c r="D18" i="7"/>
  <c r="F2" i="7"/>
  <c r="F18" i="7" s="1"/>
  <c r="F19" i="7" s="1"/>
  <c r="D52" i="1"/>
  <c r="X2" i="1"/>
  <c r="A100" i="11" l="1"/>
  <c r="AW99" i="11"/>
  <c r="AV99" i="11"/>
  <c r="AI99" i="11"/>
  <c r="R99" i="11"/>
  <c r="S99" i="11"/>
  <c r="AB99" i="11"/>
  <c r="P99" i="11"/>
  <c r="J99" i="11"/>
  <c r="C99" i="11"/>
  <c r="AM99" i="11"/>
  <c r="AA99" i="11"/>
  <c r="F99" i="11"/>
  <c r="X99" i="11"/>
  <c r="AN99" i="11"/>
  <c r="AT99" i="11"/>
  <c r="M99" i="11"/>
  <c r="N99" i="11"/>
  <c r="K99" i="11"/>
  <c r="AG99" i="11"/>
  <c r="AO99" i="11"/>
  <c r="Q99" i="11"/>
  <c r="AF99" i="11"/>
  <c r="AE99" i="11"/>
  <c r="AS99" i="11"/>
  <c r="O99" i="11"/>
  <c r="AX99" i="11"/>
  <c r="D99" i="11"/>
  <c r="G99" i="11"/>
  <c r="T99" i="11"/>
  <c r="E99" i="11"/>
  <c r="AC99" i="11"/>
  <c r="AK99" i="11"/>
  <c r="AP99" i="11"/>
  <c r="AR99" i="11"/>
  <c r="L99" i="11"/>
  <c r="Y99" i="11"/>
  <c r="AH99" i="11"/>
  <c r="AL99" i="11"/>
  <c r="H99" i="11"/>
  <c r="AU99" i="11"/>
  <c r="AQ99" i="11"/>
  <c r="AJ99" i="11"/>
  <c r="AD99" i="11"/>
  <c r="V99" i="11"/>
  <c r="Z99" i="11"/>
  <c r="W99" i="11"/>
  <c r="U99" i="11"/>
  <c r="I99" i="11"/>
  <c r="A112" i="11"/>
  <c r="AW111" i="11"/>
  <c r="D111" i="11"/>
  <c r="AM111" i="11"/>
  <c r="AV111" i="11"/>
  <c r="AU111" i="11"/>
  <c r="AF111" i="11"/>
  <c r="M111" i="11"/>
  <c r="AG111" i="11"/>
  <c r="AD111" i="11"/>
  <c r="AX111" i="11"/>
  <c r="AQ111" i="11"/>
  <c r="AI111" i="11"/>
  <c r="AL111" i="11"/>
  <c r="AT111" i="11"/>
  <c r="AS111" i="11"/>
  <c r="AP111" i="11"/>
  <c r="AH111" i="11"/>
  <c r="AE111" i="11"/>
  <c r="W111" i="11"/>
  <c r="N111" i="11"/>
  <c r="AR111" i="11"/>
  <c r="Q111" i="11"/>
  <c r="S111" i="11"/>
  <c r="AO111" i="11"/>
  <c r="AJ111" i="11"/>
  <c r="P111" i="11"/>
  <c r="L111" i="11"/>
  <c r="AN111" i="11"/>
  <c r="G111" i="11"/>
  <c r="AK111" i="11"/>
  <c r="AA111" i="11"/>
  <c r="H111" i="11"/>
  <c r="K111" i="11"/>
  <c r="AC111" i="11"/>
  <c r="AB111" i="11"/>
  <c r="Z111" i="11"/>
  <c r="E111" i="11"/>
  <c r="R111" i="11"/>
  <c r="T111" i="11"/>
  <c r="Y111" i="11"/>
  <c r="V111" i="11"/>
  <c r="O111" i="11"/>
  <c r="J111" i="11"/>
  <c r="I111" i="11"/>
  <c r="F111" i="11"/>
  <c r="U111" i="11"/>
  <c r="X111" i="11"/>
  <c r="C111" i="11"/>
  <c r="AW171" i="11"/>
  <c r="AV171" i="11"/>
  <c r="A184" i="11"/>
  <c r="G171" i="11"/>
  <c r="AD171" i="11"/>
  <c r="AT171" i="11"/>
  <c r="AU171" i="11"/>
  <c r="AX171" i="11"/>
  <c r="AS171" i="11"/>
  <c r="S171" i="11"/>
  <c r="T171" i="11"/>
  <c r="I171" i="11"/>
  <c r="F171" i="11"/>
  <c r="J171" i="11"/>
  <c r="AH171" i="11"/>
  <c r="M171" i="11"/>
  <c r="Q171" i="11"/>
  <c r="AI171" i="11"/>
  <c r="O171" i="11"/>
  <c r="R171" i="11"/>
  <c r="A172" i="11"/>
  <c r="L171" i="11"/>
  <c r="Z171" i="11"/>
  <c r="AF171" i="11"/>
  <c r="X171" i="11"/>
  <c r="AA171" i="11"/>
  <c r="AJ171" i="11"/>
  <c r="AG171" i="11"/>
  <c r="AL171" i="11"/>
  <c r="W171" i="11"/>
  <c r="N171" i="11"/>
  <c r="D171" i="11"/>
  <c r="AR171" i="11"/>
  <c r="AE171" i="11"/>
  <c r="K171" i="11"/>
  <c r="E171" i="11"/>
  <c r="AB171" i="11"/>
  <c r="U171" i="11"/>
  <c r="AN171" i="11"/>
  <c r="AP171" i="11"/>
  <c r="AO171" i="11"/>
  <c r="V171" i="11"/>
  <c r="AC171" i="11"/>
  <c r="Y171" i="11"/>
  <c r="C171" i="11"/>
  <c r="AK171" i="11"/>
  <c r="AQ171" i="11"/>
  <c r="P171" i="11"/>
  <c r="AM171" i="11"/>
  <c r="H171" i="11"/>
  <c r="A76" i="11"/>
  <c r="AW75" i="11"/>
  <c r="AV75" i="11"/>
  <c r="AN75" i="11"/>
  <c r="AB75" i="11"/>
  <c r="AR75" i="11"/>
  <c r="Y75" i="11"/>
  <c r="AO75" i="11"/>
  <c r="Q75" i="11"/>
  <c r="W75" i="11"/>
  <c r="AG75" i="11"/>
  <c r="D75" i="11"/>
  <c r="R75" i="11"/>
  <c r="V75" i="11"/>
  <c r="U75" i="11"/>
  <c r="J75" i="11"/>
  <c r="AE75" i="11"/>
  <c r="K75" i="11"/>
  <c r="T75" i="11"/>
  <c r="X75" i="11"/>
  <c r="AX75" i="11"/>
  <c r="AH75" i="11"/>
  <c r="M75" i="11"/>
  <c r="I75" i="11"/>
  <c r="O75" i="11"/>
  <c r="AC75" i="11"/>
  <c r="AD75" i="11"/>
  <c r="AA75" i="11"/>
  <c r="AM75" i="11"/>
  <c r="F75" i="11"/>
  <c r="G75" i="11"/>
  <c r="P75" i="11"/>
  <c r="H75" i="11"/>
  <c r="N75" i="11"/>
  <c r="S75" i="11"/>
  <c r="L75" i="11"/>
  <c r="AS75" i="11"/>
  <c r="Z75" i="11"/>
  <c r="E75" i="11"/>
  <c r="AJ75" i="11"/>
  <c r="AT75" i="11"/>
  <c r="AF75" i="11"/>
  <c r="C75" i="11"/>
  <c r="AK75" i="11"/>
  <c r="AU75" i="11"/>
  <c r="AI75" i="11"/>
  <c r="AQ75" i="11"/>
  <c r="AP75" i="11"/>
  <c r="AL75" i="11"/>
  <c r="A64" i="11"/>
  <c r="AW63" i="11"/>
  <c r="P63" i="11"/>
  <c r="AG63" i="11"/>
  <c r="AO63" i="11"/>
  <c r="AS63" i="11"/>
  <c r="AN63" i="11"/>
  <c r="AK63" i="11"/>
  <c r="Q63" i="11"/>
  <c r="AH63" i="11"/>
  <c r="AF63" i="11"/>
  <c r="AR63" i="11"/>
  <c r="AJ63" i="11"/>
  <c r="AX63" i="11"/>
  <c r="M63" i="11"/>
  <c r="AD63" i="11"/>
  <c r="AL63" i="11"/>
  <c r="AT63" i="11"/>
  <c r="D63" i="11"/>
  <c r="S63" i="11"/>
  <c r="AP63" i="11"/>
  <c r="W63" i="11"/>
  <c r="AI63" i="11"/>
  <c r="N63" i="11"/>
  <c r="AM63" i="11"/>
  <c r="AQ63" i="11"/>
  <c r="AU63" i="11"/>
  <c r="AE63" i="11"/>
  <c r="AV63" i="11"/>
  <c r="L63" i="11"/>
  <c r="G63" i="11"/>
  <c r="AC63" i="11"/>
  <c r="K63" i="11"/>
  <c r="AA63" i="11"/>
  <c r="AB63" i="11"/>
  <c r="Z63" i="11"/>
  <c r="U63" i="11"/>
  <c r="I63" i="11"/>
  <c r="O63" i="11"/>
  <c r="R63" i="11"/>
  <c r="H63" i="11"/>
  <c r="E63" i="11"/>
  <c r="Y63" i="11"/>
  <c r="J63" i="11"/>
  <c r="V63" i="11"/>
  <c r="F63" i="11"/>
  <c r="T63" i="11"/>
  <c r="X63" i="11"/>
  <c r="C63" i="11"/>
  <c r="A124" i="11"/>
  <c r="AW123" i="11"/>
  <c r="W123" i="11"/>
  <c r="AQ123" i="11"/>
  <c r="AM123" i="11"/>
  <c r="AU123" i="11"/>
  <c r="S123" i="11"/>
  <c r="D123" i="11"/>
  <c r="AI123" i="11"/>
  <c r="AF123" i="11"/>
  <c r="P123" i="11"/>
  <c r="AK123" i="11"/>
  <c r="L123" i="11"/>
  <c r="AV123" i="11"/>
  <c r="AP123" i="11"/>
  <c r="AA123" i="11"/>
  <c r="AR123" i="11"/>
  <c r="AH123" i="11"/>
  <c r="AT123" i="11"/>
  <c r="AS123" i="11"/>
  <c r="AG123" i="11"/>
  <c r="AX123" i="11"/>
  <c r="AD123" i="11"/>
  <c r="Q123" i="11"/>
  <c r="AN123" i="11"/>
  <c r="AO123" i="11"/>
  <c r="AL123" i="11"/>
  <c r="N123" i="11"/>
  <c r="M123" i="11"/>
  <c r="AJ123" i="11"/>
  <c r="AE123" i="11"/>
  <c r="G123" i="11"/>
  <c r="H123" i="11"/>
  <c r="R123" i="11"/>
  <c r="Y123" i="11"/>
  <c r="AC123" i="11"/>
  <c r="Z123" i="11"/>
  <c r="O123" i="11"/>
  <c r="V123" i="11"/>
  <c r="K123" i="11"/>
  <c r="T123" i="11"/>
  <c r="E123" i="11"/>
  <c r="J123" i="11"/>
  <c r="AB123" i="11"/>
  <c r="I123" i="11"/>
  <c r="U123" i="11"/>
  <c r="X123" i="11"/>
  <c r="F123" i="11"/>
  <c r="C123" i="11"/>
  <c r="A160" i="11"/>
  <c r="AW159" i="11"/>
  <c r="F159" i="11"/>
  <c r="AL159" i="11"/>
  <c r="AT159" i="11"/>
  <c r="AB159" i="11"/>
  <c r="AR159" i="11"/>
  <c r="S159" i="11"/>
  <c r="L159" i="11"/>
  <c r="U159" i="11"/>
  <c r="AH159" i="11"/>
  <c r="M159" i="11"/>
  <c r="AI159" i="11"/>
  <c r="X159" i="11"/>
  <c r="AG159" i="11"/>
  <c r="D159" i="11"/>
  <c r="H159" i="11"/>
  <c r="Y159" i="11"/>
  <c r="AO159" i="11"/>
  <c r="W159" i="11"/>
  <c r="C159" i="11"/>
  <c r="AS159" i="11"/>
  <c r="AD159" i="11"/>
  <c r="K159" i="11"/>
  <c r="AJ159" i="11"/>
  <c r="V159" i="11"/>
  <c r="Q159" i="11"/>
  <c r="R159" i="11"/>
  <c r="AM159" i="11"/>
  <c r="AV159" i="11"/>
  <c r="E159" i="11"/>
  <c r="I159" i="11"/>
  <c r="J159" i="11"/>
  <c r="AF159" i="11"/>
  <c r="Z159" i="11"/>
  <c r="AU159" i="11"/>
  <c r="AA159" i="11"/>
  <c r="P159" i="11"/>
  <c r="T159" i="11"/>
  <c r="AP159" i="11"/>
  <c r="AN159" i="11"/>
  <c r="AC159" i="11"/>
  <c r="AK159" i="11"/>
  <c r="G159" i="11"/>
  <c r="O159" i="11"/>
  <c r="AX159" i="11"/>
  <c r="N159" i="11"/>
  <c r="AQ159" i="11"/>
  <c r="AE159" i="11"/>
  <c r="A88" i="11"/>
  <c r="AW87" i="11"/>
  <c r="AF87" i="11"/>
  <c r="D87" i="11"/>
  <c r="AH87" i="11"/>
  <c r="AT87" i="11"/>
  <c r="M87" i="11"/>
  <c r="AI87" i="11"/>
  <c r="AR87" i="11"/>
  <c r="N87" i="11"/>
  <c r="AA87" i="11"/>
  <c r="AQ87" i="11"/>
  <c r="AL87" i="11"/>
  <c r="AP87" i="11"/>
  <c r="W87" i="11"/>
  <c r="AM87" i="11"/>
  <c r="AU87" i="11"/>
  <c r="Q87" i="11"/>
  <c r="AV87" i="11"/>
  <c r="AD87" i="11"/>
  <c r="AE87" i="11"/>
  <c r="S87" i="11"/>
  <c r="L87" i="11"/>
  <c r="P87" i="11"/>
  <c r="AS87" i="11"/>
  <c r="AK87" i="11"/>
  <c r="AO87" i="11"/>
  <c r="AX87" i="11"/>
  <c r="AN87" i="11"/>
  <c r="AG87" i="11"/>
  <c r="AJ87" i="11"/>
  <c r="K87" i="11"/>
  <c r="J87" i="11"/>
  <c r="O87" i="11"/>
  <c r="U87" i="11"/>
  <c r="H87" i="11"/>
  <c r="V87" i="11"/>
  <c r="T87" i="11"/>
  <c r="I87" i="11"/>
  <c r="G87" i="11"/>
  <c r="AB87" i="11"/>
  <c r="Z87" i="11"/>
  <c r="E87" i="11"/>
  <c r="AC87" i="11"/>
  <c r="Y87" i="11"/>
  <c r="R87" i="11"/>
  <c r="X87" i="11"/>
  <c r="F87" i="11"/>
  <c r="C87" i="11"/>
  <c r="A52" i="11"/>
  <c r="A53" i="11" s="1"/>
  <c r="AW51" i="11"/>
  <c r="A136" i="11"/>
  <c r="A148" i="11"/>
  <c r="Q3" i="13"/>
  <c r="L55" i="1"/>
  <c r="D36" i="8"/>
  <c r="D35" i="8" s="1"/>
  <c r="C35" i="8"/>
  <c r="U54" i="1"/>
  <c r="K3" i="13"/>
  <c r="K4" i="13" s="1"/>
  <c r="D58" i="1"/>
  <c r="D25" i="7"/>
  <c r="C25" i="7" s="1"/>
  <c r="D26" i="7"/>
  <c r="D19" i="7"/>
  <c r="D18" i="8"/>
  <c r="D17" i="8" s="1"/>
  <c r="C17" i="8"/>
  <c r="A149" i="11" l="1"/>
  <c r="A65" i="11"/>
  <c r="A66" i="11" s="1"/>
  <c r="AW64" i="11"/>
  <c r="AV64" i="11"/>
  <c r="D64" i="11"/>
  <c r="AO64" i="11"/>
  <c r="L64" i="11"/>
  <c r="K64" i="11"/>
  <c r="V64" i="11"/>
  <c r="W64" i="11"/>
  <c r="AH64" i="11"/>
  <c r="AK64" i="11"/>
  <c r="O64" i="11"/>
  <c r="Z64" i="11"/>
  <c r="AC64" i="11"/>
  <c r="AN64" i="11"/>
  <c r="AI64" i="11"/>
  <c r="T64" i="11"/>
  <c r="AB64" i="11"/>
  <c r="C64" i="11"/>
  <c r="AF64" i="11"/>
  <c r="S64" i="11"/>
  <c r="F64" i="11"/>
  <c r="G64" i="11"/>
  <c r="R64" i="11"/>
  <c r="J64" i="11"/>
  <c r="M64" i="11"/>
  <c r="X64" i="11"/>
  <c r="E64" i="11"/>
  <c r="Y64" i="11"/>
  <c r="AT64" i="11"/>
  <c r="Q64" i="11"/>
  <c r="N64" i="11"/>
  <c r="AM64" i="11"/>
  <c r="AE64" i="11"/>
  <c r="AP64" i="11"/>
  <c r="AS64" i="11"/>
  <c r="AR64" i="11"/>
  <c r="I64" i="11"/>
  <c r="AX64" i="11"/>
  <c r="AQ64" i="11"/>
  <c r="AU64" i="11"/>
  <c r="H64" i="11"/>
  <c r="U64" i="11"/>
  <c r="AD64" i="11"/>
  <c r="AA64" i="11"/>
  <c r="AJ64" i="11"/>
  <c r="AG64" i="11"/>
  <c r="AL64" i="11"/>
  <c r="P64" i="11"/>
  <c r="A113" i="11"/>
  <c r="AW112" i="11"/>
  <c r="AV112" i="11"/>
  <c r="AM112" i="11"/>
  <c r="AB112" i="11"/>
  <c r="AD112" i="11"/>
  <c r="AR112" i="11"/>
  <c r="M112" i="11"/>
  <c r="F112" i="11"/>
  <c r="AJ112" i="11"/>
  <c r="P112" i="11"/>
  <c r="AH112" i="11"/>
  <c r="AL112" i="11"/>
  <c r="AO112" i="11"/>
  <c r="Q112" i="11"/>
  <c r="T112" i="11"/>
  <c r="AE112" i="11"/>
  <c r="K112" i="11"/>
  <c r="AS112" i="11"/>
  <c r="S112" i="11"/>
  <c r="O112" i="11"/>
  <c r="AF112" i="11"/>
  <c r="D112" i="11"/>
  <c r="H112" i="11"/>
  <c r="AG112" i="11"/>
  <c r="AK112" i="11"/>
  <c r="J112" i="11"/>
  <c r="AQ112" i="11"/>
  <c r="AI112" i="11"/>
  <c r="C112" i="11"/>
  <c r="Z112" i="11"/>
  <c r="L112" i="11"/>
  <c r="U112" i="11"/>
  <c r="Y112" i="11"/>
  <c r="I112" i="11"/>
  <c r="V112" i="11"/>
  <c r="AA112" i="11"/>
  <c r="AU112" i="11"/>
  <c r="W112" i="11"/>
  <c r="AC112" i="11"/>
  <c r="AP112" i="11"/>
  <c r="R112" i="11"/>
  <c r="N112" i="11"/>
  <c r="X112" i="11"/>
  <c r="AN112" i="11"/>
  <c r="G112" i="11"/>
  <c r="AX112" i="11"/>
  <c r="AT112" i="11"/>
  <c r="E112" i="11"/>
  <c r="K136" i="11"/>
  <c r="AW136" i="11"/>
  <c r="AV136" i="11"/>
  <c r="AB136" i="11"/>
  <c r="O136" i="11"/>
  <c r="T136" i="11"/>
  <c r="E136" i="11"/>
  <c r="R136" i="11"/>
  <c r="Y136" i="11"/>
  <c r="I136" i="11"/>
  <c r="J136" i="11"/>
  <c r="V136" i="11"/>
  <c r="H136" i="11"/>
  <c r="U136" i="11"/>
  <c r="F136" i="11"/>
  <c r="X136" i="11"/>
  <c r="AA136" i="11"/>
  <c r="AN136" i="11"/>
  <c r="Q136" i="11"/>
  <c r="L136" i="11"/>
  <c r="AI136" i="11"/>
  <c r="AR136" i="11"/>
  <c r="AP136" i="11"/>
  <c r="W136" i="11"/>
  <c r="C136" i="11"/>
  <c r="AC136" i="11"/>
  <c r="P136" i="11"/>
  <c r="AD136" i="11"/>
  <c r="AX136" i="11"/>
  <c r="AU136" i="11"/>
  <c r="N136" i="11"/>
  <c r="AF136" i="11"/>
  <c r="AE136" i="11"/>
  <c r="A137" i="11"/>
  <c r="AG136" i="11"/>
  <c r="AT136" i="11"/>
  <c r="AH136" i="11"/>
  <c r="G136" i="11"/>
  <c r="AK136" i="11"/>
  <c r="D136" i="11"/>
  <c r="AM136" i="11"/>
  <c r="AJ136" i="11"/>
  <c r="AO136" i="11"/>
  <c r="AQ136" i="11"/>
  <c r="M136" i="11"/>
  <c r="AL136" i="11"/>
  <c r="AS136" i="11"/>
  <c r="S136" i="11"/>
  <c r="Z136" i="11"/>
  <c r="A89" i="11"/>
  <c r="AW88" i="11"/>
  <c r="AV88" i="11"/>
  <c r="AO88" i="11"/>
  <c r="J88" i="11"/>
  <c r="Z88" i="11"/>
  <c r="AG88" i="11"/>
  <c r="AT88" i="11"/>
  <c r="D88" i="11"/>
  <c r="S88" i="11"/>
  <c r="L88" i="11"/>
  <c r="AS88" i="11"/>
  <c r="X88" i="11"/>
  <c r="K88" i="11"/>
  <c r="AK88" i="11"/>
  <c r="AH88" i="11"/>
  <c r="AF88" i="11"/>
  <c r="AD88" i="11"/>
  <c r="AL88" i="11"/>
  <c r="H88" i="11"/>
  <c r="U88" i="11"/>
  <c r="V88" i="11"/>
  <c r="AJ88" i="11"/>
  <c r="AX88" i="11"/>
  <c r="R88" i="11"/>
  <c r="F88" i="11"/>
  <c r="G88" i="11"/>
  <c r="AR88" i="11"/>
  <c r="M88" i="11"/>
  <c r="N88" i="11"/>
  <c r="AQ88" i="11"/>
  <c r="AU88" i="11"/>
  <c r="AN88" i="11"/>
  <c r="Y88" i="11"/>
  <c r="Q88" i="11"/>
  <c r="P88" i="11"/>
  <c r="AC88" i="11"/>
  <c r="O88" i="11"/>
  <c r="AB88" i="11"/>
  <c r="AA88" i="11"/>
  <c r="AI88" i="11"/>
  <c r="C88" i="11"/>
  <c r="T88" i="11"/>
  <c r="AP88" i="11"/>
  <c r="E88" i="11"/>
  <c r="AM88" i="11"/>
  <c r="I88" i="11"/>
  <c r="AE88" i="11"/>
  <c r="W88" i="11"/>
  <c r="A77" i="11"/>
  <c r="AW76" i="11"/>
  <c r="AO76" i="11"/>
  <c r="AS76" i="11"/>
  <c r="AX76" i="11"/>
  <c r="AN76" i="11"/>
  <c r="AK76" i="11"/>
  <c r="P76" i="11"/>
  <c r="AG76" i="11"/>
  <c r="L76" i="11"/>
  <c r="AH76" i="11"/>
  <c r="AJ76" i="11"/>
  <c r="D76" i="11"/>
  <c r="Q76" i="11"/>
  <c r="AF76" i="11"/>
  <c r="N76" i="11"/>
  <c r="AD76" i="11"/>
  <c r="AL76" i="11"/>
  <c r="AP76" i="11"/>
  <c r="AT76" i="11"/>
  <c r="AR76" i="11"/>
  <c r="AI76" i="11"/>
  <c r="AM76" i="11"/>
  <c r="M76" i="11"/>
  <c r="S76" i="11"/>
  <c r="AU76" i="11"/>
  <c r="W76" i="11"/>
  <c r="AE76" i="11"/>
  <c r="AQ76" i="11"/>
  <c r="AV76" i="11"/>
  <c r="G76" i="11"/>
  <c r="K76" i="11"/>
  <c r="AC76" i="11"/>
  <c r="J76" i="11"/>
  <c r="H76" i="11"/>
  <c r="AA76" i="11"/>
  <c r="O76" i="11"/>
  <c r="I76" i="11"/>
  <c r="R76" i="11"/>
  <c r="T76" i="11"/>
  <c r="V76" i="11"/>
  <c r="U76" i="11"/>
  <c r="AB76" i="11"/>
  <c r="Z76" i="11"/>
  <c r="E76" i="11"/>
  <c r="X76" i="11"/>
  <c r="F76" i="11"/>
  <c r="Y76" i="11"/>
  <c r="C76" i="11"/>
  <c r="AW184" i="11"/>
  <c r="AV184" i="11"/>
  <c r="AJ184" i="11"/>
  <c r="AR184" i="11"/>
  <c r="AX184" i="11"/>
  <c r="AF184" i="11"/>
  <c r="AU184" i="11"/>
  <c r="AO184" i="11"/>
  <c r="M184" i="11"/>
  <c r="AQ184" i="11"/>
  <c r="X184" i="11"/>
  <c r="V184" i="11"/>
  <c r="H184" i="11"/>
  <c r="Y184" i="11"/>
  <c r="AN184" i="11"/>
  <c r="G184" i="11"/>
  <c r="AD184" i="11"/>
  <c r="S184" i="11"/>
  <c r="AG184" i="11"/>
  <c r="AH184" i="11"/>
  <c r="AE184" i="11"/>
  <c r="R184" i="11"/>
  <c r="K184" i="11"/>
  <c r="F184" i="11"/>
  <c r="J184" i="11"/>
  <c r="C184" i="11"/>
  <c r="A197" i="11"/>
  <c r="L184" i="11"/>
  <c r="AK184" i="11"/>
  <c r="AL184" i="11"/>
  <c r="W184" i="11"/>
  <c r="Q184" i="11"/>
  <c r="AP184" i="11"/>
  <c r="AM184" i="11"/>
  <c r="U184" i="11"/>
  <c r="AC184" i="11"/>
  <c r="E184" i="11"/>
  <c r="Z184" i="11"/>
  <c r="A185" i="11"/>
  <c r="P184" i="11"/>
  <c r="AS184" i="11"/>
  <c r="AT184" i="11"/>
  <c r="AA184" i="11"/>
  <c r="N184" i="11"/>
  <c r="D184" i="11"/>
  <c r="AI184" i="11"/>
  <c r="I184" i="11"/>
  <c r="AB184" i="11"/>
  <c r="O184" i="11"/>
  <c r="T184" i="11"/>
  <c r="A161" i="11"/>
  <c r="A101" i="11"/>
  <c r="AW100" i="11"/>
  <c r="AD100" i="11"/>
  <c r="AH100" i="11"/>
  <c r="AL100" i="11"/>
  <c r="M100" i="11"/>
  <c r="AP100" i="11"/>
  <c r="N100" i="11"/>
  <c r="AA100" i="11"/>
  <c r="AI100" i="11"/>
  <c r="D100" i="11"/>
  <c r="AM100" i="11"/>
  <c r="AR100" i="11"/>
  <c r="J100" i="11"/>
  <c r="AQ100" i="11"/>
  <c r="AU100" i="11"/>
  <c r="W100" i="11"/>
  <c r="AF100" i="11"/>
  <c r="AV100" i="11"/>
  <c r="AE100" i="11"/>
  <c r="AX100" i="11"/>
  <c r="Q100" i="11"/>
  <c r="S100" i="11"/>
  <c r="AT100" i="11"/>
  <c r="AG100" i="11"/>
  <c r="AK100" i="11"/>
  <c r="AO100" i="11"/>
  <c r="P100" i="11"/>
  <c r="L100" i="11"/>
  <c r="AS100" i="11"/>
  <c r="G100" i="11"/>
  <c r="K100" i="11"/>
  <c r="Z100" i="11"/>
  <c r="AC100" i="11"/>
  <c r="U100" i="11"/>
  <c r="T100" i="11"/>
  <c r="V100" i="11"/>
  <c r="Y100" i="11"/>
  <c r="AJ100" i="11"/>
  <c r="I100" i="11"/>
  <c r="AB100" i="11"/>
  <c r="H100" i="11"/>
  <c r="R100" i="11"/>
  <c r="AN100" i="11"/>
  <c r="O100" i="11"/>
  <c r="E100" i="11"/>
  <c r="X100" i="11"/>
  <c r="F100" i="11"/>
  <c r="C100" i="11"/>
  <c r="A125" i="11"/>
  <c r="AW124" i="11"/>
  <c r="AP124" i="11"/>
  <c r="AT124" i="11"/>
  <c r="AD124" i="11"/>
  <c r="W124" i="11"/>
  <c r="S124" i="11"/>
  <c r="AM124" i="11"/>
  <c r="D124" i="11"/>
  <c r="AU124" i="11"/>
  <c r="AL124" i="11"/>
  <c r="AA124" i="11"/>
  <c r="AR124" i="11"/>
  <c r="N124" i="11"/>
  <c r="Q124" i="11"/>
  <c r="M124" i="11"/>
  <c r="AF124" i="11"/>
  <c r="AH124" i="11"/>
  <c r="AX124" i="11"/>
  <c r="AV124" i="11"/>
  <c r="AI124" i="11"/>
  <c r="AQ124" i="11"/>
  <c r="AE124" i="11"/>
  <c r="P124" i="11"/>
  <c r="AN124" i="11"/>
  <c r="AG124" i="11"/>
  <c r="AS124" i="11"/>
  <c r="AJ124" i="11"/>
  <c r="G124" i="11"/>
  <c r="AO124" i="11"/>
  <c r="AK124" i="11"/>
  <c r="L124" i="11"/>
  <c r="AB124" i="11"/>
  <c r="E124" i="11"/>
  <c r="U124" i="11"/>
  <c r="J124" i="11"/>
  <c r="O124" i="11"/>
  <c r="Z124" i="11"/>
  <c r="H124" i="11"/>
  <c r="K124" i="11"/>
  <c r="AC124" i="11"/>
  <c r="I124" i="11"/>
  <c r="R124" i="11"/>
  <c r="V124" i="11"/>
  <c r="T124" i="11"/>
  <c r="Y124" i="11"/>
  <c r="F124" i="11"/>
  <c r="X124" i="11"/>
  <c r="C124" i="11"/>
  <c r="A173" i="11"/>
  <c r="AW172" i="11"/>
  <c r="AV172" i="11"/>
  <c r="X172" i="11"/>
  <c r="AH172" i="11"/>
  <c r="T172" i="11"/>
  <c r="K172" i="11"/>
  <c r="AF172" i="11"/>
  <c r="Q172" i="11"/>
  <c r="AL172" i="11"/>
  <c r="AM172" i="11"/>
  <c r="AC172" i="11"/>
  <c r="AR172" i="11"/>
  <c r="H172" i="11"/>
  <c r="V172" i="11"/>
  <c r="S172" i="11"/>
  <c r="AA172" i="11"/>
  <c r="P172" i="11"/>
  <c r="Y172" i="11"/>
  <c r="D172" i="11"/>
  <c r="E172" i="11"/>
  <c r="I172" i="11"/>
  <c r="N172" i="11"/>
  <c r="AJ172" i="11"/>
  <c r="AK172" i="11"/>
  <c r="O172" i="11"/>
  <c r="M172" i="11"/>
  <c r="G172" i="11"/>
  <c r="AO172" i="11"/>
  <c r="AS172" i="11"/>
  <c r="AI172" i="11"/>
  <c r="AE172" i="11"/>
  <c r="AQ172" i="11"/>
  <c r="AU172" i="11"/>
  <c r="C172" i="11"/>
  <c r="AN172" i="11"/>
  <c r="L172" i="11"/>
  <c r="AX172" i="11"/>
  <c r="R172" i="11"/>
  <c r="AG172" i="11"/>
  <c r="AT172" i="11"/>
  <c r="J172" i="11"/>
  <c r="F172" i="11"/>
  <c r="U172" i="11"/>
  <c r="AD172" i="11"/>
  <c r="AP172" i="11"/>
  <c r="AB172" i="11"/>
  <c r="Z172" i="11"/>
  <c r="W172" i="11"/>
  <c r="Q4" i="13"/>
  <c r="V3" i="13"/>
  <c r="V4" i="13" s="1"/>
  <c r="K6" i="13" s="1"/>
  <c r="B44" i="8"/>
  <c r="B45" i="8" s="1"/>
  <c r="U55" i="1"/>
  <c r="D27" i="7"/>
  <c r="C27" i="7" s="1"/>
  <c r="C26" i="7"/>
  <c r="A126" i="11" l="1"/>
  <c r="AW125" i="11"/>
  <c r="AV125" i="11"/>
  <c r="L125" i="11"/>
  <c r="S125" i="11"/>
  <c r="X125" i="11"/>
  <c r="AN125" i="11"/>
  <c r="AX125" i="11"/>
  <c r="AP125" i="11"/>
  <c r="J125" i="11"/>
  <c r="AB125" i="11"/>
  <c r="W125" i="11"/>
  <c r="AQ125" i="11"/>
  <c r="P125" i="11"/>
  <c r="AT125" i="11"/>
  <c r="H125" i="11"/>
  <c r="Z125" i="11"/>
  <c r="I125" i="11"/>
  <c r="AO125" i="11"/>
  <c r="C125" i="11"/>
  <c r="AF125" i="11"/>
  <c r="R125" i="11"/>
  <c r="E125" i="11"/>
  <c r="N125" i="11"/>
  <c r="AJ125" i="11"/>
  <c r="AC125" i="11"/>
  <c r="D125" i="11"/>
  <c r="AG125" i="11"/>
  <c r="Q125" i="11"/>
  <c r="T125" i="11"/>
  <c r="O125" i="11"/>
  <c r="AR125" i="11"/>
  <c r="AM125" i="11"/>
  <c r="AI125" i="11"/>
  <c r="AU125" i="11"/>
  <c r="AS125" i="11"/>
  <c r="G125" i="11"/>
  <c r="AD125" i="11"/>
  <c r="M125" i="11"/>
  <c r="V125" i="11"/>
  <c r="K125" i="11"/>
  <c r="U125" i="11"/>
  <c r="AK125" i="11"/>
  <c r="AA125" i="11"/>
  <c r="Y125" i="11"/>
  <c r="AH125" i="11"/>
  <c r="AL125" i="11"/>
  <c r="F125" i="11"/>
  <c r="AE125" i="11"/>
  <c r="A162" i="11"/>
  <c r="A78" i="11"/>
  <c r="A79" i="11" s="1"/>
  <c r="AW77" i="11"/>
  <c r="AV77" i="11"/>
  <c r="U77" i="11"/>
  <c r="AR77" i="11"/>
  <c r="AH77" i="11"/>
  <c r="AX77" i="11"/>
  <c r="E77" i="11"/>
  <c r="AA77" i="11"/>
  <c r="AP77" i="11"/>
  <c r="AM77" i="11"/>
  <c r="AE77" i="11"/>
  <c r="AT77" i="11"/>
  <c r="AS77" i="11"/>
  <c r="C77" i="11"/>
  <c r="AC77" i="11"/>
  <c r="AK77" i="11"/>
  <c r="K77" i="11"/>
  <c r="Z77" i="11"/>
  <c r="W77" i="11"/>
  <c r="AL77" i="11"/>
  <c r="AO77" i="11"/>
  <c r="O77" i="11"/>
  <c r="AD77" i="11"/>
  <c r="AG77" i="11"/>
  <c r="AN77" i="11"/>
  <c r="L77" i="11"/>
  <c r="AF77" i="11"/>
  <c r="T77" i="11"/>
  <c r="F77" i="11"/>
  <c r="P77" i="11"/>
  <c r="S77" i="11"/>
  <c r="D77" i="11"/>
  <c r="AI77" i="11"/>
  <c r="J77" i="11"/>
  <c r="G77" i="11"/>
  <c r="V77" i="11"/>
  <c r="Y77" i="11"/>
  <c r="N77" i="11"/>
  <c r="Q77" i="11"/>
  <c r="X77" i="11"/>
  <c r="AB77" i="11"/>
  <c r="AQ77" i="11"/>
  <c r="I77" i="11"/>
  <c r="AU77" i="11"/>
  <c r="H77" i="11"/>
  <c r="M77" i="11"/>
  <c r="AJ77" i="11"/>
  <c r="R77" i="11"/>
  <c r="A102" i="11"/>
  <c r="AW101" i="11"/>
  <c r="AV101" i="11"/>
  <c r="AH101" i="11"/>
  <c r="V101" i="11"/>
  <c r="F101" i="11"/>
  <c r="G101" i="11"/>
  <c r="AX101" i="11"/>
  <c r="D101" i="11"/>
  <c r="H101" i="11"/>
  <c r="T101" i="11"/>
  <c r="N101" i="11"/>
  <c r="AC101" i="11"/>
  <c r="AS101" i="11"/>
  <c r="AB101" i="11"/>
  <c r="AA101" i="11"/>
  <c r="X101" i="11"/>
  <c r="U101" i="11"/>
  <c r="O101" i="11"/>
  <c r="AP101" i="11"/>
  <c r="P101" i="11"/>
  <c r="AL101" i="11"/>
  <c r="J101" i="11"/>
  <c r="AE101" i="11"/>
  <c r="AI101" i="11"/>
  <c r="AO101" i="11"/>
  <c r="Q101" i="11"/>
  <c r="K101" i="11"/>
  <c r="AD101" i="11"/>
  <c r="R101" i="11"/>
  <c r="S101" i="11"/>
  <c r="AN101" i="11"/>
  <c r="L101" i="11"/>
  <c r="AT101" i="11"/>
  <c r="M101" i="11"/>
  <c r="AK101" i="11"/>
  <c r="E101" i="11"/>
  <c r="AM101" i="11"/>
  <c r="AQ101" i="11"/>
  <c r="AR101" i="11"/>
  <c r="AJ101" i="11"/>
  <c r="Y101" i="11"/>
  <c r="I101" i="11"/>
  <c r="AU101" i="11"/>
  <c r="C101" i="11"/>
  <c r="AF101" i="11"/>
  <c r="AG101" i="11"/>
  <c r="Z101" i="11"/>
  <c r="W101" i="11"/>
  <c r="A186" i="11"/>
  <c r="AW185" i="11"/>
  <c r="Q185" i="11"/>
  <c r="AD185" i="11"/>
  <c r="G185" i="11"/>
  <c r="AK185" i="11"/>
  <c r="S185" i="11"/>
  <c r="AA185" i="11"/>
  <c r="AJ185" i="11"/>
  <c r="AC185" i="11"/>
  <c r="V185" i="11"/>
  <c r="X185" i="11"/>
  <c r="AM185" i="11"/>
  <c r="AQ185" i="11"/>
  <c r="C185" i="11"/>
  <c r="AE185" i="11"/>
  <c r="AU185" i="11"/>
  <c r="AF185" i="11"/>
  <c r="AS185" i="11"/>
  <c r="H185" i="11"/>
  <c r="AP185" i="11"/>
  <c r="M185" i="11"/>
  <c r="AG185" i="11"/>
  <c r="AI185" i="11"/>
  <c r="AV185" i="11"/>
  <c r="L185" i="11"/>
  <c r="Z185" i="11"/>
  <c r="E185" i="11"/>
  <c r="P185" i="11"/>
  <c r="R185" i="11"/>
  <c r="AN185" i="11"/>
  <c r="J185" i="11"/>
  <c r="I185" i="11"/>
  <c r="N185" i="11"/>
  <c r="W185" i="11"/>
  <c r="AX185" i="11"/>
  <c r="AL185" i="11"/>
  <c r="AT185" i="11"/>
  <c r="AB185" i="11"/>
  <c r="AR185" i="11"/>
  <c r="D185" i="11"/>
  <c r="F185" i="11"/>
  <c r="K185" i="11"/>
  <c r="U185" i="11"/>
  <c r="O185" i="11"/>
  <c r="AH185" i="11"/>
  <c r="T185" i="11"/>
  <c r="Y185" i="11"/>
  <c r="AO185" i="11"/>
  <c r="AW197" i="11"/>
  <c r="AV197" i="11"/>
  <c r="AN197" i="11"/>
  <c r="AK197" i="11"/>
  <c r="AL197" i="11"/>
  <c r="AM197" i="11"/>
  <c r="Q197" i="11"/>
  <c r="AS197" i="11"/>
  <c r="AI197" i="11"/>
  <c r="K197" i="11"/>
  <c r="V197" i="11"/>
  <c r="J197" i="11"/>
  <c r="F197" i="11"/>
  <c r="C197" i="11"/>
  <c r="L197" i="11"/>
  <c r="AD197" i="11"/>
  <c r="AT197" i="11"/>
  <c r="S197" i="11"/>
  <c r="D197" i="11"/>
  <c r="AH197" i="11"/>
  <c r="AQ197" i="11"/>
  <c r="Z197" i="11"/>
  <c r="T197" i="11"/>
  <c r="AB197" i="11"/>
  <c r="I197" i="11"/>
  <c r="A198" i="11"/>
  <c r="P197" i="11"/>
  <c r="AF197" i="11"/>
  <c r="AR197" i="11"/>
  <c r="G197" i="11"/>
  <c r="M197" i="11"/>
  <c r="AP197" i="11"/>
  <c r="AA197" i="11"/>
  <c r="O197" i="11"/>
  <c r="Y197" i="11"/>
  <c r="U197" i="11"/>
  <c r="R197" i="11"/>
  <c r="AJ197" i="11"/>
  <c r="AG197" i="11"/>
  <c r="AX197" i="11"/>
  <c r="AE197" i="11"/>
  <c r="AO197" i="11"/>
  <c r="N197" i="11"/>
  <c r="W197" i="11"/>
  <c r="AU197" i="11"/>
  <c r="AC197" i="11"/>
  <c r="X197" i="11"/>
  <c r="E197" i="11"/>
  <c r="H197" i="11"/>
  <c r="A90" i="11"/>
  <c r="AW89" i="11"/>
  <c r="AN89" i="11"/>
  <c r="P89" i="11"/>
  <c r="AJ89" i="11"/>
  <c r="AK89" i="11"/>
  <c r="AO89" i="11"/>
  <c r="AD89" i="11"/>
  <c r="Q89" i="11"/>
  <c r="AF89" i="11"/>
  <c r="AG89" i="11"/>
  <c r="AS89" i="11"/>
  <c r="AX89" i="11"/>
  <c r="AP89" i="11"/>
  <c r="AT89" i="11"/>
  <c r="AR89" i="11"/>
  <c r="AL89" i="11"/>
  <c r="AH89" i="11"/>
  <c r="M89" i="11"/>
  <c r="N89" i="11"/>
  <c r="AI89" i="11"/>
  <c r="D89" i="11"/>
  <c r="S89" i="11"/>
  <c r="AM89" i="11"/>
  <c r="AE89" i="11"/>
  <c r="AU89" i="11"/>
  <c r="W89" i="11"/>
  <c r="AQ89" i="11"/>
  <c r="AV89" i="11"/>
  <c r="L89" i="11"/>
  <c r="K89" i="11"/>
  <c r="G89" i="11"/>
  <c r="AA89" i="11"/>
  <c r="AC89" i="11"/>
  <c r="AB89" i="11"/>
  <c r="Z89" i="11"/>
  <c r="R89" i="11"/>
  <c r="T89" i="11"/>
  <c r="V89" i="11"/>
  <c r="J89" i="11"/>
  <c r="O89" i="11"/>
  <c r="U89" i="11"/>
  <c r="Y89" i="11"/>
  <c r="I89" i="11"/>
  <c r="H89" i="11"/>
  <c r="E89" i="11"/>
  <c r="F89" i="11"/>
  <c r="X89" i="11"/>
  <c r="C89" i="11"/>
  <c r="AW137" i="11"/>
  <c r="AV137" i="11"/>
  <c r="C137" i="11"/>
  <c r="AN137" i="11"/>
  <c r="AR137" i="11"/>
  <c r="H137" i="11"/>
  <c r="AX137" i="11"/>
  <c r="AG137" i="11"/>
  <c r="AB137" i="11"/>
  <c r="AM137" i="11"/>
  <c r="P137" i="11"/>
  <c r="AL137" i="11"/>
  <c r="AK137" i="11"/>
  <c r="N137" i="11"/>
  <c r="L137" i="11"/>
  <c r="AD137" i="11"/>
  <c r="W137" i="11"/>
  <c r="E137" i="11"/>
  <c r="Z137" i="11"/>
  <c r="X137" i="11"/>
  <c r="V137" i="11"/>
  <c r="A138" i="11"/>
  <c r="AJ137" i="11"/>
  <c r="AO137" i="11"/>
  <c r="AP137" i="11"/>
  <c r="AQ137" i="11"/>
  <c r="O137" i="11"/>
  <c r="Y137" i="11"/>
  <c r="D137" i="11"/>
  <c r="AE137" i="11"/>
  <c r="AU137" i="11"/>
  <c r="R137" i="11"/>
  <c r="G137" i="11"/>
  <c r="AT137" i="11"/>
  <c r="U137" i="11"/>
  <c r="T137" i="11"/>
  <c r="AF137" i="11"/>
  <c r="S137" i="11"/>
  <c r="AH137" i="11"/>
  <c r="F137" i="11"/>
  <c r="AC137" i="11"/>
  <c r="AS137" i="11"/>
  <c r="Q137" i="11"/>
  <c r="M137" i="11"/>
  <c r="I137" i="11"/>
  <c r="K137" i="11"/>
  <c r="AA137" i="11"/>
  <c r="AI137" i="11"/>
  <c r="J137" i="11"/>
  <c r="AW149" i="11"/>
  <c r="AV149" i="11"/>
  <c r="C149" i="11"/>
  <c r="AJ149" i="11"/>
  <c r="AR149" i="11"/>
  <c r="AT149" i="11"/>
  <c r="W149" i="11"/>
  <c r="J149" i="11"/>
  <c r="AF149" i="11"/>
  <c r="E149" i="11"/>
  <c r="G149" i="11"/>
  <c r="AQ149" i="11"/>
  <c r="AH149" i="11"/>
  <c r="Q149" i="11"/>
  <c r="V149" i="11"/>
  <c r="T149" i="11"/>
  <c r="A150" i="11"/>
  <c r="AG149" i="11"/>
  <c r="AX149" i="11"/>
  <c r="AI149" i="11"/>
  <c r="AL149" i="11"/>
  <c r="L149" i="11"/>
  <c r="N149" i="11"/>
  <c r="AM149" i="11"/>
  <c r="X149" i="11"/>
  <c r="R149" i="11"/>
  <c r="F149" i="11"/>
  <c r="Y149" i="11"/>
  <c r="AN149" i="11"/>
  <c r="AO149" i="11"/>
  <c r="AD149" i="11"/>
  <c r="AU149" i="11"/>
  <c r="AP149" i="11"/>
  <c r="AK149" i="11"/>
  <c r="S149" i="11"/>
  <c r="AB149" i="11"/>
  <c r="K149" i="11"/>
  <c r="AA149" i="11"/>
  <c r="H149" i="11"/>
  <c r="U149" i="11"/>
  <c r="M149" i="11"/>
  <c r="P149" i="11"/>
  <c r="AS149" i="11"/>
  <c r="I149" i="11"/>
  <c r="AC149" i="11"/>
  <c r="Z149" i="11"/>
  <c r="D149" i="11"/>
  <c r="AE149" i="11"/>
  <c r="O149" i="11"/>
  <c r="A174" i="11"/>
  <c r="A114" i="11"/>
  <c r="AW113" i="11"/>
  <c r="D113" i="11"/>
  <c r="W113" i="11"/>
  <c r="AA113" i="11"/>
  <c r="AM113" i="11"/>
  <c r="AU113" i="11"/>
  <c r="AI113" i="11"/>
  <c r="AV113" i="11"/>
  <c r="AQ113" i="11"/>
  <c r="AD113" i="11"/>
  <c r="S113" i="11"/>
  <c r="AR113" i="11"/>
  <c r="AP113" i="11"/>
  <c r="N113" i="11"/>
  <c r="AF113" i="11"/>
  <c r="Q113" i="11"/>
  <c r="M113" i="11"/>
  <c r="AO113" i="11"/>
  <c r="AT113" i="11"/>
  <c r="AE113" i="11"/>
  <c r="AH113" i="11"/>
  <c r="AL113" i="11"/>
  <c r="AS113" i="11"/>
  <c r="AJ113" i="11"/>
  <c r="P113" i="11"/>
  <c r="AG113" i="11"/>
  <c r="AX113" i="11"/>
  <c r="L113" i="11"/>
  <c r="AK113" i="11"/>
  <c r="J113" i="11"/>
  <c r="O113" i="11"/>
  <c r="I113" i="11"/>
  <c r="V113" i="11"/>
  <c r="E113" i="11"/>
  <c r="T113" i="11"/>
  <c r="AN113" i="11"/>
  <c r="K113" i="11"/>
  <c r="AC113" i="11"/>
  <c r="R113" i="11"/>
  <c r="G113" i="11"/>
  <c r="H113" i="11"/>
  <c r="Z113" i="11"/>
  <c r="AB113" i="11"/>
  <c r="U113" i="11"/>
  <c r="X113" i="11"/>
  <c r="F113" i="11"/>
  <c r="Y113" i="11"/>
  <c r="C113" i="11"/>
  <c r="AW150" i="11" l="1"/>
  <c r="AV150" i="11"/>
  <c r="AJ150" i="11"/>
  <c r="AH150" i="11"/>
  <c r="AI150" i="11"/>
  <c r="AK150" i="11"/>
  <c r="W150" i="11"/>
  <c r="M150" i="11"/>
  <c r="AX150" i="11"/>
  <c r="AC150" i="11"/>
  <c r="T150" i="11"/>
  <c r="K150" i="11"/>
  <c r="AA150" i="11"/>
  <c r="X150" i="11"/>
  <c r="AL150" i="11"/>
  <c r="Q150" i="11"/>
  <c r="AB150" i="11"/>
  <c r="V150" i="11"/>
  <c r="AN150" i="11"/>
  <c r="AS150" i="11"/>
  <c r="G150" i="11"/>
  <c r="C150" i="11"/>
  <c r="P150" i="11"/>
  <c r="N150" i="11"/>
  <c r="AQ150" i="11"/>
  <c r="AF150" i="11"/>
  <c r="AP150" i="11"/>
  <c r="AG150" i="11"/>
  <c r="AE150" i="11"/>
  <c r="I150" i="11"/>
  <c r="O150" i="11"/>
  <c r="E150" i="11"/>
  <c r="Y150" i="11"/>
  <c r="A151" i="11"/>
  <c r="AD150" i="11"/>
  <c r="L150" i="11"/>
  <c r="AR150" i="11"/>
  <c r="AO150" i="11"/>
  <c r="H150" i="11"/>
  <c r="R150" i="11"/>
  <c r="AU150" i="11"/>
  <c r="D150" i="11"/>
  <c r="Z150" i="11"/>
  <c r="S150" i="11"/>
  <c r="AT150" i="11"/>
  <c r="AM150" i="11"/>
  <c r="F150" i="11"/>
  <c r="U150" i="11"/>
  <c r="J150" i="11"/>
  <c r="AW138" i="11"/>
  <c r="AV138" i="11"/>
  <c r="A139" i="11"/>
  <c r="AC138" i="11"/>
  <c r="F138" i="11"/>
  <c r="AI138" i="11"/>
  <c r="AF138" i="11"/>
  <c r="O138" i="11"/>
  <c r="AN138" i="11"/>
  <c r="S138" i="11"/>
  <c r="N138" i="11"/>
  <c r="Q138" i="11"/>
  <c r="AU138" i="11"/>
  <c r="Z138" i="11"/>
  <c r="AK138" i="11"/>
  <c r="C138" i="11"/>
  <c r="D138" i="11"/>
  <c r="AG138" i="11"/>
  <c r="G138" i="11"/>
  <c r="L138" i="11"/>
  <c r="P138" i="11"/>
  <c r="AO138" i="11"/>
  <c r="AL138" i="11"/>
  <c r="AM138" i="11"/>
  <c r="Y138" i="11"/>
  <c r="AX138" i="11"/>
  <c r="AS138" i="11"/>
  <c r="AR138" i="11"/>
  <c r="AQ138" i="11"/>
  <c r="AJ138" i="11"/>
  <c r="H138" i="11"/>
  <c r="T138" i="11"/>
  <c r="U138" i="11"/>
  <c r="AH138" i="11"/>
  <c r="V138" i="11"/>
  <c r="J138" i="11"/>
  <c r="AA138" i="11"/>
  <c r="AT138" i="11"/>
  <c r="AP138" i="11"/>
  <c r="M138" i="11"/>
  <c r="AB138" i="11"/>
  <c r="E138" i="11"/>
  <c r="X138" i="11"/>
  <c r="AD138" i="11"/>
  <c r="R138" i="11"/>
  <c r="K138" i="11"/>
  <c r="I138" i="11"/>
  <c r="AE138" i="11"/>
  <c r="W138" i="11"/>
  <c r="A187" i="11"/>
  <c r="AW162" i="11"/>
  <c r="AV162" i="11"/>
  <c r="G162" i="11"/>
  <c r="AO162" i="11"/>
  <c r="AT162" i="11"/>
  <c r="AE162" i="11"/>
  <c r="AS162" i="11"/>
  <c r="AP162" i="11"/>
  <c r="AM162" i="11"/>
  <c r="AC162" i="11"/>
  <c r="Y162" i="11"/>
  <c r="O162" i="11"/>
  <c r="K162" i="11"/>
  <c r="A163" i="11"/>
  <c r="Q162" i="11"/>
  <c r="P162" i="11"/>
  <c r="AR162" i="11"/>
  <c r="R162" i="11"/>
  <c r="X162" i="11"/>
  <c r="U162" i="11"/>
  <c r="AX162" i="11"/>
  <c r="AF162" i="11"/>
  <c r="N162" i="11"/>
  <c r="AU162" i="11"/>
  <c r="H162" i="11"/>
  <c r="AN162" i="11"/>
  <c r="M162" i="11"/>
  <c r="AD162" i="11"/>
  <c r="D162" i="11"/>
  <c r="AG162" i="11"/>
  <c r="L162" i="11"/>
  <c r="W162" i="11"/>
  <c r="AA162" i="11"/>
  <c r="T162" i="11"/>
  <c r="F162" i="11"/>
  <c r="V162" i="11"/>
  <c r="I162" i="11"/>
  <c r="AJ162" i="11"/>
  <c r="AQ162" i="11"/>
  <c r="AL162" i="11"/>
  <c r="S162" i="11"/>
  <c r="AK162" i="11"/>
  <c r="AH162" i="11"/>
  <c r="AI162" i="11"/>
  <c r="Z162" i="11"/>
  <c r="AB162" i="11"/>
  <c r="J162" i="11"/>
  <c r="E162" i="11"/>
  <c r="C162" i="11"/>
  <c r="A115" i="11"/>
  <c r="AW114" i="11"/>
  <c r="AV114" i="11"/>
  <c r="H114" i="11"/>
  <c r="M114" i="11"/>
  <c r="AN114" i="11"/>
  <c r="AF114" i="11"/>
  <c r="V114" i="11"/>
  <c r="Z114" i="11"/>
  <c r="AJ114" i="11"/>
  <c r="AC114" i="11"/>
  <c r="AP114" i="11"/>
  <c r="F114" i="11"/>
  <c r="AS114" i="11"/>
  <c r="L114" i="11"/>
  <c r="P114" i="11"/>
  <c r="AD114" i="11"/>
  <c r="R114" i="11"/>
  <c r="E114" i="11"/>
  <c r="S114" i="11"/>
  <c r="W114" i="11"/>
  <c r="D114" i="11"/>
  <c r="AG114" i="11"/>
  <c r="AE114" i="11"/>
  <c r="AM114" i="11"/>
  <c r="O114" i="11"/>
  <c r="AB114" i="11"/>
  <c r="AR114" i="11"/>
  <c r="G114" i="11"/>
  <c r="AT114" i="11"/>
  <c r="N114" i="11"/>
  <c r="X114" i="11"/>
  <c r="K114" i="11"/>
  <c r="U114" i="11"/>
  <c r="AK114" i="11"/>
  <c r="AX114" i="11"/>
  <c r="AH114" i="11"/>
  <c r="I114" i="11"/>
  <c r="AO114" i="11"/>
  <c r="T114" i="11"/>
  <c r="AU114" i="11"/>
  <c r="C114" i="11"/>
  <c r="J114" i="11"/>
  <c r="AQ114" i="11"/>
  <c r="Y114" i="11"/>
  <c r="Q114" i="11"/>
  <c r="AA114" i="11"/>
  <c r="AI114" i="11"/>
  <c r="AL114" i="11"/>
  <c r="A175" i="11"/>
  <c r="A103" i="11"/>
  <c r="AW102" i="11"/>
  <c r="AO102" i="11"/>
  <c r="AS102" i="11"/>
  <c r="P102" i="11"/>
  <c r="AX102" i="11"/>
  <c r="AK102" i="11"/>
  <c r="AD102" i="11"/>
  <c r="AJ102" i="11"/>
  <c r="AN102" i="11"/>
  <c r="AG102" i="11"/>
  <c r="AT102" i="11"/>
  <c r="AF102" i="11"/>
  <c r="AH102" i="11"/>
  <c r="AP102" i="11"/>
  <c r="D102" i="11"/>
  <c r="AR102" i="11"/>
  <c r="M102" i="11"/>
  <c r="N102" i="11"/>
  <c r="AI102" i="11"/>
  <c r="AM102" i="11"/>
  <c r="Q102" i="11"/>
  <c r="AL102" i="11"/>
  <c r="W102" i="11"/>
  <c r="AQ102" i="11"/>
  <c r="AU102" i="11"/>
  <c r="O102" i="11"/>
  <c r="AV102" i="11"/>
  <c r="S102" i="11"/>
  <c r="L102" i="11"/>
  <c r="AE102" i="11"/>
  <c r="AC102" i="11"/>
  <c r="R102" i="11"/>
  <c r="G102" i="11"/>
  <c r="I102" i="11"/>
  <c r="Y102" i="11"/>
  <c r="F102" i="11"/>
  <c r="U102" i="11"/>
  <c r="K102" i="11"/>
  <c r="AB102" i="11"/>
  <c r="H102" i="11"/>
  <c r="E102" i="11"/>
  <c r="V102" i="11"/>
  <c r="AA102" i="11"/>
  <c r="Z102" i="11"/>
  <c r="J102" i="11"/>
  <c r="T102" i="11"/>
  <c r="X102" i="11"/>
  <c r="C102" i="11"/>
  <c r="A127" i="11"/>
  <c r="AW126" i="11"/>
  <c r="AD126" i="11"/>
  <c r="AP126" i="11"/>
  <c r="D126" i="11"/>
  <c r="AE126" i="11"/>
  <c r="AQ126" i="11"/>
  <c r="AA126" i="11"/>
  <c r="AM126" i="11"/>
  <c r="S126" i="11"/>
  <c r="AV126" i="11"/>
  <c r="AI126" i="11"/>
  <c r="N126" i="11"/>
  <c r="W126" i="11"/>
  <c r="Q126" i="11"/>
  <c r="AU126" i="11"/>
  <c r="AH126" i="11"/>
  <c r="M126" i="11"/>
  <c r="H126" i="11"/>
  <c r="AR126" i="11"/>
  <c r="AT126" i="11"/>
  <c r="AF126" i="11"/>
  <c r="AL126" i="11"/>
  <c r="AO126" i="11"/>
  <c r="AX126" i="11"/>
  <c r="AJ126" i="11"/>
  <c r="G126" i="11"/>
  <c r="L126" i="11"/>
  <c r="AK126" i="11"/>
  <c r="AS126" i="11"/>
  <c r="AG126" i="11"/>
  <c r="AN126" i="11"/>
  <c r="P126" i="11"/>
  <c r="K126" i="11"/>
  <c r="AC126" i="11"/>
  <c r="I126" i="11"/>
  <c r="Z126" i="11"/>
  <c r="O126" i="11"/>
  <c r="E126" i="11"/>
  <c r="R126" i="11"/>
  <c r="J126" i="11"/>
  <c r="V126" i="11"/>
  <c r="AB126" i="11"/>
  <c r="T126" i="11"/>
  <c r="U126" i="11"/>
  <c r="X126" i="11"/>
  <c r="Y126" i="11"/>
  <c r="F126" i="11"/>
  <c r="C126" i="11"/>
  <c r="A91" i="11"/>
  <c r="A92" i="11" s="1"/>
  <c r="AW90" i="11"/>
  <c r="O90" i="11"/>
  <c r="I90" i="11"/>
  <c r="X90" i="11"/>
  <c r="AM90" i="11"/>
  <c r="AT90" i="11"/>
  <c r="U90" i="11"/>
  <c r="AJ90" i="11"/>
  <c r="M90" i="11"/>
  <c r="AB90" i="11"/>
  <c r="AQ90" i="11"/>
  <c r="AE90" i="11"/>
  <c r="H90" i="11"/>
  <c r="W90" i="11"/>
  <c r="AD90" i="11"/>
  <c r="E90" i="11"/>
  <c r="T90" i="11"/>
  <c r="AI90" i="11"/>
  <c r="AP90" i="11"/>
  <c r="AG90" i="11"/>
  <c r="AX90" i="11"/>
  <c r="L90" i="11"/>
  <c r="AA90" i="11"/>
  <c r="AH90" i="11"/>
  <c r="F90" i="11"/>
  <c r="AL90" i="11"/>
  <c r="AV90" i="11"/>
  <c r="AU90" i="11"/>
  <c r="V90" i="11"/>
  <c r="AO90" i="11"/>
  <c r="G90" i="11"/>
  <c r="N90" i="11"/>
  <c r="D90" i="11"/>
  <c r="S90" i="11"/>
  <c r="Z90" i="11"/>
  <c r="Q90" i="11"/>
  <c r="AF90" i="11"/>
  <c r="AS90" i="11"/>
  <c r="K90" i="11"/>
  <c r="R90" i="11"/>
  <c r="Y90" i="11"/>
  <c r="AN90" i="11"/>
  <c r="P90" i="11"/>
  <c r="AC90" i="11"/>
  <c r="AR90" i="11"/>
  <c r="AK90" i="11"/>
  <c r="C90" i="11"/>
  <c r="J90" i="11"/>
  <c r="AW198" i="11"/>
  <c r="AV198" i="11"/>
  <c r="A199" i="11"/>
  <c r="Z198" i="11"/>
  <c r="AG198" i="11"/>
  <c r="W198" i="11"/>
  <c r="J198" i="11"/>
  <c r="S198" i="11"/>
  <c r="AO198" i="11"/>
  <c r="T198" i="11"/>
  <c r="G198" i="11"/>
  <c r="AD198" i="11"/>
  <c r="AI198" i="11"/>
  <c r="AE198" i="11"/>
  <c r="AJ198" i="11"/>
  <c r="N198" i="11"/>
  <c r="Y198" i="11"/>
  <c r="AU198" i="11"/>
  <c r="E198" i="11"/>
  <c r="L198" i="11"/>
  <c r="AS198" i="11"/>
  <c r="AA198" i="11"/>
  <c r="I198" i="11"/>
  <c r="R198" i="11"/>
  <c r="AR198" i="11"/>
  <c r="AQ198" i="11"/>
  <c r="U198" i="11"/>
  <c r="F198" i="11"/>
  <c r="Q198" i="11"/>
  <c r="AN198" i="11"/>
  <c r="X198" i="11"/>
  <c r="AX198" i="11"/>
  <c r="D198" i="11"/>
  <c r="AH198" i="11"/>
  <c r="AM198" i="11"/>
  <c r="AT198" i="11"/>
  <c r="P198" i="11"/>
  <c r="C198" i="11"/>
  <c r="AK198" i="11"/>
  <c r="H198" i="11"/>
  <c r="O198" i="11"/>
  <c r="M198" i="11"/>
  <c r="V198" i="11"/>
  <c r="AC198" i="11"/>
  <c r="AL198" i="11"/>
  <c r="AP198" i="11"/>
  <c r="K198" i="11"/>
  <c r="AB198" i="11"/>
  <c r="AF198" i="11"/>
  <c r="A104" i="11" l="1"/>
  <c r="A105" i="11" s="1"/>
  <c r="AW103" i="11"/>
  <c r="AC103" i="11"/>
  <c r="AN103" i="11"/>
  <c r="AO103" i="11"/>
  <c r="C103" i="11"/>
  <c r="N103" i="11"/>
  <c r="E103" i="11"/>
  <c r="P103" i="11"/>
  <c r="AE103" i="11"/>
  <c r="AG103" i="11"/>
  <c r="AR103" i="11"/>
  <c r="F103" i="11"/>
  <c r="AV103" i="11"/>
  <c r="M103" i="11"/>
  <c r="X103" i="11"/>
  <c r="AM103" i="11"/>
  <c r="Y103" i="11"/>
  <c r="AJ103" i="11"/>
  <c r="O103" i="11"/>
  <c r="Q103" i="11"/>
  <c r="AB103" i="11"/>
  <c r="AQ103" i="11"/>
  <c r="Z103" i="11"/>
  <c r="S103" i="11"/>
  <c r="AD103" i="11"/>
  <c r="H103" i="11"/>
  <c r="W103" i="11"/>
  <c r="AH103" i="11"/>
  <c r="I103" i="11"/>
  <c r="T103" i="11"/>
  <c r="AI103" i="11"/>
  <c r="AT103" i="11"/>
  <c r="AK103" i="11"/>
  <c r="AX103" i="11"/>
  <c r="L103" i="11"/>
  <c r="AA103" i="11"/>
  <c r="AL103" i="11"/>
  <c r="J103" i="11"/>
  <c r="AS103" i="11"/>
  <c r="G103" i="11"/>
  <c r="R103" i="11"/>
  <c r="U103" i="11"/>
  <c r="AF103" i="11"/>
  <c r="AU103" i="11"/>
  <c r="K103" i="11"/>
  <c r="V103" i="11"/>
  <c r="AP103" i="11"/>
  <c r="D103" i="11"/>
  <c r="AW151" i="11"/>
  <c r="AV151" i="11"/>
  <c r="AG151" i="11"/>
  <c r="U151" i="11"/>
  <c r="X151" i="11"/>
  <c r="G151" i="11"/>
  <c r="AI151" i="11"/>
  <c r="AS151" i="11"/>
  <c r="AF151" i="11"/>
  <c r="L151" i="11"/>
  <c r="AK151" i="11"/>
  <c r="R151" i="11"/>
  <c r="AT151" i="11"/>
  <c r="AU151" i="11"/>
  <c r="D151" i="11"/>
  <c r="T151" i="11"/>
  <c r="Q151" i="11"/>
  <c r="AO151" i="11"/>
  <c r="C151" i="11"/>
  <c r="I151" i="11"/>
  <c r="N151" i="11"/>
  <c r="AP151" i="11"/>
  <c r="H151" i="11"/>
  <c r="F151" i="11"/>
  <c r="AR151" i="11"/>
  <c r="A152" i="11"/>
  <c r="K151" i="11"/>
  <c r="AB151" i="11"/>
  <c r="E151" i="11"/>
  <c r="Z151" i="11"/>
  <c r="AA151" i="11"/>
  <c r="Y151" i="11"/>
  <c r="W151" i="11"/>
  <c r="AM151" i="11"/>
  <c r="V151" i="11"/>
  <c r="P151" i="11"/>
  <c r="M151" i="11"/>
  <c r="AN151" i="11"/>
  <c r="O151" i="11"/>
  <c r="AQ151" i="11"/>
  <c r="S151" i="11"/>
  <c r="AE151" i="11"/>
  <c r="AJ151" i="11"/>
  <c r="AX151" i="11"/>
  <c r="AL151" i="11"/>
  <c r="AC151" i="11"/>
  <c r="J151" i="11"/>
  <c r="AD151" i="11"/>
  <c r="AH151" i="11"/>
  <c r="AW139" i="11"/>
  <c r="AV139" i="11"/>
  <c r="AJ139" i="11"/>
  <c r="P139" i="11"/>
  <c r="AE139" i="11"/>
  <c r="AL139" i="11"/>
  <c r="AA139" i="11"/>
  <c r="Q139" i="11"/>
  <c r="AI139" i="11"/>
  <c r="AQ139" i="11"/>
  <c r="AB139" i="11"/>
  <c r="I139" i="11"/>
  <c r="O139" i="11"/>
  <c r="V139" i="11"/>
  <c r="AN139" i="11"/>
  <c r="AX139" i="11"/>
  <c r="AK139" i="11"/>
  <c r="AP139" i="11"/>
  <c r="AF139" i="11"/>
  <c r="AD139" i="11"/>
  <c r="AM139" i="11"/>
  <c r="K139" i="11"/>
  <c r="Z139" i="11"/>
  <c r="H139" i="11"/>
  <c r="U139" i="11"/>
  <c r="C139" i="11"/>
  <c r="G139" i="11"/>
  <c r="AR139" i="11"/>
  <c r="AS139" i="11"/>
  <c r="N139" i="11"/>
  <c r="AG139" i="11"/>
  <c r="AT139" i="11"/>
  <c r="W139" i="11"/>
  <c r="R139" i="11"/>
  <c r="T139" i="11"/>
  <c r="X139" i="11"/>
  <c r="E139" i="11"/>
  <c r="A140" i="11"/>
  <c r="L139" i="11"/>
  <c r="D139" i="11"/>
  <c r="AH139" i="11"/>
  <c r="S139" i="11"/>
  <c r="AO139" i="11"/>
  <c r="M139" i="11"/>
  <c r="AU139" i="11"/>
  <c r="J139" i="11"/>
  <c r="AC139" i="11"/>
  <c r="F139" i="11"/>
  <c r="Y139" i="11"/>
  <c r="A200" i="11"/>
  <c r="AW175" i="11"/>
  <c r="AV175" i="11"/>
  <c r="G175" i="11"/>
  <c r="M175" i="11"/>
  <c r="Q175" i="11"/>
  <c r="AM175" i="11"/>
  <c r="AH175" i="11"/>
  <c r="AK175" i="11"/>
  <c r="AQ175" i="11"/>
  <c r="U175" i="11"/>
  <c r="AC175" i="11"/>
  <c r="J175" i="11"/>
  <c r="H175" i="11"/>
  <c r="A176" i="11"/>
  <c r="L175" i="11"/>
  <c r="AA175" i="11"/>
  <c r="AF175" i="11"/>
  <c r="S175" i="11"/>
  <c r="AL175" i="11"/>
  <c r="AX175" i="11"/>
  <c r="AU175" i="11"/>
  <c r="F175" i="11"/>
  <c r="R175" i="11"/>
  <c r="AB175" i="11"/>
  <c r="Y175" i="11"/>
  <c r="AJ175" i="11"/>
  <c r="AG175" i="11"/>
  <c r="P175" i="11"/>
  <c r="AR175" i="11"/>
  <c r="AS175" i="11"/>
  <c r="AP175" i="11"/>
  <c r="N175" i="11"/>
  <c r="AI175" i="11"/>
  <c r="K175" i="11"/>
  <c r="E175" i="11"/>
  <c r="I175" i="11"/>
  <c r="V175" i="11"/>
  <c r="AN175" i="11"/>
  <c r="D175" i="11"/>
  <c r="AO175" i="11"/>
  <c r="AE175" i="11"/>
  <c r="AD175" i="11"/>
  <c r="AT175" i="11"/>
  <c r="W175" i="11"/>
  <c r="X175" i="11"/>
  <c r="O175" i="11"/>
  <c r="T175" i="11"/>
  <c r="Z175" i="11"/>
  <c r="C175" i="11"/>
  <c r="A188" i="11"/>
  <c r="A128" i="11"/>
  <c r="AW127" i="11"/>
  <c r="AV127" i="11"/>
  <c r="K127" i="11"/>
  <c r="AC127" i="11"/>
  <c r="AP127" i="11"/>
  <c r="G127" i="11"/>
  <c r="U127" i="11"/>
  <c r="AX127" i="11"/>
  <c r="J127" i="11"/>
  <c r="AF127" i="11"/>
  <c r="AJ127" i="11"/>
  <c r="AS127" i="11"/>
  <c r="AT127" i="11"/>
  <c r="AB127" i="11"/>
  <c r="X127" i="11"/>
  <c r="AN127" i="11"/>
  <c r="L127" i="11"/>
  <c r="O127" i="11"/>
  <c r="AR127" i="11"/>
  <c r="AH127" i="11"/>
  <c r="S127" i="11"/>
  <c r="Z127" i="11"/>
  <c r="P127" i="11"/>
  <c r="AK127" i="11"/>
  <c r="V127" i="11"/>
  <c r="AL127" i="11"/>
  <c r="D127" i="11"/>
  <c r="H127" i="11"/>
  <c r="M127" i="11"/>
  <c r="Y127" i="11"/>
  <c r="AG127" i="11"/>
  <c r="I127" i="11"/>
  <c r="N127" i="11"/>
  <c r="F127" i="11"/>
  <c r="AD127" i="11"/>
  <c r="AU127" i="11"/>
  <c r="Q127" i="11"/>
  <c r="AA127" i="11"/>
  <c r="C127" i="11"/>
  <c r="AI127" i="11"/>
  <c r="AQ127" i="11"/>
  <c r="E127" i="11"/>
  <c r="W127" i="11"/>
  <c r="AE127" i="11"/>
  <c r="AM127" i="11"/>
  <c r="AO127" i="11"/>
  <c r="T127" i="11"/>
  <c r="R127" i="11"/>
  <c r="A116" i="11"/>
  <c r="AW115" i="11"/>
  <c r="AR115" i="11"/>
  <c r="N115" i="11"/>
  <c r="W115" i="11"/>
  <c r="AQ115" i="11"/>
  <c r="AU115" i="11"/>
  <c r="AV115" i="11"/>
  <c r="S115" i="11"/>
  <c r="D115" i="11"/>
  <c r="AI115" i="11"/>
  <c r="AE115" i="11"/>
  <c r="AP115" i="11"/>
  <c r="AX115" i="11"/>
  <c r="M115" i="11"/>
  <c r="P115" i="11"/>
  <c r="AM115" i="11"/>
  <c r="AH115" i="11"/>
  <c r="Q115" i="11"/>
  <c r="AS115" i="11"/>
  <c r="AG115" i="11"/>
  <c r="AL115" i="11"/>
  <c r="AD115" i="11"/>
  <c r="AO115" i="11"/>
  <c r="AF115" i="11"/>
  <c r="AK115" i="11"/>
  <c r="L115" i="11"/>
  <c r="AT115" i="11"/>
  <c r="AC115" i="11"/>
  <c r="J115" i="11"/>
  <c r="G115" i="11"/>
  <c r="AJ115" i="11"/>
  <c r="Z115" i="11"/>
  <c r="O115" i="11"/>
  <c r="I115" i="11"/>
  <c r="V115" i="11"/>
  <c r="R115" i="11"/>
  <c r="T115" i="11"/>
  <c r="Y115" i="11"/>
  <c r="U115" i="11"/>
  <c r="K115" i="11"/>
  <c r="AB115" i="11"/>
  <c r="E115" i="11"/>
  <c r="AN115" i="11"/>
  <c r="AA115" i="11"/>
  <c r="H115" i="11"/>
  <c r="F115" i="11"/>
  <c r="X115" i="11"/>
  <c r="C115" i="11"/>
  <c r="AW163" i="11"/>
  <c r="AV163" i="11"/>
  <c r="A164" i="11"/>
  <c r="L163" i="11"/>
  <c r="AF163" i="11"/>
  <c r="AD163" i="11"/>
  <c r="AA163" i="11"/>
  <c r="AH163" i="11"/>
  <c r="AX163" i="11"/>
  <c r="AE163" i="11"/>
  <c r="V163" i="11"/>
  <c r="U163" i="11"/>
  <c r="T163" i="11"/>
  <c r="O163" i="11"/>
  <c r="AN163" i="11"/>
  <c r="AG163" i="11"/>
  <c r="S163" i="11"/>
  <c r="D163" i="11"/>
  <c r="AU163" i="11"/>
  <c r="AT163" i="11"/>
  <c r="AL163" i="11"/>
  <c r="AI163" i="11"/>
  <c r="X163" i="11"/>
  <c r="H163" i="11"/>
  <c r="E163" i="11"/>
  <c r="R163" i="11"/>
  <c r="P163" i="11"/>
  <c r="AK163" i="11"/>
  <c r="AM163" i="11"/>
  <c r="Z163" i="11"/>
  <c r="AO163" i="11"/>
  <c r="AR163" i="11"/>
  <c r="AP163" i="11"/>
  <c r="AQ163" i="11"/>
  <c r="F163" i="11"/>
  <c r="AB163" i="11"/>
  <c r="AC163" i="11"/>
  <c r="C163" i="11"/>
  <c r="AJ163" i="11"/>
  <c r="AS163" i="11"/>
  <c r="G163" i="11"/>
  <c r="W163" i="11"/>
  <c r="Q163" i="11"/>
  <c r="M163" i="11"/>
  <c r="N163" i="11"/>
  <c r="K163" i="11"/>
  <c r="Y163" i="11"/>
  <c r="I163" i="11"/>
  <c r="J163" i="11"/>
  <c r="AW164" i="11" l="1"/>
  <c r="AV164" i="11"/>
  <c r="A165" i="11"/>
  <c r="M164" i="11"/>
  <c r="S164" i="11"/>
  <c r="N164" i="11"/>
  <c r="AD164" i="11"/>
  <c r="AC164" i="11"/>
  <c r="D164" i="11"/>
  <c r="W164" i="11"/>
  <c r="K164" i="11"/>
  <c r="AF164" i="11"/>
  <c r="AN164" i="11"/>
  <c r="AH164" i="11"/>
  <c r="G164" i="11"/>
  <c r="AL164" i="11"/>
  <c r="P164" i="11"/>
  <c r="F164" i="11"/>
  <c r="T164" i="11"/>
  <c r="O164" i="11"/>
  <c r="V164" i="11"/>
  <c r="AU164" i="11"/>
  <c r="AX164" i="11"/>
  <c r="U164" i="11"/>
  <c r="L164" i="11"/>
  <c r="R164" i="11"/>
  <c r="AO164" i="11"/>
  <c r="I164" i="11"/>
  <c r="C164" i="11"/>
  <c r="Y164" i="11"/>
  <c r="Q164" i="11"/>
  <c r="AP164" i="11"/>
  <c r="AI164" i="11"/>
  <c r="AM164" i="11"/>
  <c r="Z164" i="11"/>
  <c r="AK164" i="11"/>
  <c r="AS164" i="11"/>
  <c r="AQ164" i="11"/>
  <c r="H164" i="11"/>
  <c r="AA164" i="11"/>
  <c r="AB164" i="11"/>
  <c r="AG164" i="11"/>
  <c r="E164" i="11"/>
  <c r="J164" i="11"/>
  <c r="AE164" i="11"/>
  <c r="X164" i="11"/>
  <c r="AT164" i="11"/>
  <c r="AJ164" i="11"/>
  <c r="AR164" i="11"/>
  <c r="A201" i="11"/>
  <c r="A141" i="11"/>
  <c r="AW140" i="11"/>
  <c r="AV140" i="11"/>
  <c r="AS140" i="11"/>
  <c r="AT140" i="11"/>
  <c r="F140" i="11"/>
  <c r="AJ140" i="11"/>
  <c r="O140" i="11"/>
  <c r="AD140" i="11"/>
  <c r="N140" i="11"/>
  <c r="AH140" i="11"/>
  <c r="E140" i="11"/>
  <c r="S140" i="11"/>
  <c r="R140" i="11"/>
  <c r="X140" i="11"/>
  <c r="G140" i="11"/>
  <c r="L140" i="11"/>
  <c r="Q140" i="11"/>
  <c r="AB140" i="11"/>
  <c r="AK140" i="11"/>
  <c r="M140" i="11"/>
  <c r="K140" i="11"/>
  <c r="AN140" i="11"/>
  <c r="AX140" i="11"/>
  <c r="AF140" i="11"/>
  <c r="W140" i="11"/>
  <c r="AA140" i="11"/>
  <c r="AC140" i="11"/>
  <c r="V140" i="11"/>
  <c r="U140" i="11"/>
  <c r="J140" i="11"/>
  <c r="T140" i="11"/>
  <c r="AL140" i="11"/>
  <c r="P140" i="11"/>
  <c r="Y140" i="11"/>
  <c r="AO140" i="11"/>
  <c r="I140" i="11"/>
  <c r="AQ140" i="11"/>
  <c r="AE140" i="11"/>
  <c r="AG140" i="11"/>
  <c r="AR140" i="11"/>
  <c r="C140" i="11"/>
  <c r="AP140" i="11"/>
  <c r="H140" i="11"/>
  <c r="AI140" i="11"/>
  <c r="AM140" i="11"/>
  <c r="AU140" i="11"/>
  <c r="Z140" i="11"/>
  <c r="D140" i="11"/>
  <c r="AW188" i="11"/>
  <c r="AV188" i="11"/>
  <c r="AJ188" i="11"/>
  <c r="P188" i="11"/>
  <c r="Q188" i="11"/>
  <c r="S188" i="11"/>
  <c r="AQ188" i="11"/>
  <c r="M188" i="11"/>
  <c r="AR188" i="11"/>
  <c r="E188" i="11"/>
  <c r="K188" i="11"/>
  <c r="X188" i="11"/>
  <c r="Y188" i="11"/>
  <c r="F188" i="11"/>
  <c r="G188" i="11"/>
  <c r="AK188" i="11"/>
  <c r="AD188" i="11"/>
  <c r="AE188" i="11"/>
  <c r="N188" i="11"/>
  <c r="AG188" i="11"/>
  <c r="D188" i="11"/>
  <c r="AB188" i="11"/>
  <c r="AA188" i="11"/>
  <c r="J188" i="11"/>
  <c r="R188" i="11"/>
  <c r="C188" i="11"/>
  <c r="AN188" i="11"/>
  <c r="AO188" i="11"/>
  <c r="AL188" i="11"/>
  <c r="AI188" i="11"/>
  <c r="AH188" i="11"/>
  <c r="AX188" i="11"/>
  <c r="W188" i="11"/>
  <c r="O188" i="11"/>
  <c r="AC188" i="11"/>
  <c r="I188" i="11"/>
  <c r="V188" i="11"/>
  <c r="A189" i="11"/>
  <c r="L188" i="11"/>
  <c r="AS188" i="11"/>
  <c r="AT188" i="11"/>
  <c r="AM188" i="11"/>
  <c r="AP188" i="11"/>
  <c r="AF188" i="11"/>
  <c r="AU188" i="11"/>
  <c r="H188" i="11"/>
  <c r="Z188" i="11"/>
  <c r="T188" i="11"/>
  <c r="U188" i="11"/>
  <c r="AW176" i="11"/>
  <c r="AV176" i="11"/>
  <c r="AJ176" i="11"/>
  <c r="AA176" i="11"/>
  <c r="Q176" i="11"/>
  <c r="AF176" i="11"/>
  <c r="AG176" i="11"/>
  <c r="AS176" i="11"/>
  <c r="AI176" i="11"/>
  <c r="U176" i="11"/>
  <c r="F176" i="11"/>
  <c r="Y176" i="11"/>
  <c r="AC176" i="11"/>
  <c r="A177" i="11"/>
  <c r="G176" i="11"/>
  <c r="AU176" i="11"/>
  <c r="AD176" i="11"/>
  <c r="D176" i="11"/>
  <c r="AL176" i="11"/>
  <c r="AR176" i="11"/>
  <c r="AQ176" i="11"/>
  <c r="H176" i="11"/>
  <c r="X176" i="11"/>
  <c r="E176" i="11"/>
  <c r="J176" i="11"/>
  <c r="AN176" i="11"/>
  <c r="AX176" i="11"/>
  <c r="L176" i="11"/>
  <c r="AH176" i="11"/>
  <c r="M176" i="11"/>
  <c r="AT176" i="11"/>
  <c r="N176" i="11"/>
  <c r="AE176" i="11"/>
  <c r="I176" i="11"/>
  <c r="Z176" i="11"/>
  <c r="V176" i="11"/>
  <c r="AB176" i="11"/>
  <c r="P176" i="11"/>
  <c r="S176" i="11"/>
  <c r="AO176" i="11"/>
  <c r="AP176" i="11"/>
  <c r="W176" i="11"/>
  <c r="AK176" i="11"/>
  <c r="AM176" i="11"/>
  <c r="O176" i="11"/>
  <c r="R176" i="11"/>
  <c r="T176" i="11"/>
  <c r="K176" i="11"/>
  <c r="C176" i="11"/>
  <c r="A117" i="11"/>
  <c r="A118" i="11" s="1"/>
  <c r="AW116" i="11"/>
  <c r="N116" i="11"/>
  <c r="AD116" i="11"/>
  <c r="G116" i="11"/>
  <c r="V116" i="11"/>
  <c r="D116" i="11"/>
  <c r="S116" i="11"/>
  <c r="AH116" i="11"/>
  <c r="Y116" i="11"/>
  <c r="AF116" i="11"/>
  <c r="AU116" i="11"/>
  <c r="K116" i="11"/>
  <c r="Z116" i="11"/>
  <c r="AV116" i="11"/>
  <c r="AG116" i="11"/>
  <c r="AN116" i="11"/>
  <c r="F116" i="11"/>
  <c r="AS116" i="11"/>
  <c r="C116" i="11"/>
  <c r="R116" i="11"/>
  <c r="I116" i="11"/>
  <c r="P116" i="11"/>
  <c r="AE116" i="11"/>
  <c r="AK116" i="11"/>
  <c r="AR116" i="11"/>
  <c r="J116" i="11"/>
  <c r="T116" i="11"/>
  <c r="AP116" i="11"/>
  <c r="Q116" i="11"/>
  <c r="X116" i="11"/>
  <c r="AM116" i="11"/>
  <c r="AC116" i="11"/>
  <c r="AJ116" i="11"/>
  <c r="O116" i="11"/>
  <c r="U116" i="11"/>
  <c r="AB116" i="11"/>
  <c r="AQ116" i="11"/>
  <c r="H116" i="11"/>
  <c r="W116" i="11"/>
  <c r="AL116" i="11"/>
  <c r="AO116" i="11"/>
  <c r="AX116" i="11"/>
  <c r="E116" i="11"/>
  <c r="L116" i="11"/>
  <c r="AA116" i="11"/>
  <c r="AT116" i="11"/>
  <c r="M116" i="11"/>
  <c r="AI116" i="11"/>
  <c r="AW152" i="11"/>
  <c r="AV152" i="11"/>
  <c r="AN152" i="11"/>
  <c r="AX152" i="11"/>
  <c r="L152" i="11"/>
  <c r="S152" i="11"/>
  <c r="N152" i="11"/>
  <c r="AH152" i="11"/>
  <c r="AI152" i="11"/>
  <c r="AA152" i="11"/>
  <c r="E152" i="11"/>
  <c r="V152" i="11"/>
  <c r="T152" i="11"/>
  <c r="F152" i="11"/>
  <c r="G152" i="11"/>
  <c r="AL152" i="11"/>
  <c r="AK152" i="11"/>
  <c r="AM152" i="11"/>
  <c r="P152" i="11"/>
  <c r="AT152" i="11"/>
  <c r="AQ152" i="11"/>
  <c r="J152" i="11"/>
  <c r="Y152" i="11"/>
  <c r="R152" i="11"/>
  <c r="AC152" i="11"/>
  <c r="C152" i="11"/>
  <c r="AJ152" i="11"/>
  <c r="AF152" i="11"/>
  <c r="AS152" i="11"/>
  <c r="AD152" i="11"/>
  <c r="AO152" i="11"/>
  <c r="AR152" i="11"/>
  <c r="AU152" i="11"/>
  <c r="Z152" i="11"/>
  <c r="H152" i="11"/>
  <c r="K152" i="11"/>
  <c r="AB152" i="11"/>
  <c r="A153" i="11"/>
  <c r="AG152" i="11"/>
  <c r="AE152" i="11"/>
  <c r="AP152" i="11"/>
  <c r="D152" i="11"/>
  <c r="Q152" i="11"/>
  <c r="M152" i="11"/>
  <c r="W152" i="11"/>
  <c r="O152" i="11"/>
  <c r="X152" i="11"/>
  <c r="I152" i="11"/>
  <c r="U152" i="11"/>
  <c r="A129" i="11"/>
  <c r="AW128" i="11"/>
  <c r="N128" i="11"/>
  <c r="AQ128" i="11"/>
  <c r="AI128" i="11"/>
  <c r="AU128" i="11"/>
  <c r="AT128" i="11"/>
  <c r="AR128" i="11"/>
  <c r="AL128" i="11"/>
  <c r="AO128" i="11"/>
  <c r="AX128" i="11"/>
  <c r="AG128" i="11"/>
  <c r="AN128" i="11"/>
  <c r="AV128" i="11"/>
  <c r="AM128" i="11"/>
  <c r="AP128" i="11"/>
  <c r="W128" i="11"/>
  <c r="S128" i="11"/>
  <c r="M128" i="11"/>
  <c r="AJ128" i="11"/>
  <c r="P128" i="11"/>
  <c r="AK128" i="11"/>
  <c r="Q128" i="11"/>
  <c r="AD128" i="11"/>
  <c r="AF128" i="11"/>
  <c r="AS128" i="11"/>
  <c r="L128" i="11"/>
  <c r="AE128" i="11"/>
  <c r="D128" i="11"/>
  <c r="AH128" i="11"/>
  <c r="G128" i="11"/>
  <c r="I128" i="11"/>
  <c r="Z128" i="11"/>
  <c r="E128" i="11"/>
  <c r="AA128" i="11"/>
  <c r="U128" i="11"/>
  <c r="O128" i="11"/>
  <c r="H128" i="11"/>
  <c r="K128" i="11"/>
  <c r="AC128" i="11"/>
  <c r="J128" i="11"/>
  <c r="AB128" i="11"/>
  <c r="V128" i="11"/>
  <c r="T128" i="11"/>
  <c r="Y128" i="11"/>
  <c r="R128" i="11"/>
  <c r="X128" i="11"/>
  <c r="F128" i="11"/>
  <c r="C128" i="11"/>
  <c r="AW141" i="11" l="1"/>
  <c r="AV141" i="11"/>
  <c r="L141" i="11"/>
  <c r="Q141" i="11"/>
  <c r="AE141" i="11"/>
  <c r="AP141" i="11"/>
  <c r="AH141" i="11"/>
  <c r="AL141" i="11"/>
  <c r="AA141" i="11"/>
  <c r="AC141" i="11"/>
  <c r="R141" i="11"/>
  <c r="Y141" i="11"/>
  <c r="E141" i="11"/>
  <c r="C141" i="11"/>
  <c r="AN141" i="11"/>
  <c r="AT141" i="11"/>
  <c r="AM141" i="11"/>
  <c r="W141" i="11"/>
  <c r="AR141" i="11"/>
  <c r="AF141" i="11"/>
  <c r="AQ141" i="11"/>
  <c r="O141" i="11"/>
  <c r="K141" i="11"/>
  <c r="V141" i="11"/>
  <c r="T141" i="11"/>
  <c r="A142" i="11"/>
  <c r="AG141" i="11"/>
  <c r="N141" i="11"/>
  <c r="P141" i="11"/>
  <c r="AO141" i="11"/>
  <c r="G141" i="11"/>
  <c r="D141" i="11"/>
  <c r="AU141" i="11"/>
  <c r="X141" i="11"/>
  <c r="AB141" i="11"/>
  <c r="F141" i="11"/>
  <c r="I141" i="11"/>
  <c r="AJ141" i="11"/>
  <c r="AK141" i="11"/>
  <c r="S141" i="11"/>
  <c r="AS141" i="11"/>
  <c r="AD141" i="11"/>
  <c r="AX141" i="11"/>
  <c r="M141" i="11"/>
  <c r="AI141" i="11"/>
  <c r="U141" i="11"/>
  <c r="Z141" i="11"/>
  <c r="J141" i="11"/>
  <c r="H141" i="11"/>
  <c r="AW177" i="11"/>
  <c r="AV177" i="11"/>
  <c r="AM177" i="11"/>
  <c r="G177" i="11"/>
  <c r="W177" i="11"/>
  <c r="AD177" i="11"/>
  <c r="C177" i="11"/>
  <c r="U177" i="11"/>
  <c r="AT177" i="11"/>
  <c r="AR177" i="11"/>
  <c r="AJ177" i="11"/>
  <c r="AG177" i="11"/>
  <c r="Z177" i="11"/>
  <c r="AF177" i="11"/>
  <c r="Q177" i="11"/>
  <c r="T177" i="11"/>
  <c r="AN177" i="11"/>
  <c r="D177" i="11"/>
  <c r="AC177" i="11"/>
  <c r="Y177" i="11"/>
  <c r="I177" i="11"/>
  <c r="L177" i="11"/>
  <c r="AU177" i="11"/>
  <c r="AO177" i="11"/>
  <c r="V177" i="11"/>
  <c r="S177" i="11"/>
  <c r="AB177" i="11"/>
  <c r="AH177" i="11"/>
  <c r="AS177" i="11"/>
  <c r="AE177" i="11"/>
  <c r="H177" i="11"/>
  <c r="AK177" i="11"/>
  <c r="AQ177" i="11"/>
  <c r="K177" i="11"/>
  <c r="AI177" i="11"/>
  <c r="AX177" i="11"/>
  <c r="X177" i="11"/>
  <c r="E177" i="11"/>
  <c r="AA177" i="11"/>
  <c r="AL177" i="11"/>
  <c r="N177" i="11"/>
  <c r="M177" i="11"/>
  <c r="AP177" i="11"/>
  <c r="A178" i="11"/>
  <c r="R177" i="11"/>
  <c r="O177" i="11"/>
  <c r="F177" i="11"/>
  <c r="J177" i="11"/>
  <c r="P177" i="11"/>
  <c r="AW165" i="11"/>
  <c r="AV165" i="11"/>
  <c r="G165" i="11"/>
  <c r="AR165" i="11"/>
  <c r="AQ165" i="11"/>
  <c r="M165" i="11"/>
  <c r="AH165" i="11"/>
  <c r="AG165" i="11"/>
  <c r="AT165" i="11"/>
  <c r="I165" i="11"/>
  <c r="AB165" i="11"/>
  <c r="AA165" i="11"/>
  <c r="Y165" i="11"/>
  <c r="C165" i="11"/>
  <c r="L165" i="11"/>
  <c r="N165" i="11"/>
  <c r="AO165" i="11"/>
  <c r="AM165" i="11"/>
  <c r="AP165" i="11"/>
  <c r="AK165" i="11"/>
  <c r="W165" i="11"/>
  <c r="R165" i="11"/>
  <c r="J165" i="11"/>
  <c r="Z165" i="11"/>
  <c r="O165" i="11"/>
  <c r="A166" i="11"/>
  <c r="AJ165" i="11"/>
  <c r="AE165" i="11"/>
  <c r="AX165" i="11"/>
  <c r="S165" i="11"/>
  <c r="AF165" i="11"/>
  <c r="AS165" i="11"/>
  <c r="AU165" i="11"/>
  <c r="F165" i="11"/>
  <c r="H165" i="11"/>
  <c r="V165" i="11"/>
  <c r="E165" i="11"/>
  <c r="P165" i="11"/>
  <c r="Q165" i="11"/>
  <c r="D165" i="11"/>
  <c r="AC165" i="11"/>
  <c r="U165" i="11"/>
  <c r="X165" i="11"/>
  <c r="AN165" i="11"/>
  <c r="AI165" i="11"/>
  <c r="AD165" i="11"/>
  <c r="AL165" i="11"/>
  <c r="K165" i="11"/>
  <c r="T165" i="11"/>
  <c r="A130" i="11"/>
  <c r="A131" i="11" s="1"/>
  <c r="AW129" i="11"/>
  <c r="F129" i="11"/>
  <c r="D129" i="11"/>
  <c r="K129" i="11"/>
  <c r="R129" i="11"/>
  <c r="Y129" i="11"/>
  <c r="AF129" i="11"/>
  <c r="AM129" i="11"/>
  <c r="AT129" i="11"/>
  <c r="C129" i="11"/>
  <c r="J129" i="11"/>
  <c r="AV129" i="11"/>
  <c r="AG129" i="11"/>
  <c r="AN129" i="11"/>
  <c r="AU129" i="11"/>
  <c r="AS129" i="11"/>
  <c r="I129" i="11"/>
  <c r="P129" i="11"/>
  <c r="W129" i="11"/>
  <c r="AD129" i="11"/>
  <c r="AK129" i="11"/>
  <c r="AR129" i="11"/>
  <c r="Q129" i="11"/>
  <c r="X129" i="11"/>
  <c r="AE129" i="11"/>
  <c r="AL129" i="11"/>
  <c r="AC129" i="11"/>
  <c r="AJ129" i="11"/>
  <c r="AQ129" i="11"/>
  <c r="G129" i="11"/>
  <c r="N129" i="11"/>
  <c r="U129" i="11"/>
  <c r="AB129" i="11"/>
  <c r="AI129" i="11"/>
  <c r="AP129" i="11"/>
  <c r="H129" i="11"/>
  <c r="O129" i="11"/>
  <c r="V129" i="11"/>
  <c r="AO129" i="11"/>
  <c r="AX129" i="11"/>
  <c r="E129" i="11"/>
  <c r="L129" i="11"/>
  <c r="S129" i="11"/>
  <c r="Z129" i="11"/>
  <c r="M129" i="11"/>
  <c r="T129" i="11"/>
  <c r="AA129" i="11"/>
  <c r="AH129" i="11"/>
  <c r="A154" i="11"/>
  <c r="AW153" i="11"/>
  <c r="AV153" i="11"/>
  <c r="AK153" i="11"/>
  <c r="D153" i="11"/>
  <c r="R153" i="11"/>
  <c r="X153" i="11"/>
  <c r="AR153" i="11"/>
  <c r="Z153" i="11"/>
  <c r="AE153" i="11"/>
  <c r="U153" i="11"/>
  <c r="AX153" i="11"/>
  <c r="AB153" i="11"/>
  <c r="M153" i="11"/>
  <c r="AD153" i="11"/>
  <c r="P153" i="11"/>
  <c r="AC153" i="11"/>
  <c r="O153" i="11"/>
  <c r="V153" i="11"/>
  <c r="K153" i="11"/>
  <c r="AT153" i="11"/>
  <c r="H153" i="11"/>
  <c r="N153" i="11"/>
  <c r="AN153" i="11"/>
  <c r="G153" i="11"/>
  <c r="L153" i="11"/>
  <c r="Y153" i="11"/>
  <c r="AG153" i="11"/>
  <c r="AO153" i="11"/>
  <c r="AL153" i="11"/>
  <c r="I153" i="11"/>
  <c r="AH153" i="11"/>
  <c r="E153" i="11"/>
  <c r="AM153" i="11"/>
  <c r="C153" i="11"/>
  <c r="AS153" i="11"/>
  <c r="J153" i="11"/>
  <c r="AJ153" i="11"/>
  <c r="W153" i="11"/>
  <c r="F153" i="11"/>
  <c r="AP153" i="11"/>
  <c r="T153" i="11"/>
  <c r="Q153" i="11"/>
  <c r="S153" i="11"/>
  <c r="AU153" i="11"/>
  <c r="AI153" i="11"/>
  <c r="AQ153" i="11"/>
  <c r="AF153" i="11"/>
  <c r="AA153" i="11"/>
  <c r="AW189" i="11"/>
  <c r="AV189" i="11"/>
  <c r="AJ189" i="11"/>
  <c r="M189" i="11"/>
  <c r="AM189" i="11"/>
  <c r="AD189" i="11"/>
  <c r="AS189" i="11"/>
  <c r="I189" i="11"/>
  <c r="N189" i="11"/>
  <c r="AA189" i="11"/>
  <c r="AB189" i="11"/>
  <c r="T189" i="11"/>
  <c r="H189" i="11"/>
  <c r="A190" i="11"/>
  <c r="Q189" i="11"/>
  <c r="S189" i="11"/>
  <c r="AQ189" i="11"/>
  <c r="AF189" i="11"/>
  <c r="AX189" i="11"/>
  <c r="L189" i="11"/>
  <c r="AU189" i="11"/>
  <c r="AC189" i="11"/>
  <c r="Z189" i="11"/>
  <c r="K189" i="11"/>
  <c r="E189" i="11"/>
  <c r="AN189" i="11"/>
  <c r="AR189" i="11"/>
  <c r="AE189" i="11"/>
  <c r="AG189" i="11"/>
  <c r="P189" i="11"/>
  <c r="AL189" i="11"/>
  <c r="AH189" i="11"/>
  <c r="W189" i="11"/>
  <c r="O189" i="11"/>
  <c r="V189" i="11"/>
  <c r="J189" i="11"/>
  <c r="U189" i="11"/>
  <c r="G189" i="11"/>
  <c r="AI189" i="11"/>
  <c r="AT189" i="11"/>
  <c r="R189" i="11"/>
  <c r="Y189" i="11"/>
  <c r="AO189" i="11"/>
  <c r="F189" i="11"/>
  <c r="C189" i="11"/>
  <c r="D189" i="11"/>
  <c r="AK189" i="11"/>
  <c r="AP189" i="11"/>
  <c r="X189" i="11"/>
  <c r="AW201" i="11"/>
  <c r="AV201" i="11"/>
  <c r="G201" i="11"/>
  <c r="AS201" i="11"/>
  <c r="AM201" i="11"/>
  <c r="AP201" i="11"/>
  <c r="AA201" i="11"/>
  <c r="AX201" i="11"/>
  <c r="AD201" i="11"/>
  <c r="W201" i="11"/>
  <c r="H201" i="11"/>
  <c r="Y201" i="11"/>
  <c r="F201" i="11"/>
  <c r="E201" i="11"/>
  <c r="AJ201" i="11"/>
  <c r="AL201" i="11"/>
  <c r="AU201" i="11"/>
  <c r="D201" i="11"/>
  <c r="AQ201" i="11"/>
  <c r="AH201" i="11"/>
  <c r="AT201" i="11"/>
  <c r="R201" i="11"/>
  <c r="J201" i="11"/>
  <c r="U201" i="11"/>
  <c r="X201" i="11"/>
  <c r="C201" i="11"/>
  <c r="AN201" i="11"/>
  <c r="N201" i="11"/>
  <c r="AO201" i="11"/>
  <c r="M201" i="11"/>
  <c r="L201" i="11"/>
  <c r="AR201" i="11"/>
  <c r="AF201" i="11"/>
  <c r="AC201" i="11"/>
  <c r="I201" i="11"/>
  <c r="K201" i="11"/>
  <c r="O201" i="11"/>
  <c r="A202" i="11"/>
  <c r="P201" i="11"/>
  <c r="AE201" i="11"/>
  <c r="Q201" i="11"/>
  <c r="S201" i="11"/>
  <c r="AG201" i="11"/>
  <c r="AK201" i="11"/>
  <c r="AI201" i="11"/>
  <c r="Z201" i="11"/>
  <c r="T201" i="11"/>
  <c r="AB201" i="11"/>
  <c r="V201" i="11"/>
  <c r="AW190" i="11" l="1"/>
  <c r="AV190" i="11"/>
  <c r="X190" i="11"/>
  <c r="AO190" i="11"/>
  <c r="Q190" i="11"/>
  <c r="AU190" i="11"/>
  <c r="AB190" i="11"/>
  <c r="AT190" i="11"/>
  <c r="S190" i="11"/>
  <c r="H190" i="11"/>
  <c r="N190" i="11"/>
  <c r="O190" i="11"/>
  <c r="K190" i="11"/>
  <c r="AM190" i="11"/>
  <c r="U190" i="11"/>
  <c r="AD190" i="11"/>
  <c r="V190" i="11"/>
  <c r="I190" i="11"/>
  <c r="L190" i="11"/>
  <c r="J190" i="11"/>
  <c r="AQ190" i="11"/>
  <c r="AR190" i="11"/>
  <c r="AA190" i="11"/>
  <c r="T190" i="11"/>
  <c r="P190" i="11"/>
  <c r="C190" i="11"/>
  <c r="Y190" i="11"/>
  <c r="Z190" i="11"/>
  <c r="G190" i="11"/>
  <c r="AX190" i="11"/>
  <c r="AC190" i="11"/>
  <c r="AF190" i="11"/>
  <c r="W190" i="11"/>
  <c r="R190" i="11"/>
  <c r="AE190" i="11"/>
  <c r="AK190" i="11"/>
  <c r="D190" i="11"/>
  <c r="A191" i="11"/>
  <c r="AG190" i="11"/>
  <c r="AS190" i="11"/>
  <c r="M190" i="11"/>
  <c r="AH190" i="11"/>
  <c r="AL190" i="11"/>
  <c r="AJ190" i="11"/>
  <c r="F190" i="11"/>
  <c r="AP190" i="11"/>
  <c r="AN190" i="11"/>
  <c r="E190" i="11"/>
  <c r="AI190" i="11"/>
  <c r="A143" i="11"/>
  <c r="A144" i="11" s="1"/>
  <c r="AW142" i="11"/>
  <c r="AT142" i="11"/>
  <c r="E142" i="11"/>
  <c r="AN142" i="11"/>
  <c r="K142" i="11"/>
  <c r="W142" i="11"/>
  <c r="J142" i="11"/>
  <c r="AG142" i="11"/>
  <c r="AL142" i="11"/>
  <c r="AF142" i="11"/>
  <c r="I142" i="11"/>
  <c r="AR142" i="11"/>
  <c r="AA142" i="11"/>
  <c r="AM142" i="11"/>
  <c r="AD142" i="11"/>
  <c r="X142" i="11"/>
  <c r="AE142" i="11"/>
  <c r="Q142" i="11"/>
  <c r="AJ142" i="11"/>
  <c r="G142" i="11"/>
  <c r="AI142" i="11"/>
  <c r="V142" i="11"/>
  <c r="AS142" i="11"/>
  <c r="P142" i="11"/>
  <c r="AH142" i="11"/>
  <c r="AB142" i="11"/>
  <c r="C142" i="11"/>
  <c r="AU142" i="11"/>
  <c r="N142" i="11"/>
  <c r="AK142" i="11"/>
  <c r="H142" i="11"/>
  <c r="AP142" i="11"/>
  <c r="T142" i="11"/>
  <c r="O142" i="11"/>
  <c r="F142" i="11"/>
  <c r="AC142" i="11"/>
  <c r="AQ142" i="11"/>
  <c r="R142" i="11"/>
  <c r="AO142" i="11"/>
  <c r="L142" i="11"/>
  <c r="U142" i="11"/>
  <c r="M142" i="11"/>
  <c r="AX142" i="11"/>
  <c r="S142" i="11"/>
  <c r="Y142" i="11"/>
  <c r="AV142" i="11"/>
  <c r="Z142" i="11"/>
  <c r="D142" i="11"/>
  <c r="AW202" i="11"/>
  <c r="AV202" i="11"/>
  <c r="A203" i="11"/>
  <c r="G202" i="11"/>
  <c r="AU202" i="11"/>
  <c r="AD202" i="11"/>
  <c r="AM202" i="11"/>
  <c r="AX202" i="11"/>
  <c r="AT202" i="11"/>
  <c r="W202" i="11"/>
  <c r="U202" i="11"/>
  <c r="Z202" i="11"/>
  <c r="O202" i="11"/>
  <c r="F202" i="11"/>
  <c r="AJ202" i="11"/>
  <c r="AP202" i="11"/>
  <c r="AK202" i="11"/>
  <c r="AR202" i="11"/>
  <c r="S202" i="11"/>
  <c r="AL202" i="11"/>
  <c r="AF202" i="11"/>
  <c r="AI202" i="11"/>
  <c r="V202" i="11"/>
  <c r="J202" i="11"/>
  <c r="R202" i="11"/>
  <c r="X202" i="11"/>
  <c r="AN202" i="11"/>
  <c r="AS202" i="11"/>
  <c r="P202" i="11"/>
  <c r="D202" i="11"/>
  <c r="H202" i="11"/>
  <c r="E202" i="11"/>
  <c r="Q202" i="11"/>
  <c r="AO202" i="11"/>
  <c r="M202" i="11"/>
  <c r="I202" i="11"/>
  <c r="Y202" i="11"/>
  <c r="AA202" i="11"/>
  <c r="N202" i="11"/>
  <c r="L202" i="11"/>
  <c r="AC202" i="11"/>
  <c r="K202" i="11"/>
  <c r="C202" i="11"/>
  <c r="AG202" i="11"/>
  <c r="AQ202" i="11"/>
  <c r="AE202" i="11"/>
  <c r="AH202" i="11"/>
  <c r="T202" i="11"/>
  <c r="AB202" i="11"/>
  <c r="AW154" i="11"/>
  <c r="AV154" i="11"/>
  <c r="A155" i="11"/>
  <c r="P154" i="11"/>
  <c r="AS154" i="11"/>
  <c r="AH154" i="11"/>
  <c r="S154" i="11"/>
  <c r="AX154" i="11"/>
  <c r="M154" i="11"/>
  <c r="W154" i="11"/>
  <c r="H154" i="11"/>
  <c r="T154" i="11"/>
  <c r="V154" i="11"/>
  <c r="E154" i="11"/>
  <c r="AJ154" i="11"/>
  <c r="AG154" i="11"/>
  <c r="AR154" i="11"/>
  <c r="AP154" i="11"/>
  <c r="G154" i="11"/>
  <c r="Q154" i="11"/>
  <c r="AD154" i="11"/>
  <c r="AI154" i="11"/>
  <c r="Y154" i="11"/>
  <c r="X154" i="11"/>
  <c r="R154" i="11"/>
  <c r="F154" i="11"/>
  <c r="AN154" i="11"/>
  <c r="K154" i="11"/>
  <c r="N154" i="11"/>
  <c r="AE154" i="11"/>
  <c r="AC154" i="11"/>
  <c r="AF154" i="11"/>
  <c r="AL154" i="11"/>
  <c r="AU154" i="11"/>
  <c r="AA154" i="11"/>
  <c r="U154" i="11"/>
  <c r="I154" i="11"/>
  <c r="C154" i="11"/>
  <c r="L154" i="11"/>
  <c r="AM154" i="11"/>
  <c r="AO154" i="11"/>
  <c r="J154" i="11"/>
  <c r="AB154" i="11"/>
  <c r="AQ154" i="11"/>
  <c r="D154" i="11"/>
  <c r="Z154" i="11"/>
  <c r="AK154" i="11"/>
  <c r="AT154" i="11"/>
  <c r="O154" i="11"/>
  <c r="AW178" i="11"/>
  <c r="AV178" i="11"/>
  <c r="AO178" i="11"/>
  <c r="M178" i="11"/>
  <c r="G178" i="11"/>
  <c r="AE178" i="11"/>
  <c r="AS178" i="11"/>
  <c r="AT178" i="11"/>
  <c r="AA178" i="11"/>
  <c r="V178" i="11"/>
  <c r="O178" i="11"/>
  <c r="U178" i="11"/>
  <c r="H178" i="11"/>
  <c r="A179" i="11"/>
  <c r="Q178" i="11"/>
  <c r="N178" i="11"/>
  <c r="P178" i="11"/>
  <c r="AI178" i="11"/>
  <c r="AX178" i="11"/>
  <c r="AF178" i="11"/>
  <c r="AQ178" i="11"/>
  <c r="Y178" i="11"/>
  <c r="I178" i="11"/>
  <c r="AC178" i="11"/>
  <c r="K178" i="11"/>
  <c r="AJ178" i="11"/>
  <c r="AH178" i="11"/>
  <c r="W178" i="11"/>
  <c r="AG178" i="11"/>
  <c r="L178" i="11"/>
  <c r="AD178" i="11"/>
  <c r="D178" i="11"/>
  <c r="AM178" i="11"/>
  <c r="X178" i="11"/>
  <c r="T178" i="11"/>
  <c r="AB178" i="11"/>
  <c r="Z178" i="11"/>
  <c r="AN178" i="11"/>
  <c r="AP178" i="11"/>
  <c r="AU178" i="11"/>
  <c r="AR178" i="11"/>
  <c r="AK178" i="11"/>
  <c r="AL178" i="11"/>
  <c r="S178" i="11"/>
  <c r="E178" i="11"/>
  <c r="F178" i="11"/>
  <c r="R178" i="11"/>
  <c r="J178" i="11"/>
  <c r="C178" i="11"/>
  <c r="AW166" i="11"/>
  <c r="AV166" i="11"/>
  <c r="A167" i="11"/>
  <c r="AT166" i="11"/>
  <c r="AR166" i="11"/>
  <c r="Y166" i="11"/>
  <c r="AX166" i="11"/>
  <c r="P166" i="11"/>
  <c r="AB166" i="11"/>
  <c r="J166" i="11"/>
  <c r="AU166" i="11"/>
  <c r="AJ166" i="11"/>
  <c r="AD166" i="11"/>
  <c r="S166" i="11"/>
  <c r="AC166" i="11"/>
  <c r="M166" i="11"/>
  <c r="Z166" i="11"/>
  <c r="D166" i="11"/>
  <c r="AF166" i="11"/>
  <c r="U166" i="11"/>
  <c r="X166" i="11"/>
  <c r="R166" i="11"/>
  <c r="AS166" i="11"/>
  <c r="AH166" i="11"/>
  <c r="H166" i="11"/>
  <c r="W166" i="11"/>
  <c r="AG166" i="11"/>
  <c r="N166" i="11"/>
  <c r="AQ166" i="11"/>
  <c r="V166" i="11"/>
  <c r="E166" i="11"/>
  <c r="AK166" i="11"/>
  <c r="AN166" i="11"/>
  <c r="AA166" i="11"/>
  <c r="O166" i="11"/>
  <c r="AP166" i="11"/>
  <c r="L166" i="11"/>
  <c r="AE166" i="11"/>
  <c r="AO166" i="11"/>
  <c r="K166" i="11"/>
  <c r="C166" i="11"/>
  <c r="F166" i="11"/>
  <c r="AI166" i="11"/>
  <c r="Q166" i="11"/>
  <c r="AL166" i="11"/>
  <c r="AM166" i="11"/>
  <c r="I166" i="11"/>
  <c r="G166" i="11"/>
  <c r="T166" i="11"/>
  <c r="AW179" i="11" l="1"/>
  <c r="AV179" i="11"/>
  <c r="P179" i="11"/>
  <c r="O179" i="11"/>
  <c r="C179" i="11"/>
  <c r="AB179" i="11"/>
  <c r="G179" i="11"/>
  <c r="T179" i="11"/>
  <c r="AK179" i="11"/>
  <c r="AI179" i="11"/>
  <c r="AS179" i="11"/>
  <c r="AC179" i="11"/>
  <c r="AF179" i="11"/>
  <c r="AU179" i="11"/>
  <c r="AH179" i="11"/>
  <c r="AL179" i="11"/>
  <c r="AX179" i="11"/>
  <c r="Z179" i="11"/>
  <c r="L179" i="11"/>
  <c r="U179" i="11"/>
  <c r="D179" i="11"/>
  <c r="AG179" i="11"/>
  <c r="Q179" i="11"/>
  <c r="AT179" i="11"/>
  <c r="AR179" i="11"/>
  <c r="A180" i="11"/>
  <c r="H179" i="11"/>
  <c r="E179" i="11"/>
  <c r="Y179" i="11"/>
  <c r="AN179" i="11"/>
  <c r="AE179" i="11"/>
  <c r="R179" i="11"/>
  <c r="I179" i="11"/>
  <c r="J179" i="11"/>
  <c r="AM179" i="11"/>
  <c r="AJ179" i="11"/>
  <c r="X179" i="11"/>
  <c r="K179" i="11"/>
  <c r="AP179" i="11"/>
  <c r="AA179" i="11"/>
  <c r="N179" i="11"/>
  <c r="V179" i="11"/>
  <c r="M179" i="11"/>
  <c r="W179" i="11"/>
  <c r="AD179" i="11"/>
  <c r="AO179" i="11"/>
  <c r="S179" i="11"/>
  <c r="F179" i="11"/>
  <c r="AQ179" i="11"/>
  <c r="A156" i="11"/>
  <c r="A157" i="11" s="1"/>
  <c r="AW155" i="11"/>
  <c r="Y155" i="11"/>
  <c r="G155" i="11"/>
  <c r="AI155" i="11"/>
  <c r="AD155" i="11"/>
  <c r="D155" i="11"/>
  <c r="O155" i="11"/>
  <c r="AA155" i="11"/>
  <c r="Q155" i="11"/>
  <c r="AX155" i="11"/>
  <c r="F155" i="11"/>
  <c r="AC155" i="11"/>
  <c r="W155" i="11"/>
  <c r="I155" i="11"/>
  <c r="AN155" i="11"/>
  <c r="N155" i="11"/>
  <c r="AK155" i="11"/>
  <c r="S155" i="11"/>
  <c r="AP155" i="11"/>
  <c r="AF155" i="11"/>
  <c r="M155" i="11"/>
  <c r="AR155" i="11"/>
  <c r="AV155" i="11"/>
  <c r="AH155" i="11"/>
  <c r="X155" i="11"/>
  <c r="U155" i="11"/>
  <c r="AJ155" i="11"/>
  <c r="Z155" i="11"/>
  <c r="P155" i="11"/>
  <c r="K155" i="11"/>
  <c r="AM155" i="11"/>
  <c r="AL155" i="11"/>
  <c r="AB155" i="11"/>
  <c r="R155" i="11"/>
  <c r="AO155" i="11"/>
  <c r="H155" i="11"/>
  <c r="AE155" i="11"/>
  <c r="AQ155" i="11"/>
  <c r="J155" i="11"/>
  <c r="AG155" i="11"/>
  <c r="C155" i="11"/>
  <c r="V155" i="11"/>
  <c r="AS155" i="11"/>
  <c r="L155" i="11"/>
  <c r="AU155" i="11"/>
  <c r="AT155" i="11"/>
  <c r="E155" i="11"/>
  <c r="T155" i="11"/>
  <c r="AW191" i="11"/>
  <c r="AV191" i="11"/>
  <c r="AN191" i="11"/>
  <c r="L191" i="11"/>
  <c r="AH191" i="11"/>
  <c r="AL191" i="11"/>
  <c r="AU191" i="11"/>
  <c r="M191" i="11"/>
  <c r="S191" i="11"/>
  <c r="AC191" i="11"/>
  <c r="R191" i="11"/>
  <c r="J191" i="11"/>
  <c r="H191" i="11"/>
  <c r="X191" i="11"/>
  <c r="AJ191" i="11"/>
  <c r="AG191" i="11"/>
  <c r="AR191" i="11"/>
  <c r="AP191" i="11"/>
  <c r="AK191" i="11"/>
  <c r="Q191" i="11"/>
  <c r="AE191" i="11"/>
  <c r="AB191" i="11"/>
  <c r="T191" i="11"/>
  <c r="E191" i="11"/>
  <c r="Y191" i="11"/>
  <c r="C191" i="11"/>
  <c r="G191" i="11"/>
  <c r="W191" i="11"/>
  <c r="AT191" i="11"/>
  <c r="AM191" i="11"/>
  <c r="U191" i="11"/>
  <c r="V191" i="11"/>
  <c r="AS191" i="11"/>
  <c r="AI191" i="11"/>
  <c r="D191" i="11"/>
  <c r="Z191" i="11"/>
  <c r="F191" i="11"/>
  <c r="AO191" i="11"/>
  <c r="N191" i="11"/>
  <c r="AD191" i="11"/>
  <c r="O191" i="11"/>
  <c r="AA191" i="11"/>
  <c r="A192" i="11"/>
  <c r="P191" i="11"/>
  <c r="AX191" i="11"/>
  <c r="AF191" i="11"/>
  <c r="AQ191" i="11"/>
  <c r="K191" i="11"/>
  <c r="I191" i="11"/>
  <c r="AW203" i="11"/>
  <c r="AV203" i="11"/>
  <c r="I203" i="11"/>
  <c r="AF203" i="11"/>
  <c r="AM203" i="11"/>
  <c r="H203" i="11"/>
  <c r="K203" i="11"/>
  <c r="AG203" i="11"/>
  <c r="F203" i="11"/>
  <c r="AH203" i="11"/>
  <c r="P203" i="11"/>
  <c r="AB203" i="11"/>
  <c r="M203" i="11"/>
  <c r="AI203" i="11"/>
  <c r="AP203" i="11"/>
  <c r="T203" i="11"/>
  <c r="Z203" i="11"/>
  <c r="AK203" i="11"/>
  <c r="AQ203" i="11"/>
  <c r="AU203" i="11"/>
  <c r="AT203" i="11"/>
  <c r="AC203" i="11"/>
  <c r="J203" i="11"/>
  <c r="W203" i="11"/>
  <c r="Q203" i="11"/>
  <c r="S203" i="11"/>
  <c r="X203" i="11"/>
  <c r="C203" i="11"/>
  <c r="A204" i="11"/>
  <c r="AX203" i="11"/>
  <c r="AL203" i="11"/>
  <c r="Y203" i="11"/>
  <c r="L203" i="11"/>
  <c r="O203" i="11"/>
  <c r="AO203" i="11"/>
  <c r="AJ203" i="11"/>
  <c r="D203" i="11"/>
  <c r="R203" i="11"/>
  <c r="G203" i="11"/>
  <c r="AA203" i="11"/>
  <c r="AE203" i="11"/>
  <c r="N203" i="11"/>
  <c r="V203" i="11"/>
  <c r="E203" i="11"/>
  <c r="U203" i="11"/>
  <c r="AR203" i="11"/>
  <c r="AN203" i="11"/>
  <c r="AD203" i="11"/>
  <c r="AS203" i="11"/>
  <c r="AW167" i="11"/>
  <c r="AV167" i="11"/>
  <c r="AN167" i="11"/>
  <c r="AL167" i="11"/>
  <c r="M167" i="11"/>
  <c r="AH167" i="11"/>
  <c r="AU167" i="11"/>
  <c r="AS167" i="11"/>
  <c r="AD167" i="11"/>
  <c r="K167" i="11"/>
  <c r="Z167" i="11"/>
  <c r="U167" i="11"/>
  <c r="AC167" i="11"/>
  <c r="A168" i="11"/>
  <c r="L167" i="11"/>
  <c r="AT167" i="11"/>
  <c r="AI167" i="11"/>
  <c r="AP167" i="11"/>
  <c r="S167" i="11"/>
  <c r="AR167" i="11"/>
  <c r="AA167" i="11"/>
  <c r="I167" i="11"/>
  <c r="Y167" i="11"/>
  <c r="J167" i="11"/>
  <c r="R167" i="11"/>
  <c r="AJ167" i="11"/>
  <c r="AF167" i="11"/>
  <c r="N167" i="11"/>
  <c r="G167" i="11"/>
  <c r="E167" i="11"/>
  <c r="O167" i="11"/>
  <c r="AO167" i="11"/>
  <c r="AM167" i="11"/>
  <c r="AG167" i="11"/>
  <c r="AE167" i="11"/>
  <c r="H167" i="11"/>
  <c r="T167" i="11"/>
  <c r="P167" i="11"/>
  <c r="Q167" i="11"/>
  <c r="D167" i="11"/>
  <c r="AQ167" i="11"/>
  <c r="W167" i="11"/>
  <c r="AK167" i="11"/>
  <c r="AX167" i="11"/>
  <c r="AB167" i="11"/>
  <c r="F167" i="11"/>
  <c r="X167" i="11"/>
  <c r="V167" i="11"/>
  <c r="C167" i="11"/>
  <c r="AW168" i="11" l="1"/>
  <c r="AV168" i="11"/>
  <c r="AS168" i="11"/>
  <c r="AM168" i="11"/>
  <c r="AP168" i="11"/>
  <c r="AB168" i="11"/>
  <c r="AJ168" i="11"/>
  <c r="W168" i="11"/>
  <c r="S168" i="11"/>
  <c r="AN168" i="11"/>
  <c r="R168" i="11"/>
  <c r="N168" i="11"/>
  <c r="X168" i="11"/>
  <c r="K168" i="11"/>
  <c r="AT168" i="11"/>
  <c r="AE168" i="11"/>
  <c r="AQ168" i="11"/>
  <c r="Q168" i="11"/>
  <c r="I168" i="11"/>
  <c r="V168" i="11"/>
  <c r="AO168" i="11"/>
  <c r="AL168" i="11"/>
  <c r="Z168" i="11"/>
  <c r="O168" i="11"/>
  <c r="D168" i="11"/>
  <c r="M168" i="11"/>
  <c r="F168" i="11"/>
  <c r="AR168" i="11"/>
  <c r="AC168" i="11"/>
  <c r="U168" i="11"/>
  <c r="AD168" i="11"/>
  <c r="G168" i="11"/>
  <c r="H168" i="11"/>
  <c r="AU168" i="11"/>
  <c r="AA168" i="11"/>
  <c r="AF168" i="11"/>
  <c r="AH168" i="11"/>
  <c r="E168" i="11"/>
  <c r="A169" i="11"/>
  <c r="A170" i="11" s="1"/>
  <c r="AK168" i="11"/>
  <c r="L168" i="11"/>
  <c r="AI168" i="11"/>
  <c r="Y168" i="11"/>
  <c r="C168" i="11"/>
  <c r="AX168" i="11"/>
  <c r="P168" i="11"/>
  <c r="T168" i="11"/>
  <c r="AG168" i="11"/>
  <c r="J168" i="11"/>
  <c r="AW180" i="11"/>
  <c r="AV180" i="11"/>
  <c r="AJ180" i="11"/>
  <c r="AD180" i="11"/>
  <c r="D180" i="11"/>
  <c r="AS180" i="11"/>
  <c r="AR180" i="11"/>
  <c r="AX180" i="11"/>
  <c r="AE180" i="11"/>
  <c r="AA180" i="11"/>
  <c r="I180" i="11"/>
  <c r="Y180" i="11"/>
  <c r="AC180" i="11"/>
  <c r="V180" i="11"/>
  <c r="G180" i="11"/>
  <c r="AG180" i="11"/>
  <c r="P180" i="11"/>
  <c r="AQ180" i="11"/>
  <c r="U180" i="11"/>
  <c r="O180" i="11"/>
  <c r="AI180" i="11"/>
  <c r="S180" i="11"/>
  <c r="AB180" i="11"/>
  <c r="K180" i="11"/>
  <c r="AN180" i="11"/>
  <c r="AH180" i="11"/>
  <c r="W180" i="11"/>
  <c r="AL180" i="11"/>
  <c r="N180" i="11"/>
  <c r="Q180" i="11"/>
  <c r="AM180" i="11"/>
  <c r="Z180" i="11"/>
  <c r="E180" i="11"/>
  <c r="X180" i="11"/>
  <c r="J180" i="11"/>
  <c r="C180" i="11"/>
  <c r="AP180" i="11"/>
  <c r="AT180" i="11"/>
  <c r="M180" i="11"/>
  <c r="T180" i="11"/>
  <c r="R180" i="11"/>
  <c r="A181" i="11"/>
  <c r="L180" i="11"/>
  <c r="AF180" i="11"/>
  <c r="AK180" i="11"/>
  <c r="AO180" i="11"/>
  <c r="AU180" i="11"/>
  <c r="H180" i="11"/>
  <c r="F180" i="11"/>
  <c r="AW192" i="11"/>
  <c r="AV192" i="11"/>
  <c r="A193" i="11"/>
  <c r="AD192" i="11"/>
  <c r="AA192" i="11"/>
  <c r="P192" i="11"/>
  <c r="D192" i="11"/>
  <c r="AK192" i="11"/>
  <c r="O192" i="11"/>
  <c r="AP192" i="11"/>
  <c r="K192" i="11"/>
  <c r="AE192" i="11"/>
  <c r="R192" i="11"/>
  <c r="Q192" i="11"/>
  <c r="AF192" i="11"/>
  <c r="AN192" i="11"/>
  <c r="S192" i="11"/>
  <c r="AC192" i="11"/>
  <c r="AT192" i="11"/>
  <c r="AG192" i="11"/>
  <c r="E192" i="11"/>
  <c r="Y192" i="11"/>
  <c r="AM192" i="11"/>
  <c r="G192" i="11"/>
  <c r="H192" i="11"/>
  <c r="AO192" i="11"/>
  <c r="AX192" i="11"/>
  <c r="T192" i="11"/>
  <c r="AQ192" i="11"/>
  <c r="AH192" i="11"/>
  <c r="X192" i="11"/>
  <c r="AS192" i="11"/>
  <c r="AB192" i="11"/>
  <c r="J192" i="11"/>
  <c r="N192" i="11"/>
  <c r="F192" i="11"/>
  <c r="Z192" i="11"/>
  <c r="M192" i="11"/>
  <c r="AL192" i="11"/>
  <c r="AU192" i="11"/>
  <c r="AJ192" i="11"/>
  <c r="AR192" i="11"/>
  <c r="W192" i="11"/>
  <c r="C192" i="11"/>
  <c r="I192" i="11"/>
  <c r="L192" i="11"/>
  <c r="U192" i="11"/>
  <c r="V192" i="11"/>
  <c r="AI192" i="11"/>
  <c r="AW204" i="11"/>
  <c r="AV204" i="11"/>
  <c r="AN204" i="11"/>
  <c r="AX204" i="11"/>
  <c r="G204" i="11"/>
  <c r="AI204" i="11"/>
  <c r="AL204" i="11"/>
  <c r="M204" i="11"/>
  <c r="AM204" i="11"/>
  <c r="J204" i="11"/>
  <c r="F204" i="11"/>
  <c r="AA204" i="11"/>
  <c r="T204" i="11"/>
  <c r="A205" i="11"/>
  <c r="AG204" i="11"/>
  <c r="P204" i="11"/>
  <c r="AT204" i="11"/>
  <c r="AU204" i="11"/>
  <c r="H204" i="11"/>
  <c r="V204" i="11"/>
  <c r="AS204" i="11"/>
  <c r="W204" i="11"/>
  <c r="D204" i="11"/>
  <c r="K204" i="11"/>
  <c r="U204" i="11"/>
  <c r="C204" i="11"/>
  <c r="AH204" i="11"/>
  <c r="AO204" i="11"/>
  <c r="Z204" i="11"/>
  <c r="AB204" i="11"/>
  <c r="AC204" i="11"/>
  <c r="AK204" i="11"/>
  <c r="AP204" i="11"/>
  <c r="AR204" i="11"/>
  <c r="Q204" i="11"/>
  <c r="N204" i="11"/>
  <c r="AQ204" i="11"/>
  <c r="O204" i="11"/>
  <c r="I204" i="11"/>
  <c r="L204" i="11"/>
  <c r="S204" i="11"/>
  <c r="AD204" i="11"/>
  <c r="AE204" i="11"/>
  <c r="Y204" i="11"/>
  <c r="E204" i="11"/>
  <c r="AJ204" i="11"/>
  <c r="AF204" i="11"/>
  <c r="X204" i="11"/>
  <c r="R204" i="11"/>
  <c r="AW181" i="11" l="1"/>
  <c r="AV181" i="11"/>
  <c r="U181" i="11"/>
  <c r="D181" i="11"/>
  <c r="N181" i="11"/>
  <c r="Z181" i="11"/>
  <c r="F181" i="11"/>
  <c r="C181" i="11"/>
  <c r="AC181" i="11"/>
  <c r="Y181" i="11"/>
  <c r="AN181" i="11"/>
  <c r="AE181" i="11"/>
  <c r="AA181" i="11"/>
  <c r="W181" i="11"/>
  <c r="O181" i="11"/>
  <c r="E181" i="11"/>
  <c r="AG181" i="11"/>
  <c r="AB181" i="11"/>
  <c r="AH181" i="11"/>
  <c r="V181" i="11"/>
  <c r="AR181" i="11"/>
  <c r="J181" i="11"/>
  <c r="AT181" i="11"/>
  <c r="T181" i="11"/>
  <c r="L181" i="11"/>
  <c r="X181" i="11"/>
  <c r="G181" i="11"/>
  <c r="AS181" i="11"/>
  <c r="AF181" i="11"/>
  <c r="AL181" i="11"/>
  <c r="AD181" i="11"/>
  <c r="A182" i="11"/>
  <c r="A183" i="11" s="1"/>
  <c r="AI181" i="11"/>
  <c r="R181" i="11"/>
  <c r="AO181" i="11"/>
  <c r="H181" i="11"/>
  <c r="AX181" i="11"/>
  <c r="AJ181" i="11"/>
  <c r="AQ181" i="11"/>
  <c r="AM181" i="11"/>
  <c r="Q181" i="11"/>
  <c r="M181" i="11"/>
  <c r="I181" i="11"/>
  <c r="AP181" i="11"/>
  <c r="K181" i="11"/>
  <c r="S181" i="11"/>
  <c r="AU181" i="11"/>
  <c r="AK181" i="11"/>
  <c r="P181" i="11"/>
  <c r="AW205" i="11"/>
  <c r="AV205" i="11"/>
  <c r="K205" i="11"/>
  <c r="D205" i="11"/>
  <c r="AU205" i="11"/>
  <c r="Q205" i="11"/>
  <c r="T205" i="11"/>
  <c r="S205" i="11"/>
  <c r="R205" i="11"/>
  <c r="E205" i="11"/>
  <c r="V205" i="11"/>
  <c r="P205" i="11"/>
  <c r="I205" i="11"/>
  <c r="AI205" i="11"/>
  <c r="N205" i="11"/>
  <c r="AR205" i="11"/>
  <c r="C205" i="11"/>
  <c r="Z205" i="11"/>
  <c r="O205" i="11"/>
  <c r="AO205" i="11"/>
  <c r="U205" i="11"/>
  <c r="AC205" i="11"/>
  <c r="AE205" i="11"/>
  <c r="AD205" i="11"/>
  <c r="AH205" i="11"/>
  <c r="Y205" i="11"/>
  <c r="AF205" i="11"/>
  <c r="AG205" i="11"/>
  <c r="AB205" i="11"/>
  <c r="AJ205" i="11"/>
  <c r="H205" i="11"/>
  <c r="M205" i="11"/>
  <c r="X205" i="11"/>
  <c r="AM205" i="11"/>
  <c r="J205" i="11"/>
  <c r="W205" i="11"/>
  <c r="F205" i="11"/>
  <c r="G205" i="11"/>
  <c r="L205" i="11"/>
  <c r="AA205" i="11"/>
  <c r="AK205" i="11"/>
  <c r="AS205" i="11"/>
  <c r="AQ205" i="11"/>
  <c r="A206" i="11"/>
  <c r="AX205" i="11"/>
  <c r="AN205" i="11"/>
  <c r="AT205" i="11"/>
  <c r="AP205" i="11"/>
  <c r="AL205" i="11"/>
  <c r="AW193" i="11"/>
  <c r="AV193" i="11"/>
  <c r="AN193" i="11"/>
  <c r="AT193" i="11"/>
  <c r="AH193" i="11"/>
  <c r="S193" i="11"/>
  <c r="AP193" i="11"/>
  <c r="AK193" i="11"/>
  <c r="AL193" i="11"/>
  <c r="AM193" i="11"/>
  <c r="R193" i="11"/>
  <c r="O193" i="11"/>
  <c r="AB193" i="11"/>
  <c r="F193" i="11"/>
  <c r="AR193" i="11"/>
  <c r="Z193" i="11"/>
  <c r="C193" i="11"/>
  <c r="A194" i="11"/>
  <c r="AX193" i="11"/>
  <c r="L193" i="11"/>
  <c r="M193" i="11"/>
  <c r="AD193" i="11"/>
  <c r="AG193" i="11"/>
  <c r="Q193" i="11"/>
  <c r="AE193" i="11"/>
  <c r="V193" i="11"/>
  <c r="J193" i="11"/>
  <c r="I193" i="11"/>
  <c r="Y193" i="11"/>
  <c r="AJ193" i="11"/>
  <c r="AU193" i="11"/>
  <c r="AF193" i="11"/>
  <c r="W193" i="11"/>
  <c r="N193" i="11"/>
  <c r="AO193" i="11"/>
  <c r="K193" i="11"/>
  <c r="X193" i="11"/>
  <c r="H193" i="11"/>
  <c r="P193" i="11"/>
  <c r="AQ193" i="11"/>
  <c r="D193" i="11"/>
  <c r="AI193" i="11"/>
  <c r="G193" i="11"/>
  <c r="AS193" i="11"/>
  <c r="AA193" i="11"/>
  <c r="E193" i="11"/>
  <c r="AC193" i="11"/>
  <c r="U193" i="11"/>
  <c r="T193" i="11"/>
  <c r="AW194" i="11" l="1"/>
  <c r="AV194" i="11"/>
  <c r="E194" i="11"/>
  <c r="AN194" i="11"/>
  <c r="AE194" i="11"/>
  <c r="O194" i="11"/>
  <c r="AG194" i="11"/>
  <c r="AC194" i="11"/>
  <c r="AK194" i="11"/>
  <c r="Q194" i="11"/>
  <c r="M194" i="11"/>
  <c r="I194" i="11"/>
  <c r="P194" i="11"/>
  <c r="AU194" i="11"/>
  <c r="AM194" i="11"/>
  <c r="AO194" i="11"/>
  <c r="AQ194" i="11"/>
  <c r="W194" i="11"/>
  <c r="AA194" i="11"/>
  <c r="C194" i="11"/>
  <c r="J194" i="11"/>
  <c r="AJ194" i="11"/>
  <c r="AL194" i="11"/>
  <c r="Z194" i="11"/>
  <c r="R194" i="11"/>
  <c r="F194" i="11"/>
  <c r="AR194" i="11"/>
  <c r="AI194" i="11"/>
  <c r="AH194" i="11"/>
  <c r="AX194" i="11"/>
  <c r="AB194" i="11"/>
  <c r="X194" i="11"/>
  <c r="AF194" i="11"/>
  <c r="L194" i="11"/>
  <c r="H194" i="11"/>
  <c r="D194" i="11"/>
  <c r="K194" i="11"/>
  <c r="A195" i="11"/>
  <c r="A196" i="11" s="1"/>
  <c r="Y194" i="11"/>
  <c r="S194" i="11"/>
  <c r="G194" i="11"/>
  <c r="AD194" i="11"/>
  <c r="N194" i="11"/>
  <c r="AS194" i="11"/>
  <c r="T194" i="11"/>
  <c r="AP194" i="11"/>
  <c r="AT194" i="11"/>
  <c r="V194" i="11"/>
  <c r="U194" i="11"/>
  <c r="AW206" i="11"/>
  <c r="AV206" i="11"/>
  <c r="G206" i="11"/>
  <c r="AO206" i="11"/>
  <c r="AR206" i="11"/>
  <c r="AG206" i="11"/>
  <c r="AK206" i="11"/>
  <c r="D206" i="11"/>
  <c r="AI206" i="11"/>
  <c r="J206" i="11"/>
  <c r="AB206" i="11"/>
  <c r="U206" i="11"/>
  <c r="Z206" i="11"/>
  <c r="C206" i="11"/>
  <c r="AN206" i="11"/>
  <c r="P206" i="11"/>
  <c r="AL206" i="11"/>
  <c r="AM206" i="11"/>
  <c r="S206" i="11"/>
  <c r="AF206" i="11"/>
  <c r="AA206" i="11"/>
  <c r="AU206" i="11"/>
  <c r="X206" i="11"/>
  <c r="AC206" i="11"/>
  <c r="L206" i="11"/>
  <c r="Q206" i="11"/>
  <c r="M206" i="11"/>
  <c r="AX206" i="11"/>
  <c r="AS206" i="11"/>
  <c r="AP206" i="11"/>
  <c r="W206" i="11"/>
  <c r="E206" i="11"/>
  <c r="O206" i="11"/>
  <c r="F206" i="11"/>
  <c r="I206" i="11"/>
  <c r="AQ206" i="11"/>
  <c r="R206" i="11"/>
  <c r="K206" i="11"/>
  <c r="T206" i="11"/>
  <c r="A207" i="11"/>
  <c r="AJ206" i="11"/>
  <c r="AD206" i="11"/>
  <c r="AE206" i="11"/>
  <c r="AT206" i="11"/>
  <c r="AH206" i="11"/>
  <c r="N206" i="11"/>
  <c r="Y206" i="11"/>
  <c r="V206" i="11"/>
  <c r="H206" i="11"/>
  <c r="AW207" i="11" l="1"/>
  <c r="AV207" i="11"/>
  <c r="A208" i="11"/>
  <c r="A209" i="11" s="1"/>
  <c r="AM207" i="11"/>
  <c r="AI207" i="11"/>
  <c r="N207" i="11"/>
  <c r="AQ207" i="11"/>
  <c r="W207" i="11"/>
  <c r="AA207" i="11"/>
  <c r="C207" i="11"/>
  <c r="K207" i="11"/>
  <c r="AN207" i="11"/>
  <c r="X207" i="11"/>
  <c r="I207" i="11"/>
  <c r="AJ207" i="11"/>
  <c r="L207" i="11"/>
  <c r="AE207" i="11"/>
  <c r="AO207" i="11"/>
  <c r="AB207" i="11"/>
  <c r="AS207" i="11"/>
  <c r="AG207" i="11"/>
  <c r="Y207" i="11"/>
  <c r="Q207" i="11"/>
  <c r="M207" i="11"/>
  <c r="AD207" i="11"/>
  <c r="AP207" i="11"/>
  <c r="V207" i="11"/>
  <c r="R207" i="11"/>
  <c r="P207" i="11"/>
  <c r="Z207" i="11"/>
  <c r="F207" i="11"/>
  <c r="J207" i="11"/>
  <c r="AC207" i="11"/>
  <c r="AK207" i="11"/>
  <c r="T207" i="11"/>
  <c r="D207" i="11"/>
  <c r="AR207" i="11"/>
  <c r="U207" i="11"/>
  <c r="AX207" i="11"/>
  <c r="AF207" i="11"/>
  <c r="O207" i="11"/>
  <c r="E207" i="11"/>
  <c r="S207" i="11"/>
  <c r="G207" i="11"/>
  <c r="AT207" i="11"/>
  <c r="AL207" i="11"/>
  <c r="AH207" i="11"/>
  <c r="AU207" i="11"/>
  <c r="H207" i="11"/>
  <c r="AT91" i="6" l="1"/>
  <c r="J16" i="5"/>
  <c r="AA61" i="6"/>
  <c r="AR4" i="5"/>
  <c r="R61" i="5"/>
  <c r="T79" i="5"/>
  <c r="W37" i="5"/>
  <c r="N97" i="6"/>
  <c r="AZ43" i="5"/>
  <c r="C82" i="6"/>
  <c r="AQ85" i="6"/>
  <c r="AG79" i="6"/>
  <c r="M28" i="6"/>
  <c r="O52" i="6"/>
  <c r="C61" i="5"/>
  <c r="AC40" i="6"/>
  <c r="AY79" i="5"/>
  <c r="AS31" i="6"/>
  <c r="H91" i="6"/>
  <c r="P16" i="5"/>
  <c r="U76" i="6"/>
  <c r="AA31" i="6"/>
  <c r="AN70" i="6"/>
  <c r="AF4" i="5"/>
  <c r="AF94" i="6"/>
  <c r="I37" i="6"/>
  <c r="R88" i="6"/>
  <c r="AS13" i="5"/>
  <c r="AI55" i="5"/>
  <c r="AP76" i="6"/>
  <c r="AY37" i="5"/>
  <c r="C61" i="6"/>
  <c r="AN34" i="5"/>
  <c r="AU40" i="5"/>
  <c r="AI7" i="5"/>
  <c r="T94" i="6"/>
  <c r="AN91" i="5"/>
  <c r="AA13" i="5"/>
  <c r="O37" i="5"/>
  <c r="AA76" i="5"/>
  <c r="AF34" i="5"/>
  <c r="J4" i="5"/>
  <c r="AK49" i="6"/>
  <c r="S16" i="5"/>
  <c r="Q10" i="5"/>
  <c r="X73" i="6"/>
  <c r="AQ88" i="6"/>
  <c r="AE49" i="6"/>
  <c r="F25" i="6"/>
  <c r="V76" i="6"/>
  <c r="C67" i="5"/>
  <c r="N73" i="5"/>
  <c r="T46" i="5"/>
  <c r="AT58" i="5"/>
  <c r="W40" i="6"/>
  <c r="AI82" i="6"/>
  <c r="AI28" i="6"/>
  <c r="H88" i="5"/>
  <c r="AL70" i="5"/>
  <c r="AQ70" i="5"/>
  <c r="Y34" i="6"/>
  <c r="Y37" i="5"/>
  <c r="AA4" i="5"/>
  <c r="T97" i="6"/>
  <c r="AY19" i="5"/>
  <c r="V7" i="5"/>
  <c r="Y43" i="5"/>
  <c r="AP13" i="6"/>
  <c r="AN52" i="6"/>
  <c r="W55" i="5"/>
  <c r="AP7" i="6"/>
  <c r="E70" i="6"/>
  <c r="G61" i="6"/>
  <c r="O7" i="6"/>
  <c r="AX13" i="6"/>
  <c r="AW94" i="5"/>
  <c r="AF43" i="6"/>
  <c r="AX7" i="6"/>
  <c r="AZ91" i="6"/>
  <c r="S52" i="6"/>
  <c r="AJ67" i="5"/>
  <c r="AO31" i="6"/>
  <c r="R28" i="6"/>
  <c r="AZ19" i="5"/>
  <c r="AH40" i="5"/>
  <c r="I79" i="6"/>
  <c r="M49" i="5"/>
  <c r="K70" i="6"/>
  <c r="O13" i="5"/>
  <c r="AC70" i="5"/>
  <c r="AC58" i="6"/>
  <c r="AU67" i="5"/>
  <c r="AT7" i="5"/>
  <c r="O94" i="6"/>
  <c r="C52" i="5"/>
  <c r="C43" i="6"/>
  <c r="X52" i="6"/>
  <c r="AM49" i="6"/>
  <c r="AU10" i="6"/>
  <c r="AH52" i="5"/>
  <c r="AR34" i="5"/>
  <c r="AP91" i="6"/>
  <c r="M61" i="5"/>
  <c r="L67" i="6"/>
  <c r="N76" i="6"/>
  <c r="W88" i="6"/>
  <c r="V10" i="5"/>
  <c r="Y55" i="6"/>
  <c r="P94" i="5"/>
  <c r="H4" i="5"/>
  <c r="AS94" i="6"/>
  <c r="K31" i="5"/>
  <c r="AT22" i="6"/>
  <c r="X79" i="5"/>
  <c r="V25" i="5"/>
  <c r="Z49" i="6"/>
  <c r="AC28" i="5"/>
  <c r="AS67" i="6"/>
  <c r="Z19" i="5"/>
  <c r="F19" i="6"/>
  <c r="W76" i="6"/>
  <c r="AO34" i="5"/>
  <c r="L91" i="5"/>
  <c r="H67" i="5"/>
  <c r="K64" i="5"/>
  <c r="G7" i="6"/>
  <c r="AA82" i="5"/>
  <c r="L31" i="5"/>
  <c r="Y46" i="5"/>
  <c r="AI82" i="5"/>
  <c r="AQ73" i="6"/>
  <c r="AK76" i="5"/>
  <c r="AF88" i="5"/>
  <c r="AB7" i="5"/>
  <c r="AD61" i="5"/>
  <c r="E46" i="6"/>
  <c r="AG19" i="5"/>
  <c r="E4" i="6"/>
  <c r="G28" i="5"/>
  <c r="AI79" i="5"/>
  <c r="Q4" i="6"/>
  <c r="AS16" i="6"/>
  <c r="V76" i="5"/>
  <c r="AM40" i="5"/>
  <c r="X31" i="6"/>
  <c r="AG37" i="6"/>
  <c r="AL52" i="6"/>
  <c r="AU88" i="6"/>
  <c r="AP64" i="6"/>
  <c r="AH88" i="5"/>
  <c r="T25" i="6"/>
  <c r="K13" i="6"/>
  <c r="U52" i="6"/>
  <c r="AF43" i="5"/>
  <c r="AN40" i="5"/>
  <c r="V19" i="6"/>
  <c r="AW7" i="5"/>
  <c r="AW46" i="5"/>
  <c r="AV40" i="5"/>
  <c r="Z88" i="5"/>
  <c r="W61" i="6"/>
  <c r="C25" i="5"/>
  <c r="AF67" i="5"/>
  <c r="AQ19" i="6"/>
  <c r="X82" i="5"/>
  <c r="Y94" i="6"/>
  <c r="AZ25" i="5"/>
  <c r="AE76" i="5"/>
  <c r="N25" i="5"/>
  <c r="AY22" i="6"/>
  <c r="U37" i="6"/>
  <c r="AS37" i="5"/>
  <c r="R82" i="5"/>
  <c r="AN76" i="5"/>
  <c r="AG52" i="5"/>
  <c r="AD10" i="5"/>
  <c r="AB88" i="5"/>
  <c r="AQ28" i="6"/>
  <c r="AM82" i="5"/>
  <c r="AR79" i="6"/>
  <c r="AX82" i="5"/>
  <c r="I16" i="5"/>
  <c r="C94" i="6"/>
  <c r="N4" i="5"/>
  <c r="X28" i="5"/>
  <c r="Z58" i="5"/>
  <c r="AH97" i="6"/>
  <c r="AB61" i="6"/>
  <c r="P43" i="5"/>
  <c r="AV25" i="6"/>
  <c r="G85" i="6"/>
  <c r="AB10" i="6"/>
  <c r="AX46" i="5"/>
  <c r="AR58" i="6"/>
  <c r="AZ52" i="6"/>
  <c r="AE37" i="5"/>
  <c r="J73" i="5"/>
  <c r="AG43" i="6"/>
  <c r="T67" i="6"/>
  <c r="AB10" i="5"/>
  <c r="AS76" i="5"/>
  <c r="T7" i="6"/>
  <c r="AH97" i="5"/>
  <c r="AL76" i="6"/>
  <c r="Y49" i="6"/>
  <c r="AZ34" i="5"/>
  <c r="AJ94" i="6"/>
  <c r="T73" i="5"/>
  <c r="T34" i="6"/>
  <c r="H19" i="5"/>
  <c r="AT31" i="5"/>
  <c r="AS43" i="6"/>
  <c r="AT94" i="5"/>
  <c r="AY10" i="5"/>
  <c r="AY4" i="6"/>
  <c r="AL22" i="5"/>
  <c r="N55" i="5"/>
  <c r="AR85" i="5"/>
  <c r="AU7" i="5"/>
  <c r="AS40" i="5"/>
  <c r="Q43" i="6"/>
  <c r="AK76" i="6"/>
  <c r="AZ31" i="5"/>
  <c r="F31" i="6"/>
  <c r="AP64" i="5"/>
  <c r="AN52" i="5"/>
  <c r="AW37" i="5"/>
  <c r="AA61" i="5"/>
  <c r="W61" i="5"/>
  <c r="K97" i="6"/>
  <c r="AG70" i="6"/>
  <c r="AX79" i="5"/>
  <c r="P73" i="5"/>
  <c r="S10" i="5"/>
  <c r="Q28" i="6"/>
  <c r="AN67" i="6"/>
  <c r="AH16" i="5"/>
  <c r="AV67" i="6"/>
  <c r="AI10" i="5"/>
  <c r="H61" i="5"/>
  <c r="I67" i="6"/>
  <c r="X52" i="5"/>
  <c r="AE94" i="5"/>
  <c r="AT19" i="5"/>
  <c r="AM22" i="6"/>
  <c r="AM19" i="5"/>
  <c r="AN16" i="5"/>
  <c r="AV13" i="6"/>
  <c r="H97" i="5"/>
  <c r="AM10" i="6"/>
  <c r="Z43" i="6"/>
  <c r="AE22" i="5"/>
  <c r="AT31" i="6"/>
  <c r="F67" i="6"/>
  <c r="U10" i="6"/>
  <c r="AN34" i="6"/>
  <c r="AX97" i="5"/>
  <c r="AR46" i="6"/>
  <c r="AX67" i="5"/>
  <c r="AS46" i="5"/>
  <c r="AL82" i="5"/>
  <c r="AS82" i="6"/>
  <c r="I22" i="5"/>
  <c r="AC37" i="5"/>
  <c r="I94" i="5"/>
  <c r="AE64" i="6"/>
  <c r="M13" i="6"/>
  <c r="AZ7" i="5"/>
  <c r="AX88" i="6"/>
  <c r="AL88" i="5"/>
  <c r="G97" i="6"/>
  <c r="Y58" i="5"/>
  <c r="AD4" i="5"/>
  <c r="AT25" i="6"/>
  <c r="AV34" i="6"/>
  <c r="AA34" i="5"/>
  <c r="X25" i="6"/>
  <c r="L40" i="5"/>
  <c r="W28" i="5"/>
  <c r="S67" i="5"/>
  <c r="H70" i="5"/>
  <c r="AP28" i="5"/>
  <c r="AQ73" i="5"/>
  <c r="H13" i="5"/>
  <c r="AQ79" i="5"/>
  <c r="O40" i="5"/>
  <c r="M46" i="6"/>
  <c r="M19" i="6"/>
  <c r="W25" i="5"/>
  <c r="H19" i="6"/>
  <c r="H49" i="5"/>
  <c r="AL55" i="5"/>
  <c r="E76" i="6"/>
  <c r="AL91" i="6"/>
  <c r="AN49" i="6"/>
  <c r="AT91" i="5"/>
  <c r="AY94" i="5"/>
  <c r="AW13" i="5"/>
  <c r="AR43" i="5"/>
  <c r="J64" i="6"/>
  <c r="T55" i="5"/>
  <c r="AR43" i="6"/>
  <c r="Y16" i="5"/>
  <c r="AQ13" i="6"/>
  <c r="AX52" i="5"/>
  <c r="S13" i="5"/>
  <c r="AJ10" i="6"/>
  <c r="Z88" i="6"/>
  <c r="AL22" i="6"/>
  <c r="J73" i="6"/>
  <c r="Z70" i="5"/>
  <c r="J19" i="5"/>
  <c r="N67" i="5"/>
  <c r="S64" i="5"/>
  <c r="F25" i="5"/>
  <c r="AD49" i="6"/>
  <c r="AE73" i="5"/>
  <c r="AF10" i="5"/>
  <c r="AZ40" i="6"/>
  <c r="AB82" i="6"/>
  <c r="M49" i="6"/>
  <c r="G88" i="5"/>
  <c r="C37" i="6"/>
  <c r="AG88" i="5"/>
  <c r="W85" i="5"/>
  <c r="AB31" i="6"/>
  <c r="F10" i="6"/>
  <c r="AP58" i="5"/>
  <c r="AP82" i="5"/>
  <c r="E67" i="5"/>
  <c r="M76" i="5"/>
  <c r="AH61" i="6"/>
  <c r="T61" i="6"/>
  <c r="AK7" i="5"/>
  <c r="J28" i="6"/>
  <c r="G64" i="6"/>
  <c r="AD13" i="6"/>
  <c r="U34" i="5"/>
  <c r="AX88" i="5"/>
  <c r="T76" i="5"/>
  <c r="H31" i="5"/>
  <c r="W94" i="5"/>
  <c r="O97" i="6"/>
  <c r="AH58" i="5"/>
  <c r="T40" i="6"/>
  <c r="J55" i="6"/>
  <c r="R64" i="6"/>
  <c r="AA94" i="6"/>
  <c r="AT67" i="5"/>
  <c r="L7" i="5"/>
  <c r="AL34" i="5"/>
  <c r="C64" i="5"/>
  <c r="AM73" i="5"/>
  <c r="S79" i="5"/>
  <c r="F49" i="6"/>
  <c r="L64" i="5"/>
  <c r="AH46" i="6"/>
  <c r="AX31" i="6"/>
  <c r="I37" i="5"/>
  <c r="AX22" i="5"/>
  <c r="L67" i="5"/>
  <c r="W52" i="6"/>
  <c r="F37" i="6"/>
  <c r="Z67" i="5"/>
  <c r="T70" i="6"/>
  <c r="O22" i="5"/>
  <c r="U55" i="6"/>
  <c r="K37" i="5"/>
  <c r="AL94" i="5"/>
  <c r="AC16" i="6"/>
  <c r="E79" i="6"/>
  <c r="AO13" i="5"/>
  <c r="AO28" i="5"/>
  <c r="H25" i="6"/>
  <c r="F82" i="5"/>
  <c r="AB49" i="6"/>
  <c r="E43" i="5"/>
  <c r="V79" i="5"/>
  <c r="AR67" i="5"/>
  <c r="AT7" i="6"/>
  <c r="AK79" i="6"/>
  <c r="N13" i="5"/>
  <c r="F61" i="6"/>
  <c r="G13" i="5"/>
  <c r="F94" i="5"/>
  <c r="P97" i="5"/>
  <c r="N79" i="5"/>
  <c r="AK28" i="5"/>
  <c r="AK70" i="5"/>
  <c r="AW91" i="6"/>
  <c r="J55" i="5"/>
  <c r="AL58" i="5"/>
  <c r="J79" i="6"/>
  <c r="AN13" i="6"/>
  <c r="AK28" i="6"/>
  <c r="C7" i="6"/>
  <c r="N37" i="6"/>
  <c r="L91" i="6"/>
  <c r="M37" i="6"/>
  <c r="L73" i="5"/>
  <c r="X91" i="5"/>
  <c r="AW70" i="6"/>
  <c r="AL49" i="6"/>
  <c r="AW76" i="5"/>
  <c r="AA16" i="5"/>
  <c r="P10" i="6"/>
  <c r="P94" i="6"/>
  <c r="R19" i="6"/>
  <c r="I7" i="5"/>
  <c r="AW52" i="6"/>
  <c r="AK55" i="6"/>
  <c r="T13" i="6"/>
  <c r="AW22" i="5"/>
  <c r="AC76" i="6"/>
  <c r="T28" i="5"/>
  <c r="AJ7" i="5"/>
  <c r="AU16" i="6"/>
  <c r="AW46" i="6"/>
  <c r="AU64" i="5"/>
  <c r="N34" i="5"/>
  <c r="AQ49" i="5"/>
  <c r="AI28" i="5"/>
  <c r="E40" i="6"/>
  <c r="Q31" i="6"/>
  <c r="AD91" i="6"/>
  <c r="AD13" i="5"/>
  <c r="I97" i="5"/>
  <c r="H43" i="5"/>
  <c r="L76" i="5"/>
  <c r="AI52" i="5"/>
  <c r="AB91" i="6"/>
  <c r="U10" i="5"/>
  <c r="AX40" i="6"/>
  <c r="G13" i="6"/>
  <c r="S43" i="5"/>
  <c r="AI85" i="6"/>
  <c r="N40" i="5"/>
  <c r="AP61" i="5"/>
  <c r="J31" i="6"/>
  <c r="AA40" i="5"/>
  <c r="Y10" i="5"/>
  <c r="N34" i="6"/>
  <c r="AQ70" i="6"/>
  <c r="C4" i="5"/>
  <c r="AK13" i="6"/>
  <c r="AA19" i="5"/>
  <c r="K70" i="5"/>
  <c r="Z10" i="6"/>
  <c r="AZ73" i="5"/>
  <c r="AK25" i="5"/>
  <c r="AW94" i="6"/>
  <c r="L94" i="6"/>
  <c r="J85" i="5"/>
  <c r="AZ58" i="6"/>
  <c r="I10" i="6"/>
  <c r="AH64" i="5"/>
  <c r="AJ52" i="5"/>
  <c r="J34" i="6"/>
  <c r="P25" i="5"/>
  <c r="T97" i="5"/>
  <c r="AM85" i="5"/>
  <c r="S97" i="5"/>
  <c r="F91" i="6"/>
  <c r="AQ97" i="6"/>
  <c r="F28" i="6"/>
  <c r="AX55" i="5"/>
  <c r="AA37" i="5"/>
  <c r="Z4" i="6"/>
  <c r="O49" i="6"/>
  <c r="AE19" i="5"/>
  <c r="F40" i="5"/>
  <c r="P31" i="5"/>
  <c r="G4" i="6"/>
  <c r="AL64" i="5"/>
  <c r="E82" i="6"/>
  <c r="E88" i="6"/>
  <c r="AT10" i="5"/>
  <c r="AO25" i="6"/>
  <c r="T10" i="5"/>
  <c r="Z73" i="6"/>
  <c r="S58" i="5"/>
  <c r="P85" i="5"/>
  <c r="AK70" i="6"/>
  <c r="AN28" i="6"/>
  <c r="AD52" i="5"/>
  <c r="AT16" i="6"/>
  <c r="AW88" i="6"/>
  <c r="N28" i="5"/>
  <c r="V55" i="6"/>
  <c r="O79" i="5"/>
  <c r="M88" i="6"/>
  <c r="AM52" i="5"/>
  <c r="AC64" i="6"/>
  <c r="AV55" i="5"/>
  <c r="F4" i="5"/>
  <c r="P85" i="6"/>
  <c r="AN19" i="5"/>
  <c r="AN43" i="5"/>
  <c r="AM70" i="5"/>
  <c r="Y22" i="5"/>
  <c r="AY40" i="6"/>
  <c r="R85" i="5"/>
  <c r="K22" i="5"/>
  <c r="T73" i="6"/>
  <c r="AM28" i="5"/>
  <c r="AY16" i="6"/>
  <c r="N49" i="6"/>
  <c r="E28" i="5"/>
  <c r="AG55" i="5"/>
  <c r="AX61" i="6"/>
  <c r="P76" i="5"/>
  <c r="AO4" i="6"/>
  <c r="AA49" i="6"/>
  <c r="AO64" i="6"/>
  <c r="AD37" i="6"/>
  <c r="AZ70" i="5"/>
  <c r="AU13" i="6"/>
  <c r="AV85" i="5"/>
  <c r="AP22" i="6"/>
  <c r="AJ46" i="6"/>
  <c r="I22" i="6"/>
  <c r="AV58" i="6"/>
  <c r="M94" i="5"/>
  <c r="Y64" i="6"/>
  <c r="AV46" i="6"/>
  <c r="AW55" i="6"/>
  <c r="K73" i="6"/>
  <c r="U7" i="6"/>
  <c r="P28" i="6"/>
  <c r="R16" i="5"/>
  <c r="AH49" i="6"/>
  <c r="T10" i="6"/>
  <c r="X94" i="5"/>
  <c r="AV10" i="6"/>
  <c r="P67" i="6"/>
  <c r="R97" i="5"/>
  <c r="N7" i="6"/>
  <c r="E19" i="6"/>
  <c r="W46" i="6"/>
  <c r="P55" i="6"/>
  <c r="Q82" i="6"/>
  <c r="P97" i="6"/>
  <c r="K67" i="5"/>
  <c r="AX25" i="6"/>
  <c r="AV40" i="6"/>
  <c r="V37" i="6"/>
  <c r="K22" i="6"/>
  <c r="AE16" i="5"/>
  <c r="AP88" i="5"/>
  <c r="AZ76" i="5"/>
  <c r="AO13" i="6"/>
  <c r="J19" i="6"/>
  <c r="Y31" i="5"/>
  <c r="AN85" i="6"/>
  <c r="AF91" i="6"/>
  <c r="J67" i="5"/>
  <c r="AR37" i="5"/>
  <c r="AI88" i="6"/>
  <c r="AR73" i="5"/>
  <c r="AP7" i="5"/>
  <c r="AP13" i="5"/>
  <c r="J25" i="6"/>
  <c r="AY82" i="5"/>
  <c r="AY94" i="6"/>
  <c r="E52" i="6"/>
  <c r="H4" i="6"/>
  <c r="P46" i="6"/>
  <c r="W22" i="6"/>
  <c r="F40" i="6"/>
  <c r="M13" i="5"/>
  <c r="AO88" i="6"/>
  <c r="F7" i="5"/>
  <c r="K28" i="6"/>
  <c r="AQ28" i="5"/>
  <c r="AQ76" i="5"/>
  <c r="Q13" i="5"/>
  <c r="N19" i="6"/>
  <c r="AC43" i="6"/>
  <c r="T46" i="6"/>
  <c r="AG13" i="6"/>
  <c r="AY97" i="6"/>
  <c r="P61" i="6"/>
  <c r="Z31" i="6"/>
  <c r="AS22" i="6"/>
  <c r="N64" i="6"/>
  <c r="C49" i="6"/>
  <c r="AO85" i="5"/>
  <c r="AE4" i="6"/>
  <c r="AE76" i="6"/>
  <c r="Q52" i="6"/>
  <c r="AL31" i="5"/>
  <c r="F73" i="5"/>
  <c r="AC55" i="5"/>
  <c r="J58" i="5"/>
  <c r="U7" i="5"/>
  <c r="E58" i="5"/>
  <c r="AZ52" i="5"/>
  <c r="AN73" i="5"/>
  <c r="V31" i="5"/>
  <c r="V94" i="5"/>
  <c r="AF31" i="5"/>
  <c r="AS13" i="6"/>
  <c r="S19" i="6"/>
  <c r="G82" i="5"/>
  <c r="H34" i="6"/>
  <c r="L19" i="6"/>
  <c r="AC19" i="5"/>
  <c r="AM16" i="5"/>
  <c r="K34" i="5"/>
  <c r="AT16" i="5"/>
  <c r="Z31" i="5"/>
  <c r="Y16" i="6"/>
  <c r="AU19" i="5"/>
  <c r="Z94" i="5"/>
  <c r="W7" i="5"/>
  <c r="AS49" i="5"/>
  <c r="AN10" i="6"/>
  <c r="O58" i="5"/>
  <c r="AE67" i="5"/>
  <c r="J97" i="6"/>
  <c r="AU37" i="6"/>
  <c r="AR82" i="5"/>
  <c r="AZ94" i="5"/>
  <c r="AI19" i="5"/>
  <c r="AQ64" i="5"/>
  <c r="AL25" i="5"/>
  <c r="AF70" i="5"/>
  <c r="U58" i="6"/>
  <c r="AG22" i="5"/>
  <c r="S28" i="6"/>
  <c r="AU25" i="6"/>
  <c r="AA28" i="5"/>
  <c r="Y73" i="5"/>
  <c r="AM19" i="6"/>
  <c r="AN31" i="6"/>
  <c r="AC49" i="5"/>
  <c r="R31" i="6"/>
  <c r="AJ25" i="6"/>
  <c r="AN40" i="6"/>
  <c r="AG79" i="5"/>
  <c r="AV7" i="6"/>
  <c r="AA79" i="5"/>
  <c r="AP46" i="6"/>
  <c r="G22" i="5"/>
  <c r="H49" i="6"/>
  <c r="AC4" i="6"/>
  <c r="AK91" i="5"/>
  <c r="AV70" i="6"/>
  <c r="M55" i="6"/>
  <c r="AU73" i="6"/>
  <c r="O70" i="5"/>
  <c r="W16" i="5"/>
  <c r="R7" i="6"/>
  <c r="E64" i="6"/>
  <c r="AJ73" i="6"/>
  <c r="Q64" i="6"/>
  <c r="AM46" i="5"/>
  <c r="AE4" i="5"/>
  <c r="G79" i="5"/>
  <c r="AH10" i="6"/>
  <c r="W73" i="5"/>
  <c r="H10" i="5"/>
  <c r="AN4" i="6"/>
  <c r="AY49" i="6"/>
  <c r="K82" i="5"/>
  <c r="AX19" i="5"/>
  <c r="AR85" i="6"/>
  <c r="X70" i="6"/>
  <c r="K88" i="6"/>
  <c r="Z91" i="5"/>
  <c r="M91" i="6"/>
  <c r="AF19" i="5"/>
  <c r="AO91" i="5"/>
  <c r="AK82" i="6"/>
  <c r="E13" i="6"/>
  <c r="AS19" i="6"/>
  <c r="AI46" i="6"/>
  <c r="X61" i="6"/>
  <c r="AO37" i="6"/>
  <c r="AF82" i="6"/>
  <c r="AG19" i="6"/>
  <c r="AS22" i="5"/>
  <c r="J70" i="5"/>
  <c r="AG94" i="6"/>
  <c r="AS58" i="5"/>
  <c r="AQ64" i="6"/>
  <c r="K61" i="6"/>
  <c r="AK4" i="6"/>
  <c r="M52" i="6"/>
  <c r="AY7" i="5"/>
  <c r="AZ61" i="6"/>
  <c r="T94" i="5"/>
  <c r="AY13" i="6"/>
  <c r="T85" i="6"/>
  <c r="AI19" i="6"/>
  <c r="AY46" i="5"/>
  <c r="W43" i="5"/>
  <c r="O46" i="6"/>
  <c r="H22" i="5"/>
  <c r="AR16" i="6"/>
  <c r="AG7" i="6"/>
  <c r="AE13" i="6"/>
  <c r="Q91" i="6"/>
  <c r="G37" i="6"/>
  <c r="AH64" i="6"/>
  <c r="S94" i="6"/>
  <c r="AI25" i="6"/>
  <c r="AI22" i="5"/>
  <c r="AY31" i="5"/>
  <c r="K85" i="5"/>
  <c r="G4" i="5"/>
  <c r="X4" i="6"/>
  <c r="AK25" i="6"/>
  <c r="AP70" i="5"/>
  <c r="P91" i="6"/>
  <c r="O16" i="5"/>
  <c r="F22" i="6"/>
  <c r="W58" i="5"/>
  <c r="AW97" i="5"/>
  <c r="AX37" i="5"/>
  <c r="K49" i="5"/>
  <c r="K25" i="6"/>
  <c r="G46" i="5"/>
  <c r="AT22" i="5"/>
  <c r="O97" i="5"/>
  <c r="AH7" i="6"/>
  <c r="AD58" i="5"/>
  <c r="AZ55" i="6"/>
  <c r="AJ73" i="5"/>
  <c r="AW34" i="6"/>
  <c r="W37" i="6"/>
  <c r="AZ82" i="6"/>
  <c r="Z85" i="6"/>
  <c r="AV49" i="6"/>
  <c r="T19" i="6"/>
  <c r="AD79" i="5"/>
  <c r="AC13" i="6"/>
  <c r="T13" i="5"/>
  <c r="AU46" i="5"/>
  <c r="AK94" i="6"/>
  <c r="AM73" i="6"/>
  <c r="AW79" i="6"/>
  <c r="AU97" i="6"/>
  <c r="F34" i="5"/>
  <c r="T67" i="5"/>
  <c r="S4" i="6"/>
  <c r="AB85" i="6"/>
  <c r="AA43" i="6"/>
  <c r="Q94" i="6"/>
  <c r="AT97" i="5"/>
  <c r="AL4" i="5"/>
  <c r="AW61" i="5"/>
  <c r="N52" i="6"/>
  <c r="AY91" i="5"/>
  <c r="M7" i="5"/>
  <c r="AC52" i="6"/>
  <c r="L58" i="6"/>
  <c r="AN94" i="5"/>
  <c r="N10" i="5"/>
  <c r="H91" i="5"/>
  <c r="O40" i="6"/>
  <c r="AK37" i="5"/>
  <c r="AP28" i="6"/>
  <c r="H22" i="6"/>
  <c r="AP73" i="5"/>
  <c r="Y7" i="6"/>
  <c r="AS73" i="5"/>
  <c r="AE22" i="6"/>
  <c r="W34" i="6"/>
  <c r="AW34" i="5"/>
  <c r="AD79" i="6"/>
  <c r="AU61" i="5"/>
  <c r="AI25" i="5"/>
  <c r="M4" i="5"/>
  <c r="AE97" i="5"/>
  <c r="AV4" i="6"/>
  <c r="AA55" i="5"/>
  <c r="AC25" i="6"/>
  <c r="AH52" i="6"/>
  <c r="Y43" i="6"/>
  <c r="AJ55" i="6"/>
  <c r="X43" i="6"/>
  <c r="AG91" i="6"/>
  <c r="AN73" i="6"/>
  <c r="Q76" i="6"/>
  <c r="AX49" i="6"/>
  <c r="AQ10" i="6"/>
  <c r="S34" i="5"/>
  <c r="W4" i="6"/>
  <c r="AR79" i="5"/>
  <c r="AG31" i="5"/>
  <c r="AP97" i="5"/>
  <c r="AD34" i="6"/>
  <c r="AI64" i="6"/>
  <c r="X58" i="6"/>
  <c r="AP97" i="6"/>
  <c r="AF37" i="6"/>
  <c r="AU94" i="5"/>
  <c r="Y31" i="6"/>
  <c r="Q61" i="5"/>
  <c r="AG82" i="6"/>
  <c r="AP55" i="6"/>
  <c r="T22" i="5"/>
  <c r="AS82" i="5"/>
  <c r="O61" i="6"/>
  <c r="F52" i="5"/>
  <c r="AP34" i="5"/>
  <c r="AD22" i="6"/>
  <c r="R91" i="6"/>
  <c r="AY13" i="5"/>
  <c r="AZ61" i="5"/>
  <c r="AK61" i="5"/>
  <c r="AE82" i="6"/>
  <c r="E37" i="6"/>
  <c r="AY31" i="6"/>
  <c r="E43" i="6"/>
  <c r="AB25" i="6"/>
  <c r="AO61" i="5"/>
  <c r="N61" i="5"/>
  <c r="AC52" i="5"/>
  <c r="Q76" i="5"/>
  <c r="AT40" i="5"/>
  <c r="AT79" i="6"/>
  <c r="S37" i="5"/>
  <c r="AU52" i="6"/>
  <c r="C58" i="5"/>
  <c r="J76" i="5"/>
  <c r="AG40" i="6"/>
  <c r="AK94" i="5"/>
  <c r="AW55" i="5"/>
  <c r="J25" i="5"/>
  <c r="U13" i="6"/>
  <c r="AN79" i="6"/>
  <c r="L10" i="6"/>
  <c r="M73" i="5"/>
  <c r="U55" i="5"/>
  <c r="S40" i="6"/>
  <c r="AI40" i="5"/>
  <c r="AO28" i="6"/>
  <c r="AE16" i="6"/>
  <c r="AC25" i="5"/>
  <c r="T43" i="5"/>
  <c r="I19" i="6"/>
  <c r="U67" i="6"/>
  <c r="AT88" i="5"/>
  <c r="T43" i="6"/>
  <c r="AE31" i="6"/>
  <c r="AG28" i="6"/>
  <c r="P40" i="6"/>
  <c r="AQ7" i="6"/>
  <c r="AO19" i="5"/>
  <c r="Q37" i="6"/>
  <c r="AL16" i="6"/>
  <c r="E7" i="6"/>
  <c r="G49" i="6"/>
  <c r="Q67" i="5"/>
  <c r="AL43" i="5"/>
  <c r="K52" i="5"/>
  <c r="AO52" i="5"/>
  <c r="N61" i="6"/>
  <c r="AQ43" i="5"/>
  <c r="H16" i="6"/>
  <c r="AG70" i="5"/>
  <c r="U25" i="6"/>
  <c r="AD67" i="5"/>
  <c r="X85" i="5"/>
  <c r="AV70" i="5"/>
  <c r="AQ94" i="5"/>
  <c r="AB28" i="6"/>
  <c r="AA40" i="6"/>
  <c r="E16" i="6"/>
  <c r="AF61" i="6"/>
  <c r="G43" i="6"/>
  <c r="AO10" i="5"/>
  <c r="AE40" i="5"/>
  <c r="AP67" i="6"/>
  <c r="AK91" i="6"/>
  <c r="O82" i="6"/>
  <c r="R25" i="6"/>
  <c r="V97" i="5"/>
  <c r="AF31" i="6"/>
  <c r="AP88" i="6"/>
  <c r="AJ91" i="5"/>
  <c r="AG16" i="6"/>
  <c r="AH46" i="5"/>
  <c r="C73" i="5"/>
  <c r="V13" i="5"/>
  <c r="AD73" i="5"/>
  <c r="E28" i="6"/>
  <c r="AG76" i="6"/>
  <c r="AY28" i="5"/>
  <c r="AW28" i="5"/>
  <c r="K88" i="5"/>
  <c r="AJ13" i="6"/>
  <c r="E4" i="5"/>
  <c r="AC4" i="5"/>
  <c r="AC73" i="5"/>
  <c r="AC34" i="5"/>
  <c r="R46" i="6"/>
  <c r="X70" i="5"/>
  <c r="E85" i="5"/>
  <c r="L70" i="6"/>
  <c r="AZ70" i="6"/>
  <c r="AR58" i="5"/>
  <c r="O10" i="5"/>
  <c r="AT76" i="5"/>
  <c r="AD82" i="5"/>
  <c r="V64" i="6"/>
  <c r="P13" i="5"/>
  <c r="K4" i="5"/>
  <c r="AF40" i="5"/>
  <c r="E97" i="5"/>
  <c r="C88" i="6"/>
  <c r="AC46" i="6"/>
  <c r="AX22" i="6"/>
  <c r="R37" i="5"/>
  <c r="AA52" i="5"/>
  <c r="AZ67" i="6"/>
  <c r="AV13" i="5"/>
  <c r="K82" i="6"/>
  <c r="AB73" i="6"/>
  <c r="AF22" i="6"/>
  <c r="AF82" i="5"/>
  <c r="AI88" i="5"/>
  <c r="C40" i="6"/>
  <c r="C97" i="6"/>
  <c r="AI70" i="5"/>
  <c r="S49" i="5"/>
  <c r="J52" i="5"/>
  <c r="I34" i="6"/>
  <c r="AC22" i="6"/>
  <c r="O76" i="5"/>
  <c r="AB34" i="6"/>
  <c r="AK43" i="6"/>
  <c r="AS25" i="5"/>
  <c r="C22" i="6"/>
  <c r="AQ13" i="5"/>
  <c r="I13" i="5"/>
  <c r="AE52" i="6"/>
  <c r="AY10" i="6"/>
  <c r="U61" i="5"/>
  <c r="E10" i="5"/>
  <c r="AS31" i="5"/>
  <c r="AB40" i="5"/>
  <c r="AC79" i="6"/>
  <c r="AN43" i="6"/>
  <c r="AI94" i="5"/>
  <c r="L13" i="5"/>
  <c r="AV10" i="5"/>
  <c r="AA85" i="6"/>
  <c r="U88" i="5"/>
  <c r="O28" i="6"/>
  <c r="AH28" i="6"/>
  <c r="T49" i="6"/>
  <c r="AW31" i="6"/>
  <c r="AP49" i="5"/>
  <c r="AK49" i="5"/>
  <c r="AT13" i="6"/>
  <c r="L49" i="6"/>
  <c r="AT61" i="6"/>
  <c r="AU61" i="6"/>
  <c r="AC22" i="5"/>
  <c r="AN16" i="6"/>
  <c r="W34" i="5"/>
  <c r="AC7" i="6"/>
  <c r="AB94" i="5"/>
  <c r="AR19" i="6"/>
  <c r="AR31" i="6"/>
  <c r="Q19" i="6"/>
  <c r="AM31" i="6"/>
  <c r="N85" i="5"/>
  <c r="L4" i="6"/>
  <c r="P88" i="5"/>
  <c r="AJ91" i="6"/>
  <c r="AY34" i="6"/>
  <c r="G58" i="6"/>
  <c r="AK31" i="6"/>
  <c r="AE46" i="5"/>
  <c r="F16" i="5"/>
  <c r="AQ22" i="6"/>
  <c r="AW85" i="5"/>
  <c r="U4" i="6"/>
  <c r="AN61" i="6"/>
  <c r="AR88" i="5"/>
  <c r="U94" i="5"/>
  <c r="Z7" i="5"/>
  <c r="O34" i="6"/>
  <c r="AN37" i="6"/>
  <c r="U94" i="6"/>
  <c r="AH28" i="5"/>
  <c r="R97" i="6"/>
  <c r="AR76" i="5"/>
  <c r="T91" i="5"/>
  <c r="J7" i="6"/>
  <c r="S46" i="5"/>
  <c r="Q49" i="5"/>
  <c r="AM76" i="6"/>
  <c r="V34" i="5"/>
  <c r="AM28" i="6"/>
  <c r="K34" i="6"/>
  <c r="N40" i="6"/>
  <c r="V4" i="6"/>
  <c r="J10" i="5"/>
  <c r="AX94" i="5"/>
  <c r="AC97" i="5"/>
  <c r="AD55" i="5"/>
  <c r="AH85" i="6"/>
  <c r="AE88" i="5"/>
  <c r="M16" i="6"/>
  <c r="AE94" i="6"/>
  <c r="AR61" i="5"/>
  <c r="Q16" i="6"/>
  <c r="AO67" i="5"/>
  <c r="C79" i="5"/>
  <c r="S10" i="6"/>
  <c r="P49" i="5"/>
  <c r="AA19" i="6"/>
  <c r="J43" i="5"/>
  <c r="AW82" i="6"/>
  <c r="P73" i="6"/>
  <c r="AK13" i="5"/>
  <c r="P70" i="5"/>
  <c r="AH55" i="5"/>
  <c r="O25" i="6"/>
  <c r="AJ10" i="5"/>
  <c r="AV97" i="6"/>
  <c r="AF58" i="6"/>
  <c r="AK97" i="5"/>
  <c r="Y61" i="5"/>
  <c r="AA85" i="5"/>
  <c r="Y22" i="6"/>
  <c r="AB4" i="6"/>
  <c r="AS97" i="5"/>
  <c r="I19" i="5"/>
  <c r="AD28" i="6"/>
  <c r="Y4" i="5"/>
  <c r="I55" i="6"/>
  <c r="AP49" i="6"/>
  <c r="G97" i="5"/>
  <c r="AN82" i="5"/>
  <c r="L97" i="5"/>
  <c r="AV37" i="6"/>
  <c r="C31" i="5"/>
  <c r="AK37" i="6"/>
  <c r="Q58" i="6"/>
  <c r="S70" i="5"/>
  <c r="AS34" i="6"/>
  <c r="H85" i="5"/>
  <c r="T34" i="5"/>
  <c r="P91" i="5"/>
  <c r="V19" i="5"/>
  <c r="K4" i="6"/>
  <c r="AQ34" i="5"/>
  <c r="H67" i="6"/>
  <c r="M22" i="5"/>
  <c r="AK31" i="5"/>
  <c r="AA58" i="5"/>
  <c r="AD76" i="5"/>
  <c r="AA67" i="5"/>
  <c r="AD25" i="6"/>
  <c r="I94" i="6"/>
  <c r="V97" i="6"/>
  <c r="I58" i="5"/>
  <c r="AU49" i="5"/>
  <c r="X94" i="6"/>
  <c r="AY16" i="5"/>
  <c r="X25" i="5"/>
  <c r="AZ94" i="6"/>
  <c r="S25" i="5"/>
  <c r="M22" i="6"/>
  <c r="AR94" i="6"/>
  <c r="T55" i="6"/>
  <c r="AB22" i="5"/>
  <c r="AA49" i="5"/>
  <c r="K64" i="6"/>
  <c r="AS85" i="5"/>
  <c r="AM79" i="5"/>
  <c r="AO76" i="6"/>
  <c r="AU73" i="5"/>
  <c r="AE25" i="6"/>
  <c r="AS28" i="5"/>
  <c r="H40" i="6"/>
  <c r="AL91" i="5"/>
  <c r="AX79" i="6"/>
  <c r="Q85" i="5"/>
  <c r="H43" i="6"/>
  <c r="J94" i="5"/>
  <c r="Z25" i="6"/>
  <c r="S73" i="5"/>
  <c r="Q10" i="6"/>
  <c r="AJ22" i="5"/>
  <c r="U46" i="5"/>
  <c r="AZ49" i="5"/>
  <c r="AM43" i="6"/>
  <c r="L28" i="6"/>
  <c r="M46" i="5"/>
  <c r="AC19" i="6"/>
  <c r="AK19" i="5"/>
  <c r="AU70" i="6"/>
  <c r="J4" i="6"/>
  <c r="AW73" i="5"/>
  <c r="AY46" i="6"/>
  <c r="E61" i="5"/>
  <c r="V7" i="6"/>
  <c r="G34" i="5"/>
  <c r="V52" i="5"/>
  <c r="S61" i="5"/>
  <c r="AI7" i="6"/>
  <c r="T7" i="5"/>
  <c r="AJ61" i="5"/>
  <c r="W40" i="5"/>
  <c r="AI4" i="6"/>
  <c r="I31" i="5"/>
  <c r="AH25" i="6"/>
  <c r="Q55" i="6"/>
  <c r="AK22" i="6"/>
  <c r="P79" i="6"/>
  <c r="AS79" i="5"/>
  <c r="W97" i="5"/>
  <c r="N16" i="6"/>
  <c r="E25" i="6"/>
  <c r="AC67" i="5"/>
  <c r="V70" i="5"/>
  <c r="AG25" i="6"/>
  <c r="AN61" i="5"/>
  <c r="AI31" i="6"/>
  <c r="H58" i="5"/>
  <c r="AN55" i="6"/>
  <c r="P34" i="6"/>
  <c r="R25" i="5"/>
  <c r="AD19" i="5"/>
  <c r="S85" i="6"/>
  <c r="AZ10" i="5"/>
  <c r="K79" i="5"/>
  <c r="AW67" i="5"/>
  <c r="AQ7" i="5"/>
  <c r="AM49" i="5"/>
  <c r="Q28" i="5"/>
  <c r="U49" i="6"/>
  <c r="U25" i="5"/>
  <c r="S22" i="5"/>
  <c r="V43" i="5"/>
  <c r="AP85" i="5"/>
  <c r="X82" i="6"/>
  <c r="L40" i="6"/>
  <c r="AH73" i="6"/>
  <c r="AW19" i="6"/>
  <c r="T70" i="5"/>
  <c r="AC94" i="5"/>
  <c r="R10" i="5"/>
  <c r="AD73" i="6"/>
  <c r="C31" i="6"/>
  <c r="I7" i="6"/>
  <c r="AV73" i="5"/>
  <c r="L4" i="5"/>
  <c r="M4" i="6"/>
  <c r="AS58" i="6"/>
  <c r="AS88" i="6"/>
  <c r="M34" i="5"/>
  <c r="AE64" i="5"/>
  <c r="AQ91" i="5"/>
  <c r="G40" i="6"/>
  <c r="U16" i="5"/>
  <c r="J97" i="5"/>
  <c r="Z46" i="5"/>
  <c r="Z64" i="5"/>
  <c r="AH22" i="6"/>
  <c r="K76" i="6"/>
  <c r="AQ55" i="5"/>
  <c r="AG25" i="5"/>
  <c r="F67" i="5"/>
  <c r="AL4" i="6"/>
  <c r="R46" i="5"/>
  <c r="L79" i="6"/>
  <c r="AT37" i="5"/>
  <c r="Z85" i="5"/>
  <c r="X16" i="6"/>
  <c r="AX34" i="6"/>
  <c r="AP55" i="5"/>
  <c r="AM16" i="6"/>
  <c r="AD76" i="6"/>
  <c r="AQ25" i="5"/>
  <c r="I4" i="6"/>
  <c r="N88" i="5"/>
  <c r="AS67" i="5"/>
  <c r="AU88" i="5"/>
  <c r="C13" i="6"/>
  <c r="AS46" i="6"/>
  <c r="N91" i="6"/>
  <c r="G22" i="6"/>
  <c r="AM46" i="6"/>
  <c r="X19" i="5"/>
  <c r="O19" i="5"/>
  <c r="AI70" i="6"/>
  <c r="AJ58" i="6"/>
  <c r="E25" i="5"/>
  <c r="W13" i="5"/>
  <c r="C70" i="5"/>
  <c r="N46" i="6"/>
  <c r="H82" i="6"/>
  <c r="V46" i="6"/>
  <c r="AL79" i="5"/>
  <c r="AT55" i="5"/>
  <c r="T31" i="6"/>
  <c r="AC88" i="6"/>
  <c r="AY37" i="6"/>
  <c r="AF67" i="6"/>
  <c r="AD70" i="5"/>
  <c r="J79" i="5"/>
  <c r="E22" i="5"/>
  <c r="AZ82" i="5"/>
  <c r="AJ19" i="6"/>
  <c r="AJ22" i="6"/>
  <c r="AE43" i="5"/>
  <c r="AU58" i="5"/>
  <c r="M88" i="5"/>
  <c r="Q34" i="5"/>
  <c r="AH76" i="5"/>
  <c r="AX46" i="6"/>
  <c r="Z13" i="6"/>
  <c r="AI52" i="6"/>
  <c r="AC91" i="6"/>
  <c r="L43" i="6"/>
  <c r="P79" i="5"/>
  <c r="AT46" i="5"/>
  <c r="AU7" i="6"/>
  <c r="R40" i="6"/>
  <c r="P61" i="5"/>
  <c r="T61" i="5"/>
  <c r="M31" i="5"/>
  <c r="J49" i="6"/>
  <c r="C97" i="5"/>
  <c r="AC85" i="5"/>
  <c r="W85" i="6"/>
  <c r="AL40" i="5"/>
  <c r="J10" i="6"/>
  <c r="E19" i="5"/>
  <c r="X67" i="5"/>
  <c r="U79" i="6"/>
  <c r="AV85" i="6"/>
  <c r="T31" i="5"/>
  <c r="J22" i="6"/>
  <c r="AT52" i="5"/>
  <c r="AV76" i="5"/>
  <c r="AW58" i="5"/>
  <c r="T52" i="5"/>
  <c r="C16" i="6"/>
  <c r="H7" i="5"/>
  <c r="U28" i="6"/>
  <c r="AG67" i="5"/>
  <c r="AY34" i="5"/>
  <c r="AT43" i="5"/>
  <c r="L37" i="5"/>
  <c r="AD94" i="5"/>
  <c r="AS52" i="5"/>
  <c r="AP85" i="6"/>
  <c r="V46" i="5"/>
  <c r="AX91" i="6"/>
  <c r="AN58" i="6"/>
  <c r="AH55" i="6"/>
  <c r="AD61" i="6"/>
  <c r="E52" i="5"/>
  <c r="N85" i="6"/>
  <c r="F85" i="6"/>
  <c r="K73" i="5"/>
  <c r="C70" i="6"/>
  <c r="AW4" i="5"/>
  <c r="X10" i="5"/>
  <c r="AC82" i="6"/>
  <c r="AI37" i="5"/>
  <c r="AL28" i="6"/>
  <c r="U82" i="5"/>
  <c r="AE82" i="5"/>
  <c r="AD67" i="6"/>
  <c r="J46" i="6"/>
  <c r="AO58" i="5"/>
  <c r="Z73" i="5"/>
  <c r="AZ16" i="6"/>
  <c r="H31" i="6"/>
  <c r="P16" i="6"/>
  <c r="AI10" i="6"/>
  <c r="S73" i="6"/>
  <c r="C25" i="6"/>
  <c r="Y34" i="5"/>
  <c r="F55" i="5"/>
  <c r="X40" i="5"/>
  <c r="AA88" i="5"/>
  <c r="X55" i="5"/>
  <c r="N43" i="6"/>
  <c r="AJ79" i="6"/>
  <c r="R94" i="5"/>
  <c r="AN94" i="6"/>
  <c r="G7" i="5"/>
  <c r="H97" i="6"/>
  <c r="Q73" i="5"/>
  <c r="R43" i="5"/>
  <c r="AY52" i="5"/>
  <c r="AH4" i="5"/>
  <c r="AP46" i="5"/>
  <c r="E46" i="5"/>
  <c r="AK10" i="5"/>
  <c r="AE25" i="5"/>
  <c r="AE10" i="6"/>
  <c r="Y70" i="6"/>
  <c r="L10" i="5"/>
  <c r="N31" i="5"/>
  <c r="Y49" i="5"/>
  <c r="AK4" i="5"/>
  <c r="AE55" i="5"/>
  <c r="I76" i="6"/>
  <c r="Y94" i="5"/>
  <c r="AH73" i="5"/>
  <c r="AM67" i="5"/>
  <c r="AB58" i="6"/>
  <c r="AA31" i="5"/>
  <c r="AS10" i="6"/>
  <c r="Z28" i="5"/>
  <c r="F88" i="5"/>
  <c r="C16" i="5"/>
  <c r="N64" i="5"/>
  <c r="AF25" i="6"/>
  <c r="Z82" i="5"/>
  <c r="S25" i="6"/>
  <c r="AX10" i="6"/>
  <c r="AR28" i="6"/>
  <c r="AU16" i="5"/>
  <c r="H46" i="5"/>
  <c r="AS37" i="6"/>
  <c r="X91" i="6"/>
  <c r="X46" i="5"/>
  <c r="AJ82" i="6"/>
  <c r="AU82" i="5"/>
  <c r="AO40" i="6"/>
  <c r="K46" i="5"/>
  <c r="E64" i="5"/>
  <c r="AS70" i="6"/>
  <c r="I46" i="5"/>
  <c r="AI97" i="6"/>
  <c r="V61" i="5"/>
  <c r="AD19" i="6"/>
  <c r="S91" i="5"/>
  <c r="L34" i="6"/>
  <c r="V67" i="5"/>
  <c r="AW64" i="5"/>
  <c r="C76" i="6"/>
  <c r="Y28" i="5"/>
  <c r="R19" i="5"/>
  <c r="AN91" i="6"/>
  <c r="S43" i="6"/>
  <c r="C85" i="5"/>
  <c r="E76" i="5"/>
  <c r="O43" i="5"/>
  <c r="Y10" i="6"/>
  <c r="AH34" i="6"/>
  <c r="AO49" i="6"/>
  <c r="J91" i="5"/>
  <c r="AL13" i="6"/>
  <c r="AE10" i="5"/>
  <c r="K40" i="5"/>
  <c r="AN46" i="6"/>
  <c r="J13" i="5"/>
  <c r="AI34" i="5"/>
  <c r="P34" i="5"/>
  <c r="AA22" i="6"/>
  <c r="S97" i="6"/>
  <c r="AH67" i="6"/>
  <c r="L82" i="6"/>
  <c r="AN85" i="5"/>
  <c r="M82" i="6"/>
  <c r="C19" i="5"/>
  <c r="AJ4" i="5"/>
  <c r="R16" i="6"/>
  <c r="AB64" i="5"/>
  <c r="U91" i="5"/>
  <c r="K94" i="5"/>
  <c r="O85" i="5"/>
  <c r="AZ37" i="6"/>
  <c r="AR55" i="6"/>
  <c r="P4" i="5"/>
  <c r="N28" i="6"/>
  <c r="R43" i="6"/>
  <c r="AL97" i="6"/>
  <c r="J31" i="5"/>
  <c r="Z46" i="6"/>
  <c r="AA82" i="6"/>
  <c r="X10" i="6"/>
  <c r="AT73" i="5"/>
  <c r="F61" i="5"/>
  <c r="P46" i="5"/>
  <c r="AE70" i="5"/>
  <c r="R67" i="5"/>
  <c r="AT88" i="6"/>
  <c r="U58" i="5"/>
  <c r="AV61" i="5"/>
  <c r="AQ10" i="5"/>
  <c r="AX7" i="5"/>
  <c r="R40" i="5"/>
  <c r="AC49" i="6"/>
  <c r="AD46" i="6"/>
  <c r="H55" i="5"/>
  <c r="AI58" i="6"/>
  <c r="AN4" i="5"/>
  <c r="AA97" i="6"/>
  <c r="I76" i="5"/>
  <c r="AD37" i="5"/>
  <c r="H61" i="6"/>
  <c r="N16" i="5"/>
  <c r="AJ28" i="5"/>
  <c r="S46" i="6"/>
  <c r="AG37" i="5"/>
  <c r="F73" i="6"/>
  <c r="AZ4" i="6"/>
  <c r="J64" i="5"/>
  <c r="X28" i="6"/>
  <c r="AU46" i="6"/>
  <c r="I43" i="5"/>
  <c r="AW49" i="5"/>
  <c r="AF85" i="6"/>
  <c r="U70" i="5"/>
  <c r="AV34" i="5"/>
  <c r="AA7" i="5"/>
  <c r="S76" i="6"/>
  <c r="AU79" i="5"/>
  <c r="AJ97" i="5"/>
  <c r="AX19" i="6"/>
  <c r="AX16" i="5"/>
  <c r="N91" i="5"/>
  <c r="AG40" i="5"/>
  <c r="S76" i="5"/>
  <c r="Z19" i="6"/>
  <c r="W7" i="6"/>
  <c r="AY70" i="6"/>
  <c r="J13" i="6"/>
  <c r="V49" i="6"/>
  <c r="AI58" i="5"/>
  <c r="AK34" i="6"/>
  <c r="AO37" i="5"/>
  <c r="AE7" i="5"/>
  <c r="AO19" i="6"/>
  <c r="AS10" i="5"/>
  <c r="R7" i="5"/>
  <c r="Q4" i="5"/>
  <c r="T37" i="6"/>
  <c r="AL46" i="5"/>
  <c r="K58" i="6"/>
  <c r="V64" i="5"/>
  <c r="AG43" i="5"/>
  <c r="AM82" i="6"/>
  <c r="L46" i="5"/>
  <c r="AZ22" i="5"/>
  <c r="AJ34" i="6"/>
  <c r="X61" i="5"/>
  <c r="AN58" i="5"/>
  <c r="AQ40" i="6"/>
  <c r="AQ40" i="5"/>
  <c r="Y82" i="5"/>
  <c r="AR7" i="5"/>
  <c r="S31" i="6"/>
  <c r="F52" i="6"/>
  <c r="AB61" i="5"/>
  <c r="AY64" i="6"/>
  <c r="R55" i="5"/>
  <c r="AQ94" i="6"/>
  <c r="F46" i="5"/>
  <c r="Q22" i="5"/>
  <c r="AC16" i="5"/>
  <c r="H82" i="5"/>
  <c r="AN70" i="5"/>
  <c r="K61" i="5"/>
  <c r="AL73" i="6"/>
  <c r="Z22" i="6"/>
  <c r="AF46" i="5"/>
  <c r="I58" i="6"/>
  <c r="Q88" i="5"/>
  <c r="AV28" i="5"/>
  <c r="P52" i="5"/>
  <c r="Q94" i="5"/>
  <c r="AT82" i="5"/>
  <c r="AY43" i="6"/>
  <c r="W94" i="6"/>
  <c r="AS52" i="6"/>
  <c r="J34" i="5"/>
  <c r="AP16" i="5"/>
  <c r="AM7" i="6"/>
  <c r="AR13" i="6"/>
  <c r="I82" i="6"/>
  <c r="AO55" i="6"/>
  <c r="AQ76" i="6"/>
  <c r="K43" i="6"/>
  <c r="AN46" i="5"/>
  <c r="E13" i="5"/>
  <c r="Q19" i="5"/>
  <c r="Q34" i="6"/>
  <c r="AY76" i="5"/>
  <c r="P58" i="5"/>
  <c r="AC94" i="6"/>
  <c r="V49" i="5"/>
  <c r="AJ85" i="5"/>
  <c r="G28" i="6"/>
  <c r="U19" i="6"/>
  <c r="W25" i="6"/>
  <c r="AH82" i="5"/>
  <c r="Z7" i="6"/>
  <c r="M79" i="5"/>
  <c r="F79" i="5"/>
  <c r="J82" i="5"/>
  <c r="Y25" i="5"/>
  <c r="AS40" i="6"/>
  <c r="AB67" i="6"/>
  <c r="AT46" i="6"/>
  <c r="AB37" i="5"/>
  <c r="AZ25" i="6"/>
  <c r="AP4" i="5"/>
  <c r="AU76" i="6"/>
  <c r="AA94" i="5"/>
  <c r="AO94" i="5"/>
  <c r="AJ19" i="5"/>
  <c r="Q7" i="5"/>
  <c r="S19" i="5"/>
  <c r="AE88" i="6"/>
  <c r="Z16" i="6"/>
  <c r="AC70" i="6"/>
  <c r="AP91" i="5"/>
  <c r="AB85" i="5"/>
  <c r="V28" i="5"/>
  <c r="AP19" i="6"/>
  <c r="R22" i="5"/>
  <c r="I49" i="6"/>
  <c r="AZ19" i="6"/>
  <c r="AO46" i="5"/>
  <c r="AP16" i="6"/>
  <c r="G40" i="5"/>
  <c r="AA70" i="6"/>
  <c r="X49" i="5"/>
  <c r="H37" i="5"/>
  <c r="AJ70" i="5"/>
  <c r="K40" i="6"/>
  <c r="F16" i="6"/>
  <c r="AT79" i="5"/>
  <c r="AI73" i="5"/>
  <c r="U46" i="6"/>
  <c r="V85" i="6"/>
  <c r="AD22" i="5"/>
  <c r="C40" i="5"/>
  <c r="O4" i="5"/>
  <c r="AD46" i="5"/>
  <c r="AF49" i="5"/>
  <c r="AN88" i="5"/>
  <c r="AN13" i="5"/>
  <c r="V91" i="6"/>
  <c r="K97" i="5"/>
  <c r="AW31" i="5"/>
  <c r="AA91" i="5"/>
  <c r="AH67" i="5"/>
  <c r="M67" i="5"/>
  <c r="F55" i="6"/>
  <c r="Q52" i="5"/>
  <c r="AM40" i="6"/>
  <c r="H76" i="5"/>
  <c r="O19" i="6"/>
  <c r="AY61" i="6"/>
  <c r="X4" i="5"/>
  <c r="Y52" i="5"/>
  <c r="E91" i="6"/>
  <c r="AV28" i="6"/>
  <c r="N22" i="6"/>
  <c r="F37" i="5"/>
  <c r="V34" i="6"/>
  <c r="Z97" i="6"/>
  <c r="O88" i="6"/>
  <c r="X13" i="5"/>
  <c r="S7" i="6"/>
  <c r="Z34" i="6"/>
  <c r="AZ16" i="5"/>
  <c r="J40" i="5"/>
  <c r="AY85" i="5"/>
  <c r="AA16" i="6"/>
  <c r="E79" i="5"/>
  <c r="AK46" i="6"/>
  <c r="AQ58" i="6"/>
  <c r="G46" i="6"/>
  <c r="V22" i="5"/>
  <c r="AI16" i="6"/>
  <c r="AM34" i="6"/>
  <c r="K7" i="5"/>
  <c r="I52" i="5"/>
  <c r="AC10" i="5"/>
  <c r="AJ70" i="6"/>
  <c r="G94" i="6"/>
  <c r="S82" i="6"/>
  <c r="G52" i="5"/>
  <c r="O37" i="6"/>
  <c r="G88" i="6"/>
  <c r="H52" i="6"/>
  <c r="I64" i="6"/>
  <c r="N10" i="6"/>
  <c r="AA76" i="6"/>
  <c r="M82" i="5"/>
  <c r="Z61" i="5"/>
  <c r="U64" i="5"/>
  <c r="F76" i="6"/>
  <c r="P52" i="6"/>
  <c r="AJ34" i="5"/>
  <c r="AH91" i="5"/>
  <c r="S31" i="5"/>
  <c r="Z40" i="6"/>
  <c r="AP25" i="5"/>
  <c r="AB7" i="6"/>
  <c r="AU40" i="6"/>
  <c r="AD91" i="5"/>
  <c r="AZ64" i="5"/>
  <c r="AD85" i="6"/>
  <c r="Y40" i="6"/>
  <c r="P4" i="6"/>
  <c r="AF49" i="6"/>
  <c r="G16" i="6"/>
  <c r="AS94" i="5"/>
  <c r="AX10" i="5"/>
  <c r="F76" i="5"/>
  <c r="AU97" i="5"/>
  <c r="AZ13" i="5"/>
  <c r="AE7" i="6"/>
  <c r="L97" i="6"/>
  <c r="R67" i="6"/>
  <c r="W49" i="5"/>
  <c r="AC7" i="5"/>
  <c r="Q79" i="6"/>
  <c r="C55" i="5"/>
  <c r="AU22" i="6"/>
  <c r="AB34" i="5"/>
  <c r="T49" i="5"/>
  <c r="H25" i="5"/>
  <c r="O10" i="6"/>
  <c r="AY43" i="5"/>
  <c r="AR7" i="6"/>
  <c r="AA43" i="5"/>
  <c r="AF91" i="5"/>
  <c r="Z25" i="5"/>
  <c r="L7" i="6"/>
  <c r="Y79" i="6"/>
  <c r="AN31" i="5"/>
  <c r="AC28" i="6"/>
  <c r="AB43" i="6"/>
  <c r="S52" i="5"/>
  <c r="AJ67" i="6"/>
  <c r="C10" i="5"/>
  <c r="X22" i="5"/>
  <c r="AM55" i="5"/>
  <c r="AJ37" i="5"/>
  <c r="V61" i="6"/>
  <c r="AT49" i="5"/>
  <c r="AW58" i="6"/>
  <c r="W64" i="5"/>
  <c r="Y70" i="5"/>
  <c r="AR22" i="5"/>
  <c r="F43" i="5"/>
  <c r="W31" i="6"/>
  <c r="V58" i="5"/>
  <c r="C73" i="6"/>
  <c r="Y91" i="6"/>
  <c r="AK19" i="6"/>
  <c r="I31" i="6"/>
  <c r="AS88" i="5"/>
  <c r="Q31" i="5"/>
  <c r="P49" i="6"/>
  <c r="W88" i="5"/>
  <c r="F13" i="5"/>
  <c r="AO70" i="6"/>
  <c r="O28" i="5"/>
  <c r="F58" i="5"/>
  <c r="AO7" i="6"/>
  <c r="X79" i="6"/>
  <c r="K10" i="6"/>
  <c r="AZ28" i="5"/>
  <c r="E94" i="5"/>
  <c r="C10" i="6"/>
  <c r="AO31" i="5"/>
  <c r="AU70" i="5"/>
  <c r="P37" i="5"/>
  <c r="Y79" i="5"/>
  <c r="AO76" i="5"/>
  <c r="AU64" i="6"/>
  <c r="AM58" i="6"/>
  <c r="C85" i="6"/>
  <c r="L52" i="6"/>
  <c r="AZ49" i="6"/>
  <c r="I88" i="5"/>
  <c r="AP31" i="5"/>
  <c r="AM88" i="5"/>
  <c r="AA73" i="5"/>
  <c r="U19" i="5"/>
  <c r="AE73" i="6"/>
  <c r="L94" i="5"/>
  <c r="G10" i="5"/>
  <c r="AJ43" i="6"/>
  <c r="AO82" i="6"/>
  <c r="AT85" i="6"/>
  <c r="AG10" i="6"/>
  <c r="AL55" i="6"/>
  <c r="P10" i="5"/>
  <c r="H79" i="5"/>
  <c r="AL88" i="6"/>
  <c r="V79" i="6"/>
  <c r="N82" i="5"/>
  <c r="L52" i="5"/>
  <c r="AG28" i="5"/>
  <c r="AA4" i="6"/>
  <c r="AF34" i="6"/>
  <c r="AL19" i="6"/>
  <c r="E40" i="5"/>
  <c r="AT28" i="5"/>
  <c r="AA58" i="6"/>
  <c r="AA37" i="6"/>
  <c r="Y7" i="5"/>
  <c r="U73" i="5"/>
  <c r="AJ31" i="5"/>
  <c r="H13" i="6"/>
  <c r="AP34" i="6"/>
  <c r="AC91" i="5"/>
  <c r="X46" i="6"/>
  <c r="AG22" i="6"/>
  <c r="Z49" i="5"/>
  <c r="AZ73" i="6"/>
  <c r="W79" i="5"/>
  <c r="R79" i="6"/>
  <c r="Z37" i="5"/>
  <c r="E37" i="5"/>
  <c r="AK88" i="6"/>
  <c r="AV82" i="6"/>
  <c r="U82" i="6"/>
  <c r="AE37" i="6"/>
  <c r="X55" i="6"/>
  <c r="S7" i="5"/>
  <c r="E55" i="5"/>
  <c r="AX61" i="5"/>
  <c r="Y91" i="5"/>
  <c r="U70" i="6"/>
  <c r="AY64" i="5"/>
  <c r="G67" i="5"/>
  <c r="M70" i="6"/>
  <c r="C94" i="5"/>
  <c r="R10" i="6"/>
  <c r="C37" i="5"/>
  <c r="AT10" i="6"/>
  <c r="M79" i="6"/>
  <c r="AY55" i="5"/>
  <c r="AP31" i="6"/>
  <c r="AX58" i="5"/>
  <c r="AH19" i="5"/>
  <c r="AD64" i="5"/>
  <c r="O67" i="5"/>
  <c r="AX76" i="6"/>
  <c r="C28" i="6"/>
  <c r="Q25" i="5"/>
  <c r="AU55" i="5"/>
  <c r="AH49" i="5"/>
  <c r="U43" i="5"/>
  <c r="Q37" i="5"/>
  <c r="AQ88" i="5"/>
  <c r="N22" i="5"/>
  <c r="AI94" i="6"/>
  <c r="AS34" i="5"/>
  <c r="I25" i="6"/>
  <c r="G16" i="5"/>
  <c r="AP94" i="5"/>
  <c r="AH13" i="6"/>
  <c r="Z55" i="5"/>
  <c r="AB37" i="6"/>
  <c r="W67" i="5"/>
  <c r="AG82" i="5"/>
  <c r="X76" i="5"/>
  <c r="T82" i="6"/>
  <c r="AB43" i="5"/>
  <c r="V37" i="5"/>
  <c r="Q70" i="5"/>
  <c r="AR13" i="5"/>
  <c r="Q88" i="6"/>
  <c r="AI34" i="6"/>
  <c r="AW76" i="6"/>
  <c r="AZ85" i="6"/>
  <c r="G73" i="6"/>
  <c r="AF76" i="5"/>
  <c r="AW4" i="6"/>
  <c r="AW25" i="6"/>
  <c r="AZ13" i="6"/>
  <c r="AB19" i="5"/>
  <c r="AM31" i="5"/>
  <c r="AV7" i="5"/>
  <c r="AU19" i="6"/>
  <c r="AR28" i="5"/>
  <c r="AU85" i="5"/>
  <c r="J91" i="6"/>
  <c r="Y97" i="5"/>
  <c r="AU31" i="6"/>
  <c r="U22" i="5"/>
  <c r="M37" i="5"/>
  <c r="R79" i="5"/>
  <c r="AR91" i="6"/>
  <c r="AY49" i="5"/>
  <c r="AP67" i="5"/>
  <c r="AJ16" i="5"/>
  <c r="F97" i="6"/>
  <c r="W10" i="6"/>
  <c r="C76" i="5"/>
  <c r="AH31" i="6"/>
  <c r="AZ97" i="6"/>
  <c r="R88" i="5"/>
  <c r="AH91" i="6"/>
  <c r="AA10" i="5"/>
  <c r="Z79" i="6"/>
  <c r="G58" i="5"/>
  <c r="T52" i="6"/>
  <c r="V88" i="6"/>
  <c r="E49" i="5"/>
  <c r="V67" i="6"/>
  <c r="C82" i="5"/>
  <c r="AY61" i="5"/>
  <c r="AZ22" i="6"/>
  <c r="AP52" i="5"/>
  <c r="U22" i="6"/>
  <c r="AL19" i="5"/>
  <c r="AM10" i="5"/>
  <c r="P67" i="5"/>
  <c r="AF55" i="6"/>
  <c r="AF94" i="5"/>
  <c r="AE70" i="6"/>
  <c r="I49" i="5"/>
  <c r="AH43" i="5"/>
  <c r="X88" i="5"/>
  <c r="F49" i="5"/>
  <c r="Z13" i="5"/>
  <c r="W13" i="6"/>
  <c r="U28" i="5"/>
  <c r="P22" i="6"/>
  <c r="AM70" i="6"/>
  <c r="AJ94" i="5"/>
  <c r="AW70" i="5"/>
  <c r="T22" i="6"/>
  <c r="AS91" i="5"/>
  <c r="AT37" i="6"/>
  <c r="AA46" i="6"/>
  <c r="AK85" i="5"/>
  <c r="AR16" i="5"/>
  <c r="W70" i="6"/>
  <c r="AV52" i="6"/>
  <c r="AT43" i="6"/>
  <c r="I34" i="5"/>
  <c r="H70" i="6"/>
  <c r="AB22" i="6"/>
  <c r="AC37" i="6"/>
  <c r="N19" i="5"/>
  <c r="AO34" i="6"/>
  <c r="U40" i="6"/>
  <c r="AH34" i="5"/>
  <c r="AW40" i="5"/>
  <c r="N4" i="6"/>
  <c r="I16" i="6"/>
  <c r="AY25" i="5"/>
  <c r="AG34" i="6"/>
  <c r="AV79" i="5"/>
  <c r="AL16" i="5"/>
  <c r="AF13" i="5"/>
  <c r="V31" i="6"/>
  <c r="E88" i="5"/>
  <c r="E55" i="6"/>
  <c r="AW82" i="5"/>
  <c r="V73" i="6"/>
  <c r="AM61" i="6"/>
  <c r="AW52" i="5"/>
  <c r="AT34" i="6"/>
  <c r="C28" i="5"/>
  <c r="G25" i="6"/>
  <c r="AW88" i="5"/>
  <c r="S37" i="6"/>
  <c r="AL64" i="6"/>
  <c r="H55" i="6"/>
  <c r="AV4" i="5"/>
  <c r="L13" i="6"/>
  <c r="AW40" i="6"/>
  <c r="AM94" i="5"/>
  <c r="C43" i="5"/>
  <c r="AK67" i="6"/>
  <c r="AD40" i="6"/>
  <c r="AO22" i="5"/>
  <c r="AN7" i="6"/>
  <c r="AC31" i="6"/>
  <c r="AT34" i="5"/>
  <c r="V73" i="5"/>
  <c r="R73" i="5"/>
  <c r="AJ82" i="5"/>
  <c r="N73" i="6"/>
  <c r="M94" i="6"/>
  <c r="AC34" i="6"/>
  <c r="R13" i="6"/>
  <c r="F85" i="5"/>
  <c r="R76" i="6"/>
  <c r="AG97" i="5"/>
  <c r="AE43" i="6"/>
  <c r="I79" i="5"/>
  <c r="X43" i="5"/>
  <c r="AL43" i="6"/>
  <c r="AQ16" i="5"/>
  <c r="AB82" i="5"/>
  <c r="AR97" i="6"/>
  <c r="Y13" i="6"/>
  <c r="R4" i="6"/>
  <c r="AX43" i="6"/>
  <c r="W22" i="5"/>
  <c r="F79" i="6"/>
  <c r="AG4" i="6"/>
  <c r="AQ4" i="6"/>
  <c r="AF10" i="6"/>
  <c r="C88" i="5"/>
  <c r="Q91" i="5"/>
  <c r="AV82" i="5"/>
  <c r="G64" i="5"/>
  <c r="AA46" i="5"/>
  <c r="Q40" i="6"/>
  <c r="V25" i="6"/>
  <c r="AF79" i="5"/>
  <c r="AX49" i="5"/>
  <c r="V40" i="5"/>
  <c r="L61" i="5"/>
  <c r="G76" i="6"/>
  <c r="AO10" i="6"/>
  <c r="AK16" i="5"/>
  <c r="AB52" i="6"/>
  <c r="P40" i="5"/>
  <c r="G70" i="6"/>
  <c r="AR10" i="5"/>
  <c r="C91" i="5"/>
  <c r="AI43" i="6"/>
  <c r="Y46" i="6"/>
  <c r="AG52" i="6"/>
  <c r="K28" i="5"/>
  <c r="C46" i="6"/>
  <c r="AU10" i="5"/>
  <c r="Q16" i="5"/>
  <c r="AE85" i="6"/>
  <c r="AE13" i="5"/>
  <c r="AT97" i="6"/>
  <c r="AK82" i="5"/>
  <c r="Z10" i="5"/>
  <c r="AO49" i="5"/>
  <c r="AO43" i="5"/>
  <c r="AU58" i="6"/>
  <c r="AS64" i="5"/>
  <c r="AD40" i="5"/>
  <c r="AC88" i="5"/>
  <c r="L16" i="5"/>
  <c r="R49" i="5"/>
  <c r="AP40" i="5"/>
  <c r="X37" i="6"/>
  <c r="AU34" i="5"/>
  <c r="AO43" i="6"/>
  <c r="AS79" i="6"/>
  <c r="AP37" i="5"/>
  <c r="O64" i="6"/>
  <c r="AS16" i="5"/>
  <c r="U91" i="6"/>
  <c r="E10" i="6"/>
  <c r="S34" i="6"/>
  <c r="AT25" i="5"/>
  <c r="AW79" i="5"/>
  <c r="AB55" i="6"/>
  <c r="AV91" i="6"/>
  <c r="AE19" i="6"/>
  <c r="AU85" i="6"/>
  <c r="AZ58" i="5"/>
  <c r="AV88" i="5"/>
  <c r="AL67" i="6"/>
  <c r="Q13" i="6"/>
  <c r="AG64" i="6"/>
  <c r="H28" i="6"/>
  <c r="AD31" i="5"/>
  <c r="X97" i="6"/>
  <c r="AZ67" i="5"/>
  <c r="AX4" i="5"/>
  <c r="AE85" i="5"/>
  <c r="AK52" i="6"/>
  <c r="AQ52" i="6"/>
  <c r="U88" i="6"/>
  <c r="AM22" i="5"/>
  <c r="AU4" i="6"/>
  <c r="N52" i="5"/>
  <c r="I61" i="5"/>
  <c r="AO67" i="6"/>
  <c r="Y19" i="5"/>
  <c r="AJ58" i="5"/>
  <c r="V16" i="5"/>
  <c r="M91" i="5"/>
  <c r="I73" i="5"/>
  <c r="AA7" i="6"/>
  <c r="Y88" i="6"/>
  <c r="K19" i="6"/>
  <c r="F64" i="6"/>
  <c r="AP79" i="5"/>
  <c r="L43" i="5"/>
  <c r="AL10" i="6"/>
  <c r="Y64" i="5"/>
  <c r="AK43" i="5"/>
  <c r="Y4" i="6"/>
  <c r="AF28" i="6"/>
  <c r="N7" i="5"/>
  <c r="AW16" i="5"/>
  <c r="AB28" i="5"/>
  <c r="H40" i="5"/>
  <c r="K49" i="6"/>
  <c r="L16" i="6"/>
  <c r="L46" i="6"/>
  <c r="O64" i="5"/>
  <c r="AN82" i="6"/>
  <c r="AL61" i="5"/>
  <c r="AR25" i="5"/>
  <c r="V40" i="6"/>
  <c r="AB40" i="6"/>
  <c r="AF70" i="6"/>
  <c r="E22" i="6"/>
  <c r="AJ40" i="6"/>
  <c r="AS55" i="6"/>
  <c r="H94" i="6"/>
  <c r="AF97" i="6"/>
  <c r="Y82" i="6"/>
  <c r="AU43" i="5"/>
  <c r="K91" i="5"/>
  <c r="S28" i="5"/>
  <c r="AV97" i="5"/>
  <c r="AL10" i="5"/>
  <c r="AW28" i="6"/>
  <c r="W91" i="5"/>
  <c r="O58" i="6"/>
  <c r="AX91" i="5"/>
  <c r="Y67" i="5"/>
  <c r="AE91" i="5"/>
  <c r="Y25" i="6"/>
  <c r="K16" i="5"/>
  <c r="T4" i="5"/>
  <c r="AU76" i="5"/>
  <c r="AQ31" i="6"/>
  <c r="AU28" i="6"/>
  <c r="O52" i="5"/>
  <c r="AF55" i="5"/>
  <c r="AU28" i="5"/>
  <c r="AI49" i="5"/>
  <c r="Z4" i="5"/>
  <c r="S61" i="6"/>
  <c r="J85" i="6"/>
  <c r="AM64" i="6"/>
  <c r="AF7" i="6"/>
  <c r="J67" i="6"/>
  <c r="H79" i="6"/>
  <c r="AX64" i="5"/>
  <c r="O88" i="5"/>
  <c r="L61" i="6"/>
  <c r="I82" i="5"/>
  <c r="AV16" i="5"/>
  <c r="AJ49" i="6"/>
  <c r="G91" i="5"/>
  <c r="U97" i="5"/>
  <c r="AG58" i="6"/>
  <c r="Q43" i="5"/>
  <c r="AJ28" i="6"/>
  <c r="G19" i="5"/>
  <c r="AV31" i="5"/>
  <c r="G43" i="5"/>
  <c r="F70" i="5"/>
  <c r="AI13" i="5"/>
  <c r="AH79" i="6"/>
  <c r="AB49" i="5"/>
  <c r="N79" i="6"/>
  <c r="AL28" i="5"/>
  <c r="I52" i="6"/>
  <c r="N97" i="5"/>
  <c r="AN79" i="5"/>
  <c r="AH70" i="5"/>
  <c r="AI61" i="6"/>
  <c r="AD7" i="6"/>
  <c r="AF16" i="6"/>
  <c r="X64" i="5"/>
  <c r="R13" i="5"/>
  <c r="R76" i="5"/>
  <c r="R85" i="6"/>
  <c r="R55" i="6"/>
  <c r="M10" i="5"/>
  <c r="AJ43" i="5"/>
  <c r="P70" i="6"/>
  <c r="AK55" i="5"/>
  <c r="AA97" i="5"/>
  <c r="AZ43" i="6"/>
  <c r="AH85" i="5"/>
  <c r="Q79" i="5"/>
  <c r="R49" i="6"/>
  <c r="W49" i="6"/>
  <c r="AQ82" i="6"/>
  <c r="AT64" i="6"/>
  <c r="AI76" i="5"/>
  <c r="AU43" i="6"/>
  <c r="N55" i="6"/>
  <c r="E82" i="5"/>
  <c r="AK10" i="6"/>
  <c r="AG73" i="5"/>
  <c r="L22" i="5"/>
  <c r="AL85" i="5"/>
  <c r="AH94" i="5"/>
  <c r="AD28" i="5"/>
  <c r="AV58" i="5"/>
  <c r="Y88" i="5"/>
  <c r="AT64" i="5"/>
  <c r="N49" i="5"/>
  <c r="AF97" i="5"/>
  <c r="AL85" i="6"/>
  <c r="L31" i="6"/>
  <c r="X31" i="5"/>
  <c r="AP61" i="6"/>
  <c r="AL7" i="6"/>
  <c r="AJ46" i="5"/>
  <c r="AS7" i="6"/>
  <c r="AR49" i="5"/>
  <c r="T79" i="6"/>
  <c r="AZ7" i="6"/>
  <c r="R70" i="5"/>
  <c r="P7" i="6"/>
  <c r="AF37" i="5"/>
  <c r="E58" i="6"/>
  <c r="K58" i="5"/>
  <c r="Z52" i="6"/>
  <c r="AG76" i="5"/>
  <c r="AQ37" i="6"/>
  <c r="AQ61" i="6"/>
  <c r="AS28" i="6"/>
  <c r="V91" i="5"/>
  <c r="AV52" i="5"/>
  <c r="AG85" i="5"/>
  <c r="U13" i="5"/>
  <c r="AC58" i="5"/>
  <c r="L25" i="5"/>
  <c r="AJ85" i="6"/>
  <c r="AL37" i="6"/>
  <c r="V16" i="6"/>
  <c r="U67" i="5"/>
  <c r="AQ43" i="6"/>
  <c r="AK79" i="5"/>
  <c r="T16" i="5"/>
  <c r="AK67" i="5"/>
  <c r="L73" i="6"/>
  <c r="AA34" i="6"/>
  <c r="AH40" i="6"/>
  <c r="AH88" i="6"/>
  <c r="AY88" i="5"/>
  <c r="AX31" i="5"/>
  <c r="AN37" i="5"/>
  <c r="AJ52" i="6"/>
  <c r="V4" i="5"/>
  <c r="AD34" i="5"/>
  <c r="AO22" i="6"/>
  <c r="K43" i="5"/>
  <c r="T28" i="6"/>
  <c r="G70" i="5"/>
  <c r="AH76" i="6"/>
  <c r="X34" i="5"/>
  <c r="Y28" i="6"/>
  <c r="AI67" i="5"/>
  <c r="AB97" i="5"/>
  <c r="J43" i="6"/>
  <c r="F88" i="6"/>
  <c r="W31" i="5"/>
  <c r="AJ97" i="6"/>
  <c r="T37" i="5"/>
  <c r="N94" i="5"/>
  <c r="F91" i="5"/>
  <c r="Q7" i="6"/>
  <c r="I46" i="6"/>
  <c r="AT76" i="6"/>
  <c r="AP43" i="5"/>
  <c r="J88" i="5"/>
  <c r="AG88" i="6"/>
  <c r="C7" i="5"/>
  <c r="AP4" i="6"/>
  <c r="AV49" i="5"/>
  <c r="AQ16" i="6"/>
  <c r="AL52" i="5"/>
  <c r="AF7" i="5"/>
  <c r="F31" i="5"/>
  <c r="N13" i="6"/>
  <c r="AY85" i="6"/>
  <c r="AQ19" i="5"/>
  <c r="F34" i="6"/>
  <c r="P25" i="6"/>
  <c r="AA73" i="6"/>
  <c r="I91" i="5"/>
  <c r="AM76" i="5"/>
  <c r="AA88" i="6"/>
  <c r="S70" i="6"/>
  <c r="C4" i="6"/>
  <c r="R52" i="6"/>
  <c r="O7" i="5"/>
  <c r="AW67" i="6"/>
  <c r="M64" i="6"/>
  <c r="AD88" i="5"/>
  <c r="C49" i="5"/>
  <c r="O91" i="5"/>
  <c r="H52" i="5"/>
  <c r="L79" i="5"/>
  <c r="AT61" i="5"/>
  <c r="AE40" i="6"/>
  <c r="M19" i="5"/>
  <c r="AZ79" i="5"/>
  <c r="Z64" i="6"/>
  <c r="AY28" i="6"/>
  <c r="AO91" i="6"/>
  <c r="Q67" i="6"/>
  <c r="AV55" i="6"/>
  <c r="W82" i="5"/>
  <c r="N58" i="5"/>
  <c r="AG67" i="6"/>
  <c r="AS7" i="5"/>
  <c r="P58" i="6"/>
  <c r="AZ10" i="6"/>
  <c r="AQ34" i="6"/>
  <c r="AF16" i="5"/>
  <c r="C13" i="5"/>
  <c r="J61" i="6"/>
  <c r="AL61" i="6"/>
  <c r="Q55" i="5"/>
  <c r="Z61" i="6"/>
  <c r="AU94" i="6"/>
  <c r="C64" i="6"/>
  <c r="AN10" i="5"/>
  <c r="G73" i="5"/>
  <c r="AU13" i="5"/>
  <c r="AX43" i="5"/>
  <c r="AO79" i="6"/>
  <c r="AH10" i="5"/>
  <c r="AH7" i="5"/>
  <c r="I4" i="5"/>
  <c r="J37" i="5"/>
  <c r="G37" i="5"/>
  <c r="U34" i="6"/>
  <c r="U64" i="6"/>
  <c r="Z16" i="5"/>
  <c r="V28" i="6"/>
  <c r="T91" i="6"/>
  <c r="L88" i="5"/>
  <c r="AF46" i="6"/>
  <c r="AW64" i="6"/>
  <c r="M43" i="6"/>
  <c r="H85" i="6"/>
  <c r="AZ55" i="5"/>
  <c r="W16" i="6"/>
  <c r="AX73" i="6"/>
  <c r="U31" i="6"/>
  <c r="M25" i="6"/>
  <c r="AV46" i="5"/>
  <c r="AE97" i="6"/>
  <c r="Q58" i="5"/>
  <c r="C58" i="6"/>
  <c r="S49" i="6"/>
  <c r="AD31" i="6"/>
  <c r="AB16" i="6"/>
  <c r="N67" i="6"/>
  <c r="I40" i="6"/>
  <c r="J28" i="5"/>
  <c r="Z91" i="6"/>
  <c r="AI49" i="6"/>
  <c r="AH61" i="5"/>
  <c r="AL73" i="5"/>
  <c r="N88" i="6"/>
  <c r="Z28" i="6"/>
  <c r="AP37" i="6"/>
  <c r="H10" i="6"/>
  <c r="J7" i="5"/>
  <c r="AY88" i="6"/>
  <c r="H73" i="6"/>
  <c r="X49" i="6"/>
  <c r="AG49" i="6"/>
  <c r="AS4" i="6"/>
  <c r="Q82" i="5"/>
  <c r="W76" i="5"/>
  <c r="J37" i="6"/>
  <c r="AI76" i="6"/>
  <c r="AN28" i="5"/>
  <c r="F7" i="6"/>
  <c r="AK73" i="5"/>
  <c r="AA52" i="6"/>
  <c r="AA10" i="6"/>
  <c r="G31" i="5"/>
  <c r="AS4" i="5"/>
  <c r="J46" i="5"/>
  <c r="X19" i="6"/>
  <c r="AO7" i="5"/>
  <c r="AC55" i="6"/>
  <c r="AE34" i="6"/>
  <c r="AQ58" i="5"/>
  <c r="AD4" i="6"/>
  <c r="AI13" i="6"/>
  <c r="R73" i="6"/>
  <c r="AZ46" i="6"/>
  <c r="M25" i="5"/>
  <c r="AI43" i="5"/>
  <c r="W46" i="5"/>
  <c r="S64" i="6"/>
  <c r="O43" i="6"/>
  <c r="J22" i="5"/>
  <c r="AH37" i="5"/>
  <c r="AR4" i="6"/>
  <c r="AH37" i="6"/>
  <c r="K52" i="6"/>
  <c r="O94" i="5"/>
  <c r="E73" i="5"/>
  <c r="M7" i="6"/>
  <c r="AG61" i="5"/>
  <c r="AV25" i="5"/>
  <c r="AN7" i="5"/>
  <c r="K25" i="5"/>
  <c r="O82" i="5"/>
  <c r="M10" i="6"/>
  <c r="AQ22" i="5"/>
  <c r="K31" i="6"/>
  <c r="Q40" i="5"/>
  <c r="AQ49" i="6"/>
  <c r="AV73" i="6"/>
  <c r="F97" i="5"/>
  <c r="X22" i="6"/>
  <c r="AM91" i="5"/>
  <c r="AZ37" i="5"/>
  <c r="Y37" i="6"/>
  <c r="Y76" i="5"/>
  <c r="Z76" i="6"/>
  <c r="AU31" i="5"/>
  <c r="O73" i="6"/>
  <c r="O61" i="5"/>
  <c r="AQ61" i="5"/>
  <c r="AO64" i="5"/>
  <c r="AV22" i="5"/>
  <c r="AX34" i="5"/>
  <c r="AX97" i="6"/>
  <c r="AT28" i="6"/>
  <c r="AR70" i="5"/>
  <c r="AF79" i="6"/>
  <c r="W19" i="6"/>
  <c r="M40" i="5"/>
  <c r="T64" i="5"/>
  <c r="AG58" i="5"/>
  <c r="X97" i="5"/>
  <c r="Y67" i="6"/>
  <c r="AW19" i="5"/>
  <c r="E16" i="5"/>
  <c r="AH79" i="5"/>
  <c r="AB70" i="5"/>
  <c r="AV94" i="6"/>
  <c r="AV91" i="5"/>
  <c r="AR73" i="6"/>
  <c r="AN67" i="5"/>
  <c r="K76" i="5"/>
  <c r="AM13" i="5"/>
  <c r="AX4" i="6"/>
  <c r="AR40" i="5"/>
  <c r="O76" i="6"/>
  <c r="W10" i="5"/>
  <c r="M31" i="6"/>
  <c r="AY4" i="5"/>
  <c r="AO16" i="6"/>
  <c r="AR82" i="6"/>
  <c r="P43" i="6"/>
  <c r="S40" i="5"/>
  <c r="AO97" i="5"/>
  <c r="K19" i="5"/>
  <c r="AR91" i="5"/>
  <c r="AH13" i="5"/>
  <c r="AY25" i="6"/>
  <c r="AM4" i="5"/>
  <c r="T16" i="6"/>
  <c r="E31" i="5"/>
  <c r="AB46" i="5"/>
  <c r="AR52" i="6"/>
  <c r="AY73" i="5"/>
  <c r="AW13" i="6"/>
  <c r="K16" i="6"/>
  <c r="M58" i="5"/>
  <c r="T25" i="5"/>
  <c r="T82" i="5"/>
  <c r="AX25" i="5"/>
  <c r="AT52" i="6"/>
  <c r="Q46" i="5"/>
  <c r="AT73" i="6"/>
  <c r="AM37" i="5"/>
  <c r="AL40" i="6"/>
  <c r="AR25" i="6"/>
  <c r="AK64" i="6"/>
  <c r="AB94" i="6"/>
  <c r="AD52" i="6"/>
  <c r="AV94" i="5"/>
  <c r="S94" i="5"/>
  <c r="M52" i="5"/>
  <c r="AK58" i="5"/>
  <c r="E7" i="5"/>
  <c r="J40" i="6"/>
  <c r="AP76" i="5"/>
  <c r="H58" i="6"/>
  <c r="Q49" i="6"/>
  <c r="U49" i="5"/>
  <c r="AR31" i="5"/>
  <c r="AR94" i="5"/>
  <c r="AB79" i="6"/>
  <c r="R31" i="5"/>
  <c r="AV43" i="5"/>
  <c r="T58" i="6"/>
  <c r="W73" i="6"/>
  <c r="AP22" i="5"/>
  <c r="U52" i="5"/>
  <c r="AJ64" i="5"/>
  <c r="G19" i="6"/>
  <c r="R91" i="5"/>
  <c r="AW16" i="6"/>
  <c r="L85" i="6"/>
  <c r="AR67" i="6"/>
  <c r="AI37" i="6"/>
  <c r="AM7" i="5"/>
  <c r="AO55" i="5"/>
  <c r="AZ79" i="6"/>
  <c r="AZ85" i="5"/>
  <c r="AD43" i="5"/>
  <c r="P37" i="6"/>
  <c r="E31" i="6"/>
  <c r="AO16" i="5"/>
  <c r="AE34" i="5"/>
  <c r="P82" i="5"/>
  <c r="AG31" i="6"/>
  <c r="Z76" i="5"/>
  <c r="AF58" i="5"/>
  <c r="N25" i="6"/>
  <c r="C19" i="6"/>
  <c r="F13" i="6"/>
  <c r="P19" i="6"/>
  <c r="AG34" i="5"/>
  <c r="R52" i="5"/>
  <c r="X67" i="6"/>
  <c r="AY40" i="5"/>
  <c r="AX73" i="5"/>
  <c r="K37" i="6"/>
  <c r="AG49" i="5"/>
  <c r="AT19" i="6"/>
  <c r="H37" i="6"/>
  <c r="AP43" i="6"/>
  <c r="AI64" i="5"/>
  <c r="AV67" i="5"/>
  <c r="K7" i="6"/>
  <c r="M70" i="5"/>
  <c r="T4" i="6"/>
  <c r="AA25" i="5"/>
  <c r="AZ91" i="5"/>
  <c r="J16" i="6"/>
  <c r="I43" i="6"/>
  <c r="AY19" i="6"/>
  <c r="AV64" i="5"/>
  <c r="AT85" i="5"/>
  <c r="AK16" i="6"/>
  <c r="AF40" i="6"/>
  <c r="AI73" i="6"/>
  <c r="W43" i="6"/>
  <c r="AE31" i="5"/>
  <c r="AA25" i="6"/>
  <c r="H94" i="5"/>
  <c r="R34" i="6"/>
  <c r="AY82" i="6"/>
  <c r="M64" i="5"/>
  <c r="AP79" i="6"/>
  <c r="AY58" i="5"/>
  <c r="J61" i="5"/>
  <c r="Z55" i="6"/>
  <c r="Y19" i="6"/>
  <c r="I25" i="5"/>
  <c r="AB52" i="5"/>
  <c r="AG13" i="5"/>
  <c r="AL97" i="5"/>
  <c r="I70" i="5"/>
  <c r="X37" i="5"/>
  <c r="AR10" i="6"/>
  <c r="Z97" i="5"/>
  <c r="E49" i="6"/>
  <c r="AJ49" i="5"/>
  <c r="AP25" i="6"/>
  <c r="H7" i="6"/>
  <c r="AT40" i="6"/>
  <c r="G94" i="5"/>
  <c r="AY73" i="6"/>
  <c r="P64" i="5"/>
  <c r="AP40" i="6"/>
  <c r="C34" i="6"/>
  <c r="K13" i="5"/>
  <c r="L55" i="5"/>
  <c r="N37" i="5"/>
  <c r="AA64" i="6"/>
  <c r="AU22" i="5"/>
  <c r="AE28" i="6"/>
  <c r="E67" i="6"/>
  <c r="AC82" i="5"/>
  <c r="AI85" i="5"/>
  <c r="L25" i="6"/>
  <c r="AY52" i="6"/>
  <c r="AD97" i="5"/>
  <c r="H16" i="5"/>
  <c r="O13" i="6"/>
  <c r="AX40" i="5"/>
  <c r="AD16" i="5"/>
  <c r="W70" i="5"/>
  <c r="AI97" i="5"/>
  <c r="AL46" i="6"/>
  <c r="AT49" i="6"/>
  <c r="I67" i="5"/>
  <c r="G31" i="6"/>
  <c r="AM88" i="6"/>
  <c r="U76" i="5"/>
  <c r="AS91" i="6"/>
  <c r="AC61" i="5"/>
  <c r="Y13" i="5"/>
  <c r="Q25" i="6"/>
  <c r="AU34" i="6"/>
  <c r="AS25" i="6"/>
  <c r="S88" i="5"/>
  <c r="U16" i="6"/>
  <c r="AG4" i="5"/>
  <c r="P28" i="5"/>
  <c r="Y40" i="5"/>
  <c r="P82" i="6"/>
  <c r="AY97" i="5"/>
  <c r="AB4" i="5"/>
  <c r="AG16" i="5"/>
  <c r="L28" i="5"/>
  <c r="J49" i="5"/>
  <c r="AU4" i="5"/>
  <c r="AJ76" i="5"/>
  <c r="L70" i="5"/>
  <c r="AP52" i="6"/>
  <c r="V88" i="5"/>
  <c r="I28" i="6"/>
  <c r="N70" i="5"/>
  <c r="AQ46" i="5"/>
  <c r="AG64" i="5"/>
  <c r="AT55" i="6"/>
  <c r="T19" i="5"/>
  <c r="I28" i="5"/>
  <c r="M76" i="6"/>
  <c r="O25" i="5"/>
  <c r="AK58" i="6"/>
  <c r="AR34" i="6"/>
  <c r="K55" i="5"/>
  <c r="AM94" i="6"/>
  <c r="AK64" i="5"/>
  <c r="AX85" i="6"/>
  <c r="AQ85" i="5"/>
  <c r="O49" i="5"/>
  <c r="AF73" i="5"/>
  <c r="R34" i="5"/>
  <c r="K94" i="6"/>
  <c r="AE61" i="6"/>
  <c r="I64" i="5"/>
  <c r="AI61" i="5"/>
  <c r="W97" i="6"/>
  <c r="M97" i="5"/>
  <c r="Z22" i="5"/>
  <c r="X85" i="6"/>
  <c r="AV16" i="6"/>
  <c r="AF85" i="5"/>
  <c r="E70" i="5"/>
  <c r="AR22" i="6"/>
  <c r="V82" i="5"/>
  <c r="AZ34" i="6"/>
  <c r="U37" i="5"/>
  <c r="AJ79" i="5"/>
  <c r="AV79" i="6"/>
  <c r="G61" i="5"/>
  <c r="M67" i="6"/>
  <c r="L55" i="6"/>
  <c r="AQ82" i="5"/>
  <c r="J52" i="6"/>
  <c r="AW43" i="5"/>
  <c r="R4" i="5"/>
  <c r="Q70" i="6"/>
  <c r="I13" i="6"/>
  <c r="AY22" i="5"/>
  <c r="S16" i="6"/>
  <c r="T88" i="5"/>
  <c r="E91" i="5"/>
  <c r="AG94" i="5"/>
  <c r="AP10" i="5"/>
  <c r="AC79" i="5"/>
  <c r="S85" i="5"/>
  <c r="AP10" i="6"/>
  <c r="AB55" i="5"/>
  <c r="O70" i="6"/>
  <c r="Y58" i="6"/>
  <c r="AI40" i="6"/>
  <c r="AV61" i="6"/>
  <c r="P55" i="5"/>
  <c r="AB13" i="6"/>
  <c r="AM61" i="5"/>
  <c r="F10" i="5"/>
  <c r="R58" i="5"/>
  <c r="AV31" i="6"/>
  <c r="AP19" i="5"/>
  <c r="P22" i="5"/>
  <c r="AU49" i="6"/>
  <c r="AB58" i="5"/>
  <c r="AJ13" i="5"/>
  <c r="F22" i="5"/>
  <c r="AC10" i="6"/>
  <c r="AN19" i="6"/>
  <c r="Q64" i="5"/>
  <c r="N76" i="5"/>
  <c r="AP73" i="6"/>
  <c r="AI91" i="5"/>
  <c r="AD49" i="5"/>
  <c r="S58" i="6"/>
  <c r="N46" i="5"/>
  <c r="F4" i="6"/>
  <c r="AO52" i="6"/>
  <c r="AM43" i="5"/>
  <c r="AB25" i="5"/>
  <c r="AL31" i="6"/>
  <c r="AE79" i="5"/>
  <c r="F19" i="5"/>
  <c r="AS19" i="5"/>
  <c r="AM37" i="6"/>
  <c r="W82" i="6"/>
  <c r="U40" i="5"/>
  <c r="AY70" i="5"/>
  <c r="U4" i="5"/>
  <c r="AM25" i="6"/>
  <c r="AW22" i="6"/>
  <c r="L85" i="5"/>
  <c r="AR40" i="6"/>
  <c r="AS64" i="6"/>
  <c r="AM64" i="5"/>
  <c r="Y76" i="6"/>
  <c r="M85" i="5"/>
  <c r="S88" i="6"/>
  <c r="H34" i="5"/>
  <c r="Z79" i="5"/>
  <c r="L34" i="5"/>
  <c r="AL76" i="5"/>
  <c r="S82" i="5"/>
  <c r="AQ37" i="5"/>
  <c r="AO58" i="6"/>
  <c r="AE58" i="6"/>
  <c r="F43" i="6"/>
  <c r="X7" i="5"/>
  <c r="AL13" i="5"/>
  <c r="V10" i="6"/>
  <c r="AH22" i="5"/>
  <c r="AF25" i="5"/>
  <c r="AC40" i="5"/>
  <c r="AW43" i="6"/>
  <c r="R28" i="5"/>
  <c r="AI16" i="5"/>
  <c r="U31" i="5"/>
  <c r="AD7" i="5"/>
  <c r="AX52" i="6"/>
  <c r="T85" i="5"/>
  <c r="AL67" i="5"/>
  <c r="I88" i="6"/>
  <c r="V52" i="6"/>
  <c r="AO73" i="5"/>
  <c r="G85" i="5"/>
  <c r="AO94" i="6"/>
  <c r="AM4" i="6"/>
  <c r="I91" i="6"/>
  <c r="AX28" i="6"/>
  <c r="AE49" i="5"/>
  <c r="AB97" i="6"/>
  <c r="J88" i="6"/>
  <c r="AR46" i="5"/>
  <c r="V43" i="6"/>
  <c r="AD97" i="6"/>
  <c r="AF22" i="5"/>
  <c r="AX37" i="6"/>
  <c r="AZ40" i="5"/>
  <c r="AH4" i="6"/>
  <c r="AR19" i="5"/>
  <c r="AB91" i="5"/>
  <c r="R64" i="5"/>
  <c r="M16" i="5"/>
  <c r="X34" i="6"/>
  <c r="Y85" i="5"/>
  <c r="AH16" i="6"/>
  <c r="AW10" i="5"/>
  <c r="F64" i="5"/>
  <c r="AO70" i="5"/>
  <c r="W28" i="6"/>
  <c r="AB67" i="5"/>
  <c r="AQ4" i="5"/>
  <c r="N43" i="5"/>
  <c r="X40" i="6"/>
  <c r="G25" i="5"/>
  <c r="N31" i="6"/>
  <c r="AM34" i="5"/>
  <c r="AO4" i="5"/>
  <c r="AN49" i="5"/>
  <c r="AH43" i="6"/>
  <c r="AJ55" i="5"/>
  <c r="I85" i="5"/>
  <c r="AA22" i="5"/>
  <c r="AX13" i="5"/>
  <c r="AH19" i="6"/>
  <c r="I40" i="5"/>
  <c r="AS76" i="6"/>
  <c r="L82" i="5"/>
  <c r="O34" i="5"/>
  <c r="O73" i="5"/>
  <c r="AQ67" i="5"/>
  <c r="AW37" i="6"/>
  <c r="P13" i="6"/>
  <c r="Z52" i="5"/>
  <c r="AW7" i="6"/>
  <c r="AY58" i="6"/>
  <c r="P7" i="5"/>
  <c r="AR70" i="6"/>
  <c r="AF13" i="6"/>
  <c r="F46" i="6"/>
  <c r="AJ61" i="6"/>
  <c r="S13" i="6"/>
  <c r="AB76" i="5"/>
  <c r="AK40" i="6"/>
  <c r="AC64" i="5"/>
  <c r="AR49" i="6"/>
  <c r="AM85" i="6"/>
  <c r="AR37" i="6"/>
  <c r="V55" i="5"/>
  <c r="AX70" i="5"/>
  <c r="AF19" i="6"/>
  <c r="Q22" i="6"/>
  <c r="R61" i="6"/>
  <c r="Z43" i="5"/>
  <c r="AQ52" i="5"/>
  <c r="G76" i="5"/>
  <c r="AJ16" i="6"/>
  <c r="AO88" i="5"/>
  <c r="AK34" i="5"/>
  <c r="AK40" i="5"/>
  <c r="AE46" i="6"/>
  <c r="G34" i="6"/>
  <c r="T40" i="5"/>
  <c r="AZ46" i="5"/>
  <c r="AA70" i="5"/>
  <c r="AF28" i="5"/>
  <c r="AN25" i="6"/>
  <c r="AW49" i="6"/>
  <c r="H28" i="5"/>
  <c r="AM97" i="6"/>
  <c r="AG46" i="5"/>
  <c r="AA13" i="6"/>
  <c r="AR52" i="5"/>
  <c r="W52" i="5"/>
  <c r="C34" i="5"/>
  <c r="AJ37" i="6"/>
  <c r="AT4" i="6"/>
  <c r="E94" i="6"/>
  <c r="P31" i="6"/>
  <c r="AC43" i="5"/>
  <c r="AL79" i="6"/>
  <c r="H46" i="6"/>
  <c r="W19" i="5"/>
  <c r="AG46" i="6"/>
  <c r="U43" i="6"/>
  <c r="AN97" i="5"/>
  <c r="AB46" i="6"/>
  <c r="AL37" i="5"/>
  <c r="W58" i="6"/>
  <c r="AB73" i="5"/>
  <c r="AN64" i="5"/>
  <c r="AD43" i="6"/>
  <c r="K46" i="6"/>
  <c r="AX28" i="5"/>
  <c r="AW10" i="6"/>
  <c r="AY76" i="6"/>
  <c r="AT13" i="5"/>
  <c r="V13" i="6"/>
  <c r="AI22" i="6"/>
  <c r="O16" i="6"/>
  <c r="P19" i="5"/>
  <c r="L49" i="5"/>
  <c r="AN22" i="6"/>
  <c r="L37" i="6"/>
  <c r="AN22" i="5"/>
  <c r="R37" i="6"/>
  <c r="AM58" i="5"/>
  <c r="AX64" i="6"/>
  <c r="L22" i="6"/>
  <c r="AT70" i="5"/>
  <c r="O46" i="5"/>
  <c r="AD85" i="5"/>
  <c r="T58" i="5"/>
  <c r="K10" i="5"/>
  <c r="AB13" i="5"/>
  <c r="AZ28" i="6"/>
  <c r="AA64" i="5"/>
  <c r="G82" i="6"/>
  <c r="M43" i="5"/>
  <c r="AD88" i="6"/>
  <c r="X73" i="5"/>
  <c r="AZ4" i="5"/>
  <c r="AL49" i="5"/>
  <c r="AF52" i="5"/>
  <c r="AC67" i="6"/>
  <c r="AQ46" i="6"/>
  <c r="M28" i="5"/>
  <c r="K85" i="6"/>
  <c r="Z40" i="5"/>
  <c r="G10" i="6"/>
  <c r="AC13" i="5"/>
  <c r="AR55" i="5"/>
  <c r="O31" i="6"/>
  <c r="AY67" i="5"/>
  <c r="S22" i="6"/>
  <c r="AM13" i="6"/>
  <c r="AD64" i="6"/>
  <c r="AO79" i="5"/>
  <c r="Q97" i="5"/>
  <c r="AX85" i="5"/>
  <c r="AV43" i="6"/>
  <c r="AH31" i="5"/>
  <c r="AM25" i="5"/>
  <c r="AC31" i="5"/>
  <c r="AV22" i="6"/>
  <c r="AT67" i="6"/>
  <c r="H73" i="5"/>
  <c r="AI46" i="5"/>
  <c r="M55" i="5"/>
  <c r="M58" i="6"/>
  <c r="G52" i="6"/>
  <c r="AB79" i="5"/>
  <c r="AK7" i="6"/>
  <c r="AB31" i="5"/>
  <c r="AI31" i="5"/>
  <c r="AK52" i="5"/>
  <c r="AZ97" i="5"/>
  <c r="AE28" i="5"/>
  <c r="G55" i="5"/>
  <c r="AS55" i="5"/>
  <c r="AN55" i="5"/>
  <c r="AQ97" i="5"/>
  <c r="AW25" i="5"/>
  <c r="AR61" i="6"/>
  <c r="AN97" i="6"/>
  <c r="O4" i="6"/>
  <c r="AO46" i="6"/>
  <c r="AG55" i="6"/>
  <c r="AD25" i="5"/>
  <c r="C46" i="5"/>
  <c r="F28" i="5"/>
  <c r="AF64" i="5"/>
  <c r="AV19" i="6"/>
  <c r="E34" i="6"/>
  <c r="AD10" i="6"/>
  <c r="AF61" i="5"/>
  <c r="I55" i="5"/>
  <c r="X7" i="6"/>
  <c r="S4" i="5"/>
  <c r="AD55" i="6"/>
  <c r="AB19" i="6"/>
  <c r="AS49" i="6"/>
  <c r="AZ88" i="5"/>
  <c r="AA28" i="6"/>
  <c r="AL7" i="5"/>
  <c r="AU37" i="5"/>
  <c r="Z67" i="6"/>
  <c r="H64" i="5"/>
  <c r="O31" i="5"/>
  <c r="U79" i="5"/>
  <c r="AV37" i="5"/>
  <c r="AF4" i="6"/>
  <c r="AK46" i="5"/>
  <c r="Y52" i="6"/>
  <c r="AU52" i="5"/>
  <c r="AF52" i="6"/>
  <c r="AJ25" i="5"/>
  <c r="Z37" i="6"/>
  <c r="AO25" i="5"/>
  <c r="C52" i="6"/>
  <c r="AG10" i="5"/>
  <c r="AV19" i="5"/>
  <c r="O22" i="6"/>
  <c r="X13" i="6"/>
  <c r="W4" i="5"/>
  <c r="L58" i="5"/>
  <c r="AR97" i="5"/>
  <c r="AN25" i="5"/>
  <c r="V85" i="5"/>
  <c r="AL34" i="6"/>
  <c r="AH25" i="5"/>
  <c r="AO82" i="5"/>
  <c r="AS61" i="5"/>
  <c r="M40" i="6"/>
  <c r="AU91" i="5"/>
  <c r="AK88" i="5"/>
  <c r="AX55" i="6"/>
  <c r="U85" i="5"/>
  <c r="Q46" i="6"/>
  <c r="AO40" i="5"/>
  <c r="AG91" i="5"/>
  <c r="Z34" i="5"/>
  <c r="AJ7" i="6"/>
  <c r="AX67" i="6"/>
  <c r="G49" i="5"/>
  <c r="AU82" i="6"/>
  <c r="AL25" i="6"/>
  <c r="AB70" i="6"/>
  <c r="AE61" i="5"/>
  <c r="I70" i="6"/>
  <c r="AK22" i="5"/>
  <c r="L19" i="5"/>
  <c r="I10" i="5"/>
  <c r="O85" i="6"/>
  <c r="O55" i="5"/>
  <c r="X58" i="5"/>
  <c r="AZ31" i="6"/>
  <c r="AS43" i="5"/>
  <c r="AQ25" i="6"/>
  <c r="AJ31" i="6"/>
  <c r="M34" i="6"/>
  <c r="R22" i="6"/>
  <c r="E34" i="5"/>
  <c r="AE52" i="5"/>
  <c r="AX76" i="5"/>
  <c r="AY7" i="6"/>
  <c r="AT4" i="5"/>
  <c r="AM52" i="6"/>
  <c r="AC46" i="5"/>
  <c r="AI4" i="5"/>
  <c r="AQ31" i="5"/>
  <c r="AS70" i="5"/>
  <c r="AR64" i="5"/>
  <c r="AG7" i="5"/>
  <c r="AU25" i="5"/>
  <c r="AJ88" i="5"/>
  <c r="J76" i="6"/>
  <c r="AJ4" i="6"/>
  <c r="Y55" i="5"/>
  <c r="AB16" i="5"/>
  <c r="C22" i="5"/>
  <c r="AX16" i="6"/>
  <c r="AC76" i="5"/>
  <c r="AD16" i="6"/>
  <c r="AF73" i="6"/>
  <c r="AM97" i="5"/>
  <c r="V22" i="6"/>
  <c r="X16" i="5"/>
  <c r="W64" i="6"/>
  <c r="AE58" i="5"/>
  <c r="AJ40" i="5"/>
  <c r="S55" i="5"/>
  <c r="AW91" i="5"/>
  <c r="D22" i="5" l="1"/>
  <c r="AJ99" i="6"/>
  <c r="AI99" i="5"/>
  <c r="AT99" i="5"/>
  <c r="W99" i="5"/>
  <c r="D52" i="6"/>
  <c r="AF99" i="6"/>
  <c r="S99" i="5"/>
  <c r="D46" i="5"/>
  <c r="O99" i="6"/>
  <c r="AZ99" i="5"/>
  <c r="AT99" i="6"/>
  <c r="D34" i="5"/>
  <c r="AO99" i="5"/>
  <c r="AQ99" i="5"/>
  <c r="AH99" i="6"/>
  <c r="AM99" i="6"/>
  <c r="U99" i="5"/>
  <c r="F99" i="6"/>
  <c r="R99" i="5"/>
  <c r="AU99" i="5"/>
  <c r="AB99" i="5"/>
  <c r="AG99" i="5"/>
  <c r="D67" i="6"/>
  <c r="D34" i="6"/>
  <c r="T99" i="6"/>
  <c r="D19" i="6"/>
  <c r="AM99" i="5"/>
  <c r="AY99" i="5"/>
  <c r="AX99" i="6"/>
  <c r="AR99" i="6"/>
  <c r="AD99" i="6"/>
  <c r="AS99" i="5"/>
  <c r="AS99" i="6"/>
  <c r="D58" i="6"/>
  <c r="I99" i="5"/>
  <c r="D64" i="6"/>
  <c r="D13" i="5"/>
  <c r="D49" i="5"/>
  <c r="C100" i="6"/>
  <c r="D4" i="6"/>
  <c r="AP99" i="6"/>
  <c r="D7" i="5"/>
  <c r="V99" i="5"/>
  <c r="Z99" i="5"/>
  <c r="T99" i="5"/>
  <c r="Y99" i="6"/>
  <c r="AU99" i="6"/>
  <c r="AX99" i="5"/>
  <c r="D46" i="6"/>
  <c r="D91" i="5"/>
  <c r="D88" i="5"/>
  <c r="AQ99" i="6"/>
  <c r="AG99" i="6"/>
  <c r="R99" i="6"/>
  <c r="D43" i="5"/>
  <c r="AV99" i="5"/>
  <c r="D28" i="5"/>
  <c r="D55" i="6"/>
  <c r="N99" i="6"/>
  <c r="D82" i="5"/>
  <c r="D76" i="5"/>
  <c r="AW99" i="6"/>
  <c r="D28" i="6"/>
  <c r="D37" i="5"/>
  <c r="D94" i="5"/>
  <c r="AA99" i="6"/>
  <c r="D85" i="6"/>
  <c r="D10" i="6"/>
  <c r="D73" i="6"/>
  <c r="D10" i="5"/>
  <c r="D55" i="5"/>
  <c r="P99" i="6"/>
  <c r="D91" i="6"/>
  <c r="X99" i="5"/>
  <c r="O99" i="5"/>
  <c r="D40" i="5"/>
  <c r="AP99" i="5"/>
  <c r="Q99" i="5"/>
  <c r="AZ99" i="6"/>
  <c r="AN99" i="5"/>
  <c r="P99" i="5"/>
  <c r="AJ99" i="5"/>
  <c r="D19" i="5"/>
  <c r="D85" i="5"/>
  <c r="D76" i="6"/>
  <c r="D16" i="5"/>
  <c r="AK99" i="5"/>
  <c r="AH99" i="5"/>
  <c r="D25" i="6"/>
  <c r="AW99" i="5"/>
  <c r="D70" i="6"/>
  <c r="D16" i="6"/>
  <c r="D97" i="5"/>
  <c r="D70" i="5"/>
  <c r="D13" i="6"/>
  <c r="I99" i="6"/>
  <c r="AL99" i="6"/>
  <c r="M99" i="6"/>
  <c r="L99" i="5"/>
  <c r="D31" i="6"/>
  <c r="AI99" i="6"/>
  <c r="J99" i="6"/>
  <c r="K99" i="6"/>
  <c r="D31" i="5"/>
  <c r="Y99" i="5"/>
  <c r="AB99" i="6"/>
  <c r="D79" i="5"/>
  <c r="V99" i="6"/>
  <c r="U99" i="6"/>
  <c r="L99" i="6"/>
  <c r="D22" i="6"/>
  <c r="D97" i="6"/>
  <c r="D40" i="6"/>
  <c r="D88" i="6"/>
  <c r="K99" i="5"/>
  <c r="AC99" i="5"/>
  <c r="W186" i="11"/>
  <c r="I199" i="11"/>
  <c r="AL56" i="11"/>
  <c r="AF43" i="11"/>
  <c r="C108" i="11"/>
  <c r="M134" i="11"/>
  <c r="G30" i="11"/>
  <c r="AN121" i="11"/>
  <c r="F134" i="11"/>
  <c r="F30" i="11"/>
  <c r="J56" i="11"/>
  <c r="Q56" i="11"/>
  <c r="L30" i="11"/>
  <c r="M108" i="11"/>
  <c r="AP4" i="11"/>
  <c r="AA69" i="11"/>
  <c r="AG199" i="11"/>
  <c r="AE186" i="11"/>
  <c r="I173" i="11"/>
  <c r="AR160" i="11"/>
  <c r="J147" i="11"/>
  <c r="AT160" i="11"/>
  <c r="Y199" i="11"/>
  <c r="J134" i="11"/>
  <c r="F43" i="11"/>
  <c r="W17" i="11"/>
  <c r="AS56" i="11"/>
  <c r="AC43" i="11"/>
  <c r="AM4" i="11"/>
  <c r="AC95" i="11"/>
  <c r="AA30" i="11"/>
  <c r="W43" i="11"/>
  <c r="AX95" i="11"/>
  <c r="T56" i="11"/>
  <c r="AU43" i="11"/>
  <c r="AK30" i="11"/>
  <c r="W134" i="11"/>
  <c r="V17" i="11"/>
  <c r="S17" i="11"/>
  <c r="AI121" i="11"/>
  <c r="X56" i="11"/>
  <c r="Z173" i="11"/>
  <c r="I95" i="11"/>
  <c r="N134" i="11"/>
  <c r="N186" i="11"/>
  <c r="P43" i="11"/>
  <c r="Y69" i="11"/>
  <c r="AS30" i="11"/>
  <c r="E134" i="11"/>
  <c r="K160" i="11"/>
  <c r="Y134" i="11"/>
  <c r="AJ95" i="11"/>
  <c r="AF160" i="11"/>
  <c r="E43" i="11"/>
  <c r="Y108" i="11"/>
  <c r="K56" i="11"/>
  <c r="AC147" i="11"/>
  <c r="C95" i="11"/>
  <c r="R147" i="11"/>
  <c r="T4" i="11"/>
  <c r="V43" i="11"/>
  <c r="U173" i="11"/>
  <c r="E99" i="5"/>
  <c r="AA173" i="11"/>
  <c r="AL95" i="11"/>
  <c r="AK121" i="11"/>
  <c r="W95" i="11"/>
  <c r="AD95" i="11"/>
  <c r="AJ82" i="11"/>
  <c r="V82" i="11"/>
  <c r="AS82" i="11"/>
  <c r="AN134" i="11"/>
  <c r="N147" i="11"/>
  <c r="AV69" i="11"/>
  <c r="N43" i="11"/>
  <c r="Q17" i="11"/>
  <c r="R43" i="11"/>
  <c r="AA56" i="11"/>
  <c r="AW30" i="11"/>
  <c r="AP134" i="11"/>
  <c r="Y147" i="11"/>
  <c r="AJ121" i="11"/>
  <c r="Q199" i="11"/>
  <c r="Z95" i="11"/>
  <c r="AF69" i="11"/>
  <c r="AF186" i="11"/>
  <c r="K4" i="11"/>
  <c r="AR199" i="11"/>
  <c r="AU30" i="11"/>
  <c r="AX82" i="11"/>
  <c r="AO82" i="11"/>
  <c r="AB17" i="11"/>
  <c r="Y173" i="11"/>
  <c r="J43" i="11"/>
  <c r="AH56" i="11"/>
  <c r="K95" i="11"/>
  <c r="F121" i="11"/>
  <c r="G160" i="11"/>
  <c r="H95" i="11"/>
  <c r="Q186" i="11"/>
  <c r="AD56" i="11"/>
  <c r="Q4" i="11"/>
  <c r="S30" i="11"/>
  <c r="AH134" i="11"/>
  <c r="AG108" i="11"/>
  <c r="AD173" i="11"/>
  <c r="AS199" i="11"/>
  <c r="AF134" i="11"/>
  <c r="Y4" i="11"/>
  <c r="AE160" i="11"/>
  <c r="AI30" i="11"/>
  <c r="AJ56" i="11"/>
  <c r="AA121" i="11"/>
  <c r="AU199" i="11"/>
  <c r="V160" i="11"/>
  <c r="AU173" i="11"/>
  <c r="O147" i="11"/>
  <c r="AC30" i="11"/>
  <c r="X121" i="11"/>
  <c r="X82" i="11"/>
  <c r="N173" i="11"/>
  <c r="AG17" i="11"/>
  <c r="D4" i="11"/>
  <c r="V56" i="11"/>
  <c r="I186" i="11"/>
  <c r="AW56" i="11"/>
  <c r="AI82" i="11"/>
  <c r="AD4" i="11"/>
  <c r="W4" i="11"/>
  <c r="V173" i="11"/>
  <c r="E69" i="11"/>
  <c r="AR186" i="11"/>
  <c r="Q43" i="11"/>
  <c r="P56" i="11"/>
  <c r="AQ147" i="11"/>
  <c r="AN82" i="11"/>
  <c r="S160" i="11"/>
  <c r="P4" i="11"/>
  <c r="AT17" i="11"/>
  <c r="Y56" i="11"/>
  <c r="M95" i="11"/>
  <c r="AQ17" i="11"/>
  <c r="AJ199" i="11"/>
  <c r="AM160" i="11"/>
  <c r="AA43" i="11"/>
  <c r="AM69" i="11"/>
  <c r="AC186" i="11"/>
  <c r="G82" i="11"/>
  <c r="J121" i="11"/>
  <c r="AV134" i="11"/>
  <c r="F199" i="11"/>
  <c r="AM30" i="11"/>
  <c r="AP173" i="11"/>
  <c r="N160" i="11"/>
  <c r="AK56" i="11"/>
  <c r="W30" i="11"/>
  <c r="AR30" i="11"/>
  <c r="Y186" i="11"/>
  <c r="L69" i="11"/>
  <c r="AP186" i="11"/>
  <c r="E147" i="11"/>
  <c r="AW4" i="11"/>
  <c r="AL121" i="11"/>
  <c r="AW199" i="11"/>
  <c r="AL134" i="11"/>
  <c r="O134" i="11"/>
  <c r="W121" i="11"/>
  <c r="AW69" i="11"/>
  <c r="X186" i="11"/>
  <c r="J186" i="11"/>
  <c r="AO4" i="11"/>
  <c r="AN4" i="11"/>
  <c r="T199" i="11"/>
  <c r="AB108" i="11"/>
  <c r="E82" i="11"/>
  <c r="AD199" i="11"/>
  <c r="AQ108" i="11"/>
  <c r="AE82" i="11"/>
  <c r="M82" i="11"/>
  <c r="AP30" i="11"/>
  <c r="AK186" i="11"/>
  <c r="AQ160" i="11"/>
  <c r="AU82" i="11"/>
  <c r="D82" i="11"/>
  <c r="AO134" i="11"/>
  <c r="R108" i="11"/>
  <c r="E4" i="11"/>
  <c r="AS108" i="11"/>
  <c r="S82" i="11"/>
  <c r="U30" i="11"/>
  <c r="AE134" i="11"/>
  <c r="X147" i="11"/>
  <c r="Y17" i="11"/>
  <c r="S173" i="11"/>
  <c r="M17" i="11"/>
  <c r="G43" i="11"/>
  <c r="Y95" i="11"/>
  <c r="AC56" i="11"/>
  <c r="V134" i="11"/>
  <c r="AA199" i="11"/>
  <c r="P121" i="11"/>
  <c r="G69" i="11"/>
  <c r="AT173" i="11"/>
  <c r="V186" i="11"/>
  <c r="C56" i="11"/>
  <c r="AB30" i="11"/>
  <c r="AP69" i="11"/>
  <c r="AC121" i="11"/>
  <c r="AL199" i="11"/>
  <c r="AP108" i="11"/>
  <c r="H173" i="11"/>
  <c r="AR121" i="11"/>
  <c r="V95" i="11"/>
  <c r="AW160" i="11"/>
  <c r="AU56" i="11"/>
  <c r="V108" i="11"/>
  <c r="O82" i="11"/>
  <c r="K108" i="11"/>
  <c r="Z30" i="11"/>
  <c r="D173" i="11"/>
  <c r="C17" i="11"/>
  <c r="L95" i="11"/>
  <c r="D160" i="11"/>
  <c r="AK69" i="11"/>
  <c r="Q69" i="11"/>
  <c r="X199" i="11"/>
  <c r="Z4" i="11"/>
  <c r="AT56" i="11"/>
  <c r="Q95" i="11"/>
  <c r="AV56" i="11"/>
  <c r="C69" i="11"/>
  <c r="AV173" i="11"/>
  <c r="AW121" i="11"/>
  <c r="S108" i="11"/>
  <c r="AE30" i="11"/>
  <c r="W160" i="11"/>
  <c r="AI95" i="11"/>
  <c r="H186" i="11"/>
  <c r="C186" i="11"/>
  <c r="AM147" i="11"/>
  <c r="G199" i="11"/>
  <c r="M173" i="11"/>
  <c r="AL173" i="11"/>
  <c r="U160" i="11"/>
  <c r="AO173" i="11"/>
  <c r="K186" i="11"/>
  <c r="O4" i="11"/>
  <c r="AW147" i="11"/>
  <c r="X30" i="11"/>
  <c r="E160" i="11"/>
  <c r="AM121" i="11"/>
  <c r="AN30" i="11"/>
  <c r="C134" i="11"/>
  <c r="X43" i="11"/>
  <c r="F82" i="11"/>
  <c r="AX56" i="11"/>
  <c r="AQ69" i="11"/>
  <c r="AF108" i="11"/>
  <c r="D95" i="11"/>
  <c r="AK95" i="11"/>
  <c r="D17" i="11"/>
  <c r="C173" i="11"/>
  <c r="AP82" i="11"/>
  <c r="AO147" i="11"/>
  <c r="AQ56" i="11"/>
  <c r="AT30" i="11"/>
  <c r="AS69" i="11"/>
  <c r="AT186" i="11"/>
  <c r="AN186" i="11"/>
  <c r="M160" i="11"/>
  <c r="AG82" i="11"/>
  <c r="K82" i="11"/>
  <c r="O30" i="11"/>
  <c r="AH43" i="11"/>
  <c r="H30" i="11"/>
  <c r="AX134" i="11"/>
  <c r="M30" i="11"/>
  <c r="AI147" i="11"/>
  <c r="Z43" i="11"/>
  <c r="E17" i="11"/>
  <c r="C4" i="11"/>
  <c r="AG134" i="11"/>
  <c r="Z160" i="11"/>
  <c r="AR56" i="11"/>
  <c r="H4" i="11"/>
  <c r="AI160" i="11"/>
  <c r="AO121" i="11"/>
  <c r="N199" i="11"/>
  <c r="R4" i="11"/>
  <c r="L17" i="11"/>
  <c r="U17" i="11"/>
  <c r="O56" i="11"/>
  <c r="AW134" i="11"/>
  <c r="AQ43" i="11"/>
  <c r="F108" i="11"/>
  <c r="G121" i="11"/>
  <c r="AT82" i="11"/>
  <c r="M121" i="11"/>
  <c r="Y82" i="11"/>
  <c r="M199" i="11"/>
  <c r="M186" i="11"/>
  <c r="AV43" i="11"/>
  <c r="P69" i="11"/>
  <c r="C147" i="11"/>
  <c r="O43" i="11"/>
  <c r="AQ173" i="11"/>
  <c r="AT69" i="11"/>
  <c r="H160" i="11"/>
  <c r="R17" i="11"/>
  <c r="O121" i="11"/>
  <c r="X95" i="11"/>
  <c r="AD17" i="11"/>
  <c r="AS95" i="11"/>
  <c r="Z82" i="11"/>
  <c r="H199" i="11"/>
  <c r="J82" i="11"/>
  <c r="AC69" i="11"/>
  <c r="Z134" i="11"/>
  <c r="T69" i="11"/>
  <c r="R30" i="11"/>
  <c r="Q82" i="11"/>
  <c r="AD160" i="11"/>
  <c r="N56" i="11"/>
  <c r="AT43" i="11"/>
  <c r="AW186" i="11"/>
  <c r="AU69" i="11"/>
  <c r="AF4" i="11"/>
  <c r="G4" i="11"/>
  <c r="G95" i="11"/>
  <c r="AE147" i="11"/>
  <c r="S147" i="11"/>
  <c r="AB147" i="11"/>
  <c r="U199" i="11"/>
  <c r="P199" i="11"/>
  <c r="AU134" i="11"/>
  <c r="AL160" i="11"/>
  <c r="I30" i="11"/>
  <c r="AC4" i="11"/>
  <c r="AB121" i="11"/>
  <c r="AT134" i="11"/>
  <c r="AA95" i="11"/>
  <c r="AP147" i="11"/>
  <c r="AH82" i="11"/>
  <c r="V69" i="11"/>
  <c r="S69" i="11"/>
  <c r="AU17" i="11"/>
  <c r="AR173" i="11"/>
  <c r="F95" i="11"/>
  <c r="AG4" i="11"/>
  <c r="I4" i="11"/>
  <c r="Z17" i="11"/>
  <c r="AP43" i="11"/>
  <c r="E186" i="11"/>
  <c r="E108" i="11"/>
  <c r="G147" i="11"/>
  <c r="X69" i="11"/>
  <c r="AV30" i="11"/>
  <c r="AW95" i="11"/>
  <c r="AV199" i="11"/>
  <c r="H56" i="11"/>
  <c r="AF82" i="11"/>
  <c r="L43" i="11"/>
  <c r="AR95" i="11"/>
  <c r="AN108" i="11"/>
  <c r="AN69" i="11"/>
  <c r="AJ30" i="11"/>
  <c r="AG56" i="11"/>
  <c r="M4" i="11"/>
  <c r="AR147" i="11"/>
  <c r="AF121" i="11"/>
  <c r="T95" i="11"/>
  <c r="N30" i="11"/>
  <c r="X17" i="11"/>
  <c r="H108" i="11"/>
  <c r="AS186" i="11"/>
  <c r="H69" i="11"/>
  <c r="AT147" i="11"/>
  <c r="E30" i="11"/>
  <c r="AB56" i="11"/>
  <c r="L121" i="11"/>
  <c r="AK17" i="11"/>
  <c r="F69" i="11"/>
  <c r="AC173" i="11"/>
  <c r="Q147" i="11"/>
  <c r="U82" i="11"/>
  <c r="I69" i="11"/>
  <c r="L199" i="11"/>
  <c r="S134" i="11"/>
  <c r="AF199" i="11"/>
  <c r="AR4" i="11"/>
  <c r="AE108" i="11"/>
  <c r="AQ121" i="11"/>
  <c r="I56" i="11"/>
  <c r="D69" i="11"/>
  <c r="AV82" i="11"/>
  <c r="V4" i="11"/>
  <c r="T121" i="11"/>
  <c r="AG121" i="11"/>
  <c r="AW108" i="11"/>
  <c r="R95" i="11"/>
  <c r="AM108" i="11"/>
  <c r="U95" i="11"/>
  <c r="AJ147" i="11"/>
  <c r="AH108" i="11"/>
  <c r="AS4" i="11"/>
  <c r="AG30" i="11"/>
  <c r="AV121" i="11"/>
  <c r="M69" i="11"/>
  <c r="O199" i="11"/>
  <c r="AP17" i="11"/>
  <c r="N121" i="11"/>
  <c r="I121" i="11"/>
  <c r="N82" i="11"/>
  <c r="P186" i="11"/>
  <c r="AG147" i="11"/>
  <c r="J95" i="11"/>
  <c r="AO95" i="11"/>
  <c r="U69" i="11"/>
  <c r="K17" i="11"/>
  <c r="AD69" i="11"/>
  <c r="R199" i="11"/>
  <c r="AD82" i="11"/>
  <c r="N17" i="11"/>
  <c r="AI134" i="11"/>
  <c r="X4" i="11"/>
  <c r="D147" i="11"/>
  <c r="L108" i="11"/>
  <c r="W69" i="11"/>
  <c r="AL30" i="11"/>
  <c r="AJ17" i="11"/>
  <c r="AS173" i="11"/>
  <c r="Q108" i="11"/>
  <c r="V147" i="11"/>
  <c r="AA134" i="11"/>
  <c r="AX121" i="11"/>
  <c r="O186" i="11"/>
  <c r="AT121" i="11"/>
  <c r="H134" i="11"/>
  <c r="U186" i="11"/>
  <c r="AA186" i="11"/>
  <c r="P17" i="11"/>
  <c r="AE4" i="11"/>
  <c r="P30" i="11"/>
  <c r="AD108" i="11"/>
  <c r="Z56" i="11"/>
  <c r="AN147" i="11"/>
  <c r="AK108" i="11"/>
  <c r="AF173" i="11"/>
  <c r="U43" i="11"/>
  <c r="AU186" i="11"/>
  <c r="K30" i="11"/>
  <c r="T160" i="11"/>
  <c r="AF147" i="11"/>
  <c r="J17" i="11"/>
  <c r="AS43" i="11"/>
  <c r="AH121" i="11"/>
  <c r="W147" i="11"/>
  <c r="F160" i="11"/>
  <c r="AJ43" i="11"/>
  <c r="AM43" i="11"/>
  <c r="AG95" i="11"/>
  <c r="AV108" i="11"/>
  <c r="AI108" i="11"/>
  <c r="X173" i="11"/>
  <c r="AS160" i="11"/>
  <c r="J4" i="11"/>
  <c r="AI4" i="11"/>
  <c r="AP160" i="11"/>
  <c r="AM95" i="11"/>
  <c r="T82" i="11"/>
  <c r="AM199" i="11"/>
  <c r="AE173" i="11"/>
  <c r="AO160" i="11"/>
  <c r="AH17" i="11"/>
  <c r="E121" i="11"/>
  <c r="AQ95" i="11"/>
  <c r="L173" i="11"/>
  <c r="AX4" i="11"/>
  <c r="AE95" i="11"/>
  <c r="Y160" i="11"/>
  <c r="AW17" i="11"/>
  <c r="T147" i="11"/>
  <c r="AV17" i="11"/>
  <c r="N4" i="11"/>
  <c r="AS134" i="11"/>
  <c r="AV186" i="11"/>
  <c r="AK147" i="11"/>
  <c r="AJ160" i="11"/>
  <c r="O173" i="11"/>
  <c r="AN95" i="11"/>
  <c r="AN173" i="11"/>
  <c r="AO108" i="11"/>
  <c r="Y43" i="11"/>
  <c r="J160" i="11"/>
  <c r="AI69" i="11"/>
  <c r="R69" i="11"/>
  <c r="AP56" i="11"/>
  <c r="AK82" i="11"/>
  <c r="X134" i="11"/>
  <c r="E173" i="11"/>
  <c r="G186" i="11"/>
  <c r="E199" i="11"/>
  <c r="AI186" i="11"/>
  <c r="AE43" i="11"/>
  <c r="F56" i="11"/>
  <c r="J30" i="11"/>
  <c r="AB69" i="11"/>
  <c r="AQ82" i="11"/>
  <c r="C43" i="11"/>
  <c r="AI17" i="11"/>
  <c r="AK134" i="11"/>
  <c r="AK43" i="11"/>
  <c r="AJ4" i="11"/>
  <c r="AT4" i="11"/>
  <c r="AL69" i="11"/>
  <c r="AI43" i="11"/>
  <c r="AH69" i="11"/>
  <c r="AL43" i="11"/>
  <c r="AG186" i="11"/>
  <c r="AF30" i="11"/>
  <c r="AK199" i="11"/>
  <c r="AV147" i="11"/>
  <c r="R134" i="11"/>
  <c r="R82" i="11"/>
  <c r="I82" i="11"/>
  <c r="AO199" i="11"/>
  <c r="AE121" i="11"/>
  <c r="K147" i="11"/>
  <c r="Y121" i="11"/>
  <c r="AC134" i="11"/>
  <c r="P160" i="11"/>
  <c r="AJ134" i="11"/>
  <c r="AA82" i="11"/>
  <c r="AX147" i="11"/>
  <c r="AX43" i="11"/>
  <c r="U147" i="11"/>
  <c r="AB199" i="11"/>
  <c r="R186" i="11"/>
  <c r="AU4" i="11"/>
  <c r="P134" i="11"/>
  <c r="V121" i="11"/>
  <c r="AD121" i="11"/>
  <c r="AQ4" i="11"/>
  <c r="D134" i="11"/>
  <c r="S186" i="11"/>
  <c r="AA147" i="11"/>
  <c r="AK4" i="11"/>
  <c r="Z199" i="11"/>
  <c r="AC160" i="11"/>
  <c r="I17" i="11"/>
  <c r="AH186" i="11"/>
  <c r="D108" i="11"/>
  <c r="AQ134" i="11"/>
  <c r="K173" i="11"/>
  <c r="AE69" i="11"/>
  <c r="T43" i="11"/>
  <c r="AF17" i="11"/>
  <c r="AB82" i="11"/>
  <c r="AQ186" i="11"/>
  <c r="AR69" i="11"/>
  <c r="S121" i="11"/>
  <c r="D43" i="11"/>
  <c r="K69" i="11"/>
  <c r="S56" i="11"/>
  <c r="T173" i="11"/>
  <c r="W173" i="11"/>
  <c r="Q160" i="11"/>
  <c r="AF95" i="11"/>
  <c r="AN160" i="11"/>
  <c r="AL186" i="11"/>
  <c r="AI199" i="11"/>
  <c r="G17" i="11"/>
  <c r="AM186" i="11"/>
  <c r="O69" i="11"/>
  <c r="AG69" i="11"/>
  <c r="T108" i="11"/>
  <c r="AU147" i="11"/>
  <c r="AO17" i="11"/>
  <c r="N95" i="11"/>
  <c r="H147" i="11"/>
  <c r="AX17" i="11"/>
  <c r="AH160" i="11"/>
  <c r="F173" i="11"/>
  <c r="AB160" i="11"/>
  <c r="I134" i="11"/>
  <c r="AI56" i="11"/>
  <c r="V199" i="11"/>
  <c r="F186" i="11"/>
  <c r="AL147" i="11"/>
  <c r="AH95" i="11"/>
  <c r="AA17" i="11"/>
  <c r="AU108" i="11"/>
  <c r="AS147" i="11"/>
  <c r="L134" i="11"/>
  <c r="M147" i="11"/>
  <c r="Z121" i="11"/>
  <c r="AU160" i="11"/>
  <c r="D186" i="11"/>
  <c r="P95" i="11"/>
  <c r="F147" i="11"/>
  <c r="AJ173" i="11"/>
  <c r="AV95" i="11"/>
  <c r="AJ108" i="11"/>
  <c r="AR17" i="11"/>
  <c r="L186" i="11"/>
  <c r="AQ199" i="11"/>
  <c r="AJ186" i="11"/>
  <c r="O17" i="11"/>
  <c r="V30" i="11"/>
  <c r="K121" i="11"/>
  <c r="AR82" i="11"/>
  <c r="H43" i="11"/>
  <c r="Q173" i="11"/>
  <c r="Q134" i="11"/>
  <c r="AB95" i="11"/>
  <c r="AO186" i="11"/>
  <c r="AI173" i="11"/>
  <c r="AH173" i="11"/>
  <c r="C30" i="11"/>
  <c r="AA108" i="11"/>
  <c r="C199" i="11"/>
  <c r="I108" i="11"/>
  <c r="K43" i="11"/>
  <c r="I147" i="11"/>
  <c r="N69" i="11"/>
  <c r="AX186" i="11"/>
  <c r="Z186" i="11"/>
  <c r="AL108" i="11"/>
  <c r="F17" i="11"/>
  <c r="AS121" i="11"/>
  <c r="AG43" i="11"/>
  <c r="AW173" i="11"/>
  <c r="L82" i="11"/>
  <c r="AP121" i="11"/>
  <c r="W108" i="11"/>
  <c r="AM56" i="11"/>
  <c r="I43" i="11"/>
  <c r="U121" i="11"/>
  <c r="AP199" i="11"/>
  <c r="AE199" i="11"/>
  <c r="O108" i="11"/>
  <c r="Z147" i="11"/>
  <c r="M43" i="11"/>
  <c r="AG160" i="11"/>
  <c r="AF56" i="11"/>
  <c r="AV4" i="11"/>
  <c r="AN17" i="11"/>
  <c r="C82" i="11"/>
  <c r="S4" i="11"/>
  <c r="G56" i="11"/>
  <c r="AB186" i="11"/>
  <c r="AE17" i="11"/>
  <c r="AB173" i="11"/>
  <c r="AM173" i="11"/>
  <c r="R173" i="11"/>
  <c r="AN199" i="11"/>
  <c r="AX173" i="11"/>
  <c r="AB43" i="11"/>
  <c r="H121" i="11"/>
  <c r="AX160" i="11"/>
  <c r="D56" i="11"/>
  <c r="AN43" i="11"/>
  <c r="AU95" i="11"/>
  <c r="J108" i="11"/>
  <c r="R160" i="11"/>
  <c r="T186" i="11"/>
  <c r="L147" i="11"/>
  <c r="Q30" i="11"/>
  <c r="W199" i="11"/>
  <c r="U108" i="11"/>
  <c r="G173" i="11"/>
  <c r="U4" i="11"/>
  <c r="AX108" i="11"/>
  <c r="Z69" i="11"/>
  <c r="AA160" i="11"/>
  <c r="AW43" i="11"/>
  <c r="P82" i="11"/>
  <c r="AT199" i="11"/>
  <c r="AL17" i="11"/>
  <c r="Z108" i="11"/>
  <c r="AT108" i="11"/>
  <c r="AC108" i="11"/>
  <c r="S199" i="11"/>
  <c r="P147" i="11"/>
  <c r="O95" i="11"/>
  <c r="H17" i="11"/>
  <c r="AD134" i="11"/>
  <c r="G108" i="11"/>
  <c r="AM17" i="11"/>
  <c r="M56" i="11"/>
  <c r="E56" i="11"/>
  <c r="W82" i="11"/>
  <c r="P173" i="11"/>
  <c r="AD186" i="11"/>
  <c r="J173" i="11"/>
  <c r="AE56" i="11"/>
  <c r="AR43" i="11"/>
  <c r="U134" i="11"/>
  <c r="W56" i="11"/>
  <c r="T134" i="11"/>
  <c r="AP95" i="11"/>
  <c r="AH4" i="11"/>
  <c r="J199" i="11"/>
  <c r="AJ69" i="11"/>
  <c r="R121" i="11"/>
  <c r="AO30" i="11"/>
  <c r="AL82" i="11"/>
  <c r="AO43" i="11"/>
  <c r="AH199" i="11"/>
  <c r="D30" i="11"/>
  <c r="AD43" i="11"/>
  <c r="C160" i="11"/>
  <c r="C121" i="11"/>
  <c r="D199" i="11"/>
  <c r="AT95" i="11"/>
  <c r="AR134" i="11"/>
  <c r="AA4" i="11"/>
  <c r="Q121" i="11"/>
  <c r="L56" i="11"/>
  <c r="AB4" i="11"/>
  <c r="AW82" i="11"/>
  <c r="AD147" i="11"/>
  <c r="AN56" i="11"/>
  <c r="AD30" i="11"/>
  <c r="AM134" i="11"/>
  <c r="AC17" i="11"/>
  <c r="O160" i="11"/>
  <c r="L4" i="11"/>
  <c r="AU121" i="11"/>
  <c r="H82" i="11"/>
  <c r="E95" i="11"/>
  <c r="AC199" i="11"/>
  <c r="AH147" i="11"/>
  <c r="S95" i="11"/>
  <c r="AX199" i="11"/>
  <c r="AL4" i="11"/>
  <c r="AO56" i="11"/>
  <c r="AK173" i="11"/>
  <c r="P108" i="11"/>
  <c r="U56" i="11"/>
  <c r="D121" i="11"/>
  <c r="I160" i="11"/>
  <c r="AX30" i="11"/>
  <c r="AK160" i="11"/>
  <c r="S43" i="11"/>
  <c r="T30" i="11"/>
  <c r="AC82" i="11"/>
  <c r="G134" i="11"/>
  <c r="K134" i="11"/>
  <c r="T17" i="11"/>
  <c r="Y30" i="11"/>
  <c r="X160" i="11"/>
  <c r="AB134" i="11"/>
  <c r="J69" i="11"/>
  <c r="L160" i="11"/>
  <c r="AR108" i="11"/>
  <c r="R56" i="11"/>
  <c r="K199" i="11"/>
  <c r="AX69" i="11"/>
  <c r="AM82" i="11"/>
  <c r="AQ30" i="11"/>
  <c r="AV160" i="11"/>
  <c r="F4" i="11"/>
  <c r="N108" i="11"/>
  <c r="AH30" i="11"/>
  <c r="AO69" i="11"/>
  <c r="X108" i="11"/>
  <c r="AS17" i="11"/>
  <c r="AG173" i="11"/>
  <c r="D73" i="5"/>
  <c r="D58" i="5"/>
  <c r="W99" i="6"/>
  <c r="AV99" i="6"/>
  <c r="M99" i="5"/>
  <c r="AL99" i="5"/>
  <c r="S99" i="6"/>
  <c r="X99" i="6"/>
  <c r="G99" i="5"/>
  <c r="AK99" i="6"/>
  <c r="AN99" i="6"/>
  <c r="AE99" i="5"/>
  <c r="AC99" i="6"/>
  <c r="AE99" i="6"/>
  <c r="D49" i="6"/>
  <c r="H99" i="6"/>
  <c r="AO99" i="6"/>
  <c r="F99" i="5"/>
  <c r="G99" i="6"/>
  <c r="Z99" i="6"/>
  <c r="D4" i="5"/>
  <c r="C100" i="5"/>
  <c r="D7" i="6"/>
  <c r="D79" i="6"/>
  <c r="D64" i="5"/>
  <c r="D37" i="6"/>
  <c r="AD99" i="5"/>
  <c r="AY99" i="6"/>
  <c r="N99" i="5"/>
  <c r="D94" i="6"/>
  <c r="D25" i="5"/>
  <c r="Q99" i="6"/>
  <c r="N5" i="11"/>
  <c r="AV57" i="11"/>
  <c r="AO122" i="11"/>
  <c r="AJ122" i="11"/>
  <c r="U44" i="11"/>
  <c r="AM44" i="11"/>
  <c r="AS161" i="11"/>
  <c r="H96" i="11"/>
  <c r="G5" i="11"/>
  <c r="AK187" i="11"/>
  <c r="I161" i="11"/>
  <c r="H161" i="11"/>
  <c r="AL18" i="11"/>
  <c r="O18" i="11"/>
  <c r="AD148" i="11"/>
  <c r="R5" i="11"/>
  <c r="T96" i="11"/>
  <c r="AK70" i="11"/>
  <c r="S57" i="11"/>
  <c r="AL31" i="11"/>
  <c r="AK57" i="11"/>
  <c r="AA161" i="11"/>
  <c r="S18" i="11"/>
  <c r="AJ31" i="11"/>
  <c r="X122" i="11"/>
  <c r="AO96" i="11"/>
  <c r="AN187" i="11"/>
  <c r="AK31" i="11"/>
  <c r="AC18" i="11"/>
  <c r="T18" i="11"/>
  <c r="AF96" i="11"/>
  <c r="R161" i="11"/>
  <c r="AQ83" i="11"/>
  <c r="AL57" i="11"/>
  <c r="E70" i="11"/>
  <c r="C44" i="11"/>
  <c r="AW83" i="11"/>
  <c r="T174" i="11"/>
  <c r="U18" i="11"/>
  <c r="K187" i="11"/>
  <c r="AN122" i="11"/>
  <c r="AH187" i="11"/>
  <c r="AT109" i="11"/>
  <c r="Z57" i="11"/>
  <c r="Q57" i="11"/>
  <c r="U5" i="11"/>
  <c r="H44" i="11"/>
  <c r="N70" i="11"/>
  <c r="Q18" i="11"/>
  <c r="AX135" i="11"/>
  <c r="AJ96" i="11"/>
  <c r="I5" i="11"/>
  <c r="AA187" i="11"/>
  <c r="AJ161" i="11"/>
  <c r="AC200" i="11"/>
  <c r="J135" i="11"/>
  <c r="M18" i="11"/>
  <c r="O135" i="11"/>
  <c r="D70" i="11"/>
  <c r="Z200" i="11"/>
  <c r="AQ18" i="11"/>
  <c r="U135" i="11"/>
  <c r="P31" i="11"/>
  <c r="M109" i="11"/>
  <c r="AI44" i="11"/>
  <c r="K70" i="11"/>
  <c r="AB57" i="11"/>
  <c r="AR187" i="11"/>
  <c r="AC187" i="11"/>
  <c r="AT5" i="11"/>
  <c r="AT122" i="11"/>
  <c r="G200" i="11"/>
  <c r="AC57" i="11"/>
  <c r="AD200" i="11"/>
  <c r="AH174" i="11"/>
  <c r="AS174" i="11"/>
  <c r="C187" i="11"/>
  <c r="AQ5" i="11"/>
  <c r="Y5" i="11"/>
  <c r="P135" i="11"/>
  <c r="K5" i="11"/>
  <c r="AS83" i="11"/>
  <c r="C200" i="11"/>
  <c r="AU174" i="11"/>
  <c r="H57" i="11"/>
  <c r="T83" i="11"/>
  <c r="AQ96" i="11"/>
  <c r="S135" i="11"/>
  <c r="AT174" i="11"/>
  <c r="AI31" i="11"/>
  <c r="I31" i="11"/>
  <c r="AA31" i="11"/>
  <c r="AV31" i="11"/>
  <c r="S174" i="11"/>
  <c r="AL122" i="11"/>
  <c r="AU5" i="11"/>
  <c r="AO83" i="11"/>
  <c r="R83" i="11"/>
  <c r="F174" i="11"/>
  <c r="AK83" i="11"/>
  <c r="E18" i="11"/>
  <c r="AH70" i="11"/>
  <c r="AN148" i="11"/>
  <c r="R31" i="11"/>
  <c r="Y57" i="11"/>
  <c r="AX122" i="11"/>
  <c r="AU83" i="11"/>
  <c r="Z187" i="11"/>
  <c r="Y83" i="11"/>
  <c r="Z122" i="11"/>
  <c r="AS31" i="11"/>
  <c r="AS70" i="11"/>
  <c r="AF5" i="11"/>
  <c r="J31" i="11"/>
  <c r="AM135" i="11"/>
  <c r="AW44" i="11"/>
  <c r="AD122" i="11"/>
  <c r="AM5" i="11"/>
  <c r="M57" i="11"/>
  <c r="AV200" i="11"/>
  <c r="S83" i="11"/>
  <c r="AC96" i="11"/>
  <c r="H148" i="11"/>
  <c r="AG187" i="11"/>
  <c r="AL187" i="11"/>
  <c r="X109" i="11"/>
  <c r="P44" i="11"/>
  <c r="Q122" i="11"/>
  <c r="AQ174" i="11"/>
  <c r="P83" i="11"/>
  <c r="AL200" i="11"/>
  <c r="AJ200" i="11"/>
  <c r="G187" i="11"/>
  <c r="D122" i="11"/>
  <c r="Y70" i="11"/>
  <c r="AF135" i="11"/>
  <c r="M135" i="11"/>
  <c r="AQ44" i="11"/>
  <c r="AR96" i="11"/>
  <c r="AR70" i="11"/>
  <c r="AF70" i="11"/>
  <c r="AP44" i="11"/>
  <c r="AB96" i="11"/>
  <c r="R57" i="11"/>
  <c r="X148" i="11"/>
  <c r="AG174" i="11"/>
  <c r="AQ187" i="11"/>
  <c r="V122" i="11"/>
  <c r="AG109" i="11"/>
  <c r="K83" i="11"/>
  <c r="AJ109" i="11"/>
  <c r="AF174" i="11"/>
  <c r="AD31" i="11"/>
  <c r="AH18" i="11"/>
  <c r="AB148" i="11"/>
  <c r="O57" i="11"/>
  <c r="U122" i="11"/>
  <c r="Y200" i="11"/>
  <c r="AN161" i="11"/>
  <c r="F109" i="11"/>
  <c r="F135" i="11"/>
  <c r="AV174" i="11"/>
  <c r="AV161" i="11"/>
  <c r="W44" i="11"/>
  <c r="H135" i="11"/>
  <c r="J161" i="11"/>
  <c r="AN5" i="11"/>
  <c r="AM57" i="11"/>
  <c r="C161" i="11"/>
  <c r="R135" i="11"/>
  <c r="R70" i="11"/>
  <c r="Y161" i="11"/>
  <c r="AJ18" i="11"/>
  <c r="AG44" i="11"/>
  <c r="AQ135" i="11"/>
  <c r="AX5" i="11"/>
  <c r="AM96" i="11"/>
  <c r="O83" i="11"/>
  <c r="U161" i="11"/>
  <c r="H109" i="11"/>
  <c r="AN18" i="11"/>
  <c r="AL135" i="11"/>
  <c r="AL96" i="11"/>
  <c r="S161" i="11"/>
  <c r="AL70" i="11"/>
  <c r="J122" i="11"/>
  <c r="C83" i="11"/>
  <c r="AT57" i="11"/>
  <c r="K44" i="11"/>
  <c r="Y96" i="11"/>
  <c r="AK148" i="11"/>
  <c r="AP109" i="11"/>
  <c r="AO70" i="11"/>
  <c r="I148" i="11"/>
  <c r="AU161" i="11"/>
  <c r="L96" i="11"/>
  <c r="AB174" i="11"/>
  <c r="J18" i="11"/>
  <c r="L161" i="11"/>
  <c r="AW122" i="11"/>
  <c r="P57" i="11"/>
  <c r="AD135" i="11"/>
  <c r="AI174" i="11"/>
  <c r="P161" i="11"/>
  <c r="V96" i="11"/>
  <c r="AE44" i="11"/>
  <c r="W96" i="11"/>
  <c r="O5" i="11"/>
  <c r="X161" i="11"/>
  <c r="AW174" i="11"/>
  <c r="AP174" i="11"/>
  <c r="AD18" i="11"/>
  <c r="AG57" i="11"/>
  <c r="W187" i="11"/>
  <c r="M161" i="11"/>
  <c r="AP70" i="11"/>
  <c r="AH109" i="11"/>
  <c r="AX96" i="11"/>
  <c r="K31" i="11"/>
  <c r="V161" i="11"/>
  <c r="T135" i="11"/>
  <c r="V5" i="11"/>
  <c r="D135" i="11"/>
  <c r="Q135" i="11"/>
  <c r="V44" i="11"/>
  <c r="AO187" i="11"/>
  <c r="L70" i="11"/>
  <c r="M70" i="11"/>
  <c r="D44" i="11"/>
  <c r="U109" i="11"/>
  <c r="N187" i="11"/>
  <c r="S148" i="11"/>
  <c r="V57" i="11"/>
  <c r="AH161" i="11"/>
  <c r="AR122" i="11"/>
  <c r="AQ122" i="11"/>
  <c r="N122" i="11"/>
  <c r="AC135" i="11"/>
  <c r="V148" i="11"/>
  <c r="AD44" i="11"/>
  <c r="AO161" i="11"/>
  <c r="J57" i="11"/>
  <c r="Q70" i="11"/>
  <c r="N44" i="11"/>
  <c r="G174" i="11"/>
  <c r="E99" i="6"/>
  <c r="AA135" i="11"/>
  <c r="Z174" i="11"/>
  <c r="L135" i="11"/>
  <c r="F5" i="11"/>
  <c r="F96" i="11"/>
  <c r="N31" i="11"/>
  <c r="E148" i="11"/>
  <c r="S31" i="11"/>
  <c r="P200" i="11"/>
  <c r="AH122" i="11"/>
  <c r="AC122" i="11"/>
  <c r="AH148" i="11"/>
  <c r="AM122" i="11"/>
  <c r="N109" i="11"/>
  <c r="AA83" i="11"/>
  <c r="AU122" i="11"/>
  <c r="U57" i="11"/>
  <c r="AQ161" i="11"/>
  <c r="AS109" i="11"/>
  <c r="AG5" i="11"/>
  <c r="H70" i="11"/>
  <c r="G148" i="11"/>
  <c r="U96" i="11"/>
  <c r="AW187" i="11"/>
  <c r="AT135" i="11"/>
  <c r="K148" i="11"/>
  <c r="G18" i="11"/>
  <c r="F122" i="11"/>
  <c r="AP31" i="11"/>
  <c r="AS44" i="11"/>
  <c r="AE83" i="11"/>
  <c r="C18" i="11"/>
  <c r="AT83" i="11"/>
  <c r="AT44" i="11"/>
  <c r="AX18" i="11"/>
  <c r="AL174" i="11"/>
  <c r="AV109" i="11"/>
  <c r="J109" i="11"/>
  <c r="AK135" i="11"/>
  <c r="AE200" i="11"/>
  <c r="S187" i="11"/>
  <c r="P18" i="11"/>
  <c r="L83" i="11"/>
  <c r="N57" i="11"/>
  <c r="AN44" i="11"/>
  <c r="AK44" i="11"/>
  <c r="X57" i="11"/>
  <c r="AA200" i="11"/>
  <c r="W200" i="11"/>
  <c r="AI5" i="11"/>
  <c r="AC5" i="11"/>
  <c r="W122" i="11"/>
  <c r="X31" i="11"/>
  <c r="AA44" i="11"/>
  <c r="AK96" i="11"/>
  <c r="E5" i="11"/>
  <c r="Z18" i="11"/>
  <c r="T122" i="11"/>
  <c r="AM200" i="11"/>
  <c r="AJ148" i="11"/>
  <c r="U148" i="11"/>
  <c r="T109" i="11"/>
  <c r="E135" i="11"/>
  <c r="M5" i="11"/>
  <c r="AW135" i="11"/>
  <c r="AW161" i="11"/>
  <c r="AD174" i="11"/>
  <c r="AE174" i="11"/>
  <c r="AF57" i="11"/>
  <c r="F31" i="11"/>
  <c r="AL161" i="11"/>
  <c r="AT148" i="11"/>
  <c r="AI122" i="11"/>
  <c r="W18" i="11"/>
  <c r="AD70" i="11"/>
  <c r="AV96" i="11"/>
  <c r="L187" i="11"/>
  <c r="AF31" i="11"/>
  <c r="V70" i="11"/>
  <c r="AI96" i="11"/>
  <c r="M44" i="11"/>
  <c r="N83" i="11"/>
  <c r="AS122" i="11"/>
  <c r="AR135" i="11"/>
  <c r="D187" i="11"/>
  <c r="F70" i="11"/>
  <c r="AU135" i="11"/>
  <c r="C109" i="11"/>
  <c r="AX70" i="11"/>
  <c r="E31" i="11"/>
  <c r="H83" i="11"/>
  <c r="AG122" i="11"/>
  <c r="S109" i="11"/>
  <c r="O148" i="11"/>
  <c r="K122" i="11"/>
  <c r="O174" i="11"/>
  <c r="AK122" i="11"/>
  <c r="R44" i="11"/>
  <c r="K96" i="11"/>
  <c r="AX31" i="11"/>
  <c r="R122" i="11"/>
  <c r="W5" i="11"/>
  <c r="AN96" i="11"/>
  <c r="E44" i="11"/>
  <c r="Q174" i="11"/>
  <c r="G57" i="11"/>
  <c r="AR5" i="11"/>
  <c r="R109" i="11"/>
  <c r="O70" i="11"/>
  <c r="E122" i="11"/>
  <c r="AB135" i="11"/>
  <c r="Q109" i="11"/>
  <c r="AV187" i="11"/>
  <c r="AO57" i="11"/>
  <c r="R148" i="11"/>
  <c r="J174" i="11"/>
  <c r="D5" i="11"/>
  <c r="AP5" i="11"/>
  <c r="K57" i="11"/>
  <c r="AD187" i="11"/>
  <c r="N200" i="11"/>
  <c r="K174" i="11"/>
  <c r="Y122" i="11"/>
  <c r="S122" i="11"/>
  <c r="AV44" i="11"/>
  <c r="C70" i="11"/>
  <c r="AK174" i="11"/>
  <c r="D31" i="11"/>
  <c r="W70" i="11"/>
  <c r="AU109" i="11"/>
  <c r="Z161" i="11"/>
  <c r="C174" i="11"/>
  <c r="AB70" i="11"/>
  <c r="AN70" i="11"/>
  <c r="AW70" i="11"/>
  <c r="J70" i="11"/>
  <c r="Y109" i="11"/>
  <c r="AQ57" i="11"/>
  <c r="AB31" i="11"/>
  <c r="AA174" i="11"/>
  <c r="Y148" i="11"/>
  <c r="AL148" i="11"/>
  <c r="AM18" i="11"/>
  <c r="N148" i="11"/>
  <c r="E161" i="11"/>
  <c r="H31" i="11"/>
  <c r="X83" i="11"/>
  <c r="U187" i="11"/>
  <c r="AH5" i="11"/>
  <c r="AV83" i="11"/>
  <c r="D96" i="11"/>
  <c r="AX187" i="11"/>
  <c r="AT31" i="11"/>
  <c r="AF83" i="11"/>
  <c r="U200" i="11"/>
  <c r="Y174" i="11"/>
  <c r="Z5" i="11"/>
  <c r="AV148" i="11"/>
  <c r="AO31" i="11"/>
  <c r="AS96" i="11"/>
  <c r="AR57" i="11"/>
  <c r="X96" i="11"/>
  <c r="I109" i="11"/>
  <c r="AF122" i="11"/>
  <c r="AI109" i="11"/>
  <c r="M31" i="11"/>
  <c r="W31" i="11"/>
  <c r="J200" i="11"/>
  <c r="AT161" i="11"/>
  <c r="R200" i="11"/>
  <c r="Q44" i="11"/>
  <c r="AW18" i="11"/>
  <c r="AH44" i="11"/>
  <c r="X18" i="11"/>
  <c r="V109" i="11"/>
  <c r="AP96" i="11"/>
  <c r="M187" i="11"/>
  <c r="W135" i="11"/>
  <c r="G161" i="11"/>
  <c r="T5" i="11"/>
  <c r="AA122" i="11"/>
  <c r="F161" i="11"/>
  <c r="T57" i="11"/>
  <c r="AF148" i="11"/>
  <c r="AV122" i="11"/>
  <c r="C135" i="11"/>
  <c r="AL5" i="11"/>
  <c r="AC83" i="11"/>
  <c r="AF161" i="11"/>
  <c r="L57" i="11"/>
  <c r="AS148" i="11"/>
  <c r="AN135" i="11"/>
  <c r="AO109" i="11"/>
  <c r="AG161" i="11"/>
  <c r="F148" i="11"/>
  <c r="AI57" i="11"/>
  <c r="AW57" i="11"/>
  <c r="AN31" i="11"/>
  <c r="AV70" i="11"/>
  <c r="AE135" i="11"/>
  <c r="AP200" i="11"/>
  <c r="AT70" i="11"/>
  <c r="AF18" i="11"/>
  <c r="AP122" i="11"/>
  <c r="AX174" i="11"/>
  <c r="E96" i="11"/>
  <c r="F57" i="11"/>
  <c r="X135" i="11"/>
  <c r="X200" i="11"/>
  <c r="Q96" i="11"/>
  <c r="I18" i="11"/>
  <c r="P70" i="11"/>
  <c r="AX148" i="11"/>
  <c r="AK5" i="11"/>
  <c r="Q187" i="11"/>
  <c r="AH57" i="11"/>
  <c r="AG83" i="11"/>
  <c r="AJ57" i="11"/>
  <c r="H18" i="11"/>
  <c r="AL44" i="11"/>
  <c r="C57" i="11"/>
  <c r="AS57" i="11"/>
  <c r="AO44" i="11"/>
  <c r="AQ31" i="11"/>
  <c r="AR161" i="11"/>
  <c r="AS18" i="11"/>
  <c r="G96" i="11"/>
  <c r="I96" i="11"/>
  <c r="X5" i="11"/>
  <c r="W174" i="11"/>
  <c r="AI83" i="11"/>
  <c r="H174" i="11"/>
  <c r="O31" i="11"/>
  <c r="F83" i="11"/>
  <c r="AU44" i="11"/>
  <c r="AS200" i="11"/>
  <c r="N18" i="11"/>
  <c r="R174" i="11"/>
  <c r="L18" i="11"/>
  <c r="D109" i="11"/>
  <c r="I83" i="11"/>
  <c r="S5" i="11"/>
  <c r="G109" i="11"/>
  <c r="H122" i="11"/>
  <c r="AI18" i="11"/>
  <c r="AF187" i="11"/>
  <c r="V18" i="11"/>
  <c r="AW109" i="11"/>
  <c r="L122" i="11"/>
  <c r="P109" i="11"/>
  <c r="AT187" i="11"/>
  <c r="T187" i="11"/>
  <c r="G135" i="11"/>
  <c r="T31" i="11"/>
  <c r="Z96" i="11"/>
  <c r="Z148" i="11"/>
  <c r="AP161" i="11"/>
  <c r="AE148" i="11"/>
  <c r="AJ5" i="11"/>
  <c r="AC31" i="11"/>
  <c r="I70" i="11"/>
  <c r="AQ109" i="11"/>
  <c r="AE18" i="11"/>
  <c r="AE70" i="11"/>
  <c r="Y187" i="11"/>
  <c r="AN109" i="11"/>
  <c r="Q5" i="11"/>
  <c r="AO5" i="11"/>
  <c r="AD161" i="11"/>
  <c r="AW200" i="11"/>
  <c r="Q83" i="11"/>
  <c r="H5" i="11"/>
  <c r="AR148" i="11"/>
  <c r="N161" i="11"/>
  <c r="AM83" i="11"/>
  <c r="AN200" i="11"/>
  <c r="AJ70" i="11"/>
  <c r="J5" i="11"/>
  <c r="AD109" i="11"/>
  <c r="AO200" i="11"/>
  <c r="U83" i="11"/>
  <c r="I122" i="11"/>
  <c r="AT96" i="11"/>
  <c r="AD57" i="11"/>
  <c r="D18" i="11"/>
  <c r="AR83" i="11"/>
  <c r="AQ70" i="11"/>
  <c r="AM148" i="11"/>
  <c r="AW148" i="11"/>
  <c r="AR18" i="11"/>
  <c r="S200" i="11"/>
  <c r="L200" i="11"/>
  <c r="AU200" i="11"/>
  <c r="AB44" i="11"/>
  <c r="N96" i="11"/>
  <c r="AX57" i="11"/>
  <c r="K200" i="11"/>
  <c r="AJ135" i="11"/>
  <c r="AI200" i="11"/>
  <c r="AH96" i="11"/>
  <c r="E187" i="11"/>
  <c r="AH31" i="11"/>
  <c r="V174" i="11"/>
  <c r="AA70" i="11"/>
  <c r="AJ83" i="11"/>
  <c r="K135" i="11"/>
  <c r="V200" i="11"/>
  <c r="Y135" i="11"/>
  <c r="AT18" i="11"/>
  <c r="AP135" i="11"/>
  <c r="AR174" i="11"/>
  <c r="T200" i="11"/>
  <c r="AE109" i="11"/>
  <c r="I44" i="11"/>
  <c r="AS5" i="11"/>
  <c r="O122" i="11"/>
  <c r="R187" i="11"/>
  <c r="AJ174" i="11"/>
  <c r="P148" i="11"/>
  <c r="AW5" i="11"/>
  <c r="AE5" i="11"/>
  <c r="P96" i="11"/>
  <c r="W148" i="11"/>
  <c r="AA18" i="11"/>
  <c r="AA148" i="11"/>
  <c r="C148" i="11"/>
  <c r="AL83" i="11"/>
  <c r="J44" i="11"/>
  <c r="AM109" i="11"/>
  <c r="D200" i="11"/>
  <c r="F187" i="11"/>
  <c r="K109" i="11"/>
  <c r="AU18" i="11"/>
  <c r="AG31" i="11"/>
  <c r="Y31" i="11"/>
  <c r="O161" i="11"/>
  <c r="AG200" i="11"/>
  <c r="AJ187" i="11"/>
  <c r="AE31" i="11"/>
  <c r="AG148" i="11"/>
  <c r="T44" i="11"/>
  <c r="AU70" i="11"/>
  <c r="AR200" i="11"/>
  <c r="U70" i="11"/>
  <c r="E83" i="11"/>
  <c r="AV18" i="11"/>
  <c r="J187" i="11"/>
  <c r="AG70" i="11"/>
  <c r="V135" i="11"/>
  <c r="R96" i="11"/>
  <c r="Q161" i="11"/>
  <c r="AA5" i="11"/>
  <c r="L44" i="11"/>
  <c r="AU96" i="11"/>
  <c r="E57" i="11"/>
  <c r="I135" i="11"/>
  <c r="AK161" i="11"/>
  <c r="AQ200" i="11"/>
  <c r="AA109" i="11"/>
  <c r="AU57" i="11"/>
  <c r="M200" i="11"/>
  <c r="AP148" i="11"/>
  <c r="AJ44" i="11"/>
  <c r="AB200" i="11"/>
  <c r="V31" i="11"/>
  <c r="Z135" i="11"/>
  <c r="AX44" i="11"/>
  <c r="Z70" i="11"/>
  <c r="L5" i="11"/>
  <c r="AS187" i="11"/>
  <c r="AE187" i="11"/>
  <c r="AK18" i="11"/>
  <c r="AI148" i="11"/>
  <c r="D57" i="11"/>
  <c r="P122" i="11"/>
  <c r="D174" i="11"/>
  <c r="E174" i="11"/>
  <c r="AK200" i="11"/>
  <c r="AH83" i="11"/>
  <c r="AE161" i="11"/>
  <c r="AN174" i="11"/>
  <c r="S44" i="11"/>
  <c r="P187" i="11"/>
  <c r="C122" i="11"/>
  <c r="Z44" i="11"/>
  <c r="AB18" i="11"/>
  <c r="AC70" i="11"/>
  <c r="AG96" i="11"/>
  <c r="Y44" i="11"/>
  <c r="AE122" i="11"/>
  <c r="X44" i="11"/>
  <c r="AP187" i="11"/>
  <c r="AS135" i="11"/>
  <c r="O96" i="11"/>
  <c r="T70" i="11"/>
  <c r="F18" i="11"/>
  <c r="AG135" i="11"/>
  <c r="L174" i="11"/>
  <c r="AA96" i="11"/>
  <c r="AI135" i="11"/>
  <c r="L31" i="11"/>
  <c r="AI70" i="11"/>
  <c r="AP57" i="11"/>
  <c r="E109" i="11"/>
  <c r="AU148" i="11"/>
  <c r="O44" i="11"/>
  <c r="AC161" i="11"/>
  <c r="H200" i="11"/>
  <c r="D161" i="11"/>
  <c r="AK109" i="11"/>
  <c r="AI187" i="11"/>
  <c r="I57" i="11"/>
  <c r="V187" i="11"/>
  <c r="W57" i="11"/>
  <c r="AO18" i="11"/>
  <c r="Q148" i="11"/>
  <c r="C96" i="11"/>
  <c r="I187" i="11"/>
  <c r="D83" i="11"/>
  <c r="J148" i="11"/>
  <c r="AB187" i="11"/>
  <c r="G122" i="11"/>
  <c r="AM70" i="11"/>
  <c r="M122" i="11"/>
  <c r="T161" i="11"/>
  <c r="V83" i="11"/>
  <c r="W161" i="11"/>
  <c r="AV135" i="11"/>
  <c r="AF109" i="11"/>
  <c r="L148" i="11"/>
  <c r="AG18" i="11"/>
  <c r="G44" i="11"/>
  <c r="E200" i="11"/>
  <c r="AE57" i="11"/>
  <c r="AE96" i="11"/>
  <c r="G31" i="11"/>
  <c r="AD83" i="11"/>
  <c r="Z109" i="11"/>
  <c r="AX200" i="11"/>
  <c r="AM161" i="11"/>
  <c r="AF200" i="11"/>
  <c r="AM187" i="11"/>
  <c r="AM31" i="11"/>
  <c r="Q200" i="11"/>
  <c r="AC109" i="11"/>
  <c r="AD5" i="11"/>
  <c r="G83" i="11"/>
  <c r="F44" i="11"/>
  <c r="AT200" i="11"/>
  <c r="N135" i="11"/>
  <c r="J96" i="11"/>
  <c r="F200" i="11"/>
  <c r="AU187" i="11"/>
  <c r="AU31" i="11"/>
  <c r="Q31" i="11"/>
  <c r="AR109" i="11"/>
  <c r="X174" i="11"/>
  <c r="AA57" i="11"/>
  <c r="AL109" i="11"/>
  <c r="AI161" i="11"/>
  <c r="K161" i="11"/>
  <c r="AB109" i="11"/>
  <c r="AQ148" i="11"/>
  <c r="AH135" i="11"/>
  <c r="O200" i="11"/>
  <c r="AO174" i="11"/>
  <c r="Y18" i="11"/>
  <c r="AB5" i="11"/>
  <c r="O187" i="11"/>
  <c r="AC148" i="11"/>
  <c r="AC174" i="11"/>
  <c r="C31" i="11"/>
  <c r="U174" i="11"/>
  <c r="AX109" i="11"/>
  <c r="AP83" i="11"/>
  <c r="L109" i="11"/>
  <c r="X187" i="11"/>
  <c r="AD96" i="11"/>
  <c r="W109" i="11"/>
  <c r="J83" i="11"/>
  <c r="AR31" i="11"/>
  <c r="S96" i="11"/>
  <c r="N174" i="11"/>
  <c r="R18" i="11"/>
  <c r="M83" i="11"/>
  <c r="AN83" i="11"/>
  <c r="Z83" i="11"/>
  <c r="AV5" i="11"/>
  <c r="G70" i="11"/>
  <c r="I174" i="11"/>
  <c r="AB83" i="11"/>
  <c r="AM174" i="11"/>
  <c r="AO135" i="11"/>
  <c r="AX83" i="11"/>
  <c r="AF44" i="11"/>
  <c r="M174" i="11"/>
  <c r="D148" i="11"/>
  <c r="AR44" i="11"/>
  <c r="T148" i="11"/>
  <c r="P5" i="11"/>
  <c r="AW96" i="11"/>
  <c r="AW31" i="11"/>
  <c r="AH200" i="11"/>
  <c r="M96" i="11"/>
  <c r="AX161" i="11"/>
  <c r="AB161" i="11"/>
  <c r="M148" i="11"/>
  <c r="AB122" i="11"/>
  <c r="P174" i="11"/>
  <c r="Z31" i="11"/>
  <c r="S70" i="11"/>
  <c r="H187" i="11"/>
  <c r="C5" i="11"/>
  <c r="W83" i="11"/>
  <c r="U31" i="11"/>
  <c r="X70" i="11"/>
  <c r="AN57" i="11"/>
  <c r="AC44" i="11"/>
  <c r="K18" i="11"/>
  <c r="AO148" i="11"/>
  <c r="O109" i="11"/>
  <c r="I200" i="11"/>
  <c r="AP18" i="11"/>
  <c r="H99" i="5"/>
  <c r="D43" i="6"/>
  <c r="D52" i="5"/>
  <c r="AA99" i="5"/>
  <c r="D67" i="5"/>
  <c r="J99" i="5"/>
  <c r="D61" i="6"/>
  <c r="AF99" i="5"/>
  <c r="D61" i="5"/>
  <c r="D82" i="6"/>
  <c r="AR99" i="5"/>
  <c r="T26" i="11" l="1"/>
  <c r="T27" i="11" s="1"/>
  <c r="I169" i="11"/>
  <c r="I170" i="11" s="1"/>
  <c r="C101" i="5"/>
  <c r="D101" i="5" s="1"/>
  <c r="D100" i="5"/>
  <c r="D99" i="5"/>
  <c r="C99" i="5"/>
  <c r="J54" i="1" s="1"/>
  <c r="X117" i="11"/>
  <c r="X118" i="11" s="1"/>
  <c r="F13" i="11"/>
  <c r="F14" i="11" s="1"/>
  <c r="AX78" i="11"/>
  <c r="AX79" i="11" s="1"/>
  <c r="L169" i="11"/>
  <c r="L170" i="11" s="1"/>
  <c r="Y39" i="11"/>
  <c r="Y40" i="11" s="1"/>
  <c r="AC91" i="11"/>
  <c r="AC92" i="11" s="1"/>
  <c r="AX39" i="11"/>
  <c r="AX40" i="11" s="1"/>
  <c r="P117" i="11"/>
  <c r="P118" i="11" s="1"/>
  <c r="AX208" i="11"/>
  <c r="AX209" i="11" s="1"/>
  <c r="E104" i="11"/>
  <c r="E105" i="11" s="1"/>
  <c r="O169" i="11"/>
  <c r="O170" i="11" s="1"/>
  <c r="AN65" i="11"/>
  <c r="AN66" i="11" s="1"/>
  <c r="L65" i="11"/>
  <c r="L66" i="11" s="1"/>
  <c r="AT104" i="11"/>
  <c r="AT105" i="11" s="1"/>
  <c r="AD52" i="11"/>
  <c r="AD53" i="11" s="1"/>
  <c r="AL91" i="11"/>
  <c r="AL92" i="11" s="1"/>
  <c r="J208" i="11"/>
  <c r="J209" i="11" s="1"/>
  <c r="W65" i="11"/>
  <c r="W66" i="11" s="1"/>
  <c r="J182" i="11"/>
  <c r="J183" i="11" s="1"/>
  <c r="E65" i="11"/>
  <c r="E66" i="11" s="1"/>
  <c r="AD143" i="11"/>
  <c r="AD144" i="11" s="1"/>
  <c r="S208" i="11"/>
  <c r="S209" i="11" s="1"/>
  <c r="AL26" i="11"/>
  <c r="AL27" i="11" s="1"/>
  <c r="AA169" i="11"/>
  <c r="AA170" i="11" s="1"/>
  <c r="G182" i="11"/>
  <c r="G183" i="11" s="1"/>
  <c r="L156" i="11"/>
  <c r="L157" i="11" s="1"/>
  <c r="AU104" i="11"/>
  <c r="AU105" i="11" s="1"/>
  <c r="H130" i="11"/>
  <c r="H131" i="11" s="1"/>
  <c r="R182" i="11"/>
  <c r="R183" i="11" s="1"/>
  <c r="AB195" i="11"/>
  <c r="AB196" i="11" s="1"/>
  <c r="AN26" i="11"/>
  <c r="AN27" i="11" s="1"/>
  <c r="M52" i="11"/>
  <c r="M53" i="11" s="1"/>
  <c r="AP208" i="11"/>
  <c r="AP209" i="11" s="1"/>
  <c r="W117" i="11"/>
  <c r="W118" i="11" s="1"/>
  <c r="AG52" i="11"/>
  <c r="AG53" i="11" s="1"/>
  <c r="Z195" i="11"/>
  <c r="Z196" i="11" s="1"/>
  <c r="K52" i="11"/>
  <c r="K53" i="11" s="1"/>
  <c r="C39" i="11"/>
  <c r="C40" i="11" s="1"/>
  <c r="AB104" i="11"/>
  <c r="AB105" i="11" s="1"/>
  <c r="AR91" i="11"/>
  <c r="AR92" i="11" s="1"/>
  <c r="AJ195" i="11"/>
  <c r="AJ196" i="11" s="1"/>
  <c r="AJ117" i="11"/>
  <c r="AJ118" i="11" s="1"/>
  <c r="P104" i="11"/>
  <c r="P105" i="11" s="1"/>
  <c r="M156" i="11"/>
  <c r="M157" i="11" s="1"/>
  <c r="AA26" i="11"/>
  <c r="AA27" i="11" s="1"/>
  <c r="V208" i="11"/>
  <c r="V209" i="11" s="1"/>
  <c r="F182" i="11"/>
  <c r="F183" i="11" s="1"/>
  <c r="N104" i="11"/>
  <c r="N105" i="11" s="1"/>
  <c r="AG78" i="11"/>
  <c r="AG79" i="11" s="1"/>
  <c r="AI208" i="11"/>
  <c r="AI209" i="11" s="1"/>
  <c r="Q169" i="11"/>
  <c r="Q170" i="11" s="1"/>
  <c r="K78" i="11"/>
  <c r="K79" i="11" s="1"/>
  <c r="AQ195" i="11"/>
  <c r="AQ196" i="11" s="1"/>
  <c r="AE78" i="11"/>
  <c r="AE79" i="11" s="1"/>
  <c r="AH195" i="11"/>
  <c r="AH196" i="11" s="1"/>
  <c r="AK13" i="11"/>
  <c r="AK14" i="11" s="1"/>
  <c r="AQ13" i="11"/>
  <c r="AQ14" i="11" s="1"/>
  <c r="AU13" i="11"/>
  <c r="AU14" i="11" s="1"/>
  <c r="AX52" i="11"/>
  <c r="AX53" i="11" s="1"/>
  <c r="P169" i="11"/>
  <c r="P170" i="11" s="1"/>
  <c r="AE130" i="11"/>
  <c r="AE131" i="11" s="1"/>
  <c r="R143" i="11"/>
  <c r="R144" i="11" s="1"/>
  <c r="AG195" i="11"/>
  <c r="AG196" i="11" s="1"/>
  <c r="AL78" i="11"/>
  <c r="AL79" i="11" s="1"/>
  <c r="AK143" i="11"/>
  <c r="AK144" i="11" s="1"/>
  <c r="AB78" i="11"/>
  <c r="AB79" i="11" s="1"/>
  <c r="AI195" i="11"/>
  <c r="AI196" i="11" s="1"/>
  <c r="X143" i="11"/>
  <c r="X144" i="11" s="1"/>
  <c r="AI78" i="11"/>
  <c r="AI79" i="11" s="1"/>
  <c r="AN182" i="11"/>
  <c r="AN183" i="11" s="1"/>
  <c r="AK156" i="11"/>
  <c r="AK157" i="11" s="1"/>
  <c r="AV26" i="11"/>
  <c r="AV27" i="11" s="1"/>
  <c r="AE104" i="11"/>
  <c r="AE105" i="11" s="1"/>
  <c r="E130" i="11"/>
  <c r="E131" i="11" s="1"/>
  <c r="AM208" i="11"/>
  <c r="AM209" i="11" s="1"/>
  <c r="AI13" i="11"/>
  <c r="AI14" i="11" s="1"/>
  <c r="AI117" i="11"/>
  <c r="AI118" i="11" s="1"/>
  <c r="AJ52" i="11"/>
  <c r="AJ53" i="11" s="1"/>
  <c r="AS52" i="11"/>
  <c r="AS53" i="11" s="1"/>
  <c r="K39" i="11"/>
  <c r="K40" i="11" s="1"/>
  <c r="AK117" i="11"/>
  <c r="AK118" i="11" s="1"/>
  <c r="P39" i="11"/>
  <c r="P40" i="11" s="1"/>
  <c r="U195" i="11"/>
  <c r="U196" i="11" s="1"/>
  <c r="AX130" i="11"/>
  <c r="AX131" i="11" s="1"/>
  <c r="AS182" i="11"/>
  <c r="AS183" i="11" s="1"/>
  <c r="L117" i="11"/>
  <c r="L118" i="11" s="1"/>
  <c r="N26" i="11"/>
  <c r="N27" i="11" s="1"/>
  <c r="K26" i="11"/>
  <c r="K27" i="11" s="1"/>
  <c r="AG156" i="11"/>
  <c r="AG157" i="11" s="1"/>
  <c r="N130" i="11"/>
  <c r="N131" i="11" s="1"/>
  <c r="AV130" i="11"/>
  <c r="AV131" i="11" s="1"/>
  <c r="AJ156" i="11"/>
  <c r="AJ157" i="11" s="1"/>
  <c r="AW117" i="11"/>
  <c r="AW118" i="11" s="1"/>
  <c r="AV91" i="11"/>
  <c r="AV92" i="11" s="1"/>
  <c r="AE117" i="11"/>
  <c r="AE118" i="11" s="1"/>
  <c r="L208" i="11"/>
  <c r="L209" i="11" s="1"/>
  <c r="AC182" i="11"/>
  <c r="AC183" i="11" s="1"/>
  <c r="AB65" i="11"/>
  <c r="AB66" i="11" s="1"/>
  <c r="AS195" i="11"/>
  <c r="AS196" i="11" s="1"/>
  <c r="T104" i="11"/>
  <c r="T105" i="11" s="1"/>
  <c r="AG65" i="11"/>
  <c r="AG66" i="11" s="1"/>
  <c r="AR104" i="11"/>
  <c r="AR105" i="11" s="1"/>
  <c r="AV208" i="11"/>
  <c r="AV209" i="11" s="1"/>
  <c r="G156" i="11"/>
  <c r="G157" i="11" s="1"/>
  <c r="Z26" i="11"/>
  <c r="Z27" i="11" s="1"/>
  <c r="AR182" i="11"/>
  <c r="AR183" i="11" s="1"/>
  <c r="AH91" i="11"/>
  <c r="AH92" i="11" s="1"/>
  <c r="AB130" i="11"/>
  <c r="AB131" i="11" s="1"/>
  <c r="AU143" i="11"/>
  <c r="AU144" i="11" s="1"/>
  <c r="S156" i="11"/>
  <c r="S157" i="11" s="1"/>
  <c r="AF13" i="11"/>
  <c r="AF14" i="11" s="1"/>
  <c r="N65" i="11"/>
  <c r="N66" i="11" s="1"/>
  <c r="T78" i="11"/>
  <c r="T79" i="11" s="1"/>
  <c r="H208" i="11"/>
  <c r="H209" i="11" s="1"/>
  <c r="X104" i="11"/>
  <c r="X105" i="11" s="1"/>
  <c r="AT78" i="11"/>
  <c r="AT79" i="11" s="1"/>
  <c r="P78" i="11"/>
  <c r="P79" i="11" s="1"/>
  <c r="Y91" i="11"/>
  <c r="Y92" i="11" s="1"/>
  <c r="F117" i="11"/>
  <c r="F118" i="11" s="1"/>
  <c r="U26" i="11"/>
  <c r="U27" i="11" s="1"/>
  <c r="AO130" i="11"/>
  <c r="AO131" i="11" s="1"/>
  <c r="Z169" i="11"/>
  <c r="Z170" i="11" s="1"/>
  <c r="Z52" i="11"/>
  <c r="Z53" i="11" s="1"/>
  <c r="H39" i="11"/>
  <c r="H40" i="11" s="1"/>
  <c r="AG91" i="11"/>
  <c r="AG92" i="11" s="1"/>
  <c r="AS78" i="11"/>
  <c r="AS79" i="11" s="1"/>
  <c r="AP91" i="11"/>
  <c r="AP92" i="11" s="1"/>
  <c r="D104" i="11"/>
  <c r="D105" i="11" s="1"/>
  <c r="F91" i="11"/>
  <c r="F92" i="11" s="1"/>
  <c r="AM130" i="11"/>
  <c r="AM131" i="11" s="1"/>
  <c r="O13" i="11"/>
  <c r="O14" i="11" s="1"/>
  <c r="AL182" i="11"/>
  <c r="AL183" i="11" s="1"/>
  <c r="C195" i="11"/>
  <c r="C196" i="11" s="1"/>
  <c r="AE39" i="11"/>
  <c r="AE40" i="11" s="1"/>
  <c r="C78" i="11"/>
  <c r="C79" i="11" s="1"/>
  <c r="Z13" i="11"/>
  <c r="Z14" i="11" s="1"/>
  <c r="D169" i="11"/>
  <c r="D170" i="11" s="1"/>
  <c r="Z39" i="11"/>
  <c r="Z40" i="11" s="1"/>
  <c r="AU65" i="11"/>
  <c r="AU66" i="11" s="1"/>
  <c r="H182" i="11"/>
  <c r="H183" i="11" s="1"/>
  <c r="AP78" i="11"/>
  <c r="AP79" i="11" s="1"/>
  <c r="AT182" i="11"/>
  <c r="AT183" i="11" s="1"/>
  <c r="V143" i="11"/>
  <c r="V144" i="11" s="1"/>
  <c r="M26" i="11"/>
  <c r="M27" i="11" s="1"/>
  <c r="AE143" i="11"/>
  <c r="AE144" i="11" s="1"/>
  <c r="E13" i="11"/>
  <c r="E14" i="11" s="1"/>
  <c r="AU91" i="11"/>
  <c r="AU92" i="11" s="1"/>
  <c r="M91" i="11"/>
  <c r="M92" i="11" s="1"/>
  <c r="E91" i="11"/>
  <c r="E92" i="11" s="1"/>
  <c r="AO13" i="11"/>
  <c r="AO14" i="11" s="1"/>
  <c r="W130" i="11"/>
  <c r="W131" i="11" s="1"/>
  <c r="AL130" i="11"/>
  <c r="AL131" i="11" s="1"/>
  <c r="L78" i="11"/>
  <c r="L79" i="11" s="1"/>
  <c r="AK65" i="11"/>
  <c r="AK66" i="11" s="1"/>
  <c r="F208" i="11"/>
  <c r="F209" i="11" s="1"/>
  <c r="AC195" i="11"/>
  <c r="AC196" i="11" s="1"/>
  <c r="AJ208" i="11"/>
  <c r="AJ209" i="11" s="1"/>
  <c r="AT26" i="11"/>
  <c r="AT27" i="11" s="1"/>
  <c r="AQ156" i="11"/>
  <c r="AQ157" i="11" s="1"/>
  <c r="E78" i="11"/>
  <c r="E79" i="11" s="1"/>
  <c r="AI91" i="11"/>
  <c r="AI92" i="11" s="1"/>
  <c r="D13" i="11"/>
  <c r="D14" i="11" s="1"/>
  <c r="X130" i="11"/>
  <c r="X131" i="11" s="1"/>
  <c r="V169" i="11"/>
  <c r="V170" i="11" s="1"/>
  <c r="AI39" i="11"/>
  <c r="AI40" i="11" s="1"/>
  <c r="AS208" i="11"/>
  <c r="AS209" i="11" s="1"/>
  <c r="S39" i="11"/>
  <c r="S40" i="11" s="1"/>
  <c r="H104" i="11"/>
  <c r="H105" i="11" s="1"/>
  <c r="AH65" i="11"/>
  <c r="AH66" i="11" s="1"/>
  <c r="AO91" i="11"/>
  <c r="AO92" i="11" s="1"/>
  <c r="K13" i="11"/>
  <c r="K14" i="11" s="1"/>
  <c r="Q208" i="11"/>
  <c r="Q209" i="11" s="1"/>
  <c r="AW39" i="11"/>
  <c r="AW40" i="11" s="1"/>
  <c r="N52" i="11"/>
  <c r="N53" i="11" s="1"/>
  <c r="AS91" i="11"/>
  <c r="AS92" i="11" s="1"/>
  <c r="W104" i="11"/>
  <c r="W105" i="11" s="1"/>
  <c r="R156" i="11"/>
  <c r="R157" i="11" s="1"/>
  <c r="Y117" i="11"/>
  <c r="Y118" i="11" s="1"/>
  <c r="Y143" i="11"/>
  <c r="Y144" i="11" s="1"/>
  <c r="Y78" i="11"/>
  <c r="Y79" i="11" s="1"/>
  <c r="I104" i="11"/>
  <c r="I105" i="11" s="1"/>
  <c r="S26" i="11"/>
  <c r="S27" i="11" s="1"/>
  <c r="AU52" i="11"/>
  <c r="AU53" i="11" s="1"/>
  <c r="AA39" i="11"/>
  <c r="AA40" i="11" s="1"/>
  <c r="AS65" i="11"/>
  <c r="AS66" i="11" s="1"/>
  <c r="Y208" i="11"/>
  <c r="Y209" i="11" s="1"/>
  <c r="I182" i="11"/>
  <c r="I183" i="11" s="1"/>
  <c r="AP13" i="11"/>
  <c r="AP14" i="11" s="1"/>
  <c r="J65" i="11"/>
  <c r="J66" i="11" s="1"/>
  <c r="G39" i="11"/>
  <c r="G40" i="11" s="1"/>
  <c r="AL65" i="11"/>
  <c r="AL66" i="11" s="1"/>
  <c r="D99" i="6"/>
  <c r="D100" i="6"/>
  <c r="C101" i="6"/>
  <c r="D101" i="6" s="1"/>
  <c r="AO78" i="11"/>
  <c r="AO79" i="11" s="1"/>
  <c r="AV169" i="11"/>
  <c r="AV170" i="11" s="1"/>
  <c r="K208" i="11"/>
  <c r="K209" i="11" s="1"/>
  <c r="J78" i="11"/>
  <c r="J79" i="11" s="1"/>
  <c r="T39" i="11"/>
  <c r="T40" i="11" s="1"/>
  <c r="AK182" i="11"/>
  <c r="AK183" i="11" s="1"/>
  <c r="S104" i="11"/>
  <c r="S105" i="11" s="1"/>
  <c r="H91" i="11"/>
  <c r="H92" i="11" s="1"/>
  <c r="AC26" i="11"/>
  <c r="AC27" i="11" s="1"/>
  <c r="AD156" i="11"/>
  <c r="AD157" i="11" s="1"/>
  <c r="Q130" i="11"/>
  <c r="Q131" i="11" s="1"/>
  <c r="D208" i="11"/>
  <c r="D209" i="11" s="1"/>
  <c r="D39" i="11"/>
  <c r="D40" i="11" s="1"/>
  <c r="AO39" i="11"/>
  <c r="AO40" i="11" s="1"/>
  <c r="AH13" i="11"/>
  <c r="AH14" i="11" s="1"/>
  <c r="U143" i="11"/>
  <c r="U144" i="11" s="1"/>
  <c r="AD195" i="11"/>
  <c r="AD196" i="11" s="1"/>
  <c r="M65" i="11"/>
  <c r="M66" i="11" s="1"/>
  <c r="H26" i="11"/>
  <c r="H27" i="11" s="1"/>
  <c r="AC117" i="11"/>
  <c r="AC118" i="11" s="1"/>
  <c r="AT208" i="11"/>
  <c r="AT209" i="11" s="1"/>
  <c r="Z78" i="11"/>
  <c r="Z79" i="11" s="1"/>
  <c r="U117" i="11"/>
  <c r="U118" i="11" s="1"/>
  <c r="T195" i="11"/>
  <c r="T196" i="11" s="1"/>
  <c r="AN52" i="11"/>
  <c r="AN53" i="11" s="1"/>
  <c r="AB52" i="11"/>
  <c r="AB53" i="11" s="1"/>
  <c r="AM182" i="11"/>
  <c r="AM183" i="11" s="1"/>
  <c r="G65" i="11"/>
  <c r="G66" i="11" s="1"/>
  <c r="AV13" i="11"/>
  <c r="AV14" i="11" s="1"/>
  <c r="Z156" i="11"/>
  <c r="Z157" i="11" s="1"/>
  <c r="U130" i="11"/>
  <c r="U131" i="11" s="1"/>
  <c r="AP130" i="11"/>
  <c r="AP131" i="11" s="1"/>
  <c r="AS130" i="11"/>
  <c r="AS131" i="11" s="1"/>
  <c r="AX195" i="11"/>
  <c r="AX196" i="11" s="1"/>
  <c r="I117" i="11"/>
  <c r="I118" i="11" s="1"/>
  <c r="AH182" i="11"/>
  <c r="AH183" i="11" s="1"/>
  <c r="Q143" i="11"/>
  <c r="Q144" i="11" s="1"/>
  <c r="K130" i="11"/>
  <c r="K131" i="11" s="1"/>
  <c r="AQ208" i="11"/>
  <c r="AQ209" i="11" s="1"/>
  <c r="AV104" i="11"/>
  <c r="AV105" i="11" s="1"/>
  <c r="D195" i="11"/>
  <c r="D196" i="11" s="1"/>
  <c r="L143" i="11"/>
  <c r="L144" i="11" s="1"/>
  <c r="AH104" i="11"/>
  <c r="AH105" i="11" s="1"/>
  <c r="AI65" i="11"/>
  <c r="AI66" i="11" s="1"/>
  <c r="AH169" i="11"/>
  <c r="AH170" i="11" s="1"/>
  <c r="AO26" i="11"/>
  <c r="AO27" i="11" s="1"/>
  <c r="O78" i="11"/>
  <c r="O79" i="11" s="1"/>
  <c r="AL195" i="11"/>
  <c r="AL196" i="11" s="1"/>
  <c r="W182" i="11"/>
  <c r="W183" i="11" s="1"/>
  <c r="D52" i="11"/>
  <c r="D53" i="11" s="1"/>
  <c r="AB91" i="11"/>
  <c r="AB92" i="11" s="1"/>
  <c r="K182" i="11"/>
  <c r="K183" i="11" s="1"/>
  <c r="I26" i="11"/>
  <c r="I27" i="11" s="1"/>
  <c r="AA156" i="11"/>
  <c r="AA157" i="11" s="1"/>
  <c r="AD130" i="11"/>
  <c r="AD131" i="11" s="1"/>
  <c r="R195" i="11"/>
  <c r="R196" i="11" s="1"/>
  <c r="AX156" i="11"/>
  <c r="AX157" i="11" s="1"/>
  <c r="AC143" i="11"/>
  <c r="AC144" i="11" s="1"/>
  <c r="AO208" i="11"/>
  <c r="AO209" i="11" s="1"/>
  <c r="AV156" i="11"/>
  <c r="AV157" i="11" s="1"/>
  <c r="AL52" i="11"/>
  <c r="AL53" i="11" s="1"/>
  <c r="AT13" i="11"/>
  <c r="AT14" i="11" s="1"/>
  <c r="AI26" i="11"/>
  <c r="AI27" i="11" s="1"/>
  <c r="J39" i="11"/>
  <c r="J40" i="11" s="1"/>
  <c r="E208" i="11"/>
  <c r="E209" i="11" s="1"/>
  <c r="AK91" i="11"/>
  <c r="AK92" i="11" s="1"/>
  <c r="J169" i="11"/>
  <c r="J170" i="11" s="1"/>
  <c r="AN104" i="11"/>
  <c r="AN105" i="11" s="1"/>
  <c r="AV195" i="11"/>
  <c r="AV196" i="11" s="1"/>
  <c r="T156" i="11"/>
  <c r="T157" i="11" s="1"/>
  <c r="AX13" i="11"/>
  <c r="AX14" i="11" s="1"/>
  <c r="AH26" i="11"/>
  <c r="AH27" i="11" s="1"/>
  <c r="T91" i="11"/>
  <c r="T92" i="11" s="1"/>
  <c r="J13" i="11"/>
  <c r="J14" i="11" s="1"/>
  <c r="AV117" i="11"/>
  <c r="AV118" i="11" s="1"/>
  <c r="F169" i="11"/>
  <c r="F170" i="11" s="1"/>
  <c r="J26" i="11"/>
  <c r="J27" i="11" s="1"/>
  <c r="AU195" i="11"/>
  <c r="AU196" i="11" s="1"/>
  <c r="AN156" i="11"/>
  <c r="AN157" i="11" s="1"/>
  <c r="AE13" i="11"/>
  <c r="AE14" i="11" s="1"/>
  <c r="H143" i="11"/>
  <c r="H144" i="11" s="1"/>
  <c r="AA143" i="11"/>
  <c r="AA144" i="11" s="1"/>
  <c r="AJ26" i="11"/>
  <c r="AJ27" i="11" s="1"/>
  <c r="D156" i="11"/>
  <c r="D157" i="11" s="1"/>
  <c r="AD91" i="11"/>
  <c r="AD92" i="11" s="1"/>
  <c r="U78" i="11"/>
  <c r="U79" i="11" s="1"/>
  <c r="P195" i="11"/>
  <c r="P196" i="11" s="1"/>
  <c r="AP26" i="11"/>
  <c r="AP27" i="11" s="1"/>
  <c r="AG39" i="11"/>
  <c r="AG40" i="11" s="1"/>
  <c r="U104" i="11"/>
  <c r="U105" i="11" s="1"/>
  <c r="AG130" i="11"/>
  <c r="AG131" i="11" s="1"/>
  <c r="D78" i="11"/>
  <c r="D79" i="11" s="1"/>
  <c r="AR13" i="11"/>
  <c r="AR14" i="11" s="1"/>
  <c r="I78" i="11"/>
  <c r="I79" i="11" s="1"/>
  <c r="F78" i="11"/>
  <c r="F79" i="11" s="1"/>
  <c r="E39" i="11"/>
  <c r="E40" i="11" s="1"/>
  <c r="H117" i="11"/>
  <c r="H118" i="11" s="1"/>
  <c r="AF130" i="11"/>
  <c r="AF131" i="11" s="1"/>
  <c r="AJ39" i="11"/>
  <c r="AJ40" i="11" s="1"/>
  <c r="L52" i="11"/>
  <c r="L53" i="11" s="1"/>
  <c r="AW104" i="11"/>
  <c r="AW105" i="11" s="1"/>
  <c r="E117" i="11"/>
  <c r="E118" i="11" s="1"/>
  <c r="I13" i="11"/>
  <c r="I14" i="11" s="1"/>
  <c r="AU26" i="11"/>
  <c r="AU27" i="11" s="1"/>
  <c r="AP156" i="11"/>
  <c r="AP157" i="11" s="1"/>
  <c r="AC13" i="11"/>
  <c r="AC14" i="11" s="1"/>
  <c r="P208" i="11"/>
  <c r="P209" i="11" s="1"/>
  <c r="AE156" i="11"/>
  <c r="AE157" i="11" s="1"/>
  <c r="AU78" i="11"/>
  <c r="AU79" i="11" s="1"/>
  <c r="AD169" i="11"/>
  <c r="AD170" i="11" s="1"/>
  <c r="Z143" i="11"/>
  <c r="Z144" i="11" s="1"/>
  <c r="Z91" i="11"/>
  <c r="Z92" i="11" s="1"/>
  <c r="O130" i="11"/>
  <c r="O131" i="11" s="1"/>
  <c r="AQ182" i="11"/>
  <c r="AQ183" i="11" s="1"/>
  <c r="AV52" i="11"/>
  <c r="AV53" i="11" s="1"/>
  <c r="M130" i="11"/>
  <c r="M131" i="11" s="1"/>
  <c r="AQ52" i="11"/>
  <c r="AQ53" i="11" s="1"/>
  <c r="L26" i="11"/>
  <c r="L27" i="11" s="1"/>
  <c r="AI169" i="11"/>
  <c r="AI170" i="11" s="1"/>
  <c r="AG143" i="11"/>
  <c r="AG144" i="11" s="1"/>
  <c r="AI156" i="11"/>
  <c r="AI157" i="11" s="1"/>
  <c r="AH52" i="11"/>
  <c r="AH53" i="11" s="1"/>
  <c r="M169" i="11"/>
  <c r="M170" i="11" s="1"/>
  <c r="AT39" i="11"/>
  <c r="AT40" i="11" s="1"/>
  <c r="C182" i="11"/>
  <c r="C183" i="11" s="1"/>
  <c r="AF117" i="11"/>
  <c r="AF118" i="11" s="1"/>
  <c r="X52" i="11"/>
  <c r="X53" i="11" s="1"/>
  <c r="E169" i="11"/>
  <c r="E170" i="11" s="1"/>
  <c r="K195" i="11"/>
  <c r="K196" i="11" s="1"/>
  <c r="M182" i="11"/>
  <c r="M183" i="11" s="1"/>
  <c r="H195" i="11"/>
  <c r="H196" i="11" s="1"/>
  <c r="S117" i="11"/>
  <c r="S118" i="11" s="1"/>
  <c r="AV65" i="11"/>
  <c r="AV66" i="11" s="1"/>
  <c r="X208" i="11"/>
  <c r="X209" i="11" s="1"/>
  <c r="L104" i="11"/>
  <c r="L105" i="11" s="1"/>
  <c r="K117" i="11"/>
  <c r="K118" i="11" s="1"/>
  <c r="AW169" i="11"/>
  <c r="AW170" i="11" s="1"/>
  <c r="AP117" i="11"/>
  <c r="AP118" i="11" s="1"/>
  <c r="AB39" i="11"/>
  <c r="AB40" i="11" s="1"/>
  <c r="G78" i="11"/>
  <c r="G79" i="11" s="1"/>
  <c r="AC65" i="11"/>
  <c r="AC66" i="11" s="1"/>
  <c r="S182" i="11"/>
  <c r="S183" i="11" s="1"/>
  <c r="U39" i="11"/>
  <c r="U40" i="11" s="1"/>
  <c r="R117" i="11"/>
  <c r="R118" i="11" s="1"/>
  <c r="AQ169" i="11"/>
  <c r="AQ170" i="11" s="1"/>
  <c r="AE91" i="11"/>
  <c r="AE92" i="11" s="1"/>
  <c r="AB117" i="11"/>
  <c r="AB118" i="11" s="1"/>
  <c r="J195" i="11"/>
  <c r="J196" i="11" s="1"/>
  <c r="O143" i="11"/>
  <c r="O144" i="11" s="1"/>
  <c r="AW13" i="11"/>
  <c r="AW14" i="11" s="1"/>
  <c r="Y195" i="11"/>
  <c r="Y196" i="11" s="1"/>
  <c r="N169" i="11"/>
  <c r="N170" i="11" s="1"/>
  <c r="AV143" i="11"/>
  <c r="AV144" i="11" s="1"/>
  <c r="AM78" i="11"/>
  <c r="AM79" i="11" s="1"/>
  <c r="AQ26" i="11"/>
  <c r="AQ27" i="11" s="1"/>
  <c r="P13" i="11"/>
  <c r="P14" i="11" s="1"/>
  <c r="P65" i="11"/>
  <c r="P66" i="11" s="1"/>
  <c r="V182" i="11"/>
  <c r="V183" i="11" s="1"/>
  <c r="AW65" i="11"/>
  <c r="AW66" i="11" s="1"/>
  <c r="AG26" i="11"/>
  <c r="AG27" i="11" s="1"/>
  <c r="AC39" i="11"/>
  <c r="AC40" i="11" s="1"/>
  <c r="AU208" i="11"/>
  <c r="AU209" i="11" s="1"/>
  <c r="AE169" i="11"/>
  <c r="AE170" i="11" s="1"/>
  <c r="AD182" i="11"/>
  <c r="AD183" i="11" s="1"/>
  <c r="Q13" i="11"/>
  <c r="Q14" i="11" s="1"/>
  <c r="G169" i="11"/>
  <c r="G170" i="11" s="1"/>
  <c r="J52" i="11"/>
  <c r="J53" i="11" s="1"/>
  <c r="AX91" i="11"/>
  <c r="AX92" i="11" s="1"/>
  <c r="AF195" i="11"/>
  <c r="AF196" i="11" s="1"/>
  <c r="AJ130" i="11"/>
  <c r="AJ131" i="11" s="1"/>
  <c r="AA65" i="11"/>
  <c r="AA66" i="11" s="1"/>
  <c r="AV78" i="11"/>
  <c r="AV79" i="11" s="1"/>
  <c r="V91" i="11"/>
  <c r="V92" i="11" s="1"/>
  <c r="AK130" i="11"/>
  <c r="AK131" i="11" s="1"/>
  <c r="U182" i="11"/>
  <c r="U183" i="11" s="1"/>
  <c r="C104" i="11"/>
  <c r="C105" i="11" s="1"/>
  <c r="E52" i="11"/>
  <c r="E53" i="11" s="1"/>
  <c r="K169" i="11"/>
  <c r="K170" i="11" s="1"/>
  <c r="P52" i="11"/>
  <c r="P53" i="11" s="1"/>
  <c r="Z182" i="11"/>
  <c r="Z183" i="11" s="1"/>
  <c r="V26" i="11"/>
  <c r="V27" i="11" s="1"/>
  <c r="T65" i="11"/>
  <c r="T66" i="11" s="1"/>
  <c r="AC104" i="11"/>
  <c r="AC105" i="11" s="1"/>
  <c r="W26" i="11"/>
  <c r="W27" i="11" s="1"/>
  <c r="AT169" i="11"/>
  <c r="AT170" i="11" s="1"/>
  <c r="AE195" i="11"/>
  <c r="AE196" i="11" s="1"/>
  <c r="M117" i="11"/>
  <c r="M118" i="11" s="1"/>
  <c r="F39" i="11"/>
  <c r="F40" i="11" s="1"/>
  <c r="M143" i="11"/>
  <c r="M144" i="11" s="1"/>
  <c r="I208" i="11"/>
  <c r="I209" i="11" s="1"/>
  <c r="AG182" i="11"/>
  <c r="AG183" i="11" s="1"/>
  <c r="AH39" i="11"/>
  <c r="AH40" i="11" s="1"/>
  <c r="AQ39" i="11"/>
  <c r="AQ40" i="11" s="1"/>
  <c r="R65" i="11"/>
  <c r="R66" i="11" s="1"/>
  <c r="AB143" i="11"/>
  <c r="AB144" i="11" s="1"/>
  <c r="K143" i="11"/>
  <c r="K144" i="11" s="1"/>
  <c r="S52" i="11"/>
  <c r="S53" i="11" s="1"/>
  <c r="D130" i="11"/>
  <c r="D131" i="11" s="1"/>
  <c r="AO65" i="11"/>
  <c r="AO66" i="11" s="1"/>
  <c r="AH156" i="11"/>
  <c r="AH157" i="11" s="1"/>
  <c r="AU130" i="11"/>
  <c r="AU131" i="11" s="1"/>
  <c r="AM143" i="11"/>
  <c r="AM144" i="11" s="1"/>
  <c r="AW91" i="11"/>
  <c r="AW92" i="11" s="1"/>
  <c r="AA13" i="11"/>
  <c r="AA14" i="11" s="1"/>
  <c r="C130" i="11"/>
  <c r="C131" i="11" s="1"/>
  <c r="AH208" i="11"/>
  <c r="AH209" i="11" s="1"/>
  <c r="R130" i="11"/>
  <c r="R131" i="11" s="1"/>
  <c r="AP104" i="11"/>
  <c r="AP105" i="11" s="1"/>
  <c r="AR52" i="11"/>
  <c r="AR53" i="11" s="1"/>
  <c r="P182" i="11"/>
  <c r="P183" i="11" s="1"/>
  <c r="AM26" i="11"/>
  <c r="AM27" i="11" s="1"/>
  <c r="O104" i="11"/>
  <c r="O105" i="11" s="1"/>
  <c r="AT117" i="11"/>
  <c r="AT118" i="11" s="1"/>
  <c r="P91" i="11"/>
  <c r="P92" i="11" s="1"/>
  <c r="AX117" i="11"/>
  <c r="AX118" i="11" s="1"/>
  <c r="W208" i="11"/>
  <c r="W209" i="11" s="1"/>
  <c r="R169" i="11"/>
  <c r="R170" i="11" s="1"/>
  <c r="D65" i="11"/>
  <c r="D66" i="11" s="1"/>
  <c r="AX182" i="11"/>
  <c r="AX183" i="11" s="1"/>
  <c r="AB182" i="11"/>
  <c r="AB183" i="11" s="1"/>
  <c r="S13" i="11"/>
  <c r="S14" i="11" s="1"/>
  <c r="AF65" i="11"/>
  <c r="AF66" i="11" s="1"/>
  <c r="O117" i="11"/>
  <c r="O118" i="11" s="1"/>
  <c r="I52" i="11"/>
  <c r="I53" i="11" s="1"/>
  <c r="L91" i="11"/>
  <c r="L92" i="11" s="1"/>
  <c r="F26" i="11"/>
  <c r="F27" i="11" s="1"/>
  <c r="N78" i="11"/>
  <c r="N79" i="11" s="1"/>
  <c r="C208" i="11"/>
  <c r="C209" i="11" s="1"/>
  <c r="AI182" i="11"/>
  <c r="AI183" i="11" s="1"/>
  <c r="Q182" i="11"/>
  <c r="Q183" i="11" s="1"/>
  <c r="V39" i="11"/>
  <c r="V40" i="11" s="1"/>
  <c r="L195" i="11"/>
  <c r="L196" i="11" s="1"/>
  <c r="AJ182" i="11"/>
  <c r="AJ183" i="11" s="1"/>
  <c r="AU169" i="11"/>
  <c r="AU170" i="11" s="1"/>
  <c r="AS156" i="11"/>
  <c r="AS157" i="11" s="1"/>
  <c r="AL156" i="11"/>
  <c r="AL157" i="11" s="1"/>
  <c r="I143" i="11"/>
  <c r="I144" i="11" s="1"/>
  <c r="AX26" i="11"/>
  <c r="AX27" i="11" s="1"/>
  <c r="AU156" i="11"/>
  <c r="AU157" i="11" s="1"/>
  <c r="AM195" i="11"/>
  <c r="AM196" i="11" s="1"/>
  <c r="AN169" i="11"/>
  <c r="AN170" i="11" s="1"/>
  <c r="T182" i="11"/>
  <c r="T183" i="11" s="1"/>
  <c r="S130" i="11"/>
  <c r="S131" i="11" s="1"/>
  <c r="AF26" i="11"/>
  <c r="AF27" i="11" s="1"/>
  <c r="AQ143" i="11"/>
  <c r="AQ144" i="11" s="1"/>
  <c r="AC169" i="11"/>
  <c r="AC170" i="11" s="1"/>
  <c r="S195" i="11"/>
  <c r="S196" i="11" s="1"/>
  <c r="V130" i="11"/>
  <c r="V131" i="11" s="1"/>
  <c r="AB208" i="11"/>
  <c r="AB209" i="11" s="1"/>
  <c r="AA91" i="11"/>
  <c r="AA92" i="11" s="1"/>
  <c r="Y130" i="11"/>
  <c r="Y131" i="11" s="1"/>
  <c r="I91" i="11"/>
  <c r="I92" i="11" s="1"/>
  <c r="AK208" i="11"/>
  <c r="AK209" i="11" s="1"/>
  <c r="AH78" i="11"/>
  <c r="AH79" i="11" s="1"/>
  <c r="AJ13" i="11"/>
  <c r="AJ14" i="11" s="1"/>
  <c r="C52" i="11"/>
  <c r="C53" i="11" s="1"/>
  <c r="F65" i="11"/>
  <c r="F66" i="11" s="1"/>
  <c r="G195" i="11"/>
  <c r="G196" i="11" s="1"/>
  <c r="AP65" i="11"/>
  <c r="AP66" i="11" s="1"/>
  <c r="Y52" i="11"/>
  <c r="Y53" i="11" s="1"/>
  <c r="O182" i="11"/>
  <c r="O183" i="11" s="1"/>
  <c r="AS143" i="11"/>
  <c r="AS144" i="11" s="1"/>
  <c r="AW26" i="11"/>
  <c r="AW27" i="11" s="1"/>
  <c r="L182" i="11"/>
  <c r="L183" i="11" s="1"/>
  <c r="AO169" i="11"/>
  <c r="AO170" i="11" s="1"/>
  <c r="AM104" i="11"/>
  <c r="AM105" i="11" s="1"/>
  <c r="AS169" i="11"/>
  <c r="AS170" i="11" s="1"/>
  <c r="AG104" i="11"/>
  <c r="AG105" i="11" s="1"/>
  <c r="W156" i="11"/>
  <c r="W157" i="11" s="1"/>
  <c r="AF156" i="11"/>
  <c r="AF157" i="11" s="1"/>
  <c r="U52" i="11"/>
  <c r="U53" i="11" s="1"/>
  <c r="Z65" i="11"/>
  <c r="Z66" i="11" s="1"/>
  <c r="P26" i="11"/>
  <c r="P27" i="11" s="1"/>
  <c r="AT130" i="11"/>
  <c r="AT131" i="11" s="1"/>
  <c r="V156" i="11"/>
  <c r="V157" i="11" s="1"/>
  <c r="AL39" i="11"/>
  <c r="AL40" i="11" s="1"/>
  <c r="X13" i="11"/>
  <c r="X14" i="11" s="1"/>
  <c r="R208" i="11"/>
  <c r="R209" i="11" s="1"/>
  <c r="AO104" i="11"/>
  <c r="AO105" i="11" s="1"/>
  <c r="N91" i="11"/>
  <c r="N92" i="11" s="1"/>
  <c r="O208" i="11"/>
  <c r="O209" i="11" s="1"/>
  <c r="AS13" i="11"/>
  <c r="AS14" i="11" s="1"/>
  <c r="AM117" i="11"/>
  <c r="AM118" i="11" s="1"/>
  <c r="T130" i="11"/>
  <c r="T131" i="11" s="1"/>
  <c r="I65" i="11"/>
  <c r="I66" i="11" s="1"/>
  <c r="AF208" i="11"/>
  <c r="AF209" i="11" s="1"/>
  <c r="U91" i="11"/>
  <c r="U92" i="11" s="1"/>
  <c r="AK26" i="11"/>
  <c r="AK27" i="11" s="1"/>
  <c r="AT156" i="11"/>
  <c r="AT157" i="11" s="1"/>
  <c r="X26" i="11"/>
  <c r="X27" i="11" s="1"/>
  <c r="AR156" i="11"/>
  <c r="AR157" i="11" s="1"/>
  <c r="AN78" i="11"/>
  <c r="AN79" i="11" s="1"/>
  <c r="AF91" i="11"/>
  <c r="AF92" i="11" s="1"/>
  <c r="AV39" i="11"/>
  <c r="AV40" i="11" s="1"/>
  <c r="E195" i="11"/>
  <c r="E196" i="11" s="1"/>
  <c r="AG13" i="11"/>
  <c r="AG14" i="11" s="1"/>
  <c r="S78" i="11"/>
  <c r="S79" i="11" s="1"/>
  <c r="AA104" i="11"/>
  <c r="AA105" i="11" s="1"/>
  <c r="I39" i="11"/>
  <c r="I40" i="11" s="1"/>
  <c r="U208" i="11"/>
  <c r="U209" i="11" s="1"/>
  <c r="G104" i="11"/>
  <c r="G105" i="11" s="1"/>
  <c r="AW195" i="11"/>
  <c r="AW196" i="11" s="1"/>
  <c r="Q91" i="11"/>
  <c r="Q92" i="11" s="1"/>
  <c r="AC78" i="11"/>
  <c r="AC79" i="11" s="1"/>
  <c r="AS104" i="11"/>
  <c r="AS105" i="11" s="1"/>
  <c r="R26" i="11"/>
  <c r="R27" i="11" s="1"/>
  <c r="O52" i="11"/>
  <c r="O53" i="11" s="1"/>
  <c r="M195" i="11"/>
  <c r="M196" i="11" s="1"/>
  <c r="AT91" i="11"/>
  <c r="AT92" i="11" s="1"/>
  <c r="AW143" i="11"/>
  <c r="AW144" i="11" s="1"/>
  <c r="R13" i="11"/>
  <c r="R14" i="11" s="1"/>
  <c r="H13" i="11"/>
  <c r="H14" i="11" s="1"/>
  <c r="C13" i="11"/>
  <c r="C14" i="11" s="1"/>
  <c r="M39" i="11"/>
  <c r="M40" i="11" s="1"/>
  <c r="O39" i="11"/>
  <c r="O40" i="11" s="1"/>
  <c r="AN195" i="11"/>
  <c r="AN196" i="11" s="1"/>
  <c r="AQ65" i="11"/>
  <c r="AQ66" i="11" s="1"/>
  <c r="D26" i="11"/>
  <c r="D27" i="11" s="1"/>
  <c r="AQ78" i="11"/>
  <c r="AQ79" i="11" s="1"/>
  <c r="C143" i="11"/>
  <c r="C144" i="11" s="1"/>
  <c r="X39" i="11"/>
  <c r="X40" i="11" s="1"/>
  <c r="AO182" i="11"/>
  <c r="AO183" i="11" s="1"/>
  <c r="G208" i="11"/>
  <c r="G209" i="11" s="1"/>
  <c r="AI104" i="11"/>
  <c r="AI105" i="11" s="1"/>
  <c r="AW130" i="11"/>
  <c r="AW131" i="11" s="1"/>
  <c r="Q104" i="11"/>
  <c r="Q105" i="11" s="1"/>
  <c r="Q78" i="11"/>
  <c r="Q79" i="11" s="1"/>
  <c r="C26" i="11"/>
  <c r="C27" i="11" s="1"/>
  <c r="O91" i="11"/>
  <c r="O92" i="11" s="1"/>
  <c r="V104" i="11"/>
  <c r="V105" i="11" s="1"/>
  <c r="AL208" i="11"/>
  <c r="AL209" i="11" s="1"/>
  <c r="C65" i="11"/>
  <c r="C66" i="11" s="1"/>
  <c r="P130" i="11"/>
  <c r="P131" i="11" s="1"/>
  <c r="Y104" i="11"/>
  <c r="Y105" i="11" s="1"/>
  <c r="Y26" i="11"/>
  <c r="Y27" i="11" s="1"/>
  <c r="S91" i="11"/>
  <c r="S92" i="11" s="1"/>
  <c r="AO143" i="11"/>
  <c r="AO144" i="11" s="1"/>
  <c r="AK195" i="11"/>
  <c r="AK196" i="11" s="1"/>
  <c r="AQ117" i="11"/>
  <c r="AQ118" i="11" s="1"/>
  <c r="T208" i="11"/>
  <c r="T209" i="11" s="1"/>
  <c r="X195" i="11"/>
  <c r="X196" i="11" s="1"/>
  <c r="AL143" i="11"/>
  <c r="AL144" i="11" s="1"/>
  <c r="E156" i="11"/>
  <c r="E157" i="11" s="1"/>
  <c r="AR39" i="11"/>
  <c r="AR40" i="11" s="1"/>
  <c r="AP182" i="11"/>
  <c r="AP183" i="11" s="1"/>
  <c r="J130" i="11"/>
  <c r="J131" i="11" s="1"/>
  <c r="AA52" i="11"/>
  <c r="AA53" i="11" s="1"/>
  <c r="M104" i="11"/>
  <c r="M105" i="11" s="1"/>
  <c r="S169" i="11"/>
  <c r="S170" i="11" s="1"/>
  <c r="Q52" i="11"/>
  <c r="Q53" i="11" s="1"/>
  <c r="W13" i="11"/>
  <c r="W14" i="11" s="1"/>
  <c r="I195" i="11"/>
  <c r="I196" i="11" s="1"/>
  <c r="N182" i="11"/>
  <c r="N183" i="11" s="1"/>
  <c r="O156" i="11"/>
  <c r="O157" i="11" s="1"/>
  <c r="AA130" i="11"/>
  <c r="AA131" i="11" s="1"/>
  <c r="Y13" i="11"/>
  <c r="Y14" i="11" s="1"/>
  <c r="AG117" i="11"/>
  <c r="AG118" i="11" s="1"/>
  <c r="AD65" i="11"/>
  <c r="AD66" i="11" s="1"/>
  <c r="F130" i="11"/>
  <c r="F131" i="11" s="1"/>
  <c r="Y182" i="11"/>
  <c r="Y183" i="11" s="1"/>
  <c r="AU39" i="11"/>
  <c r="AU40" i="11" s="1"/>
  <c r="AF78" i="11"/>
  <c r="AF79" i="11" s="1"/>
  <c r="Y156" i="11"/>
  <c r="Y157" i="11" s="1"/>
  <c r="R52" i="11"/>
  <c r="R53" i="11" s="1"/>
  <c r="N156" i="11"/>
  <c r="N157" i="11" s="1"/>
  <c r="AJ91" i="11"/>
  <c r="AJ92" i="11" s="1"/>
  <c r="AL104" i="11"/>
  <c r="AL105" i="11" s="1"/>
  <c r="V52" i="11"/>
  <c r="V53" i="11" s="1"/>
  <c r="AC156" i="11"/>
  <c r="AC157" i="11" s="1"/>
  <c r="AF169" i="11"/>
  <c r="AF170" i="11" s="1"/>
  <c r="E143" i="11"/>
  <c r="E144" i="11" s="1"/>
  <c r="N195" i="11"/>
  <c r="N196" i="11" s="1"/>
  <c r="X65" i="11"/>
  <c r="X66" i="11" s="1"/>
  <c r="W143" i="11"/>
  <c r="W144" i="11" s="1"/>
  <c r="AX104" i="11"/>
  <c r="AX105" i="11" s="1"/>
  <c r="AM13" i="11"/>
  <c r="AM14" i="11" s="1"/>
  <c r="F52" i="11"/>
  <c r="F53" i="11" s="1"/>
  <c r="J156" i="11"/>
  <c r="J157" i="11" s="1"/>
  <c r="AG208" i="11"/>
  <c r="AG209" i="11" s="1"/>
  <c r="L39" i="11"/>
  <c r="L40" i="11" s="1"/>
  <c r="F143" i="11"/>
  <c r="F144" i="11" s="1"/>
  <c r="C117" i="11"/>
  <c r="C118" i="11" s="1"/>
  <c r="W195" i="11"/>
  <c r="W196" i="11" s="1"/>
  <c r="AS26" i="11"/>
  <c r="AS27" i="11" s="1"/>
  <c r="N117" i="11"/>
  <c r="N118" i="11" s="1"/>
  <c r="AM91" i="11"/>
  <c r="AM92" i="11" s="1"/>
  <c r="AR117" i="11"/>
  <c r="AR118" i="11" s="1"/>
  <c r="X169" i="11"/>
  <c r="X170" i="11" s="1"/>
  <c r="G143" i="11"/>
  <c r="G144" i="11" s="1"/>
  <c r="AK169" i="11"/>
  <c r="AK170" i="11" s="1"/>
  <c r="U65" i="11"/>
  <c r="U66" i="11" s="1"/>
  <c r="AL13" i="11"/>
  <c r="AL14" i="11" s="1"/>
  <c r="AC208" i="11"/>
  <c r="AC209" i="11" s="1"/>
  <c r="L13" i="11"/>
  <c r="L14" i="11" s="1"/>
  <c r="AD39" i="11"/>
  <c r="AD40" i="11" s="1"/>
  <c r="AB13" i="11"/>
  <c r="AB14" i="11" s="1"/>
  <c r="AR143" i="11"/>
  <c r="AR144" i="11" s="1"/>
  <c r="C169" i="11"/>
  <c r="C170" i="11" s="1"/>
  <c r="AO52" i="11"/>
  <c r="AO53" i="11" s="1"/>
  <c r="AJ78" i="11"/>
  <c r="AJ79" i="11" s="1"/>
  <c r="T143" i="11"/>
  <c r="T144" i="11" s="1"/>
  <c r="AE65" i="11"/>
  <c r="AE66" i="11" s="1"/>
  <c r="W91" i="11"/>
  <c r="W92" i="11" s="1"/>
  <c r="G117" i="11"/>
  <c r="G118" i="11" s="1"/>
  <c r="P156" i="11"/>
  <c r="P157" i="11" s="1"/>
  <c r="Z117" i="11"/>
  <c r="Z118" i="11" s="1"/>
  <c r="AW52" i="11"/>
  <c r="AW53" i="11" s="1"/>
  <c r="U13" i="11"/>
  <c r="U14" i="11" s="1"/>
  <c r="Q39" i="11"/>
  <c r="Q40" i="11" s="1"/>
  <c r="J117" i="11"/>
  <c r="J118" i="11" s="1"/>
  <c r="AX169" i="11"/>
  <c r="AX170" i="11" s="1"/>
  <c r="AN208" i="11"/>
  <c r="AN209" i="11" s="1"/>
  <c r="AE26" i="11"/>
  <c r="AE27" i="11" s="1"/>
  <c r="C91" i="11"/>
  <c r="C92" i="11" s="1"/>
  <c r="AG169" i="11"/>
  <c r="AG170" i="11" s="1"/>
  <c r="AE208" i="11"/>
  <c r="AE209" i="11" s="1"/>
  <c r="AM65" i="11"/>
  <c r="AM66" i="11" s="1"/>
  <c r="AW182" i="11"/>
  <c r="AW183" i="11" s="1"/>
  <c r="AL117" i="11"/>
  <c r="AL118" i="11" s="1"/>
  <c r="I156" i="11"/>
  <c r="I157" i="11" s="1"/>
  <c r="AA117" i="11"/>
  <c r="AA118" i="11" s="1"/>
  <c r="AO195" i="11"/>
  <c r="AO196" i="11" s="1"/>
  <c r="H52" i="11"/>
  <c r="H53" i="11" s="1"/>
  <c r="O26" i="11"/>
  <c r="O27" i="11" s="1"/>
  <c r="AR26" i="11"/>
  <c r="AR27" i="11" s="1"/>
  <c r="F156" i="11"/>
  <c r="F157" i="11" s="1"/>
  <c r="Z130" i="11"/>
  <c r="Z131" i="11" s="1"/>
  <c r="AU117" i="11"/>
  <c r="AU118" i="11" s="1"/>
  <c r="F195" i="11"/>
  <c r="F196" i="11" s="1"/>
  <c r="AB169" i="11"/>
  <c r="AB170" i="11" s="1"/>
  <c r="H156" i="11"/>
  <c r="H157" i="11" s="1"/>
  <c r="T117" i="11"/>
  <c r="T118" i="11" s="1"/>
  <c r="G26" i="11"/>
  <c r="G27" i="11" s="1"/>
  <c r="AF104" i="11"/>
  <c r="AF105" i="11" s="1"/>
  <c r="S65" i="11"/>
  <c r="S66" i="11" s="1"/>
  <c r="AR78" i="11"/>
  <c r="AR79" i="11" s="1"/>
  <c r="T52" i="11"/>
  <c r="T53" i="11" s="1"/>
  <c r="D117" i="11"/>
  <c r="D118" i="11" s="1"/>
  <c r="Z208" i="11"/>
  <c r="Z209" i="11" s="1"/>
  <c r="D143" i="11"/>
  <c r="D144" i="11" s="1"/>
  <c r="P143" i="11"/>
  <c r="P144" i="11" s="1"/>
  <c r="U156" i="11"/>
  <c r="U157" i="11" s="1"/>
  <c r="AJ143" i="11"/>
  <c r="AJ144" i="11" s="1"/>
  <c r="K156" i="11"/>
  <c r="K157" i="11" s="1"/>
  <c r="R91" i="11"/>
  <c r="R92" i="11" s="1"/>
  <c r="AF39" i="11"/>
  <c r="AF40" i="11" s="1"/>
  <c r="AI52" i="11"/>
  <c r="AI53" i="11" s="1"/>
  <c r="AK52" i="11"/>
  <c r="AK53" i="11" s="1"/>
  <c r="AQ91" i="11"/>
  <c r="AQ92" i="11" s="1"/>
  <c r="AE52" i="11"/>
  <c r="AE53" i="11" s="1"/>
  <c r="E182" i="11"/>
  <c r="E183" i="11" s="1"/>
  <c r="R78" i="11"/>
  <c r="R79" i="11" s="1"/>
  <c r="AO117" i="11"/>
  <c r="AO118" i="11" s="1"/>
  <c r="AJ169" i="11"/>
  <c r="AJ170" i="11" s="1"/>
  <c r="N13" i="11"/>
  <c r="N14" i="11" s="1"/>
  <c r="Y169" i="11"/>
  <c r="Y170" i="11" s="1"/>
  <c r="AQ104" i="11"/>
  <c r="AQ105" i="11" s="1"/>
  <c r="AE182" i="11"/>
  <c r="AE183" i="11" s="1"/>
  <c r="AP169" i="11"/>
  <c r="AP170" i="11" s="1"/>
  <c r="X182" i="11"/>
  <c r="X183" i="11" s="1"/>
  <c r="AM52" i="11"/>
  <c r="AM53" i="11" s="1"/>
  <c r="AH130" i="11"/>
  <c r="AH131" i="11" s="1"/>
  <c r="T169" i="11"/>
  <c r="T170" i="11" s="1"/>
  <c r="AF182" i="11"/>
  <c r="AF183" i="11" s="1"/>
  <c r="AD117" i="11"/>
  <c r="AD118" i="11" s="1"/>
  <c r="AA195" i="11"/>
  <c r="AA196" i="11" s="1"/>
  <c r="O195" i="11"/>
  <c r="O196" i="11" s="1"/>
  <c r="Q117" i="11"/>
  <c r="Q118" i="11" s="1"/>
  <c r="W78" i="11"/>
  <c r="W79" i="11" s="1"/>
  <c r="AI143" i="11"/>
  <c r="AI144" i="11" s="1"/>
  <c r="AD78" i="11"/>
  <c r="AD79" i="11" s="1"/>
  <c r="J104" i="11"/>
  <c r="J105" i="11" s="1"/>
  <c r="I130" i="11"/>
  <c r="I131" i="11" s="1"/>
  <c r="M78" i="11"/>
  <c r="M79" i="11" s="1"/>
  <c r="AH117" i="11"/>
  <c r="AH118" i="11" s="1"/>
  <c r="R104" i="11"/>
  <c r="R105" i="11" s="1"/>
  <c r="V13" i="11"/>
  <c r="V14" i="11" s="1"/>
  <c r="AQ130" i="11"/>
  <c r="AQ131" i="11" s="1"/>
  <c r="S143" i="11"/>
  <c r="S144" i="11" s="1"/>
  <c r="Q156" i="11"/>
  <c r="Q157" i="11" s="1"/>
  <c r="L130" i="11"/>
  <c r="L131" i="11" s="1"/>
  <c r="H78" i="11"/>
  <c r="H79" i="11" s="1"/>
  <c r="N39" i="11"/>
  <c r="N40" i="11" s="1"/>
  <c r="M13" i="11"/>
  <c r="M14" i="11" s="1"/>
  <c r="AN117" i="11"/>
  <c r="AN118" i="11" s="1"/>
  <c r="H65" i="11"/>
  <c r="H66" i="11" s="1"/>
  <c r="X78" i="11"/>
  <c r="X79" i="11" s="1"/>
  <c r="AP52" i="11"/>
  <c r="AP53" i="11" s="1"/>
  <c r="F104" i="11"/>
  <c r="F105" i="11" s="1"/>
  <c r="V78" i="11"/>
  <c r="V79" i="11" s="1"/>
  <c r="AT143" i="11"/>
  <c r="AT144" i="11" s="1"/>
  <c r="AL169" i="11"/>
  <c r="AL170" i="11" s="1"/>
  <c r="AB156" i="11"/>
  <c r="AB157" i="11" s="1"/>
  <c r="G13" i="11"/>
  <c r="G14" i="11" s="1"/>
  <c r="AT52" i="11"/>
  <c r="AT53" i="11" s="1"/>
  <c r="R39" i="11"/>
  <c r="R40" i="11" s="1"/>
  <c r="J91" i="11"/>
  <c r="J92" i="11" s="1"/>
  <c r="AD26" i="11"/>
  <c r="AD27" i="11" s="1"/>
  <c r="H169" i="11"/>
  <c r="H170" i="11" s="1"/>
  <c r="C156" i="11"/>
  <c r="C157" i="11" s="1"/>
  <c r="M208" i="11"/>
  <c r="M209" i="11" s="1"/>
  <c r="G130" i="11"/>
  <c r="G131" i="11" s="1"/>
  <c r="O65" i="11"/>
  <c r="O66" i="11" s="1"/>
  <c r="N208" i="11"/>
  <c r="N209" i="11" s="1"/>
  <c r="AR65" i="11"/>
  <c r="AR66" i="11" s="1"/>
  <c r="E26" i="11"/>
  <c r="E27" i="11" s="1"/>
  <c r="AX143" i="11"/>
  <c r="AX144" i="11" s="1"/>
  <c r="K91" i="11"/>
  <c r="K92" i="11" s="1"/>
  <c r="AT195" i="11"/>
  <c r="AT196" i="11" s="1"/>
  <c r="AO156" i="11"/>
  <c r="AO157" i="11" s="1"/>
  <c r="AK104" i="11"/>
  <c r="AK105" i="11" s="1"/>
  <c r="AX65" i="11"/>
  <c r="AX66" i="11" s="1"/>
  <c r="AN39" i="11"/>
  <c r="AN40" i="11" s="1"/>
  <c r="AW156" i="11"/>
  <c r="AW157" i="11" s="1"/>
  <c r="U169" i="11"/>
  <c r="U170" i="11" s="1"/>
  <c r="AM156" i="11"/>
  <c r="AM157" i="11" s="1"/>
  <c r="W169" i="11"/>
  <c r="W170" i="11" s="1"/>
  <c r="AV182" i="11"/>
  <c r="AV183" i="11" s="1"/>
  <c r="AT65" i="11"/>
  <c r="AT66" i="11" s="1"/>
  <c r="AK78" i="11"/>
  <c r="AK79" i="11" s="1"/>
  <c r="D182" i="11"/>
  <c r="D183" i="11" s="1"/>
  <c r="V117" i="11"/>
  <c r="V118" i="11" s="1"/>
  <c r="AR130" i="11"/>
  <c r="AR131" i="11" s="1"/>
  <c r="AC130" i="11"/>
  <c r="AC131" i="11" s="1"/>
  <c r="V195" i="11"/>
  <c r="V196" i="11" s="1"/>
  <c r="AA208" i="11"/>
  <c r="AA209" i="11" s="1"/>
  <c r="G52" i="11"/>
  <c r="G53" i="11" s="1"/>
  <c r="X156" i="11"/>
  <c r="X157" i="11" s="1"/>
  <c r="AS117" i="11"/>
  <c r="AS118" i="11" s="1"/>
  <c r="D91" i="11"/>
  <c r="D92" i="11" s="1"/>
  <c r="AP39" i="11"/>
  <c r="AP40" i="11" s="1"/>
  <c r="AD208" i="11"/>
  <c r="AD209" i="11" s="1"/>
  <c r="AN13" i="11"/>
  <c r="AN14" i="11" s="1"/>
  <c r="AW78" i="11"/>
  <c r="AW79" i="11" s="1"/>
  <c r="AW208" i="11"/>
  <c r="AW209" i="11" s="1"/>
  <c r="AP195" i="11"/>
  <c r="AP196" i="11" s="1"/>
  <c r="W39" i="11"/>
  <c r="W40" i="11" s="1"/>
  <c r="AM39" i="11"/>
  <c r="AM40" i="11" s="1"/>
  <c r="G91" i="11"/>
  <c r="G92" i="11" s="1"/>
  <c r="AM169" i="11"/>
  <c r="AM170" i="11" s="1"/>
  <c r="Y65" i="11"/>
  <c r="Y66" i="11" s="1"/>
  <c r="AN91" i="11"/>
  <c r="AN92" i="11" s="1"/>
  <c r="AR195" i="11"/>
  <c r="AR196" i="11" s="1"/>
  <c r="AD13" i="11"/>
  <c r="AD14" i="11" s="1"/>
  <c r="V65" i="11"/>
  <c r="V66" i="11" s="1"/>
  <c r="X91" i="11"/>
  <c r="X92" i="11" s="1"/>
  <c r="AU182" i="11"/>
  <c r="AU183" i="11" s="1"/>
  <c r="AJ65" i="11"/>
  <c r="AJ66" i="11" s="1"/>
  <c r="AF143" i="11"/>
  <c r="AF144" i="11" s="1"/>
  <c r="AH143" i="11"/>
  <c r="AH144" i="11" s="1"/>
  <c r="Q195" i="11"/>
  <c r="Q196" i="11" s="1"/>
  <c r="K104" i="11"/>
  <c r="K105" i="11" s="1"/>
  <c r="AB26" i="11"/>
  <c r="AB27" i="11" s="1"/>
  <c r="AR208" i="11"/>
  <c r="AR209" i="11" s="1"/>
  <c r="Z104" i="11"/>
  <c r="Z105" i="11" s="1"/>
  <c r="AP143" i="11"/>
  <c r="AP144" i="11" s="1"/>
  <c r="Q26" i="11"/>
  <c r="Q27" i="11" s="1"/>
  <c r="AN143" i="11"/>
  <c r="AN144" i="11" s="1"/>
  <c r="AD104" i="11"/>
  <c r="AD105" i="11" s="1"/>
  <c r="AA182" i="11"/>
  <c r="AA183" i="11" s="1"/>
  <c r="T13" i="11"/>
  <c r="T14" i="11" s="1"/>
  <c r="K65" i="11"/>
  <c r="K66" i="11" s="1"/>
  <c r="AJ104" i="11"/>
  <c r="AJ105" i="11" s="1"/>
  <c r="AS39" i="11"/>
  <c r="AS40" i="11" s="1"/>
  <c r="N143" i="11"/>
  <c r="N144" i="11" s="1"/>
  <c r="AI130" i="11"/>
  <c r="AI131" i="11" s="1"/>
  <c r="AK39" i="11"/>
  <c r="AK40" i="11" s="1"/>
  <c r="W52" i="11"/>
  <c r="W53" i="11" s="1"/>
  <c r="AC52" i="11"/>
  <c r="AC53" i="11" s="1"/>
  <c r="J143" i="11"/>
  <c r="J144" i="11" s="1"/>
  <c r="AR169" i="11"/>
  <c r="AR170" i="11" s="1"/>
  <c r="AA78" i="11"/>
  <c r="AA79" i="11" s="1"/>
  <c r="Q65" i="11"/>
  <c r="Q66" i="11" s="1"/>
  <c r="AN130" i="11"/>
  <c r="AN131" i="11" s="1"/>
  <c r="AF52" i="11"/>
  <c r="AF53" i="11" s="1"/>
  <c r="AD214" i="11" l="1"/>
  <c r="V31" i="1" s="1"/>
  <c r="E31" i="1" s="1"/>
  <c r="X31" i="1" s="1"/>
  <c r="M214" i="11"/>
  <c r="V14" i="1" s="1"/>
  <c r="E14" i="1" s="1"/>
  <c r="X14" i="1" s="1"/>
  <c r="C99" i="6"/>
  <c r="K54" i="1" s="1"/>
  <c r="K55" i="1" s="1"/>
  <c r="C103" i="6"/>
  <c r="U214" i="11"/>
  <c r="V22" i="1" s="1"/>
  <c r="E22" i="1" s="1"/>
  <c r="X22" i="1" s="1"/>
  <c r="AB214" i="11"/>
  <c r="V29" i="1" s="1"/>
  <c r="E29" i="1" s="1"/>
  <c r="X29" i="1" s="1"/>
  <c r="H214" i="11"/>
  <c r="V9" i="1" s="1"/>
  <c r="E9" i="1" s="1"/>
  <c r="X9" i="1" s="1"/>
  <c r="AG214" i="11"/>
  <c r="V34" i="1" s="1"/>
  <c r="E34" i="1" s="1"/>
  <c r="X34" i="1" s="1"/>
  <c r="T214" i="11"/>
  <c r="V21" i="1" s="1"/>
  <c r="E21" i="1" s="1"/>
  <c r="X21" i="1" s="1"/>
  <c r="AN214" i="11"/>
  <c r="V214" i="11"/>
  <c r="V23" i="1" s="1"/>
  <c r="E23" i="1" s="1"/>
  <c r="X23" i="1" s="1"/>
  <c r="C214" i="11"/>
  <c r="X214" i="11"/>
  <c r="V25" i="1" s="1"/>
  <c r="E25" i="1" s="1"/>
  <c r="X25" i="1" s="1"/>
  <c r="S214" i="11"/>
  <c r="V20" i="1" s="1"/>
  <c r="E20" i="1" s="1"/>
  <c r="X20" i="1" s="1"/>
  <c r="Q214" i="11"/>
  <c r="V18" i="1" s="1"/>
  <c r="E18" i="1" s="1"/>
  <c r="X18" i="1" s="1"/>
  <c r="AR214" i="11"/>
  <c r="AV214" i="11"/>
  <c r="AP214" i="11"/>
  <c r="Z214" i="11"/>
  <c r="V27" i="1" s="1"/>
  <c r="E27" i="1" s="1"/>
  <c r="X27" i="1" s="1"/>
  <c r="AI214" i="11"/>
  <c r="V36" i="1" s="1"/>
  <c r="E36" i="1" s="1"/>
  <c r="X36" i="1" s="1"/>
  <c r="AK214" i="11"/>
  <c r="V38" i="1" s="1"/>
  <c r="E38" i="1" s="1"/>
  <c r="X38" i="1" s="1"/>
  <c r="J55" i="1"/>
  <c r="D54" i="1"/>
  <c r="D55" i="1" s="1"/>
  <c r="AL214" i="11"/>
  <c r="AA214" i="11"/>
  <c r="V28" i="1" s="1"/>
  <c r="E28" i="1" s="1"/>
  <c r="X28" i="1" s="1"/>
  <c r="P214" i="11"/>
  <c r="V17" i="1" s="1"/>
  <c r="E17" i="1" s="1"/>
  <c r="X17" i="1" s="1"/>
  <c r="AE214" i="11"/>
  <c r="V32" i="1" s="1"/>
  <c r="E32" i="1" s="1"/>
  <c r="X32" i="1" s="1"/>
  <c r="K214" i="11"/>
  <c r="V12" i="1" s="1"/>
  <c r="E12" i="1" s="1"/>
  <c r="X12" i="1" s="1"/>
  <c r="O214" i="11"/>
  <c r="V16" i="1" s="1"/>
  <c r="E16" i="1" s="1"/>
  <c r="X16" i="1" s="1"/>
  <c r="AF214" i="11"/>
  <c r="V33" i="1" s="1"/>
  <c r="E33" i="1" s="1"/>
  <c r="X33" i="1" s="1"/>
  <c r="Y214" i="11"/>
  <c r="V26" i="1" s="1"/>
  <c r="E26" i="1" s="1"/>
  <c r="X26" i="1" s="1"/>
  <c r="N214" i="11"/>
  <c r="V15" i="1" s="1"/>
  <c r="E15" i="1" s="1"/>
  <c r="X15" i="1" s="1"/>
  <c r="W214" i="11"/>
  <c r="V24" i="1" s="1"/>
  <c r="E24" i="1" s="1"/>
  <c r="X24" i="1" s="1"/>
  <c r="R214" i="11"/>
  <c r="V19" i="1" s="1"/>
  <c r="E19" i="1" s="1"/>
  <c r="X19" i="1" s="1"/>
  <c r="AJ214" i="11"/>
  <c r="V37" i="1" s="1"/>
  <c r="E37" i="1" s="1"/>
  <c r="X37" i="1" s="1"/>
  <c r="I214" i="11"/>
  <c r="V10" i="1" s="1"/>
  <c r="E10" i="1" s="1"/>
  <c r="X10" i="1" s="1"/>
  <c r="AX214" i="11"/>
  <c r="AH214" i="11"/>
  <c r="V35" i="1" s="1"/>
  <c r="E35" i="1" s="1"/>
  <c r="X35" i="1" s="1"/>
  <c r="D214" i="11"/>
  <c r="V5" i="1" s="1"/>
  <c r="E5" i="1" s="1"/>
  <c r="X5" i="1" s="1"/>
  <c r="AO214" i="11"/>
  <c r="E214" i="11"/>
  <c r="V6" i="1" s="1"/>
  <c r="E6" i="1" s="1"/>
  <c r="X6" i="1" s="1"/>
  <c r="AU214" i="11"/>
  <c r="F214" i="11"/>
  <c r="V7" i="1" s="1"/>
  <c r="E7" i="1" s="1"/>
  <c r="X7" i="1" s="1"/>
  <c r="C103" i="5"/>
  <c r="AM214" i="11"/>
  <c r="G214" i="11"/>
  <c r="V8" i="1" s="1"/>
  <c r="E8" i="1" s="1"/>
  <c r="X8" i="1" s="1"/>
  <c r="L214" i="11"/>
  <c r="V13" i="1" s="1"/>
  <c r="E13" i="1" s="1"/>
  <c r="X13" i="1" s="1"/>
  <c r="AS214" i="11"/>
  <c r="AW214" i="11"/>
  <c r="AC214" i="11"/>
  <c r="V30" i="1" s="1"/>
  <c r="E30" i="1" s="1"/>
  <c r="X30" i="1" s="1"/>
  <c r="J214" i="11"/>
  <c r="V11" i="1" s="1"/>
  <c r="E11" i="1" s="1"/>
  <c r="X11" i="1" s="1"/>
  <c r="AT214" i="11"/>
  <c r="AQ214" i="11"/>
  <c r="V40" i="1" l="1"/>
  <c r="E40" i="1" s="1"/>
  <c r="X40" i="1" s="1"/>
  <c r="V43" i="1"/>
  <c r="E43" i="1" s="1"/>
  <c r="X43" i="1" s="1"/>
  <c r="V45" i="1"/>
  <c r="E45" i="1" s="1"/>
  <c r="X45" i="1" s="1"/>
  <c r="V47" i="1"/>
  <c r="E47" i="1" s="1"/>
  <c r="X47" i="1" s="1"/>
  <c r="V46" i="1"/>
  <c r="E46" i="1" s="1"/>
  <c r="X46" i="1" s="1"/>
  <c r="V49" i="1"/>
  <c r="E49" i="1" s="1"/>
  <c r="X49" i="1" s="1"/>
  <c r="V44" i="1"/>
  <c r="E44" i="1" s="1"/>
  <c r="X44" i="1" s="1"/>
  <c r="V50" i="1"/>
  <c r="E50" i="1" s="1"/>
  <c r="X50" i="1" s="1"/>
  <c r="V48" i="1"/>
  <c r="E48" i="1" s="1"/>
  <c r="X48" i="1" s="1"/>
  <c r="V41" i="1"/>
  <c r="E41" i="1" s="1"/>
  <c r="X41" i="1" s="1"/>
  <c r="V39" i="1"/>
  <c r="E39" i="1" s="1"/>
  <c r="X39" i="1" s="1"/>
  <c r="V51" i="1"/>
  <c r="E51" i="1" s="1"/>
  <c r="X51" i="1" s="1"/>
  <c r="V42" i="1"/>
  <c r="E42" i="1" s="1"/>
  <c r="X42" i="1" s="1"/>
  <c r="B214" i="11"/>
  <c r="V54" i="1" s="1"/>
  <c r="E54" i="1" s="1"/>
  <c r="V4" i="1"/>
  <c r="E4" i="1" l="1"/>
  <c r="V52" i="1"/>
  <c r="V55" i="1" s="1"/>
  <c r="X4" i="1" l="1"/>
  <c r="X52" i="1" s="1"/>
  <c r="E52" i="1"/>
  <c r="E58" i="1" l="1"/>
  <c r="E55" i="1"/>
  <c r="X55" i="1" s="1"/>
  <c r="B60" i="1"/>
  <c r="B61" i="1" s="1"/>
  <c r="G58" i="1"/>
</calcChain>
</file>

<file path=xl/comments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10"/>
            <color indexed="81"/>
            <rFont val="Arial"/>
            <family val="2"/>
          </rPr>
          <t>S</t>
        </r>
      </text>
    </comment>
  </commentList>
</comments>
</file>

<file path=xl/comments7.xml><?xml version="1.0" encoding="utf-8"?>
<comments xmlns="http://schemas.openxmlformats.org/spreadsheetml/2006/main">
  <authors>
    <author>Jonathan Richter</author>
    <author>cNB_Marketing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</rPr>
          <t>This does not include the nightly goal for claims.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 xml:space="preserve">Select "Lead" from the dropdown menu if the employee is a Raley lead. </t>
        </r>
      </text>
    </comment>
  </commentList>
</comments>
</file>

<file path=xl/comments8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9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Mi</t>
        </r>
      </text>
    </comment>
  </commentList>
</comments>
</file>

<file path=xl/comments10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1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OT
</t>
        </r>
      </text>
    </comment>
  </commentList>
</comments>
</file>

<file path=xl/comments1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  <comment ref="H29" authorId="0" shapeId="0">
      <text>
        <r>
          <rPr>
            <sz val="9"/>
            <color indexed="81"/>
            <rFont val="Tahoma"/>
            <charset val="1"/>
          </rPr>
          <t>5 Valets led</t>
        </r>
      </text>
    </comment>
    <comment ref="H30" authorId="0" shapeId="0">
      <text>
        <r>
          <rPr>
            <sz val="9"/>
            <color indexed="81"/>
            <rFont val="Tahoma"/>
            <charset val="1"/>
          </rPr>
          <t>0 Valets led</t>
        </r>
      </text>
    </comment>
    <comment ref="H56" authorId="0" shapeId="0">
      <text>
        <r>
          <rPr>
            <sz val="9"/>
            <color indexed="81"/>
            <rFont val="Tahoma"/>
            <charset val="1"/>
          </rPr>
          <t>2 Valets led_x000D_
6 Valets Led</t>
        </r>
      </text>
    </comment>
    <comment ref="H58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59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60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63" authorId="0" shapeId="0">
      <text>
        <r>
          <rPr>
            <sz val="9"/>
            <color indexed="81"/>
            <rFont val="Tahoma"/>
            <charset val="1"/>
          </rPr>
          <t>0 Valets led</t>
        </r>
      </text>
    </comment>
    <comment ref="H64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74" authorId="0" shapeId="0">
      <text>
        <r>
          <rPr>
            <sz val="9"/>
            <color indexed="81"/>
            <rFont val="Tahoma"/>
            <charset val="1"/>
          </rPr>
          <t>0 Valets led</t>
        </r>
      </text>
    </comment>
    <comment ref="H75" authorId="0" shapeId="0">
      <text>
        <r>
          <rPr>
            <sz val="9"/>
            <color indexed="81"/>
            <rFont val="Tahoma"/>
            <charset val="1"/>
          </rPr>
          <t>7 Valets led</t>
        </r>
      </text>
    </comment>
    <comment ref="H76" authorId="0" shapeId="0">
      <text>
        <r>
          <rPr>
            <sz val="9"/>
            <color indexed="81"/>
            <rFont val="Tahoma"/>
            <charset val="1"/>
          </rPr>
          <t>6 Valets led</t>
        </r>
      </text>
    </comment>
    <comment ref="H77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</commentList>
</comments>
</file>

<file path=xl/comments1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T</t>
        </r>
      </text>
    </comment>
  </commentList>
</comments>
</file>

<file path=xl/sharedStrings.xml><?xml version="1.0" encoding="utf-8"?>
<sst xmlns="http://schemas.openxmlformats.org/spreadsheetml/2006/main" count="2197" uniqueCount="241">
  <si>
    <t>Total $</t>
  </si>
  <si>
    <t>Lead</t>
  </si>
  <si>
    <t>Additional</t>
  </si>
  <si>
    <t>Total</t>
  </si>
  <si>
    <t>Total OT owed</t>
  </si>
  <si>
    <t>Ten22</t>
  </si>
  <si>
    <t>Revenue</t>
  </si>
  <si>
    <t>Shift</t>
  </si>
  <si>
    <t>Cat.</t>
  </si>
  <si>
    <t>Total Hours</t>
  </si>
  <si>
    <t>Overtime</t>
  </si>
  <si>
    <t>Invoice Amount</t>
  </si>
  <si>
    <t>Variance</t>
  </si>
  <si>
    <t>Confirmation</t>
  </si>
  <si>
    <t>Event</t>
  </si>
  <si>
    <t>#Cars</t>
  </si>
  <si>
    <t>Raley Field</t>
  </si>
  <si>
    <t>Labor</t>
  </si>
  <si>
    <t>Total Cost</t>
  </si>
  <si>
    <t>Hours</t>
  </si>
  <si>
    <t>Lunch Start</t>
  </si>
  <si>
    <t>Lunch End</t>
  </si>
  <si>
    <t>Dinner Start</t>
  </si>
  <si>
    <t>Dinner End</t>
  </si>
  <si>
    <t>The Firehouse</t>
  </si>
  <si>
    <t>TOTAL PAYROLL</t>
  </si>
  <si>
    <t>CC Tips</t>
  </si>
  <si>
    <t>Description</t>
  </si>
  <si>
    <t>Adjusted Pay</t>
  </si>
  <si>
    <t>FH</t>
  </si>
  <si>
    <t>T22</t>
  </si>
  <si>
    <t>RF</t>
  </si>
  <si>
    <t>Reimb.</t>
  </si>
  <si>
    <t>Reg. Hours</t>
  </si>
  <si>
    <t>Taxes&amp;Comp.</t>
  </si>
  <si>
    <t>Wage:</t>
  </si>
  <si>
    <t>Post $75 Claim Goal</t>
  </si>
  <si>
    <t>Post-Taxed Labor</t>
  </si>
  <si>
    <t>Post-Labor</t>
  </si>
  <si>
    <t>Misc.</t>
  </si>
  <si>
    <t>Labor Hours</t>
  </si>
  <si>
    <t>Per Hour</t>
  </si>
  <si>
    <t>Labor:</t>
  </si>
  <si>
    <t>Profit</t>
  </si>
  <si>
    <t>Commission</t>
  </si>
  <si>
    <t>Total Reimb.</t>
  </si>
  <si>
    <t>Dinner Hours</t>
  </si>
  <si>
    <t>Lunch Hours</t>
  </si>
  <si>
    <t>Payroll</t>
  </si>
  <si>
    <t>SC</t>
  </si>
  <si>
    <t>Sutter Club</t>
  </si>
  <si>
    <t>PP1 Total</t>
  </si>
  <si>
    <t>PP2 Total</t>
  </si>
  <si>
    <t>PP1 CC Tips</t>
  </si>
  <si>
    <t>PP2 CC Tips</t>
  </si>
  <si>
    <t>Avg. Rate</t>
  </si>
  <si>
    <t>Gratuity:</t>
  </si>
  <si>
    <t>PP1</t>
  </si>
  <si>
    <t>PP2</t>
  </si>
  <si>
    <t>INVOICE</t>
  </si>
  <si>
    <t>Difference</t>
  </si>
  <si>
    <t>Est. Taxes &amp; W. Comp</t>
  </si>
  <si>
    <t>$Cash</t>
  </si>
  <si>
    <t>Inv. Amount</t>
  </si>
  <si>
    <t>Cash Amount</t>
  </si>
  <si>
    <t>Date</t>
  </si>
  <si>
    <t>Lead Bonus</t>
  </si>
  <si>
    <t>RF Lead</t>
  </si>
  <si>
    <t>Lead?:</t>
  </si>
  <si>
    <t>Employee</t>
  </si>
  <si>
    <t>PP</t>
  </si>
  <si>
    <t>PP Tips</t>
  </si>
  <si>
    <t>PC</t>
  </si>
  <si>
    <t>Shift Length</t>
  </si>
  <si>
    <t>TM</t>
  </si>
  <si>
    <t>Labor Costs</t>
  </si>
  <si>
    <t>Estimated Tax/WC</t>
  </si>
  <si>
    <t>Driver</t>
  </si>
  <si>
    <t>Driver Com.</t>
  </si>
  <si>
    <t>Secondary Wage</t>
  </si>
  <si>
    <t>Sec. Wage</t>
  </si>
  <si>
    <t>Reg. Wage</t>
  </si>
  <si>
    <t>Regular Wage</t>
  </si>
  <si>
    <t>Valet/Driver</t>
  </si>
  <si>
    <t>PC/Sutter</t>
  </si>
  <si>
    <t>RFl</t>
  </si>
  <si>
    <t>OT Amount</t>
  </si>
  <si>
    <t>T.5&amp;2T Hours</t>
  </si>
  <si>
    <t>OT</t>
  </si>
  <si>
    <t>PC Tips</t>
  </si>
  <si>
    <t>Reimb. Travel Minutes</t>
  </si>
  <si>
    <t>Supp./Misc Bonus Rate</t>
  </si>
  <si>
    <t>Supp.=$3/hr</t>
  </si>
  <si>
    <t>Adjusted Pay w/out OT</t>
  </si>
  <si>
    <t>Total CC Tips</t>
  </si>
  <si>
    <t>Parking Control</t>
  </si>
  <si>
    <t>SC Tips</t>
  </si>
  <si>
    <t>RF Valet</t>
  </si>
  <si>
    <t>Default</t>
  </si>
  <si>
    <r>
      <t>Profit/</t>
    </r>
    <r>
      <rPr>
        <sz val="8"/>
        <color rgb="FFFF0000"/>
        <rFont val="Calibri"/>
        <family val="2"/>
        <scheme val="minor"/>
      </rPr>
      <t>(Loss)</t>
    </r>
  </si>
  <si>
    <t>Skogberg, Marlin</t>
  </si>
  <si>
    <t>Flores, Oscar</t>
  </si>
  <si>
    <t>Barnyak, Aleksey</t>
  </si>
  <si>
    <t>Cannon, David</t>
  </si>
  <si>
    <t>Bauer, Brian</t>
  </si>
  <si>
    <t>Bauer, Steven</t>
  </si>
  <si>
    <t>Shorthand</t>
  </si>
  <si>
    <t>Import</t>
  </si>
  <si>
    <t>Tot Hours</t>
  </si>
  <si>
    <t>Non FH or T22</t>
  </si>
  <si>
    <t>Final Variance</t>
  </si>
  <si>
    <t>Time Open</t>
  </si>
  <si>
    <t>Duration</t>
  </si>
  <si>
    <t>Hours Spent:</t>
  </si>
  <si>
    <t>Time Saved</t>
  </si>
  <si>
    <t>Pay Period</t>
  </si>
  <si>
    <t>,</t>
  </si>
  <si>
    <t>Bonus</t>
  </si>
  <si>
    <t>Private Party</t>
  </si>
  <si>
    <t>Meeting</t>
  </si>
  <si>
    <t>Location</t>
  </si>
  <si>
    <t>Position</t>
  </si>
  <si>
    <t>Start Time</t>
  </si>
  <si>
    <t>End Time</t>
  </si>
  <si>
    <t>Reg Hours</t>
  </si>
  <si>
    <t>Bringgold, Christopher</t>
  </si>
  <si>
    <t>Torres, Vincent</t>
  </si>
  <si>
    <t>Kane, Robert</t>
  </si>
  <si>
    <t>Ticket #'s</t>
  </si>
  <si>
    <t>Qty. Cars</t>
  </si>
  <si>
    <t>$ from Cars</t>
  </si>
  <si>
    <t>Doorman Hrs</t>
  </si>
  <si>
    <t>Notes</t>
  </si>
  <si>
    <t xml:space="preserve">Total: </t>
  </si>
  <si>
    <t>Grand Total:</t>
  </si>
  <si>
    <t>Carmenita, Jack</t>
  </si>
  <si>
    <t>Brewer, Benjamin</t>
  </si>
  <si>
    <t>Wedman, Kevin</t>
  </si>
  <si>
    <t>Rochester, David</t>
  </si>
  <si>
    <t>McLaughlin, Dalton</t>
  </si>
  <si>
    <t>RC</t>
  </si>
  <si>
    <t>Grecin, Andrei</t>
  </si>
  <si>
    <t>Thimmes, Sean</t>
  </si>
  <si>
    <t>Knight, Alexander</t>
  </si>
  <si>
    <t>Anderson, Jonathan</t>
  </si>
  <si>
    <t>Rio City Cafe</t>
  </si>
  <si>
    <t>Dieffenbacher, Benjamin</t>
  </si>
  <si>
    <t>SMS Start</t>
  </si>
  <si>
    <t>SMS End</t>
  </si>
  <si>
    <t>SP Start</t>
  </si>
  <si>
    <t>SP End</t>
  </si>
  <si>
    <t>Start Dif</t>
  </si>
  <si>
    <t>End Dif</t>
  </si>
  <si>
    <t>Tedeschi, Troy</t>
  </si>
  <si>
    <t>House of Oliver</t>
  </si>
  <si>
    <t>HoO</t>
  </si>
  <si>
    <t>Barnyak Al</t>
  </si>
  <si>
    <t>Semeryuk Ti</t>
  </si>
  <si>
    <t>Tedeschi Tr</t>
  </si>
  <si>
    <t>0</t>
  </si>
  <si>
    <t>336</t>
  </si>
  <si>
    <t>337,338</t>
  </si>
  <si>
    <t>339,340</t>
  </si>
  <si>
    <t>341,342</t>
  </si>
  <si>
    <t>343,344</t>
  </si>
  <si>
    <t>345</t>
  </si>
  <si>
    <t>346,347</t>
  </si>
  <si>
    <t>348</t>
  </si>
  <si>
    <t>349,350,351</t>
  </si>
  <si>
    <t>DrM@yaBau3r</t>
  </si>
  <si>
    <t>Manager Meeting</t>
  </si>
  <si>
    <t>FH Valet</t>
  </si>
  <si>
    <t>Cardelli, Matthew</t>
  </si>
  <si>
    <t>RC Valet</t>
  </si>
  <si>
    <t>T22 Valet</t>
  </si>
  <si>
    <t>HoO Valet</t>
  </si>
  <si>
    <t>Uber</t>
  </si>
  <si>
    <t>Kane Ro</t>
  </si>
  <si>
    <t>Cannon Da</t>
  </si>
  <si>
    <t>Cardelli Ma</t>
  </si>
  <si>
    <t>McLaughlin Da</t>
  </si>
  <si>
    <t>Flores Os</t>
  </si>
  <si>
    <t>Thimmes Se</t>
  </si>
  <si>
    <t>Wedman Ke</t>
  </si>
  <si>
    <t>Carmenita Ja</t>
  </si>
  <si>
    <t>Knight Al</t>
  </si>
  <si>
    <t>Anderson Jo</t>
  </si>
  <si>
    <t>Skogberg Ma</t>
  </si>
  <si>
    <t>Bringgold Ch</t>
  </si>
  <si>
    <t>Brewer Be</t>
  </si>
  <si>
    <t>Rochester Da</t>
  </si>
  <si>
    <t>Dieffenbacher Be</t>
  </si>
  <si>
    <t>Torres Vi</t>
  </si>
  <si>
    <t>Grecin An</t>
  </si>
  <si>
    <t>Arroyo, Tyler</t>
  </si>
  <si>
    <t>Semeryuk, Timofey</t>
  </si>
  <si>
    <t>SC Car Washer</t>
  </si>
  <si>
    <t>PP Lead</t>
  </si>
  <si>
    <t>Snow, Kyle</t>
  </si>
  <si>
    <t>PP Valet (Sacramento)</t>
  </si>
  <si>
    <t>Klein, Michael</t>
  </si>
  <si>
    <t>Simmons, Brian</t>
  </si>
  <si>
    <t>Martin, Nicholas</t>
  </si>
  <si>
    <t>FH Lot Blocker</t>
  </si>
  <si>
    <t>Heflin, Johnathon</t>
  </si>
  <si>
    <t>Ellescas, Adrian</t>
  </si>
  <si>
    <t>Valet Training</t>
  </si>
  <si>
    <t>Ramsier, Sarah</t>
  </si>
  <si>
    <t>Arroyo Ty</t>
  </si>
  <si>
    <t>Snow Ky</t>
  </si>
  <si>
    <t>Klein Mi</t>
  </si>
  <si>
    <t>Simmons Br</t>
  </si>
  <si>
    <t>Martin Ni</t>
  </si>
  <si>
    <t>Heflin Jo</t>
  </si>
  <si>
    <t>Ellescas Ad</t>
  </si>
  <si>
    <t>Ramsier Sa</t>
  </si>
  <si>
    <t>Unmatched Clock Time</t>
  </si>
  <si>
    <t>Firehouse</t>
  </si>
  <si>
    <t>Rio City</t>
  </si>
  <si>
    <t>Veilleux Ma</t>
  </si>
  <si>
    <t>Levesque Qu</t>
  </si>
  <si>
    <t>Bauer St</t>
  </si>
  <si>
    <t>Clock Type</t>
  </si>
  <si>
    <t>Lunch In</t>
  </si>
  <si>
    <t>Lunch Out</t>
  </si>
  <si>
    <t>Dinner In</t>
  </si>
  <si>
    <t>Dinner Out</t>
  </si>
  <si>
    <t>Ocampo-Mora Ce</t>
  </si>
  <si>
    <t>Pribilo, Christopher</t>
  </si>
  <si>
    <t>PP Valet (Napa)</t>
  </si>
  <si>
    <t>Levesque, Quintin</t>
  </si>
  <si>
    <t>Ocampo-Mora, Celestino</t>
  </si>
  <si>
    <t>Veilleux, Matthew</t>
  </si>
  <si>
    <t>Pribilo Ch</t>
  </si>
  <si>
    <t>Esquivel Je</t>
  </si>
  <si>
    <t>Esquivel, Jesus</t>
  </si>
  <si>
    <t>Rodriguez, Benito</t>
  </si>
  <si>
    <t>Madkins, Ty</t>
  </si>
  <si>
    <t>Transfer/Charter</t>
  </si>
  <si>
    <t>Rodriguez Be</t>
  </si>
  <si>
    <t>Madkins 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</si>
</sst>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-409]d\-mmm\-yy;@"/>
    <numFmt numFmtId="166" formatCode="h:mm\ A/P"/>
    <numFmt numFmtId="167" formatCode="0.00_);[Red]\(0.00\)"/>
    <numFmt numFmtId="168" formatCode="[$-F800]dddd\,\ mmmm\ dd\,\ yyyy"/>
    <numFmt numFmtId="169" formatCode="[$-409]mmmm\ d\,\ yyyy;@"/>
    <numFmt numFmtId="170" formatCode="0.00000"/>
    <numFmt numFmtId="171" formatCode="[$-F400]h:mm:ss\ AM/PM"/>
    <numFmt numFmtId="172" formatCode="[$-409]h:mm\ AM/PM;@"/>
  </numFmts>
  <fonts count="35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color theme="6" tint="-0.499984740745262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sz val="8"/>
      <color rgb="FF92D050"/>
      <name val="Calibri"/>
      <family val="2"/>
      <scheme val="minor"/>
    </font>
    <font>
      <b/>
      <sz val="8"/>
      <color rgb="FFFFC00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rgb="FFBB6201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FFC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0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b/>
      <sz val="10"/>
      <color indexed="81"/>
      <name val="Arial"/>
      <family val="2"/>
    </font>
    <font>
      <sz val="8"/>
      <color theme="3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sz val="8"/>
      <color theme="3" tint="-0.249977111117893"/>
      <name val="Arial"/>
      <family val="2"/>
    </font>
    <font>
      <b/>
      <sz val="9"/>
      <color indexed="81"/>
      <name val="Tahoma"/>
      <charset val="1"/>
    </font>
    <font>
      <b/>
      <sz val="8"/>
      <color rgb="FFBB6201"/>
      <name val="Calibri"/>
      <family val="2"/>
      <scheme val="minor"/>
    </font>
    <font>
      <b/>
      <sz val="8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9"/>
      <color indexed="81"/>
      <name val="Tahoma"/>
      <charset val="1"/>
    </font>
    <font>
      <sz val="10"/>
      <color theme="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gradientFill type="path">
        <stop position="0">
          <color theme="0"/>
        </stop>
        <stop position="1">
          <color theme="8" tint="0.40000610370189521"/>
        </stop>
      </gradientFill>
    </fill>
    <fill>
      <patternFill patternType="solid">
        <fgColor rgb="FFE0A5A4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7030A0"/>
      </left>
      <right style="thick">
        <color rgb="FFFFC000"/>
      </right>
      <top style="medium">
        <color indexed="64"/>
      </top>
      <bottom/>
      <diagonal/>
    </border>
    <border>
      <left style="thick">
        <color rgb="FF7030A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00B050"/>
      </right>
      <top style="medium">
        <color indexed="64"/>
      </top>
      <bottom/>
      <diagonal/>
    </border>
    <border>
      <left style="thick">
        <color rgb="FFFFC000"/>
      </left>
      <right style="thick">
        <color rgb="FF00B05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7030A0"/>
      </left>
      <right style="thick">
        <color rgb="FFFFC000"/>
      </right>
      <top/>
      <bottom style="medium">
        <color indexed="64"/>
      </bottom>
      <diagonal/>
    </border>
    <border>
      <left style="thick">
        <color rgb="FFFFC000"/>
      </left>
      <right style="thick">
        <color rgb="FF00B050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theme="3" tint="0.39997558519241921"/>
      </left>
      <right/>
      <top/>
      <bottom/>
      <diagonal/>
    </border>
    <border>
      <left style="dashed">
        <color indexed="64"/>
      </left>
      <right style="double">
        <color theme="3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FC000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ashDotDot">
        <color indexed="64"/>
      </left>
      <right/>
      <top style="dashDotDot">
        <color indexed="64"/>
      </top>
      <bottom/>
      <diagonal/>
    </border>
    <border>
      <left/>
      <right/>
      <top style="dashDotDot">
        <color indexed="64"/>
      </top>
      <bottom/>
      <diagonal/>
    </border>
    <border>
      <left style="medium">
        <color indexed="64"/>
      </left>
      <right/>
      <top style="dashDotDot">
        <color indexed="64"/>
      </top>
      <bottom/>
      <diagonal/>
    </border>
    <border>
      <left style="dashDotDot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7030A0"/>
      </left>
      <right style="thick">
        <color rgb="FFFFC000"/>
      </right>
      <top/>
      <bottom style="thin">
        <color indexed="64"/>
      </bottom>
      <diagonal/>
    </border>
    <border>
      <left style="thick">
        <color rgb="FFFFC000"/>
      </left>
      <right style="thick">
        <color rgb="FF00B05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theme="3" tint="0.39997558519241921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theme="3" tint="0.39997558519241921"/>
      </right>
      <top style="medium">
        <color indexed="64"/>
      </top>
      <bottom/>
      <diagonal/>
    </border>
    <border>
      <left style="dashed">
        <color indexed="64"/>
      </left>
      <right style="double">
        <color theme="3" tint="0.39997558519241921"/>
      </right>
      <top/>
      <bottom style="medium">
        <color indexed="64"/>
      </bottom>
      <diagonal/>
    </border>
    <border>
      <left/>
      <right style="thick">
        <color rgb="FF7030A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ashDotDot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/>
    <xf numFmtId="0" fontId="22" fillId="0" borderId="0"/>
  </cellStyleXfs>
  <cellXfs count="635">
    <xf numFmtId="0" fontId="0" fillId="0" borderId="0" xfId="0"/>
    <xf numFmtId="0" fontId="4" fillId="6" borderId="0" xfId="0" applyFont="1" applyFill="1" applyAlignment="1" applyProtection="1">
      <alignment horizontal="center"/>
    </xf>
    <xf numFmtId="0" fontId="5" fillId="6" borderId="0" xfId="0" applyFont="1" applyFill="1" applyAlignment="1" applyProtection="1">
      <alignment horizontal="center"/>
    </xf>
    <xf numFmtId="0" fontId="5" fillId="6" borderId="0" xfId="0" applyFont="1" applyFill="1" applyBorder="1" applyAlignment="1" applyProtection="1">
      <alignment horizontal="center"/>
    </xf>
    <xf numFmtId="44" fontId="5" fillId="6" borderId="5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/>
    <xf numFmtId="44" fontId="5" fillId="6" borderId="6" xfId="1" applyFont="1" applyFill="1" applyBorder="1" applyAlignment="1" applyProtection="1">
      <alignment horizontal="center"/>
    </xf>
    <xf numFmtId="43" fontId="7" fillId="8" borderId="5" xfId="1" applyNumberFormat="1" applyFont="1" applyFill="1" applyBorder="1" applyAlignment="1" applyProtection="1">
      <alignment horizontal="center"/>
    </xf>
    <xf numFmtId="43" fontId="7" fillId="8" borderId="17" xfId="1" applyNumberFormat="1" applyFont="1" applyFill="1" applyBorder="1" applyAlignment="1" applyProtection="1">
      <alignment horizontal="center"/>
    </xf>
    <xf numFmtId="43" fontId="7" fillId="8" borderId="6" xfId="1" applyNumberFormat="1" applyFont="1" applyFill="1" applyBorder="1" applyAlignment="1" applyProtection="1">
      <alignment horizontal="center"/>
    </xf>
    <xf numFmtId="44" fontId="7" fillId="4" borderId="5" xfId="1" applyFont="1" applyFill="1" applyBorder="1" applyAlignment="1" applyProtection="1">
      <alignment horizontal="center"/>
    </xf>
    <xf numFmtId="44" fontId="7" fillId="4" borderId="17" xfId="1" applyFont="1" applyFill="1" applyBorder="1" applyAlignment="1" applyProtection="1">
      <alignment horizontal="center"/>
    </xf>
    <xf numFmtId="44" fontId="7" fillId="4" borderId="6" xfId="1" applyFont="1" applyFill="1" applyBorder="1" applyAlignment="1" applyProtection="1">
      <alignment horizontal="center"/>
    </xf>
    <xf numFmtId="44" fontId="7" fillId="5" borderId="5" xfId="1" applyFont="1" applyFill="1" applyBorder="1" applyAlignment="1" applyProtection="1">
      <alignment horizontal="center"/>
    </xf>
    <xf numFmtId="44" fontId="7" fillId="5" borderId="17" xfId="1" applyFont="1" applyFill="1" applyBorder="1" applyAlignment="1" applyProtection="1">
      <alignment horizontal="center"/>
    </xf>
    <xf numFmtId="44" fontId="7" fillId="5" borderId="6" xfId="1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horizontal="center"/>
    </xf>
    <xf numFmtId="43" fontId="5" fillId="7" borderId="8" xfId="0" applyNumberFormat="1" applyFont="1" applyFill="1" applyBorder="1" applyProtection="1"/>
    <xf numFmtId="44" fontId="5" fillId="7" borderId="0" xfId="1" applyFont="1" applyFill="1" applyBorder="1" applyProtection="1"/>
    <xf numFmtId="44" fontId="4" fillId="7" borderId="0" xfId="1" applyFont="1" applyFill="1" applyBorder="1" applyProtection="1"/>
    <xf numFmtId="43" fontId="4" fillId="7" borderId="0" xfId="1" applyNumberFormat="1" applyFont="1" applyFill="1" applyBorder="1" applyProtection="1"/>
    <xf numFmtId="44" fontId="7" fillId="13" borderId="23" xfId="1" applyFont="1" applyFill="1" applyBorder="1" applyAlignment="1" applyProtection="1">
      <alignment horizontal="center"/>
    </xf>
    <xf numFmtId="44" fontId="4" fillId="13" borderId="19" xfId="1" applyFont="1" applyFill="1" applyBorder="1" applyProtection="1"/>
    <xf numFmtId="44" fontId="4" fillId="13" borderId="23" xfId="1" applyFont="1" applyFill="1" applyBorder="1" applyProtection="1"/>
    <xf numFmtId="44" fontId="4" fillId="13" borderId="24" xfId="1" applyFont="1" applyFill="1" applyBorder="1" applyProtection="1"/>
    <xf numFmtId="0" fontId="4" fillId="13" borderId="14" xfId="0" applyFont="1" applyFill="1" applyBorder="1" applyAlignment="1" applyProtection="1">
      <alignment horizontal="center"/>
    </xf>
    <xf numFmtId="43" fontId="4" fillId="13" borderId="8" xfId="0" applyNumberFormat="1" applyFont="1" applyFill="1" applyBorder="1" applyProtection="1"/>
    <xf numFmtId="0" fontId="4" fillId="13" borderId="16" xfId="0" applyFont="1" applyFill="1" applyBorder="1" applyAlignment="1" applyProtection="1">
      <alignment horizontal="center"/>
    </xf>
    <xf numFmtId="44" fontId="4" fillId="13" borderId="0" xfId="1" applyFont="1" applyFill="1" applyBorder="1" applyProtection="1"/>
    <xf numFmtId="44" fontId="4" fillId="13" borderId="0" xfId="0" applyNumberFormat="1" applyFont="1" applyFill="1" applyBorder="1" applyProtection="1"/>
    <xf numFmtId="44" fontId="7" fillId="13" borderId="5" xfId="1" applyFont="1" applyFill="1" applyBorder="1" applyAlignment="1" applyProtection="1">
      <alignment horizontal="center"/>
    </xf>
    <xf numFmtId="44" fontId="7" fillId="13" borderId="6" xfId="1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168" fontId="5" fillId="7" borderId="46" xfId="1" applyNumberFormat="1" applyFont="1" applyFill="1" applyBorder="1" applyAlignment="1" applyProtection="1">
      <alignment horizontal="center"/>
    </xf>
    <xf numFmtId="44" fontId="5" fillId="0" borderId="0" xfId="1" applyFont="1" applyProtection="1"/>
    <xf numFmtId="44" fontId="4" fillId="0" borderId="0" xfId="1" applyFont="1" applyFill="1" applyBorder="1" applyProtection="1"/>
    <xf numFmtId="43" fontId="5" fillId="0" borderId="0" xfId="0" applyNumberFormat="1" applyFont="1" applyProtection="1"/>
    <xf numFmtId="0" fontId="5" fillId="0" borderId="0" xfId="1" applyNumberFormat="1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165" fontId="6" fillId="0" borderId="0" xfId="1" applyNumberFormat="1" applyFont="1" applyFill="1" applyBorder="1" applyAlignment="1" applyProtection="1">
      <alignment horizontal="center"/>
    </xf>
    <xf numFmtId="0" fontId="5" fillId="0" borderId="0" xfId="0" applyFont="1" applyProtection="1"/>
    <xf numFmtId="0" fontId="5" fillId="0" borderId="0" xfId="0" applyFont="1" applyBorder="1" applyProtection="1"/>
    <xf numFmtId="0" fontId="5" fillId="0" borderId="16" xfId="0" applyFont="1" applyBorder="1" applyProtection="1"/>
    <xf numFmtId="0" fontId="5" fillId="0" borderId="0" xfId="0" applyFont="1" applyBorder="1" applyAlignment="1" applyProtection="1"/>
    <xf numFmtId="0" fontId="5" fillId="0" borderId="12" xfId="0" applyFont="1" applyBorder="1" applyAlignment="1" applyProtection="1"/>
    <xf numFmtId="44" fontId="5" fillId="0" borderId="0" xfId="1" applyFont="1" applyFill="1" applyProtection="1"/>
    <xf numFmtId="0" fontId="4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/>
    <xf numFmtId="44" fontId="7" fillId="0" borderId="0" xfId="0" applyNumberFormat="1" applyFont="1" applyFill="1" applyBorder="1" applyAlignment="1" applyProtection="1">
      <alignment horizontal="center"/>
    </xf>
    <xf numFmtId="44" fontId="5" fillId="0" borderId="0" xfId="1" applyFont="1" applyBorder="1" applyAlignment="1" applyProtection="1"/>
    <xf numFmtId="0" fontId="5" fillId="0" borderId="0" xfId="0" applyFont="1" applyFill="1" applyBorder="1" applyAlignment="1" applyProtection="1">
      <alignment horizontal="center"/>
    </xf>
    <xf numFmtId="44" fontId="5" fillId="0" borderId="0" xfId="0" applyNumberFormat="1" applyFont="1" applyBorder="1" applyAlignment="1" applyProtection="1"/>
    <xf numFmtId="0" fontId="5" fillId="0" borderId="1" xfId="0" applyFont="1" applyBorder="1" applyProtection="1"/>
    <xf numFmtId="165" fontId="7" fillId="3" borderId="40" xfId="0" applyNumberFormat="1" applyFont="1" applyFill="1" applyBorder="1" applyAlignment="1" applyProtection="1">
      <alignment horizontal="center"/>
    </xf>
    <xf numFmtId="0" fontId="8" fillId="0" borderId="56" xfId="0" applyFont="1" applyBorder="1" applyAlignment="1" applyProtection="1">
      <alignment horizontal="center"/>
    </xf>
    <xf numFmtId="43" fontId="8" fillId="0" borderId="17" xfId="0" applyNumberFormat="1" applyFont="1" applyBorder="1" applyAlignment="1" applyProtection="1">
      <alignment horizontal="center"/>
    </xf>
    <xf numFmtId="44" fontId="8" fillId="0" borderId="6" xfId="1" applyFont="1" applyBorder="1" applyAlignment="1" applyProtection="1">
      <alignment horizontal="center"/>
    </xf>
    <xf numFmtId="2" fontId="8" fillId="0" borderId="5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165" fontId="9" fillId="0" borderId="16" xfId="0" applyNumberFormat="1" applyFont="1" applyBorder="1" applyAlignment="1" applyProtection="1">
      <alignment horizontal="center"/>
    </xf>
    <xf numFmtId="18" fontId="8" fillId="0" borderId="0" xfId="0" applyNumberFormat="1" applyFont="1" applyBorder="1" applyAlignment="1" applyProtection="1">
      <alignment horizontal="center"/>
    </xf>
    <xf numFmtId="43" fontId="10" fillId="0" borderId="0" xfId="0" applyNumberFormat="1" applyFont="1" applyFill="1" applyBorder="1" applyAlignment="1" applyProtection="1">
      <alignment horizontal="center"/>
      <protection locked="0"/>
    </xf>
    <xf numFmtId="44" fontId="8" fillId="0" borderId="12" xfId="1" applyFont="1" applyBorder="1" applyAlignment="1" applyProtection="1">
      <alignment horizontal="center"/>
    </xf>
    <xf numFmtId="166" fontId="8" fillId="0" borderId="14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Fill="1" applyBorder="1" applyAlignment="1" applyProtection="1">
      <alignment horizontal="center"/>
      <protection locked="0"/>
    </xf>
    <xf numFmtId="166" fontId="8" fillId="0" borderId="15" xfId="0" applyNumberFormat="1" applyFont="1" applyBorder="1" applyAlignment="1" applyProtection="1">
      <alignment horizontal="center"/>
      <protection locked="0"/>
    </xf>
    <xf numFmtId="18" fontId="8" fillId="0" borderId="0" xfId="0" applyNumberFormat="1" applyFont="1" applyAlignment="1" applyProtection="1">
      <alignment horizontal="center"/>
    </xf>
    <xf numFmtId="16" fontId="8" fillId="0" borderId="16" xfId="0" applyNumberFormat="1" applyFont="1" applyBorder="1" applyAlignment="1" applyProtection="1">
      <alignment horizontal="center"/>
    </xf>
    <xf numFmtId="43" fontId="10" fillId="12" borderId="10" xfId="0" applyNumberFormat="1" applyFont="1" applyFill="1" applyBorder="1" applyAlignment="1" applyProtection="1">
      <alignment horizontal="center"/>
    </xf>
    <xf numFmtId="166" fontId="8" fillId="0" borderId="18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Fill="1" applyBorder="1" applyAlignment="1" applyProtection="1">
      <alignment horizontal="center"/>
      <protection locked="0"/>
    </xf>
    <xf numFmtId="166" fontId="8" fillId="0" borderId="38" xfId="0" applyNumberFormat="1" applyFont="1" applyBorder="1" applyAlignment="1" applyProtection="1">
      <alignment horizontal="center"/>
      <protection locked="0"/>
    </xf>
    <xf numFmtId="169" fontId="7" fillId="0" borderId="16" xfId="0" applyNumberFormat="1" applyFont="1" applyBorder="1" applyAlignment="1" applyProtection="1">
      <alignment horizontal="center"/>
    </xf>
    <xf numFmtId="167" fontId="7" fillId="0" borderId="0" xfId="0" applyNumberFormat="1" applyFont="1" applyBorder="1" applyAlignment="1" applyProtection="1">
      <alignment horizontal="center"/>
    </xf>
    <xf numFmtId="43" fontId="7" fillId="12" borderId="54" xfId="0" applyNumberFormat="1" applyFont="1" applyFill="1" applyBorder="1" applyAlignment="1" applyProtection="1">
      <alignment horizontal="center"/>
    </xf>
    <xf numFmtId="44" fontId="7" fillId="12" borderId="22" xfId="1" applyFont="1" applyFill="1" applyBorder="1" applyAlignment="1" applyProtection="1">
      <alignment horizontal="center"/>
    </xf>
    <xf numFmtId="167" fontId="7" fillId="12" borderId="16" xfId="0" applyNumberFormat="1" applyFont="1" applyFill="1" applyBorder="1" applyAlignment="1" applyProtection="1">
      <alignment horizontal="center"/>
    </xf>
    <xf numFmtId="167" fontId="7" fillId="12" borderId="0" xfId="0" applyNumberFormat="1" applyFont="1" applyFill="1" applyBorder="1" applyAlignment="1" applyProtection="1">
      <alignment horizontal="center"/>
    </xf>
    <xf numFmtId="167" fontId="7" fillId="12" borderId="12" xfId="0" applyNumberFormat="1" applyFont="1" applyFill="1" applyBorder="1" applyAlignment="1" applyProtection="1">
      <alignment horizontal="center"/>
    </xf>
    <xf numFmtId="167" fontId="7" fillId="0" borderId="0" xfId="0" applyNumberFormat="1" applyFont="1" applyAlignment="1" applyProtection="1">
      <alignment horizontal="center"/>
    </xf>
    <xf numFmtId="169" fontId="7" fillId="0" borderId="18" xfId="0" applyNumberFormat="1" applyFont="1" applyBorder="1" applyAlignment="1" applyProtection="1">
      <alignment horizontal="center"/>
    </xf>
    <xf numFmtId="167" fontId="7" fillId="0" borderId="2" xfId="0" applyNumberFormat="1" applyFont="1" applyBorder="1" applyAlignment="1" applyProtection="1">
      <alignment horizontal="center"/>
    </xf>
    <xf numFmtId="167" fontId="8" fillId="0" borderId="0" xfId="0" applyNumberFormat="1" applyFont="1" applyAlignment="1" applyProtection="1">
      <alignment horizontal="center"/>
    </xf>
    <xf numFmtId="2" fontId="8" fillId="0" borderId="0" xfId="0" applyNumberFormat="1" applyFont="1" applyFill="1" applyAlignment="1" applyProtection="1">
      <alignment horizontal="center"/>
    </xf>
    <xf numFmtId="169" fontId="7" fillId="0" borderId="11" xfId="0" applyNumberFormat="1" applyFont="1" applyBorder="1" applyAlignment="1" applyProtection="1">
      <alignment horizontal="center"/>
    </xf>
    <xf numFmtId="167" fontId="7" fillId="0" borderId="3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43" fontId="7" fillId="0" borderId="0" xfId="0" applyNumberFormat="1" applyFont="1" applyBorder="1" applyAlignment="1" applyProtection="1">
      <alignment horizontal="center"/>
    </xf>
    <xf numFmtId="44" fontId="8" fillId="0" borderId="0" xfId="1" applyFont="1" applyBorder="1" applyAlignment="1" applyProtection="1">
      <alignment horizontal="center"/>
    </xf>
    <xf numFmtId="2" fontId="7" fillId="0" borderId="16" xfId="0" applyNumberFormat="1" applyFont="1" applyFill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2" fontId="7" fillId="0" borderId="12" xfId="0" applyNumberFormat="1" applyFont="1" applyFill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7" fillId="0" borderId="0" xfId="0" applyNumberFormat="1" applyFont="1" applyFill="1" applyBorder="1" applyAlignment="1" applyProtection="1">
      <alignment horizontal="center"/>
    </xf>
    <xf numFmtId="2" fontId="7" fillId="8" borderId="5" xfId="0" applyNumberFormat="1" applyFont="1" applyFill="1" applyBorder="1" applyAlignment="1" applyProtection="1">
      <alignment horizontal="center"/>
    </xf>
    <xf numFmtId="43" fontId="7" fillId="8" borderId="17" xfId="0" applyNumberFormat="1" applyFont="1" applyFill="1" applyBorder="1" applyAlignment="1" applyProtection="1">
      <alignment horizontal="center"/>
    </xf>
    <xf numFmtId="44" fontId="7" fillId="8" borderId="6" xfId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8" fillId="0" borderId="0" xfId="0" applyNumberFormat="1" applyFont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3" fontId="7" fillId="7" borderId="0" xfId="0" applyNumberFormat="1" applyFont="1" applyFill="1" applyBorder="1" applyAlignment="1" applyProtection="1">
      <alignment horizontal="center"/>
    </xf>
    <xf numFmtId="44" fontId="7" fillId="7" borderId="12" xfId="1" applyFont="1" applyFill="1" applyBorder="1" applyAlignment="1" applyProtection="1">
      <alignment horizontal="center"/>
    </xf>
    <xf numFmtId="2" fontId="8" fillId="0" borderId="0" xfId="0" applyNumberFormat="1" applyFont="1" applyAlignment="1" applyProtection="1">
      <alignment horizontal="center"/>
    </xf>
    <xf numFmtId="2" fontId="8" fillId="0" borderId="0" xfId="0" applyNumberFormat="1" applyFont="1" applyBorder="1" applyAlignment="1" applyProtection="1">
      <alignment horizontal="center"/>
    </xf>
    <xf numFmtId="2" fontId="8" fillId="0" borderId="0" xfId="0" applyNumberFormat="1" applyFont="1" applyFill="1" applyBorder="1" applyAlignment="1" applyProtection="1">
      <alignment horizontal="center"/>
    </xf>
    <xf numFmtId="0" fontId="7" fillId="7" borderId="11" xfId="0" applyFont="1" applyFill="1" applyBorder="1" applyAlignment="1" applyProtection="1">
      <alignment horizontal="center"/>
    </xf>
    <xf numFmtId="43" fontId="7" fillId="7" borderId="3" xfId="0" applyNumberFormat="1" applyFont="1" applyFill="1" applyBorder="1" applyAlignment="1" applyProtection="1">
      <alignment horizontal="center"/>
    </xf>
    <xf numFmtId="44" fontId="7" fillId="7" borderId="13" xfId="1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44" fontId="7" fillId="0" borderId="0" xfId="1" applyFont="1" applyAlignment="1" applyProtection="1">
      <alignment horizontal="center"/>
    </xf>
    <xf numFmtId="2" fontId="8" fillId="0" borderId="7" xfId="0" applyNumberFormat="1" applyFont="1" applyBorder="1" applyAlignment="1" applyProtection="1">
      <alignment horizontal="center"/>
    </xf>
    <xf numFmtId="0" fontId="7" fillId="6" borderId="5" xfId="0" applyFont="1" applyFill="1" applyBorder="1" applyAlignment="1" applyProtection="1">
      <alignment horizontal="center"/>
    </xf>
    <xf numFmtId="44" fontId="7" fillId="6" borderId="6" xfId="1" applyFont="1" applyFill="1" applyBorder="1" applyAlignment="1" applyProtection="1">
      <alignment horizontal="center"/>
    </xf>
    <xf numFmtId="44" fontId="8" fillId="0" borderId="0" xfId="1" applyFont="1" applyAlignment="1" applyProtection="1">
      <alignment horizontal="center"/>
    </xf>
    <xf numFmtId="16" fontId="7" fillId="0" borderId="0" xfId="0" applyNumberFormat="1" applyFont="1" applyFill="1" applyAlignment="1" applyProtection="1">
      <alignment horizontal="center"/>
    </xf>
    <xf numFmtId="167" fontId="7" fillId="0" borderId="0" xfId="0" applyNumberFormat="1" applyFont="1" applyFill="1" applyAlignment="1" applyProtection="1">
      <alignment horizontal="center"/>
    </xf>
    <xf numFmtId="16" fontId="8" fillId="0" borderId="0" xfId="0" applyNumberFormat="1" applyFont="1" applyBorder="1" applyAlignment="1" applyProtection="1">
      <alignment horizontal="center"/>
    </xf>
    <xf numFmtId="16" fontId="8" fillId="0" borderId="0" xfId="0" applyNumberFormat="1" applyFont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65" fontId="8" fillId="0" borderId="0" xfId="0" applyNumberFormat="1" applyFont="1" applyAlignment="1" applyProtection="1">
      <alignment horizontal="center"/>
    </xf>
    <xf numFmtId="2" fontId="8" fillId="0" borderId="7" xfId="0" applyNumberFormat="1" applyFont="1" applyFill="1" applyBorder="1" applyAlignment="1" applyProtection="1">
      <alignment horizontal="center"/>
    </xf>
    <xf numFmtId="165" fontId="11" fillId="8" borderId="40" xfId="0" applyNumberFormat="1" applyFont="1" applyFill="1" applyBorder="1" applyAlignment="1" applyProtection="1">
      <alignment horizontal="center"/>
    </xf>
    <xf numFmtId="0" fontId="8" fillId="0" borderId="17" xfId="0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43" fontId="10" fillId="0" borderId="0" xfId="0" applyNumberFormat="1" applyFont="1" applyBorder="1" applyAlignment="1" applyProtection="1">
      <alignment horizontal="center"/>
    </xf>
    <xf numFmtId="167" fontId="7" fillId="8" borderId="5" xfId="0" applyNumberFormat="1" applyFont="1" applyFill="1" applyBorder="1" applyAlignment="1" applyProtection="1">
      <alignment horizontal="center"/>
    </xf>
    <xf numFmtId="44" fontId="7" fillId="8" borderId="17" xfId="1" applyFont="1" applyFill="1" applyBorder="1" applyAlignment="1" applyProtection="1">
      <alignment horizontal="center"/>
    </xf>
    <xf numFmtId="43" fontId="7" fillId="8" borderId="5" xfId="0" applyNumberFormat="1" applyFont="1" applyFill="1" applyBorder="1" applyAlignment="1" applyProtection="1">
      <alignment horizontal="center"/>
    </xf>
    <xf numFmtId="167" fontId="7" fillId="0" borderId="0" xfId="0" applyNumberFormat="1" applyFont="1" applyFill="1" applyBorder="1" applyAlignment="1" applyProtection="1">
      <alignment horizontal="center"/>
    </xf>
    <xf numFmtId="165" fontId="12" fillId="9" borderId="40" xfId="0" applyNumberFormat="1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2" fontId="8" fillId="7" borderId="56" xfId="0" applyNumberFormat="1" applyFont="1" applyFill="1" applyBorder="1" applyAlignment="1" applyProtection="1">
      <alignment horizontal="center"/>
    </xf>
    <xf numFmtId="164" fontId="8" fillId="7" borderId="17" xfId="0" applyNumberFormat="1" applyFont="1" applyFill="1" applyBorder="1" applyAlignment="1" applyProtection="1">
      <alignment horizontal="center"/>
    </xf>
    <xf numFmtId="8" fontId="8" fillId="7" borderId="6" xfId="0" applyNumberFormat="1" applyFont="1" applyFill="1" applyBorder="1" applyAlignment="1" applyProtection="1">
      <alignment horizontal="center"/>
    </xf>
    <xf numFmtId="0" fontId="8" fillId="7" borderId="5" xfId="0" applyNumberFormat="1" applyFont="1" applyFill="1" applyBorder="1" applyAlignment="1" applyProtection="1">
      <alignment horizontal="center"/>
    </xf>
    <xf numFmtId="43" fontId="8" fillId="7" borderId="65" xfId="1" applyNumberFormat="1" applyFont="1" applyFill="1" applyBorder="1" applyAlignment="1" applyProtection="1">
      <alignment horizontal="center"/>
    </xf>
    <xf numFmtId="44" fontId="8" fillId="7" borderId="0" xfId="1" applyFont="1" applyFill="1" applyBorder="1" applyAlignment="1" applyProtection="1">
      <alignment horizontal="center"/>
    </xf>
    <xf numFmtId="44" fontId="8" fillId="7" borderId="1" xfId="1" applyFont="1" applyFill="1" applyBorder="1" applyAlignment="1" applyProtection="1">
      <alignment horizontal="center"/>
    </xf>
    <xf numFmtId="43" fontId="8" fillId="7" borderId="16" xfId="0" applyNumberFormat="1" applyFont="1" applyFill="1" applyBorder="1" applyAlignment="1" applyProtection="1">
      <alignment horizontal="center"/>
    </xf>
    <xf numFmtId="43" fontId="8" fillId="7" borderId="8" xfId="0" applyNumberFormat="1" applyFont="1" applyFill="1" applyBorder="1" applyAlignment="1" applyProtection="1">
      <alignment horizontal="center"/>
    </xf>
    <xf numFmtId="43" fontId="8" fillId="7" borderId="15" xfId="0" applyNumberFormat="1" applyFont="1" applyFill="1" applyBorder="1" applyAlignment="1" applyProtection="1">
      <alignment horizontal="center"/>
    </xf>
    <xf numFmtId="43" fontId="8" fillId="7" borderId="7" xfId="1" applyNumberFormat="1" applyFont="1" applyFill="1" applyBorder="1" applyAlignment="1" applyProtection="1">
      <alignment horizontal="center"/>
    </xf>
    <xf numFmtId="43" fontId="8" fillId="7" borderId="0" xfId="0" applyNumberFormat="1" applyFont="1" applyFill="1" applyBorder="1" applyAlignment="1" applyProtection="1">
      <alignment horizontal="center"/>
    </xf>
    <xf numFmtId="43" fontId="8" fillId="7" borderId="12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Border="1" applyAlignment="1" applyProtection="1">
      <alignment horizontal="center"/>
    </xf>
    <xf numFmtId="0" fontId="7" fillId="8" borderId="5" xfId="0" applyFont="1" applyFill="1" applyBorder="1" applyAlignment="1" applyProtection="1">
      <alignment horizontal="center"/>
    </xf>
    <xf numFmtId="44" fontId="13" fillId="8" borderId="17" xfId="1" applyFont="1" applyFill="1" applyBorder="1" applyAlignment="1" applyProtection="1">
      <alignment horizontal="center"/>
    </xf>
    <xf numFmtId="44" fontId="14" fillId="8" borderId="17" xfId="1" applyFont="1" applyFill="1" applyBorder="1" applyAlignment="1" applyProtection="1">
      <alignment horizontal="center"/>
    </xf>
    <xf numFmtId="8" fontId="7" fillId="8" borderId="17" xfId="1" applyNumberFormat="1" applyFont="1" applyFill="1" applyBorder="1" applyAlignment="1" applyProtection="1">
      <alignment horizontal="center"/>
    </xf>
    <xf numFmtId="0" fontId="7" fillId="8" borderId="17" xfId="0" applyNumberFormat="1" applyFont="1" applyFill="1" applyBorder="1" applyAlignment="1" applyProtection="1">
      <alignment horizontal="center"/>
    </xf>
    <xf numFmtId="165" fontId="7" fillId="0" borderId="0" xfId="0" applyNumberFormat="1" applyFont="1" applyBorder="1" applyAlignment="1" applyProtection="1">
      <alignment horizontal="center"/>
    </xf>
    <xf numFmtId="0" fontId="7" fillId="7" borderId="5" xfId="0" applyFont="1" applyFill="1" applyBorder="1" applyAlignment="1" applyProtection="1">
      <alignment horizontal="center"/>
    </xf>
    <xf numFmtId="2" fontId="7" fillId="7" borderId="17" xfId="1" applyNumberFormat="1" applyFont="1" applyFill="1" applyBorder="1" applyAlignment="1" applyProtection="1">
      <alignment horizontal="center"/>
    </xf>
    <xf numFmtId="44" fontId="13" fillId="7" borderId="17" xfId="1" applyFont="1" applyFill="1" applyBorder="1" applyAlignment="1" applyProtection="1">
      <alignment horizontal="center"/>
    </xf>
    <xf numFmtId="44" fontId="14" fillId="7" borderId="17" xfId="1" applyFont="1" applyFill="1" applyBorder="1" applyAlignment="1" applyProtection="1">
      <alignment horizontal="center"/>
    </xf>
    <xf numFmtId="8" fontId="7" fillId="7" borderId="6" xfId="1" applyNumberFormat="1" applyFont="1" applyFill="1" applyBorder="1" applyAlignment="1" applyProtection="1">
      <alignment horizontal="center"/>
    </xf>
    <xf numFmtId="44" fontId="7" fillId="7" borderId="5" xfId="1" applyFont="1" applyFill="1" applyBorder="1" applyAlignment="1" applyProtection="1">
      <alignment horizontal="center"/>
    </xf>
    <xf numFmtId="44" fontId="7" fillId="7" borderId="17" xfId="1" applyFont="1" applyFill="1" applyBorder="1" applyAlignment="1" applyProtection="1">
      <alignment horizontal="center"/>
    </xf>
    <xf numFmtId="44" fontId="7" fillId="7" borderId="6" xfId="1" applyFont="1" applyFill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2" fontId="7" fillId="0" borderId="0" xfId="1" applyNumberFormat="1" applyFont="1" applyBorder="1" applyAlignment="1" applyProtection="1">
      <alignment horizontal="center"/>
    </xf>
    <xf numFmtId="44" fontId="13" fillId="0" borderId="0" xfId="1" applyFont="1" applyFill="1" applyBorder="1" applyAlignment="1" applyProtection="1">
      <alignment horizontal="center"/>
    </xf>
    <xf numFmtId="44" fontId="14" fillId="0" borderId="0" xfId="1" applyFont="1" applyBorder="1" applyAlignment="1" applyProtection="1">
      <alignment horizontal="center"/>
    </xf>
    <xf numFmtId="8" fontId="7" fillId="0" borderId="0" xfId="1" applyNumberFormat="1" applyFont="1" applyBorder="1" applyAlignment="1" applyProtection="1">
      <alignment horizontal="center"/>
    </xf>
    <xf numFmtId="43" fontId="7" fillId="3" borderId="11" xfId="0" applyNumberFormat="1" applyFont="1" applyFill="1" applyBorder="1" applyAlignment="1" applyProtection="1">
      <alignment horizontal="center"/>
    </xf>
    <xf numFmtId="44" fontId="7" fillId="3" borderId="11" xfId="1" applyFont="1" applyFill="1" applyBorder="1" applyAlignment="1" applyProtection="1">
      <alignment horizontal="center"/>
    </xf>
    <xf numFmtId="44" fontId="7" fillId="3" borderId="3" xfId="1" applyFont="1" applyFill="1" applyBorder="1" applyAlignment="1" applyProtection="1">
      <alignment horizontal="center"/>
    </xf>
    <xf numFmtId="44" fontId="7" fillId="3" borderId="13" xfId="1" applyFont="1" applyFill="1" applyBorder="1" applyAlignment="1" applyProtection="1">
      <alignment horizontal="center"/>
    </xf>
    <xf numFmtId="0" fontId="7" fillId="9" borderId="14" xfId="2" applyFont="1" applyFill="1" applyBorder="1" applyAlignment="1" applyProtection="1">
      <alignment horizontal="center"/>
    </xf>
    <xf numFmtId="164" fontId="8" fillId="0" borderId="0" xfId="0" applyNumberFormat="1" applyFont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0" fontId="7" fillId="9" borderId="14" xfId="2" applyNumberFormat="1" applyFont="1" applyFill="1" applyBorder="1" applyAlignment="1" applyProtection="1">
      <alignment horizontal="center"/>
    </xf>
    <xf numFmtId="0" fontId="7" fillId="18" borderId="14" xfId="2" applyFont="1" applyFill="1" applyBorder="1" applyAlignment="1" applyProtection="1">
      <alignment horizontal="center"/>
      <protection locked="0"/>
    </xf>
    <xf numFmtId="0" fontId="7" fillId="18" borderId="8" xfId="2" applyFont="1" applyFill="1" applyBorder="1" applyAlignment="1" applyProtection="1">
      <alignment horizontal="center"/>
      <protection locked="0"/>
    </xf>
    <xf numFmtId="0" fontId="7" fillId="18" borderId="15" xfId="2" applyFont="1" applyFill="1" applyBorder="1" applyAlignment="1" applyProtection="1">
      <alignment horizontal="center"/>
      <protection locked="0"/>
    </xf>
    <xf numFmtId="0" fontId="7" fillId="9" borderId="11" xfId="0" applyFont="1" applyFill="1" applyBorder="1" applyAlignment="1" applyProtection="1">
      <alignment horizontal="center"/>
    </xf>
    <xf numFmtId="0" fontId="7" fillId="9" borderId="5" xfId="2" applyNumberFormat="1" applyFont="1" applyFill="1" applyBorder="1" applyAlignment="1" applyProtection="1">
      <alignment horizontal="center"/>
    </xf>
    <xf numFmtId="44" fontId="7" fillId="9" borderId="5" xfId="3" applyFont="1" applyFill="1" applyBorder="1" applyAlignment="1" applyProtection="1">
      <alignment horizontal="center"/>
    </xf>
    <xf numFmtId="44" fontId="7" fillId="9" borderId="17" xfId="3" applyFont="1" applyFill="1" applyBorder="1" applyAlignment="1" applyProtection="1">
      <alignment horizontal="center"/>
    </xf>
    <xf numFmtId="44" fontId="7" fillId="9" borderId="6" xfId="3" applyFont="1" applyFill="1" applyBorder="1" applyAlignment="1" applyProtection="1">
      <alignment horizontal="center"/>
    </xf>
    <xf numFmtId="0" fontId="8" fillId="0" borderId="0" xfId="0" applyNumberFormat="1" applyFont="1" applyBorder="1" applyAlignment="1" applyProtection="1">
      <alignment horizontal="center"/>
    </xf>
    <xf numFmtId="2" fontId="7" fillId="7" borderId="46" xfId="1" applyNumberFormat="1" applyFont="1" applyFill="1" applyBorder="1" applyAlignment="1" applyProtection="1">
      <alignment horizontal="center"/>
    </xf>
    <xf numFmtId="44" fontId="7" fillId="7" borderId="47" xfId="1" applyFont="1" applyFill="1" applyBorder="1" applyAlignment="1" applyProtection="1">
      <alignment horizontal="center"/>
    </xf>
    <xf numFmtId="0" fontId="7" fillId="7" borderId="14" xfId="0" applyFont="1" applyFill="1" applyBorder="1" applyAlignment="1" applyProtection="1">
      <alignment horizontal="center"/>
    </xf>
    <xf numFmtId="44" fontId="7" fillId="7" borderId="0" xfId="1" applyFont="1" applyFill="1" applyBorder="1" applyAlignment="1" applyProtection="1">
      <alignment horizontal="center"/>
    </xf>
    <xf numFmtId="164" fontId="15" fillId="0" borderId="0" xfId="0" applyNumberFormat="1" applyFont="1" applyBorder="1" applyAlignment="1" applyProtection="1">
      <alignment horizontal="center"/>
    </xf>
    <xf numFmtId="44" fontId="7" fillId="7" borderId="3" xfId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Alignment="1" applyProtection="1">
      <alignment horizontal="center"/>
    </xf>
    <xf numFmtId="165" fontId="16" fillId="17" borderId="3" xfId="0" applyNumberFormat="1" applyFont="1" applyFill="1" applyBorder="1" applyAlignment="1" applyProtection="1">
      <alignment horizontal="center"/>
    </xf>
    <xf numFmtId="43" fontId="8" fillId="7" borderId="3" xfId="1" applyNumberFormat="1" applyFont="1" applyFill="1" applyBorder="1" applyAlignment="1" applyProtection="1">
      <alignment horizontal="center"/>
    </xf>
    <xf numFmtId="44" fontId="8" fillId="7" borderId="3" xfId="1" applyFont="1" applyFill="1" applyBorder="1" applyAlignment="1" applyProtection="1">
      <alignment horizontal="center"/>
    </xf>
    <xf numFmtId="43" fontId="8" fillId="7" borderId="0" xfId="1" applyNumberFormat="1" applyFont="1" applyFill="1" applyBorder="1" applyAlignment="1" applyProtection="1">
      <alignment horizontal="center"/>
    </xf>
    <xf numFmtId="44" fontId="8" fillId="0" borderId="1" xfId="1" applyFont="1" applyFill="1" applyBorder="1" applyAlignment="1" applyProtection="1">
      <alignment horizontal="center"/>
      <protection locked="0"/>
    </xf>
    <xf numFmtId="165" fontId="7" fillId="8" borderId="14" xfId="0" applyNumberFormat="1" applyFont="1" applyFill="1" applyBorder="1" applyAlignment="1" applyProtection="1">
      <alignment horizontal="center"/>
    </xf>
    <xf numFmtId="43" fontId="7" fillId="8" borderId="8" xfId="1" applyNumberFormat="1" applyFont="1" applyFill="1" applyBorder="1" applyAlignment="1" applyProtection="1">
      <alignment horizontal="center"/>
    </xf>
    <xf numFmtId="44" fontId="7" fillId="8" borderId="8" xfId="1" applyFont="1" applyFill="1" applyBorder="1" applyAlignment="1" applyProtection="1">
      <alignment horizontal="center"/>
    </xf>
    <xf numFmtId="44" fontId="7" fillId="8" borderId="48" xfId="1" applyFont="1" applyFill="1" applyBorder="1" applyAlignment="1" applyProtection="1">
      <alignment horizontal="center"/>
    </xf>
    <xf numFmtId="43" fontId="7" fillId="8" borderId="8" xfId="0" applyNumberFormat="1" applyFont="1" applyFill="1" applyBorder="1" applyAlignment="1" applyProtection="1">
      <alignment horizontal="center"/>
    </xf>
    <xf numFmtId="43" fontId="7" fillId="8" borderId="15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165" fontId="7" fillId="4" borderId="5" xfId="0" applyNumberFormat="1" applyFont="1" applyFill="1" applyBorder="1" applyAlignment="1" applyProtection="1">
      <alignment horizontal="center"/>
    </xf>
    <xf numFmtId="43" fontId="7" fillId="4" borderId="17" xfId="1" applyNumberFormat="1" applyFont="1" applyFill="1" applyBorder="1" applyAlignment="1" applyProtection="1">
      <alignment horizontal="center"/>
    </xf>
    <xf numFmtId="44" fontId="7" fillId="4" borderId="40" xfId="1" applyFont="1" applyFill="1" applyBorder="1" applyAlignment="1" applyProtection="1">
      <alignment horizontal="center"/>
    </xf>
    <xf numFmtId="43" fontId="8" fillId="7" borderId="0" xfId="1" applyNumberFormat="1" applyFont="1" applyFill="1" applyAlignment="1" applyProtection="1">
      <alignment horizontal="center"/>
    </xf>
    <xf numFmtId="165" fontId="7" fillId="8" borderId="5" xfId="0" applyNumberFormat="1" applyFont="1" applyFill="1" applyBorder="1" applyAlignment="1" applyProtection="1">
      <alignment horizontal="center"/>
    </xf>
    <xf numFmtId="44" fontId="7" fillId="8" borderId="26" xfId="1" applyFont="1" applyFill="1" applyBorder="1" applyAlignment="1" applyProtection="1">
      <alignment horizontal="center"/>
    </xf>
    <xf numFmtId="0" fontId="7" fillId="4" borderId="5" xfId="0" applyFont="1" applyFill="1" applyBorder="1" applyAlignment="1" applyProtection="1">
      <alignment horizontal="center"/>
    </xf>
    <xf numFmtId="0" fontId="7" fillId="4" borderId="17" xfId="0" applyFont="1" applyFill="1" applyBorder="1" applyAlignment="1" applyProtection="1">
      <alignment horizontal="center"/>
    </xf>
    <xf numFmtId="0" fontId="8" fillId="0" borderId="16" xfId="0" applyNumberFormat="1" applyFont="1" applyFill="1" applyBorder="1" applyAlignment="1" applyProtection="1">
      <alignment horizontal="center"/>
    </xf>
    <xf numFmtId="44" fontId="7" fillId="0" borderId="0" xfId="1" applyFont="1" applyFill="1" applyBorder="1" applyAlignment="1" applyProtection="1">
      <alignment horizontal="center"/>
    </xf>
    <xf numFmtId="44" fontId="7" fillId="7" borderId="41" xfId="1" applyFont="1" applyFill="1" applyBorder="1" applyAlignment="1" applyProtection="1">
      <alignment horizontal="center"/>
    </xf>
    <xf numFmtId="44" fontId="7" fillId="3" borderId="41" xfId="1" applyFont="1" applyFill="1" applyBorder="1" applyAlignment="1" applyProtection="1">
      <alignment horizontal="center"/>
    </xf>
    <xf numFmtId="44" fontId="7" fillId="6" borderId="5" xfId="1" applyFont="1" applyFill="1" applyBorder="1" applyAlignment="1" applyProtection="1">
      <alignment horizontal="center"/>
    </xf>
    <xf numFmtId="44" fontId="7" fillId="6" borderId="26" xfId="1" applyFont="1" applyFill="1" applyBorder="1" applyAlignment="1" applyProtection="1">
      <alignment horizontal="center"/>
    </xf>
    <xf numFmtId="44" fontId="7" fillId="6" borderId="16" xfId="1" applyFont="1" applyFill="1" applyBorder="1" applyAlignment="1" applyProtection="1">
      <alignment horizontal="center"/>
    </xf>
    <xf numFmtId="44" fontId="7" fillId="6" borderId="1" xfId="1" applyFont="1" applyFill="1" applyBorder="1" applyAlignment="1" applyProtection="1">
      <alignment horizontal="center"/>
    </xf>
    <xf numFmtId="44" fontId="7" fillId="6" borderId="12" xfId="1" applyFont="1" applyFill="1" applyBorder="1" applyAlignment="1" applyProtection="1">
      <alignment horizontal="center"/>
    </xf>
    <xf numFmtId="43" fontId="8" fillId="0" borderId="0" xfId="0" applyNumberFormat="1" applyFont="1" applyAlignment="1" applyProtection="1">
      <alignment horizontal="center"/>
    </xf>
    <xf numFmtId="43" fontId="7" fillId="6" borderId="16" xfId="0" applyNumberFormat="1" applyFont="1" applyFill="1" applyBorder="1" applyAlignment="1" applyProtection="1">
      <alignment horizontal="center"/>
    </xf>
    <xf numFmtId="43" fontId="7" fillId="6" borderId="23" xfId="0" applyNumberFormat="1" applyFont="1" applyFill="1" applyBorder="1" applyAlignment="1" applyProtection="1">
      <alignment horizontal="center"/>
    </xf>
    <xf numFmtId="44" fontId="7" fillId="6" borderId="49" xfId="1" applyFont="1" applyFill="1" applyBorder="1" applyAlignment="1" applyProtection="1">
      <alignment horizontal="center"/>
    </xf>
    <xf numFmtId="44" fontId="7" fillId="6" borderId="24" xfId="1" applyFont="1" applyFill="1" applyBorder="1" applyAlignment="1" applyProtection="1">
      <alignment horizontal="center"/>
    </xf>
    <xf numFmtId="44" fontId="7" fillId="6" borderId="14" xfId="1" applyFont="1" applyFill="1" applyBorder="1" applyAlignment="1" applyProtection="1">
      <alignment horizontal="center"/>
    </xf>
    <xf numFmtId="44" fontId="7" fillId="6" borderId="15" xfId="1" applyFont="1" applyFill="1" applyBorder="1" applyAlignment="1" applyProtection="1">
      <alignment horizontal="center"/>
    </xf>
    <xf numFmtId="43" fontId="8" fillId="0" borderId="0" xfId="0" applyNumberFormat="1" applyFont="1" applyBorder="1" applyAlignment="1" applyProtection="1">
      <alignment horizontal="center"/>
    </xf>
    <xf numFmtId="44" fontId="7" fillId="6" borderId="11" xfId="1" applyFont="1" applyFill="1" applyBorder="1" applyAlignment="1" applyProtection="1">
      <alignment horizontal="center"/>
    </xf>
    <xf numFmtId="44" fontId="7" fillId="6" borderId="13" xfId="1" applyFont="1" applyFill="1" applyBorder="1" applyAlignment="1" applyProtection="1">
      <alignment horizontal="center"/>
    </xf>
    <xf numFmtId="168" fontId="8" fillId="0" borderId="0" xfId="1" applyNumberFormat="1" applyFont="1" applyAlignment="1" applyProtection="1">
      <alignment horizontal="center"/>
    </xf>
    <xf numFmtId="0" fontId="8" fillId="0" borderId="0" xfId="1" applyNumberFormat="1" applyFont="1" applyAlignment="1" applyProtection="1">
      <alignment horizontal="center"/>
    </xf>
    <xf numFmtId="43" fontId="8" fillId="0" borderId="0" xfId="1" applyNumberFormat="1" applyFont="1" applyAlignment="1" applyProtection="1">
      <alignment horizontal="center"/>
    </xf>
    <xf numFmtId="44" fontId="7" fillId="7" borderId="9" xfId="1" applyFont="1" applyFill="1" applyBorder="1" applyAlignment="1" applyProtection="1">
      <alignment horizontal="center"/>
    </xf>
    <xf numFmtId="43" fontId="7" fillId="3" borderId="27" xfId="0" applyNumberFormat="1" applyFont="1" applyFill="1" applyBorder="1" applyAlignment="1" applyProtection="1">
      <alignment horizontal="center"/>
    </xf>
    <xf numFmtId="0" fontId="8" fillId="0" borderId="0" xfId="0" applyFont="1" applyProtection="1"/>
    <xf numFmtId="165" fontId="7" fillId="10" borderId="40" xfId="0" applyNumberFormat="1" applyFont="1" applyFill="1" applyBorder="1" applyAlignment="1">
      <alignment horizontal="center"/>
    </xf>
    <xf numFmtId="0" fontId="8" fillId="10" borderId="55" xfId="0" applyFont="1" applyFill="1" applyBorder="1" applyAlignment="1">
      <alignment horizontal="center"/>
    </xf>
    <xf numFmtId="0" fontId="8" fillId="10" borderId="56" xfId="0" applyFont="1" applyFill="1" applyBorder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8" fontId="8" fillId="12" borderId="0" xfId="0" applyNumberFormat="1" applyFont="1" applyFill="1" applyAlignment="1">
      <alignment horizontal="center"/>
    </xf>
    <xf numFmtId="43" fontId="17" fillId="2" borderId="0" xfId="1" applyNumberFormat="1" applyFont="1" applyFill="1" applyBorder="1" applyAlignment="1">
      <alignment horizontal="center"/>
    </xf>
    <xf numFmtId="43" fontId="8" fillId="12" borderId="16" xfId="0" applyNumberFormat="1" applyFont="1" applyFill="1" applyBorder="1" applyAlignment="1">
      <alignment horizontal="center"/>
    </xf>
    <xf numFmtId="43" fontId="8" fillId="12" borderId="0" xfId="0" applyNumberFormat="1" applyFont="1" applyFill="1" applyBorder="1" applyAlignment="1">
      <alignment horizontal="center"/>
    </xf>
    <xf numFmtId="43" fontId="8" fillId="6" borderId="0" xfId="1" applyNumberFormat="1" applyFont="1" applyFill="1" applyBorder="1" applyAlignment="1">
      <alignment horizontal="center"/>
    </xf>
    <xf numFmtId="43" fontId="8" fillId="3" borderId="0" xfId="0" applyNumberFormat="1" applyFont="1" applyFill="1" applyBorder="1" applyAlignment="1">
      <alignment horizontal="center"/>
    </xf>
    <xf numFmtId="43" fontId="18" fillId="8" borderId="0" xfId="0" applyNumberFormat="1" applyFont="1" applyFill="1" applyBorder="1" applyAlignment="1">
      <alignment horizontal="center"/>
    </xf>
    <xf numFmtId="43" fontId="19" fillId="9" borderId="0" xfId="0" applyNumberFormat="1" applyFont="1" applyFill="1" applyBorder="1" applyAlignment="1">
      <alignment horizontal="center"/>
    </xf>
    <xf numFmtId="43" fontId="10" fillId="10" borderId="0" xfId="0" applyNumberFormat="1" applyFont="1" applyFill="1" applyBorder="1" applyAlignment="1">
      <alignment horizontal="center"/>
    </xf>
    <xf numFmtId="168" fontId="8" fillId="12" borderId="66" xfId="0" applyNumberFormat="1" applyFont="1" applyFill="1" applyBorder="1" applyAlignment="1">
      <alignment horizontal="center"/>
    </xf>
    <xf numFmtId="43" fontId="8" fillId="6" borderId="67" xfId="1" applyNumberFormat="1" applyFont="1" applyFill="1" applyBorder="1" applyAlignment="1">
      <alignment horizontal="center"/>
    </xf>
    <xf numFmtId="43" fontId="8" fillId="12" borderId="68" xfId="0" applyNumberFormat="1" applyFont="1" applyFill="1" applyBorder="1" applyAlignment="1">
      <alignment horizontal="center"/>
    </xf>
    <xf numFmtId="43" fontId="8" fillId="12" borderId="67" xfId="0" applyNumberFormat="1" applyFont="1" applyFill="1" applyBorder="1" applyAlignment="1">
      <alignment horizontal="center"/>
    </xf>
    <xf numFmtId="168" fontId="8" fillId="12" borderId="69" xfId="0" applyNumberFormat="1" applyFont="1" applyFill="1" applyBorder="1" applyAlignment="1">
      <alignment horizontal="center"/>
    </xf>
    <xf numFmtId="43" fontId="20" fillId="16" borderId="0" xfId="0" applyNumberFormat="1" applyFont="1" applyFill="1" applyBorder="1" applyAlignment="1">
      <alignment horizontal="center"/>
    </xf>
    <xf numFmtId="168" fontId="8" fillId="7" borderId="50" xfId="0" applyNumberFormat="1" applyFont="1" applyFill="1" applyBorder="1" applyAlignment="1">
      <alignment horizontal="center"/>
    </xf>
    <xf numFmtId="0" fontId="8" fillId="7" borderId="64" xfId="0" applyFont="1" applyFill="1" applyBorder="1" applyAlignment="1">
      <alignment horizontal="center"/>
    </xf>
    <xf numFmtId="43" fontId="8" fillId="7" borderId="70" xfId="1" applyNumberFormat="1" applyFont="1" applyFill="1" applyBorder="1" applyAlignment="1">
      <alignment horizontal="center"/>
    </xf>
    <xf numFmtId="43" fontId="8" fillId="7" borderId="64" xfId="1" applyNumberFormat="1" applyFont="1" applyFill="1" applyBorder="1" applyAlignment="1">
      <alignment horizontal="center"/>
    </xf>
    <xf numFmtId="168" fontId="8" fillId="6" borderId="51" xfId="0" applyNumberFormat="1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44" fontId="8" fillId="6" borderId="18" xfId="1" applyFont="1" applyFill="1" applyBorder="1" applyAlignment="1">
      <alignment horizontal="center"/>
    </xf>
    <xf numFmtId="44" fontId="8" fillId="6" borderId="2" xfId="1" applyFont="1" applyFill="1" applyBorder="1" applyAlignment="1">
      <alignment horizontal="center"/>
    </xf>
    <xf numFmtId="43" fontId="8" fillId="0" borderId="0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168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43" fontId="8" fillId="0" borderId="16" xfId="0" applyNumberFormat="1" applyFont="1" applyFill="1" applyBorder="1" applyAlignment="1">
      <alignment horizontal="center"/>
    </xf>
    <xf numFmtId="168" fontId="7" fillId="6" borderId="14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43" fontId="7" fillId="6" borderId="14" xfId="0" applyNumberFormat="1" applyFont="1" applyFill="1" applyBorder="1" applyAlignment="1">
      <alignment horizontal="center"/>
    </xf>
    <xf numFmtId="43" fontId="7" fillId="6" borderId="8" xfId="0" applyNumberFormat="1" applyFont="1" applyFill="1" applyBorder="1" applyAlignment="1">
      <alignment horizontal="center"/>
    </xf>
    <xf numFmtId="168" fontId="7" fillId="6" borderId="11" xfId="0" applyNumberFormat="1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43" fontId="7" fillId="6" borderId="11" xfId="0" applyNumberFormat="1" applyFont="1" applyFill="1" applyBorder="1" applyAlignment="1">
      <alignment horizontal="center"/>
    </xf>
    <xf numFmtId="43" fontId="7" fillId="6" borderId="3" xfId="0" applyNumberFormat="1" applyFont="1" applyFill="1" applyBorder="1" applyAlignment="1">
      <alignment horizontal="center"/>
    </xf>
    <xf numFmtId="165" fontId="7" fillId="8" borderId="5" xfId="0" applyNumberFormat="1" applyFont="1" applyFill="1" applyBorder="1" applyAlignment="1">
      <alignment horizontal="center"/>
    </xf>
    <xf numFmtId="44" fontId="7" fillId="8" borderId="17" xfId="1" applyFont="1" applyFill="1" applyBorder="1" applyAlignment="1">
      <alignment horizontal="center"/>
    </xf>
    <xf numFmtId="44" fontId="7" fillId="8" borderId="5" xfId="1" applyFont="1" applyFill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43" fontId="7" fillId="0" borderId="0" xfId="0" applyNumberFormat="1" applyFont="1" applyFill="1" applyBorder="1" applyAlignment="1">
      <alignment horizontal="center"/>
    </xf>
    <xf numFmtId="168" fontId="5" fillId="7" borderId="0" xfId="0" applyNumberFormat="1" applyFont="1" applyFill="1" applyBorder="1" applyAlignment="1" applyProtection="1">
      <alignment horizontal="center"/>
    </xf>
    <xf numFmtId="168" fontId="8" fillId="7" borderId="0" xfId="0" applyNumberFormat="1" applyFont="1" applyFill="1" applyAlignment="1" applyProtection="1">
      <alignment horizontal="center"/>
    </xf>
    <xf numFmtId="165" fontId="13" fillId="10" borderId="5" xfId="0" applyNumberFormat="1" applyFont="1" applyFill="1" applyBorder="1" applyAlignment="1" applyProtection="1">
      <alignment horizontal="center"/>
    </xf>
    <xf numFmtId="49" fontId="8" fillId="7" borderId="17" xfId="0" applyNumberFormat="1" applyFont="1" applyFill="1" applyBorder="1" applyAlignment="1" applyProtection="1">
      <alignment horizontal="center"/>
    </xf>
    <xf numFmtId="44" fontId="8" fillId="7" borderId="0" xfId="1" applyFont="1" applyFill="1" applyAlignment="1" applyProtection="1">
      <alignment horizontal="center"/>
    </xf>
    <xf numFmtId="2" fontId="7" fillId="8" borderId="26" xfId="0" applyNumberFormat="1" applyFont="1" applyFill="1" applyBorder="1" applyAlignment="1" applyProtection="1">
      <alignment horizontal="center"/>
    </xf>
    <xf numFmtId="0" fontId="7" fillId="10" borderId="14" xfId="0" applyFont="1" applyFill="1" applyBorder="1" applyProtection="1"/>
    <xf numFmtId="44" fontId="7" fillId="10" borderId="15" xfId="0" applyNumberFormat="1" applyFont="1" applyFill="1" applyBorder="1" applyProtection="1"/>
    <xf numFmtId="0" fontId="7" fillId="10" borderId="11" xfId="0" applyFont="1" applyFill="1" applyBorder="1" applyProtection="1"/>
    <xf numFmtId="44" fontId="7" fillId="10" borderId="13" xfId="0" applyNumberFormat="1" applyFont="1" applyFill="1" applyBorder="1" applyProtection="1"/>
    <xf numFmtId="0" fontId="8" fillId="0" borderId="0" xfId="0" applyFont="1" applyBorder="1" applyProtection="1"/>
    <xf numFmtId="0" fontId="7" fillId="0" borderId="14" xfId="0" applyFont="1" applyBorder="1" applyProtection="1"/>
    <xf numFmtId="0" fontId="7" fillId="0" borderId="8" xfId="0" applyFont="1" applyBorder="1" applyProtection="1"/>
    <xf numFmtId="0" fontId="7" fillId="0" borderId="16" xfId="0" applyFont="1" applyBorder="1" applyProtection="1"/>
    <xf numFmtId="43" fontId="8" fillId="0" borderId="51" xfId="0" applyNumberFormat="1" applyFont="1" applyBorder="1" applyProtection="1"/>
    <xf numFmtId="43" fontId="8" fillId="0" borderId="2" xfId="0" applyNumberFormat="1" applyFont="1" applyBorder="1" applyProtection="1"/>
    <xf numFmtId="0" fontId="7" fillId="0" borderId="23" xfId="0" applyFont="1" applyBorder="1" applyProtection="1"/>
    <xf numFmtId="43" fontId="8" fillId="0" borderId="73" xfId="0" applyNumberFormat="1" applyFont="1" applyBorder="1" applyProtection="1"/>
    <xf numFmtId="43" fontId="8" fillId="0" borderId="19" xfId="0" applyNumberFormat="1" applyFont="1" applyBorder="1" applyProtection="1"/>
    <xf numFmtId="0" fontId="7" fillId="0" borderId="5" xfId="0" applyFont="1" applyBorder="1" applyProtection="1"/>
    <xf numFmtId="43" fontId="8" fillId="0" borderId="6" xfId="0" applyNumberFormat="1" applyFont="1" applyBorder="1" applyProtection="1"/>
    <xf numFmtId="43" fontId="17" fillId="2" borderId="20" xfId="0" applyNumberFormat="1" applyFont="1" applyFill="1" applyBorder="1" applyAlignment="1" applyProtection="1">
      <alignment horizontal="center"/>
    </xf>
    <xf numFmtId="43" fontId="8" fillId="6" borderId="20" xfId="1" applyNumberFormat="1" applyFont="1" applyFill="1" applyBorder="1" applyAlignment="1" applyProtection="1">
      <alignment horizontal="center"/>
    </xf>
    <xf numFmtId="43" fontId="8" fillId="6" borderId="74" xfId="1" applyNumberFormat="1" applyFont="1" applyFill="1" applyBorder="1" applyAlignment="1" applyProtection="1">
      <alignment horizontal="center"/>
    </xf>
    <xf numFmtId="43" fontId="8" fillId="3" borderId="20" xfId="0" applyNumberFormat="1" applyFont="1" applyFill="1" applyBorder="1" applyAlignment="1" applyProtection="1">
      <alignment horizontal="center"/>
    </xf>
    <xf numFmtId="43" fontId="18" fillId="8" borderId="74" xfId="0" applyNumberFormat="1" applyFont="1" applyFill="1" applyBorder="1" applyAlignment="1" applyProtection="1">
      <alignment horizontal="center"/>
    </xf>
    <xf numFmtId="43" fontId="24" fillId="9" borderId="20" xfId="0" applyNumberFormat="1" applyFont="1" applyFill="1" applyBorder="1" applyAlignment="1" applyProtection="1">
      <alignment horizontal="center"/>
    </xf>
    <xf numFmtId="43" fontId="20" fillId="17" borderId="20" xfId="0" applyNumberFormat="1" applyFont="1" applyFill="1" applyBorder="1" applyAlignment="1" applyProtection="1">
      <alignment horizontal="center"/>
    </xf>
    <xf numFmtId="43" fontId="10" fillId="10" borderId="59" xfId="0" applyNumberFormat="1" applyFont="1" applyFill="1" applyBorder="1" applyAlignment="1" applyProtection="1">
      <alignment horizontal="center"/>
    </xf>
    <xf numFmtId="0" fontId="7" fillId="0" borderId="54" xfId="0" applyFont="1" applyBorder="1" applyAlignment="1" applyProtection="1">
      <alignment horizontal="center"/>
    </xf>
    <xf numFmtId="44" fontId="7" fillId="4" borderId="62" xfId="1" applyFont="1" applyFill="1" applyBorder="1" applyAlignment="1" applyProtection="1">
      <alignment horizontal="center"/>
    </xf>
    <xf numFmtId="0" fontId="7" fillId="0" borderId="25" xfId="0" applyFont="1" applyBorder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/>
    </xf>
    <xf numFmtId="43" fontId="8" fillId="0" borderId="35" xfId="0" applyNumberFormat="1" applyFont="1" applyFill="1" applyBorder="1" applyAlignment="1" applyProtection="1">
      <alignment horizontal="center"/>
    </xf>
    <xf numFmtId="44" fontId="8" fillId="0" borderId="37" xfId="1" applyFont="1" applyFill="1" applyBorder="1" applyAlignment="1" applyProtection="1">
      <alignment horizontal="center"/>
    </xf>
    <xf numFmtId="44" fontId="8" fillId="0" borderId="28" xfId="1" applyFont="1" applyFill="1" applyBorder="1" applyAlignment="1" applyProtection="1">
      <alignment horizontal="center"/>
    </xf>
    <xf numFmtId="43" fontId="8" fillId="0" borderId="0" xfId="0" applyNumberFormat="1" applyFont="1" applyFill="1" applyBorder="1" applyAlignment="1" applyProtection="1">
      <alignment horizontal="center"/>
    </xf>
    <xf numFmtId="43" fontId="8" fillId="0" borderId="0" xfId="1" applyNumberFormat="1" applyFont="1" applyFill="1" applyBorder="1" applyAlignment="1" applyProtection="1">
      <alignment horizontal="center"/>
    </xf>
    <xf numFmtId="43" fontId="8" fillId="0" borderId="75" xfId="1" applyNumberFormat="1" applyFont="1" applyFill="1" applyBorder="1" applyAlignment="1" applyProtection="1">
      <alignment horizontal="center"/>
    </xf>
    <xf numFmtId="43" fontId="8" fillId="0" borderId="75" xfId="0" applyNumberFormat="1" applyFont="1" applyFill="1" applyBorder="1" applyAlignment="1" applyProtection="1">
      <alignment horizontal="center"/>
    </xf>
    <xf numFmtId="43" fontId="8" fillId="0" borderId="1" xfId="0" applyNumberFormat="1" applyFont="1" applyFill="1" applyBorder="1" applyAlignment="1" applyProtection="1">
      <alignment horizontal="center"/>
    </xf>
    <xf numFmtId="44" fontId="8" fillId="0" borderId="30" xfId="1" applyFont="1" applyFill="1" applyBorder="1" applyAlignment="1" applyProtection="1">
      <alignment horizontal="center"/>
    </xf>
    <xf numFmtId="44" fontId="8" fillId="0" borderId="12" xfId="1" applyFont="1" applyFill="1" applyBorder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7" fillId="10" borderId="5" xfId="0" applyFont="1" applyFill="1" applyBorder="1" applyAlignment="1" applyProtection="1">
      <alignment horizontal="center"/>
    </xf>
    <xf numFmtId="44" fontId="7" fillId="10" borderId="17" xfId="1" applyFont="1" applyFill="1" applyBorder="1" applyAlignment="1" applyProtection="1">
      <alignment horizontal="center"/>
    </xf>
    <xf numFmtId="43" fontId="7" fillId="10" borderId="60" xfId="0" applyNumberFormat="1" applyFont="1" applyFill="1" applyBorder="1" applyAlignment="1" applyProtection="1">
      <alignment horizontal="center"/>
    </xf>
    <xf numFmtId="44" fontId="7" fillId="10" borderId="61" xfId="1" applyFont="1" applyFill="1" applyBorder="1" applyAlignment="1" applyProtection="1">
      <alignment horizontal="center"/>
    </xf>
    <xf numFmtId="43" fontId="7" fillId="10" borderId="17" xfId="0" applyNumberFormat="1" applyFont="1" applyFill="1" applyBorder="1" applyAlignment="1" applyProtection="1">
      <alignment horizontal="center"/>
    </xf>
    <xf numFmtId="43" fontId="7" fillId="10" borderId="17" xfId="1" applyNumberFormat="1" applyFont="1" applyFill="1" applyBorder="1" applyAlignment="1" applyProtection="1">
      <alignment horizontal="center"/>
    </xf>
    <xf numFmtId="43" fontId="7" fillId="10" borderId="77" xfId="1" applyNumberFormat="1" applyFont="1" applyFill="1" applyBorder="1" applyAlignment="1" applyProtection="1">
      <alignment horizontal="center"/>
    </xf>
    <xf numFmtId="43" fontId="7" fillId="10" borderId="77" xfId="0" applyNumberFormat="1" applyFont="1" applyFill="1" applyBorder="1" applyAlignment="1" applyProtection="1">
      <alignment horizontal="center"/>
    </xf>
    <xf numFmtId="43" fontId="7" fillId="10" borderId="26" xfId="0" applyNumberFormat="1" applyFont="1" applyFill="1" applyBorder="1" applyAlignment="1" applyProtection="1">
      <alignment horizontal="center"/>
    </xf>
    <xf numFmtId="44" fontId="7" fillId="10" borderId="6" xfId="1" applyFont="1" applyFill="1" applyBorder="1" applyAlignment="1" applyProtection="1">
      <alignment horizontal="center"/>
    </xf>
    <xf numFmtId="0" fontId="7" fillId="0" borderId="16" xfId="0" applyFont="1" applyBorder="1" applyAlignment="1" applyProtection="1">
      <alignment horizontal="center"/>
    </xf>
    <xf numFmtId="44" fontId="7" fillId="0" borderId="0" xfId="1" applyFont="1" applyBorder="1" applyAlignment="1" applyProtection="1">
      <alignment horizontal="center"/>
    </xf>
    <xf numFmtId="43" fontId="7" fillId="0" borderId="35" xfId="0" applyNumberFormat="1" applyFont="1" applyBorder="1" applyAlignment="1" applyProtection="1">
      <alignment horizontal="center"/>
    </xf>
    <xf numFmtId="44" fontId="7" fillId="0" borderId="37" xfId="1" applyFont="1" applyBorder="1" applyAlignment="1" applyProtection="1">
      <alignment horizontal="center"/>
    </xf>
    <xf numFmtId="44" fontId="7" fillId="0" borderId="28" xfId="1" applyFont="1" applyBorder="1" applyAlignment="1" applyProtection="1">
      <alignment horizontal="center"/>
    </xf>
    <xf numFmtId="43" fontId="7" fillId="0" borderId="0" xfId="1" applyNumberFormat="1" applyFont="1" applyBorder="1" applyAlignment="1" applyProtection="1">
      <alignment horizontal="center"/>
    </xf>
    <xf numFmtId="43" fontId="7" fillId="0" borderId="75" xfId="1" applyNumberFormat="1" applyFont="1" applyBorder="1" applyAlignment="1" applyProtection="1">
      <alignment horizontal="center"/>
    </xf>
    <xf numFmtId="43" fontId="7" fillId="0" borderId="75" xfId="0" applyNumberFormat="1" applyFont="1" applyBorder="1" applyAlignment="1" applyProtection="1">
      <alignment horizontal="center"/>
    </xf>
    <xf numFmtId="43" fontId="7" fillId="0" borderId="1" xfId="0" applyNumberFormat="1" applyFont="1" applyBorder="1" applyAlignment="1" applyProtection="1">
      <alignment horizontal="center"/>
    </xf>
    <xf numFmtId="44" fontId="7" fillId="0" borderId="30" xfId="1" applyFont="1" applyBorder="1" applyAlignment="1" applyProtection="1">
      <alignment horizontal="center"/>
    </xf>
    <xf numFmtId="14" fontId="7" fillId="10" borderId="14" xfId="0" applyNumberFormat="1" applyFont="1" applyFill="1" applyBorder="1" applyAlignment="1" applyProtection="1">
      <alignment horizontal="center"/>
    </xf>
    <xf numFmtId="44" fontId="7" fillId="10" borderId="8" xfId="1" applyFont="1" applyFill="1" applyBorder="1" applyAlignment="1" applyProtection="1">
      <alignment horizontal="center"/>
    </xf>
    <xf numFmtId="43" fontId="7" fillId="10" borderId="34" xfId="0" applyNumberFormat="1" applyFont="1" applyFill="1" applyBorder="1" applyAlignment="1" applyProtection="1">
      <alignment horizontal="center"/>
    </xf>
    <xf numFmtId="44" fontId="7" fillId="10" borderId="36" xfId="1" applyFont="1" applyFill="1" applyBorder="1" applyAlignment="1" applyProtection="1">
      <alignment horizontal="center"/>
    </xf>
    <xf numFmtId="44" fontId="7" fillId="10" borderId="29" xfId="1" applyFont="1" applyFill="1" applyBorder="1" applyAlignment="1" applyProtection="1">
      <alignment horizontal="center"/>
    </xf>
    <xf numFmtId="43" fontId="7" fillId="10" borderId="8" xfId="0" applyNumberFormat="1" applyFont="1" applyFill="1" applyBorder="1" applyAlignment="1" applyProtection="1">
      <alignment horizontal="center"/>
    </xf>
    <xf numFmtId="43" fontId="7" fillId="10" borderId="8" xfId="1" applyNumberFormat="1" applyFont="1" applyFill="1" applyBorder="1" applyAlignment="1" applyProtection="1">
      <alignment horizontal="center"/>
    </xf>
    <xf numFmtId="43" fontId="7" fillId="10" borderId="78" xfId="1" applyNumberFormat="1" applyFont="1" applyFill="1" applyBorder="1" applyAlignment="1" applyProtection="1">
      <alignment horizontal="center"/>
    </xf>
    <xf numFmtId="43" fontId="7" fillId="10" borderId="78" xfId="0" applyNumberFormat="1" applyFont="1" applyFill="1" applyBorder="1" applyAlignment="1" applyProtection="1">
      <alignment horizontal="center"/>
    </xf>
    <xf numFmtId="43" fontId="7" fillId="10" borderId="48" xfId="0" applyNumberFormat="1" applyFont="1" applyFill="1" applyBorder="1" applyAlignment="1" applyProtection="1">
      <alignment horizontal="center"/>
    </xf>
    <xf numFmtId="44" fontId="7" fillId="10" borderId="31" xfId="1" applyFont="1" applyFill="1" applyBorder="1" applyAlignment="1" applyProtection="1">
      <alignment horizontal="center"/>
    </xf>
    <xf numFmtId="1" fontId="7" fillId="10" borderId="11" xfId="0" applyNumberFormat="1" applyFont="1" applyFill="1" applyBorder="1" applyAlignment="1" applyProtection="1">
      <alignment horizontal="center"/>
    </xf>
    <xf numFmtId="44" fontId="7" fillId="10" borderId="3" xfId="1" applyFont="1" applyFill="1" applyBorder="1" applyAlignment="1" applyProtection="1">
      <alignment horizontal="center"/>
    </xf>
    <xf numFmtId="43" fontId="7" fillId="10" borderId="42" xfId="0" applyNumberFormat="1" applyFont="1" applyFill="1" applyBorder="1" applyAlignment="1" applyProtection="1">
      <alignment horizontal="center"/>
    </xf>
    <xf numFmtId="44" fontId="7" fillId="10" borderId="43" xfId="1" applyFont="1" applyFill="1" applyBorder="1" applyAlignment="1" applyProtection="1">
      <alignment horizontal="center"/>
    </xf>
    <xf numFmtId="44" fontId="7" fillId="10" borderId="44" xfId="1" applyFont="1" applyFill="1" applyBorder="1" applyAlignment="1" applyProtection="1">
      <alignment horizontal="center"/>
    </xf>
    <xf numFmtId="43" fontId="7" fillId="10" borderId="3" xfId="0" applyNumberFormat="1" applyFont="1" applyFill="1" applyBorder="1" applyAlignment="1" applyProtection="1">
      <alignment horizontal="center"/>
    </xf>
    <xf numFmtId="43" fontId="7" fillId="10" borderId="3" xfId="1" applyNumberFormat="1" applyFont="1" applyFill="1" applyBorder="1" applyAlignment="1" applyProtection="1">
      <alignment horizontal="center"/>
    </xf>
    <xf numFmtId="43" fontId="7" fillId="10" borderId="76" xfId="1" applyNumberFormat="1" applyFont="1" applyFill="1" applyBorder="1" applyAlignment="1" applyProtection="1">
      <alignment horizontal="center"/>
    </xf>
    <xf numFmtId="43" fontId="7" fillId="10" borderId="76" xfId="0" applyNumberFormat="1" applyFont="1" applyFill="1" applyBorder="1" applyAlignment="1" applyProtection="1">
      <alignment horizontal="center"/>
    </xf>
    <xf numFmtId="43" fontId="7" fillId="10" borderId="4" xfId="0" applyNumberFormat="1" applyFont="1" applyFill="1" applyBorder="1" applyAlignment="1" applyProtection="1">
      <alignment horizontal="center"/>
    </xf>
    <xf numFmtId="44" fontId="7" fillId="10" borderId="45" xfId="1" applyFont="1" applyFill="1" applyBorder="1" applyAlignment="1" applyProtection="1">
      <alignment horizontal="center"/>
    </xf>
    <xf numFmtId="14" fontId="7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Protection="1"/>
    <xf numFmtId="43" fontId="8" fillId="0" borderId="0" xfId="1" applyNumberFormat="1" applyFont="1" applyBorder="1" applyAlignment="1" applyProtection="1">
      <alignment horizontal="center"/>
    </xf>
    <xf numFmtId="44" fontId="8" fillId="0" borderId="0" xfId="1" applyFont="1" applyBorder="1" applyProtection="1"/>
    <xf numFmtId="14" fontId="7" fillId="0" borderId="16" xfId="0" applyNumberFormat="1" applyFont="1" applyFill="1" applyBorder="1" applyAlignment="1" applyProtection="1">
      <alignment horizontal="center"/>
    </xf>
    <xf numFmtId="43" fontId="7" fillId="0" borderId="5" xfId="0" applyNumberFormat="1" applyFont="1" applyFill="1" applyBorder="1" applyAlignment="1" applyProtection="1">
      <alignment horizontal="center"/>
    </xf>
    <xf numFmtId="44" fontId="7" fillId="0" borderId="17" xfId="1" applyFont="1" applyFill="1" applyBorder="1" applyAlignment="1" applyProtection="1">
      <alignment horizontal="center"/>
    </xf>
    <xf numFmtId="43" fontId="7" fillId="0" borderId="6" xfId="0" applyNumberFormat="1" applyFont="1" applyFill="1" applyBorder="1" applyAlignment="1" applyProtection="1">
      <alignment horizontal="center"/>
    </xf>
    <xf numFmtId="43" fontId="7" fillId="0" borderId="0" xfId="1" applyNumberFormat="1" applyFont="1" applyFill="1" applyBorder="1" applyAlignment="1" applyProtection="1">
      <alignment horizontal="center"/>
    </xf>
    <xf numFmtId="43" fontId="7" fillId="0" borderId="0" xfId="0" applyNumberFormat="1" applyFont="1" applyFill="1" applyBorder="1" applyAlignment="1" applyProtection="1">
      <alignment horizontal="center"/>
    </xf>
    <xf numFmtId="14" fontId="8" fillId="0" borderId="0" xfId="0" applyNumberFormat="1" applyFont="1" applyBorder="1" applyAlignment="1" applyProtection="1">
      <alignment horizontal="center"/>
    </xf>
    <xf numFmtId="14" fontId="7" fillId="11" borderId="46" xfId="0" applyNumberFormat="1" applyFont="1" applyFill="1" applyBorder="1" applyAlignment="1" applyProtection="1">
      <alignment horizontal="center"/>
    </xf>
    <xf numFmtId="44" fontId="7" fillId="11" borderId="15" xfId="1" applyFont="1" applyFill="1" applyBorder="1" applyAlignment="1" applyProtection="1">
      <alignment horizontal="center"/>
    </xf>
    <xf numFmtId="14" fontId="8" fillId="0" borderId="11" xfId="0" applyNumberFormat="1" applyFont="1" applyBorder="1" applyAlignment="1" applyProtection="1">
      <alignment horizontal="center"/>
    </xf>
    <xf numFmtId="44" fontId="8" fillId="0" borderId="24" xfId="1" applyFont="1" applyBorder="1" applyAlignment="1" applyProtection="1">
      <alignment horizontal="center"/>
    </xf>
    <xf numFmtId="165" fontId="23" fillId="2" borderId="5" xfId="0" applyNumberFormat="1" applyFont="1" applyFill="1" applyBorder="1" applyAlignment="1" applyProtection="1">
      <alignment horizontal="center"/>
    </xf>
    <xf numFmtId="2" fontId="8" fillId="7" borderId="17" xfId="0" applyNumberFormat="1" applyFont="1" applyFill="1" applyBorder="1" applyAlignment="1" applyProtection="1">
      <alignment horizontal="center"/>
    </xf>
    <xf numFmtId="2" fontId="8" fillId="7" borderId="0" xfId="0" applyNumberFormat="1" applyFont="1" applyFill="1" applyAlignment="1" applyProtection="1">
      <alignment horizontal="center"/>
    </xf>
    <xf numFmtId="2" fontId="7" fillId="8" borderId="17" xfId="0" applyNumberFormat="1" applyFont="1" applyFill="1" applyBorder="1" applyAlignment="1" applyProtection="1">
      <alignment horizontal="center"/>
    </xf>
    <xf numFmtId="0" fontId="7" fillId="0" borderId="0" xfId="0" applyFont="1" applyFill="1" applyProtection="1"/>
    <xf numFmtId="44" fontId="7" fillId="4" borderId="11" xfId="1" applyFont="1" applyFill="1" applyBorder="1" applyAlignment="1" applyProtection="1">
      <alignment horizontal="center"/>
    </xf>
    <xf numFmtId="44" fontId="7" fillId="4" borderId="3" xfId="1" applyFont="1" applyFill="1" applyBorder="1" applyAlignment="1" applyProtection="1">
      <alignment horizontal="center"/>
    </xf>
    <xf numFmtId="44" fontId="7" fillId="0" borderId="0" xfId="1" applyFont="1" applyFill="1" applyBorder="1" applyProtection="1"/>
    <xf numFmtId="165" fontId="7" fillId="0" borderId="16" xfId="0" applyNumberFormat="1" applyFont="1" applyFill="1" applyBorder="1" applyAlignment="1" applyProtection="1">
      <alignment horizontal="center"/>
    </xf>
    <xf numFmtId="2" fontId="8" fillId="0" borderId="0" xfId="0" applyNumberFormat="1" applyFont="1" applyBorder="1" applyProtection="1"/>
    <xf numFmtId="43" fontId="8" fillId="0" borderId="50" xfId="0" applyNumberFormat="1" applyFont="1" applyBorder="1" applyProtection="1"/>
    <xf numFmtId="43" fontId="8" fillId="0" borderId="64" xfId="0" applyNumberFormat="1" applyFont="1" applyBorder="1" applyProtection="1"/>
    <xf numFmtId="170" fontId="8" fillId="0" borderId="0" xfId="0" applyNumberFormat="1" applyFont="1" applyAlignment="1" applyProtection="1">
      <alignment horizontal="center"/>
    </xf>
    <xf numFmtId="43" fontId="7" fillId="7" borderId="54" xfId="0" applyNumberFormat="1" applyFont="1" applyFill="1" applyBorder="1" applyAlignment="1" applyProtection="1">
      <alignment horizontal="center"/>
    </xf>
    <xf numFmtId="44" fontId="7" fillId="7" borderId="22" xfId="1" applyFont="1" applyFill="1" applyBorder="1" applyAlignment="1" applyProtection="1">
      <alignment horizontal="center"/>
    </xf>
    <xf numFmtId="43" fontId="10" fillId="7" borderId="10" xfId="0" applyNumberFormat="1" applyFont="1" applyFill="1" applyBorder="1" applyAlignment="1" applyProtection="1">
      <alignment horizontal="center"/>
    </xf>
    <xf numFmtId="43" fontId="7" fillId="7" borderId="73" xfId="0" applyNumberFormat="1" applyFont="1" applyFill="1" applyBorder="1" applyAlignment="1" applyProtection="1">
      <alignment horizontal="center"/>
    </xf>
    <xf numFmtId="44" fontId="7" fillId="7" borderId="24" xfId="1" applyFont="1" applyFill="1" applyBorder="1" applyAlignment="1" applyProtection="1">
      <alignment horizontal="center"/>
    </xf>
    <xf numFmtId="171" fontId="8" fillId="0" borderId="0" xfId="0" applyNumberFormat="1" applyFont="1" applyAlignment="1" applyProtection="1">
      <alignment horizontal="center"/>
    </xf>
    <xf numFmtId="171" fontId="8" fillId="0" borderId="0" xfId="0" applyNumberFormat="1" applyFont="1" applyProtection="1"/>
    <xf numFmtId="43" fontId="8" fillId="0" borderId="0" xfId="0" applyNumberFormat="1" applyFont="1" applyProtection="1"/>
    <xf numFmtId="14" fontId="8" fillId="0" borderId="0" xfId="0" applyNumberFormat="1" applyFont="1" applyProtection="1"/>
    <xf numFmtId="168" fontId="7" fillId="0" borderId="2" xfId="0" applyNumberFormat="1" applyFont="1" applyBorder="1" applyProtection="1"/>
    <xf numFmtId="168" fontId="8" fillId="0" borderId="0" xfId="0" applyNumberFormat="1" applyFont="1" applyBorder="1" applyProtection="1"/>
    <xf numFmtId="168" fontId="8" fillId="0" borderId="0" xfId="0" applyNumberFormat="1" applyFont="1" applyProtection="1"/>
    <xf numFmtId="171" fontId="7" fillId="0" borderId="2" xfId="0" applyNumberFormat="1" applyFont="1" applyBorder="1" applyProtection="1"/>
    <xf numFmtId="171" fontId="8" fillId="0" borderId="0" xfId="0" applyNumberFormat="1" applyFont="1" applyBorder="1" applyProtection="1"/>
    <xf numFmtId="43" fontId="7" fillId="0" borderId="2" xfId="0" applyNumberFormat="1" applyFont="1" applyBorder="1" applyProtection="1"/>
    <xf numFmtId="44" fontId="8" fillId="0" borderId="0" xfId="0" applyNumberFormat="1" applyFont="1" applyBorder="1" applyProtection="1"/>
    <xf numFmtId="14" fontId="8" fillId="0" borderId="0" xfId="0" applyNumberFormat="1" applyFont="1" applyBorder="1" applyProtection="1"/>
    <xf numFmtId="43" fontId="8" fillId="0" borderId="0" xfId="0" applyNumberFormat="1" applyFont="1" applyBorder="1" applyProtection="1"/>
    <xf numFmtId="44" fontId="7" fillId="12" borderId="22" xfId="1" applyNumberFormat="1" applyFont="1" applyFill="1" applyBorder="1" applyAlignment="1" applyProtection="1">
      <alignment horizontal="center"/>
    </xf>
    <xf numFmtId="44" fontId="7" fillId="7" borderId="22" xfId="1" applyNumberFormat="1" applyFont="1" applyFill="1" applyBorder="1" applyAlignment="1" applyProtection="1">
      <alignment horizontal="center"/>
    </xf>
    <xf numFmtId="167" fontId="7" fillId="12" borderId="23" xfId="0" applyNumberFormat="1" applyFont="1" applyFill="1" applyBorder="1" applyAlignment="1" applyProtection="1">
      <alignment horizontal="center"/>
    </xf>
    <xf numFmtId="167" fontId="7" fillId="12" borderId="19" xfId="0" applyNumberFormat="1" applyFont="1" applyFill="1" applyBorder="1" applyAlignment="1" applyProtection="1">
      <alignment horizontal="center"/>
    </xf>
    <xf numFmtId="167" fontId="7" fillId="12" borderId="24" xfId="0" applyNumberFormat="1" applyFont="1" applyFill="1" applyBorder="1" applyAlignment="1" applyProtection="1">
      <alignment horizontal="center"/>
    </xf>
    <xf numFmtId="44" fontId="7" fillId="7" borderId="24" xfId="1" applyNumberFormat="1" applyFont="1" applyFill="1" applyBorder="1" applyAlignment="1" applyProtection="1">
      <alignment horizontal="center"/>
    </xf>
    <xf numFmtId="168" fontId="8" fillId="7" borderId="48" xfId="0" applyNumberFormat="1" applyFont="1" applyFill="1" applyBorder="1" applyAlignment="1" applyProtection="1">
      <alignment horizontal="center"/>
    </xf>
    <xf numFmtId="168" fontId="8" fillId="7" borderId="1" xfId="0" applyNumberFormat="1" applyFont="1" applyFill="1" applyBorder="1" applyAlignment="1" applyProtection="1">
      <alignment horizontal="center"/>
    </xf>
    <xf numFmtId="168" fontId="8" fillId="7" borderId="4" xfId="0" applyNumberFormat="1" applyFont="1" applyFill="1" applyBorder="1" applyAlignment="1" applyProtection="1">
      <alignment horizontal="center"/>
    </xf>
    <xf numFmtId="168" fontId="8" fillId="0" borderId="0" xfId="0" applyNumberFormat="1" applyFont="1" applyFill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43" fontId="5" fillId="7" borderId="14" xfId="0" applyNumberFormat="1" applyFont="1" applyFill="1" applyBorder="1" applyProtection="1"/>
    <xf numFmtId="43" fontId="5" fillId="7" borderId="15" xfId="0" applyNumberFormat="1" applyFont="1" applyFill="1" applyBorder="1" applyProtection="1"/>
    <xf numFmtId="44" fontId="5" fillId="7" borderId="18" xfId="1" applyNumberFormat="1" applyFont="1" applyFill="1" applyBorder="1" applyProtection="1"/>
    <xf numFmtId="44" fontId="5" fillId="7" borderId="2" xfId="1" applyNumberFormat="1" applyFont="1" applyFill="1" applyBorder="1" applyProtection="1"/>
    <xf numFmtId="44" fontId="5" fillId="7" borderId="38" xfId="1" applyNumberFormat="1" applyFont="1" applyFill="1" applyBorder="1" applyProtection="1"/>
    <xf numFmtId="44" fontId="5" fillId="7" borderId="12" xfId="1" applyFont="1" applyFill="1" applyBorder="1" applyProtection="1"/>
    <xf numFmtId="49" fontId="8" fillId="0" borderId="0" xfId="0" applyNumberFormat="1" applyFont="1" applyFill="1" applyProtection="1"/>
    <xf numFmtId="15" fontId="8" fillId="0" borderId="0" xfId="0" applyNumberFormat="1" applyFont="1" applyFill="1" applyProtection="1"/>
    <xf numFmtId="0" fontId="8" fillId="0" borderId="0" xfId="0" applyFont="1" applyFill="1" applyProtection="1"/>
    <xf numFmtId="18" fontId="8" fillId="0" borderId="0" xfId="0" applyNumberFormat="1" applyFont="1" applyFill="1" applyProtection="1"/>
    <xf numFmtId="7" fontId="8" fillId="0" borderId="6" xfId="0" applyNumberFormat="1" applyFont="1" applyFill="1" applyBorder="1" applyProtection="1"/>
    <xf numFmtId="7" fontId="8" fillId="0" borderId="0" xfId="0" applyNumberFormat="1" applyFont="1" applyFill="1" applyProtection="1"/>
    <xf numFmtId="49" fontId="8" fillId="0" borderId="5" xfId="0" applyNumberFormat="1" applyFont="1" applyFill="1" applyBorder="1" applyAlignment="1" applyProtection="1">
      <alignment horizontal="center"/>
    </xf>
    <xf numFmtId="4" fontId="8" fillId="0" borderId="0" xfId="0" applyNumberFormat="1" applyFont="1" applyFill="1" applyProtection="1"/>
    <xf numFmtId="165" fontId="6" fillId="0" borderId="0" xfId="3" applyNumberFormat="1" applyFont="1" applyFill="1" applyBorder="1" applyAlignment="1" applyProtection="1">
      <alignment horizontal="center"/>
    </xf>
    <xf numFmtId="44" fontId="5" fillId="6" borderId="5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/>
    <xf numFmtId="44" fontId="5" fillId="6" borderId="6" xfId="3" applyFont="1" applyFill="1" applyBorder="1" applyAlignment="1" applyProtection="1">
      <alignment horizontal="center"/>
    </xf>
    <xf numFmtId="44" fontId="7" fillId="4" borderId="5" xfId="3" applyFont="1" applyFill="1" applyBorder="1" applyAlignment="1" applyProtection="1">
      <alignment horizontal="center"/>
    </xf>
    <xf numFmtId="44" fontId="7" fillId="4" borderId="17" xfId="3" applyFont="1" applyFill="1" applyBorder="1" applyAlignment="1" applyProtection="1">
      <alignment horizontal="center"/>
    </xf>
    <xf numFmtId="44" fontId="7" fillId="4" borderId="6" xfId="3" applyFont="1" applyFill="1" applyBorder="1" applyAlignment="1" applyProtection="1">
      <alignment horizontal="center"/>
    </xf>
    <xf numFmtId="165" fontId="8" fillId="0" borderId="0" xfId="0" applyNumberFormat="1" applyFont="1" applyProtection="1"/>
    <xf numFmtId="2" fontId="7" fillId="9" borderId="13" xfId="1" applyNumberFormat="1" applyFont="1" applyFill="1" applyBorder="1" applyAlignment="1" applyProtection="1">
      <alignment horizontal="center"/>
    </xf>
    <xf numFmtId="44" fontId="7" fillId="9" borderId="15" xfId="1" applyFont="1" applyFill="1" applyBorder="1" applyAlignment="1" applyProtection="1">
      <alignment horizontal="center"/>
    </xf>
    <xf numFmtId="0" fontId="8" fillId="0" borderId="8" xfId="0" applyFont="1" applyFill="1" applyBorder="1" applyAlignment="1" applyProtection="1">
      <alignment horizontal="center"/>
    </xf>
    <xf numFmtId="44" fontId="7" fillId="0" borderId="12" xfId="1" applyFont="1" applyFill="1" applyBorder="1" applyAlignment="1" applyProtection="1">
      <alignment horizontal="center"/>
    </xf>
    <xf numFmtId="44" fontId="7" fillId="10" borderId="15" xfId="1" applyFont="1" applyFill="1" applyBorder="1" applyAlignment="1" applyProtection="1">
      <alignment horizontal="center"/>
    </xf>
    <xf numFmtId="4" fontId="7" fillId="10" borderId="13" xfId="1" applyNumberFormat="1" applyFont="1" applyFill="1" applyBorder="1" applyAlignment="1" applyProtection="1">
      <alignment horizontal="center"/>
    </xf>
    <xf numFmtId="44" fontId="7" fillId="10" borderId="92" xfId="1" applyFont="1" applyFill="1" applyBorder="1" applyAlignment="1" applyProtection="1">
      <alignment horizontal="center"/>
    </xf>
    <xf numFmtId="44" fontId="7" fillId="0" borderId="53" xfId="1" applyFont="1" applyBorder="1" applyAlignment="1" applyProtection="1">
      <alignment horizontal="center"/>
    </xf>
    <xf numFmtId="44" fontId="7" fillId="10" borderId="93" xfId="1" applyFont="1" applyFill="1" applyBorder="1" applyAlignment="1" applyProtection="1">
      <alignment horizontal="center"/>
    </xf>
    <xf numFmtId="44" fontId="7" fillId="10" borderId="94" xfId="1" applyFont="1" applyFill="1" applyBorder="1" applyAlignment="1" applyProtection="1">
      <alignment horizontal="center"/>
    </xf>
    <xf numFmtId="44" fontId="7" fillId="10" borderId="95" xfId="1" applyFont="1" applyFill="1" applyBorder="1" applyAlignment="1" applyProtection="1">
      <alignment horizontal="center"/>
    </xf>
    <xf numFmtId="0" fontId="8" fillId="10" borderId="6" xfId="0" applyFont="1" applyFill="1" applyBorder="1" applyAlignment="1">
      <alignment horizontal="center"/>
    </xf>
    <xf numFmtId="43" fontId="8" fillId="12" borderId="12" xfId="0" applyNumberFormat="1" applyFont="1" applyFill="1" applyBorder="1" applyAlignment="1">
      <alignment horizontal="center"/>
    </xf>
    <xf numFmtId="43" fontId="8" fillId="12" borderId="96" xfId="0" applyNumberFormat="1" applyFont="1" applyFill="1" applyBorder="1" applyAlignment="1">
      <alignment horizontal="center"/>
    </xf>
    <xf numFmtId="43" fontId="8" fillId="7" borderId="97" xfId="1" applyNumberFormat="1" applyFont="1" applyFill="1" applyBorder="1" applyAlignment="1">
      <alignment horizontal="center"/>
    </xf>
    <xf numFmtId="44" fontId="8" fillId="6" borderId="38" xfId="1" applyFont="1" applyFill="1" applyBorder="1" applyAlignment="1">
      <alignment horizontal="center"/>
    </xf>
    <xf numFmtId="43" fontId="8" fillId="0" borderId="12" xfId="0" applyNumberFormat="1" applyFont="1" applyFill="1" applyBorder="1" applyAlignment="1">
      <alignment horizontal="center"/>
    </xf>
    <xf numFmtId="43" fontId="7" fillId="6" borderId="15" xfId="0" applyNumberFormat="1" applyFont="1" applyFill="1" applyBorder="1" applyAlignment="1">
      <alignment horizontal="center"/>
    </xf>
    <xf numFmtId="43" fontId="7" fillId="6" borderId="13" xfId="0" applyNumberFormat="1" applyFont="1" applyFill="1" applyBorder="1" applyAlignment="1">
      <alignment horizontal="center"/>
    </xf>
    <xf numFmtId="44" fontId="7" fillId="8" borderId="6" xfId="1" applyFont="1" applyFill="1" applyBorder="1" applyAlignment="1">
      <alignment horizontal="center"/>
    </xf>
    <xf numFmtId="43" fontId="8" fillId="11" borderId="35" xfId="0" applyNumberFormat="1" applyFont="1" applyFill="1" applyBorder="1" applyAlignment="1" applyProtection="1">
      <alignment horizontal="center"/>
    </xf>
    <xf numFmtId="44" fontId="8" fillId="11" borderId="37" xfId="1" applyFont="1" applyFill="1" applyBorder="1" applyAlignment="1" applyProtection="1">
      <alignment horizontal="center"/>
    </xf>
    <xf numFmtId="44" fontId="8" fillId="11" borderId="28" xfId="1" applyFont="1" applyFill="1" applyBorder="1" applyAlignment="1" applyProtection="1">
      <alignment horizontal="center"/>
    </xf>
    <xf numFmtId="43" fontId="8" fillId="11" borderId="0" xfId="0" applyNumberFormat="1" applyFont="1" applyFill="1" applyBorder="1" applyAlignment="1" applyProtection="1">
      <alignment horizontal="center"/>
    </xf>
    <xf numFmtId="43" fontId="8" fillId="11" borderId="0" xfId="1" applyNumberFormat="1" applyFont="1" applyFill="1" applyBorder="1" applyAlignment="1" applyProtection="1">
      <alignment horizontal="center"/>
    </xf>
    <xf numFmtId="43" fontId="8" fillId="11" borderId="75" xfId="1" applyNumberFormat="1" applyFont="1" applyFill="1" applyBorder="1" applyAlignment="1" applyProtection="1">
      <alignment horizontal="center"/>
    </xf>
    <xf numFmtId="43" fontId="8" fillId="11" borderId="75" xfId="0" applyNumberFormat="1" applyFont="1" applyFill="1" applyBorder="1" applyAlignment="1" applyProtection="1">
      <alignment horizontal="center"/>
    </xf>
    <xf numFmtId="43" fontId="8" fillId="11" borderId="1" xfId="0" applyNumberFormat="1" applyFont="1" applyFill="1" applyBorder="1" applyAlignment="1" applyProtection="1">
      <alignment horizontal="center"/>
    </xf>
    <xf numFmtId="44" fontId="8" fillId="11" borderId="0" xfId="1" applyFont="1" applyFill="1" applyBorder="1" applyAlignment="1" applyProtection="1">
      <alignment horizontal="center"/>
    </xf>
    <xf numFmtId="44" fontId="8" fillId="11" borderId="30" xfId="1" applyFont="1" applyFill="1" applyBorder="1" applyAlignment="1" applyProtection="1">
      <alignment horizontal="center"/>
    </xf>
    <xf numFmtId="44" fontId="8" fillId="11" borderId="33" xfId="1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43" fontId="8" fillId="11" borderId="84" xfId="0" applyNumberFormat="1" applyFont="1" applyFill="1" applyBorder="1" applyAlignment="1" applyProtection="1">
      <alignment horizontal="center"/>
    </xf>
    <xf numFmtId="44" fontId="8" fillId="11" borderId="85" xfId="1" applyFont="1" applyFill="1" applyBorder="1" applyAlignment="1" applyProtection="1">
      <alignment horizontal="center"/>
    </xf>
    <xf numFmtId="44" fontId="8" fillId="11" borderId="86" xfId="1" applyFont="1" applyFill="1" applyBorder="1" applyAlignment="1" applyProtection="1">
      <alignment horizontal="center"/>
    </xf>
    <xf numFmtId="43" fontId="8" fillId="11" borderId="2" xfId="0" applyNumberFormat="1" applyFont="1" applyFill="1" applyBorder="1" applyAlignment="1" applyProtection="1">
      <alignment horizontal="center"/>
    </xf>
    <xf numFmtId="43" fontId="8" fillId="11" borderId="2" xfId="1" applyNumberFormat="1" applyFont="1" applyFill="1" applyBorder="1" applyAlignment="1" applyProtection="1">
      <alignment horizontal="center"/>
    </xf>
    <xf numFmtId="43" fontId="8" fillId="11" borderId="87" xfId="1" applyNumberFormat="1" applyFont="1" applyFill="1" applyBorder="1" applyAlignment="1" applyProtection="1">
      <alignment horizontal="center"/>
    </xf>
    <xf numFmtId="43" fontId="8" fillId="11" borderId="87" xfId="0" applyNumberFormat="1" applyFont="1" applyFill="1" applyBorder="1" applyAlignment="1" applyProtection="1">
      <alignment horizontal="center"/>
    </xf>
    <xf numFmtId="43" fontId="8" fillId="11" borderId="88" xfId="0" applyNumberFormat="1" applyFont="1" applyFill="1" applyBorder="1" applyAlignment="1" applyProtection="1">
      <alignment horizontal="center"/>
    </xf>
    <xf numFmtId="44" fontId="8" fillId="11" borderId="2" xfId="1" applyFont="1" applyFill="1" applyBorder="1" applyAlignment="1" applyProtection="1">
      <alignment horizontal="center"/>
    </xf>
    <xf numFmtId="44" fontId="8" fillId="11" borderId="89" xfId="1" applyFont="1" applyFill="1" applyBorder="1" applyAlignment="1" applyProtection="1">
      <alignment horizontal="center"/>
    </xf>
    <xf numFmtId="44" fontId="8" fillId="11" borderId="83" xfId="1" applyFont="1" applyFill="1" applyBorder="1" applyAlignment="1" applyProtection="1">
      <alignment horizontal="center"/>
    </xf>
    <xf numFmtId="0" fontId="8" fillId="11" borderId="83" xfId="0" applyFont="1" applyFill="1" applyBorder="1" applyAlignment="1" applyProtection="1">
      <alignment horizontal="center"/>
    </xf>
    <xf numFmtId="168" fontId="7" fillId="6" borderId="1" xfId="0" applyNumberFormat="1" applyFont="1" applyFill="1" applyBorder="1" applyAlignment="1" applyProtection="1">
      <alignment horizontal="right"/>
    </xf>
    <xf numFmtId="0" fontId="7" fillId="6" borderId="98" xfId="0" applyFont="1" applyFill="1" applyBorder="1" applyAlignment="1" applyProtection="1">
      <alignment horizontal="center"/>
    </xf>
    <xf numFmtId="41" fontId="7" fillId="6" borderId="98" xfId="0" applyNumberFormat="1" applyFont="1" applyFill="1" applyBorder="1" applyAlignment="1" applyProtection="1">
      <alignment horizontal="center"/>
    </xf>
    <xf numFmtId="44" fontId="7" fillId="6" borderId="1" xfId="3" applyFont="1" applyFill="1" applyBorder="1" applyAlignment="1" applyProtection="1">
      <alignment horizontal="center"/>
    </xf>
    <xf numFmtId="43" fontId="7" fillId="6" borderId="1" xfId="0" applyNumberFormat="1" applyFont="1" applyFill="1" applyBorder="1" applyAlignment="1" applyProtection="1">
      <alignment horizontal="center"/>
    </xf>
    <xf numFmtId="0" fontId="7" fillId="0" borderId="0" xfId="0" applyFont="1" applyProtection="1"/>
    <xf numFmtId="43" fontId="8" fillId="20" borderId="1" xfId="0" applyNumberFormat="1" applyFont="1" applyFill="1" applyBorder="1" applyAlignment="1" applyProtection="1">
      <alignment horizontal="center"/>
    </xf>
    <xf numFmtId="44" fontId="8" fillId="20" borderId="1" xfId="3" applyFont="1" applyFill="1" applyBorder="1" applyAlignment="1" applyProtection="1">
      <alignment horizontal="center"/>
    </xf>
    <xf numFmtId="168" fontId="8" fillId="6" borderId="40" xfId="0" applyNumberFormat="1" applyFont="1" applyFill="1" applyBorder="1" applyAlignment="1" applyProtection="1">
      <alignment horizontal="right"/>
    </xf>
    <xf numFmtId="0" fontId="8" fillId="10" borderId="99" xfId="0" applyFont="1" applyFill="1" applyBorder="1" applyAlignment="1" applyProtection="1">
      <alignment horizontal="center"/>
    </xf>
    <xf numFmtId="41" fontId="8" fillId="6" borderId="99" xfId="0" applyNumberFormat="1" applyFont="1" applyFill="1" applyBorder="1" applyAlignment="1" applyProtection="1">
      <alignment horizontal="center"/>
    </xf>
    <xf numFmtId="44" fontId="8" fillId="6" borderId="26" xfId="3" applyFont="1" applyFill="1" applyBorder="1" applyAlignment="1" applyProtection="1">
      <alignment horizontal="center"/>
    </xf>
    <xf numFmtId="43" fontId="8" fillId="6" borderId="26" xfId="0" applyNumberFormat="1" applyFont="1" applyFill="1" applyBorder="1" applyAlignment="1" applyProtection="1">
      <alignment horizontal="center"/>
    </xf>
    <xf numFmtId="44" fontId="8" fillId="10" borderId="26" xfId="3" applyFont="1" applyFill="1" applyBorder="1" applyAlignment="1" applyProtection="1">
      <alignment horizontal="center"/>
    </xf>
    <xf numFmtId="49" fontId="8" fillId="0" borderId="0" xfId="0" applyNumberFormat="1" applyFont="1" applyProtection="1"/>
    <xf numFmtId="168" fontId="7" fillId="6" borderId="40" xfId="0" applyNumberFormat="1" applyFont="1" applyFill="1" applyBorder="1" applyAlignment="1" applyProtection="1">
      <alignment horizontal="right"/>
    </xf>
    <xf numFmtId="41" fontId="7" fillId="6" borderId="99" xfId="0" applyNumberFormat="1" applyFont="1" applyFill="1" applyBorder="1" applyAlignment="1" applyProtection="1">
      <alignment horizontal="center"/>
    </xf>
    <xf numFmtId="44" fontId="7" fillId="6" borderId="26" xfId="3" applyFont="1" applyFill="1" applyBorder="1" applyAlignment="1" applyProtection="1">
      <alignment horizontal="center"/>
    </xf>
    <xf numFmtId="43" fontId="7" fillId="6" borderId="26" xfId="0" applyNumberFormat="1" applyFont="1" applyFill="1" applyBorder="1" applyAlignment="1" applyProtection="1">
      <alignment horizontal="center"/>
    </xf>
    <xf numFmtId="44" fontId="7" fillId="10" borderId="26" xfId="3" applyFont="1" applyFill="1" applyBorder="1" applyAlignment="1" applyProtection="1">
      <alignment horizontal="center"/>
    </xf>
    <xf numFmtId="41" fontId="8" fillId="0" borderId="0" xfId="0" applyNumberFormat="1" applyFont="1" applyAlignment="1" applyProtection="1">
      <alignment horizontal="center"/>
    </xf>
    <xf numFmtId="44" fontId="8" fillId="0" borderId="0" xfId="3" applyFont="1" applyAlignment="1" applyProtection="1">
      <alignment horizontal="center"/>
    </xf>
    <xf numFmtId="44" fontId="8" fillId="0" borderId="0" xfId="3" applyFont="1" applyProtection="1"/>
    <xf numFmtId="168" fontId="8" fillId="0" borderId="0" xfId="0" applyNumberFormat="1" applyFont="1" applyBorder="1" applyAlignment="1" applyProtection="1">
      <alignment horizontal="right"/>
    </xf>
    <xf numFmtId="43" fontId="8" fillId="7" borderId="1" xfId="0" applyNumberFormat="1" applyFont="1" applyFill="1" applyBorder="1" applyAlignment="1" applyProtection="1">
      <alignment horizontal="center"/>
    </xf>
    <xf numFmtId="43" fontId="8" fillId="0" borderId="0" xfId="0" applyNumberFormat="1" applyFont="1" applyFill="1" applyAlignment="1" applyProtection="1">
      <alignment horizontal="center"/>
    </xf>
    <xf numFmtId="44" fontId="26" fillId="11" borderId="0" xfId="1" applyFont="1" applyFill="1" applyBorder="1" applyAlignment="1" applyProtection="1">
      <alignment horizontal="center"/>
      <protection locked="0"/>
    </xf>
    <xf numFmtId="44" fontId="26" fillId="11" borderId="2" xfId="1" applyFont="1" applyFill="1" applyBorder="1" applyAlignment="1" applyProtection="1">
      <alignment horizontal="center"/>
      <protection locked="0"/>
    </xf>
    <xf numFmtId="44" fontId="27" fillId="0" borderId="3" xfId="1" applyFont="1" applyFill="1" applyBorder="1" applyAlignment="1" applyProtection="1">
      <alignment horizontal="center"/>
      <protection locked="0"/>
    </xf>
    <xf numFmtId="44" fontId="27" fillId="0" borderId="13" xfId="1" applyFont="1" applyFill="1" applyBorder="1" applyAlignment="1" applyProtection="1">
      <alignment horizontal="center"/>
      <protection locked="0"/>
    </xf>
    <xf numFmtId="0" fontId="28" fillId="0" borderId="0" xfId="0" applyFont="1" applyFill="1" applyProtection="1">
      <protection locked="0"/>
    </xf>
    <xf numFmtId="0" fontId="28" fillId="0" borderId="12" xfId="0" applyFont="1" applyFill="1" applyBorder="1" applyProtection="1">
      <protection locked="0"/>
    </xf>
    <xf numFmtId="2" fontId="26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Fill="1" applyBorder="1" applyAlignment="1" applyProtection="1">
      <alignment horizontal="center"/>
      <protection locked="0"/>
    </xf>
    <xf numFmtId="2" fontId="26" fillId="0" borderId="5" xfId="0" applyNumberFormat="1" applyFont="1" applyFill="1" applyBorder="1" applyAlignment="1" applyProtection="1">
      <alignment horizontal="center"/>
      <protection locked="0"/>
    </xf>
    <xf numFmtId="0" fontId="26" fillId="0" borderId="5" xfId="0" applyFont="1" applyFill="1" applyBorder="1" applyAlignment="1" applyProtection="1">
      <alignment horizontal="center"/>
      <protection locked="0"/>
    </xf>
    <xf numFmtId="0" fontId="26" fillId="0" borderId="17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/>
      <protection locked="0"/>
    </xf>
    <xf numFmtId="44" fontId="26" fillId="19" borderId="1" xfId="3" applyFont="1" applyFill="1" applyBorder="1" applyAlignment="1" applyProtection="1">
      <alignment horizontal="center"/>
      <protection locked="0"/>
    </xf>
    <xf numFmtId="6" fontId="26" fillId="19" borderId="1" xfId="3" applyNumberFormat="1" applyFont="1" applyFill="1" applyBorder="1" applyAlignment="1" applyProtection="1">
      <alignment horizontal="center"/>
      <protection locked="0"/>
    </xf>
    <xf numFmtId="49" fontId="26" fillId="19" borderId="1" xfId="0" applyNumberFormat="1" applyFont="1" applyFill="1" applyBorder="1" applyAlignment="1" applyProtection="1">
      <alignment horizontal="right"/>
      <protection locked="0"/>
    </xf>
    <xf numFmtId="49" fontId="26" fillId="19" borderId="98" xfId="0" applyNumberFormat="1" applyFont="1" applyFill="1" applyBorder="1" applyAlignment="1" applyProtection="1">
      <alignment horizontal="center"/>
      <protection locked="0"/>
    </xf>
    <xf numFmtId="41" fontId="26" fillId="19" borderId="98" xfId="0" applyNumberFormat="1" applyFont="1" applyFill="1" applyBorder="1" applyAlignment="1" applyProtection="1">
      <alignment horizontal="center"/>
      <protection locked="0"/>
    </xf>
    <xf numFmtId="168" fontId="8" fillId="20" borderId="1" xfId="0" applyNumberFormat="1" applyFont="1" applyFill="1" applyBorder="1" applyAlignment="1" applyProtection="1">
      <alignment horizontal="right"/>
    </xf>
    <xf numFmtId="44" fontId="26" fillId="0" borderId="1" xfId="1" applyFont="1" applyFill="1" applyBorder="1" applyAlignment="1" applyProtection="1">
      <alignment horizontal="center"/>
      <protection locked="0"/>
    </xf>
    <xf numFmtId="0" fontId="26" fillId="0" borderId="2" xfId="0" applyNumberFormat="1" applyFont="1" applyFill="1" applyBorder="1" applyAlignment="1" applyProtection="1">
      <alignment horizontal="center"/>
      <protection locked="0"/>
    </xf>
    <xf numFmtId="0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20" xfId="0" applyNumberFormat="1" applyFont="1" applyFill="1" applyBorder="1" applyAlignment="1" applyProtection="1">
      <alignment horizontal="center"/>
      <protection locked="0"/>
    </xf>
    <xf numFmtId="0" fontId="26" fillId="0" borderId="54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Border="1" applyAlignment="1" applyProtection="1">
      <alignment horizontal="center"/>
      <protection locked="0"/>
    </xf>
    <xf numFmtId="49" fontId="26" fillId="0" borderId="71" xfId="1" applyNumberFormat="1" applyFont="1" applyBorder="1" applyAlignment="1" applyProtection="1">
      <alignment horizontal="center"/>
      <protection locked="0"/>
    </xf>
    <xf numFmtId="49" fontId="26" fillId="0" borderId="39" xfId="1" applyNumberFormat="1" applyFont="1" applyBorder="1" applyAlignment="1" applyProtection="1">
      <alignment horizontal="center"/>
      <protection locked="0"/>
    </xf>
    <xf numFmtId="49" fontId="26" fillId="0" borderId="72" xfId="1" applyNumberFormat="1" applyFont="1" applyFill="1" applyBorder="1" applyAlignment="1" applyProtection="1">
      <alignment horizontal="center"/>
      <protection locked="0"/>
    </xf>
    <xf numFmtId="49" fontId="26" fillId="0" borderId="71" xfId="3" applyNumberFormat="1" applyFont="1" applyBorder="1" applyAlignment="1" applyProtection="1">
      <alignment horizontal="center"/>
      <protection locked="0"/>
    </xf>
    <xf numFmtId="49" fontId="26" fillId="0" borderId="39" xfId="3" applyNumberFormat="1" applyFont="1" applyBorder="1" applyAlignment="1" applyProtection="1">
      <alignment horizontal="center"/>
      <protection locked="0"/>
    </xf>
    <xf numFmtId="44" fontId="26" fillId="11" borderId="32" xfId="1" applyFont="1" applyFill="1" applyBorder="1" applyAlignment="1" applyProtection="1">
      <alignment horizontal="center"/>
      <protection locked="0"/>
    </xf>
    <xf numFmtId="44" fontId="26" fillId="11" borderId="90" xfId="1" applyFont="1" applyFill="1" applyBorder="1" applyAlignment="1" applyProtection="1">
      <alignment horizontal="center"/>
      <protection locked="0"/>
    </xf>
    <xf numFmtId="44" fontId="26" fillId="0" borderId="53" xfId="1" applyFont="1" applyFill="1" applyBorder="1" applyAlignment="1" applyProtection="1">
      <alignment horizontal="center"/>
      <protection locked="0"/>
    </xf>
    <xf numFmtId="49" fontId="5" fillId="0" borderId="71" xfId="3" applyNumberFormat="1" applyFont="1" applyBorder="1" applyAlignment="1" applyProtection="1">
      <alignment horizontal="center"/>
      <protection locked="0"/>
    </xf>
    <xf numFmtId="49" fontId="5" fillId="0" borderId="39" xfId="3" applyNumberFormat="1" applyFont="1" applyBorder="1" applyAlignment="1" applyProtection="1">
      <alignment horizontal="center"/>
      <protection locked="0"/>
    </xf>
    <xf numFmtId="49" fontId="5" fillId="0" borderId="72" xfId="3" applyNumberFormat="1" applyFont="1" applyFill="1" applyBorder="1" applyAlignment="1" applyProtection="1">
      <alignment horizontal="center"/>
      <protection locked="0"/>
    </xf>
    <xf numFmtId="0" fontId="8" fillId="0" borderId="17" xfId="0" applyFont="1" applyFill="1" applyBorder="1" applyProtection="1">
      <protection locked="0"/>
    </xf>
    <xf numFmtId="0" fontId="8" fillId="0" borderId="6" xfId="0" applyFont="1" applyFill="1" applyBorder="1" applyProtection="1">
      <protection locked="0"/>
    </xf>
    <xf numFmtId="44" fontId="8" fillId="0" borderId="16" xfId="1" applyFont="1" applyBorder="1" applyProtection="1">
      <protection locked="0"/>
    </xf>
    <xf numFmtId="44" fontId="8" fillId="0" borderId="0" xfId="1" applyFont="1" applyBorder="1" applyProtection="1">
      <protection locked="0"/>
    </xf>
    <xf numFmtId="44" fontId="8" fillId="0" borderId="12" xfId="1" applyFont="1" applyBorder="1" applyProtection="1">
      <protection locked="0"/>
    </xf>
    <xf numFmtId="41" fontId="8" fillId="0" borderId="16" xfId="1" applyNumberFormat="1" applyFont="1" applyFill="1" applyBorder="1" applyProtection="1">
      <protection locked="0"/>
    </xf>
    <xf numFmtId="41" fontId="8" fillId="0" borderId="0" xfId="1" applyNumberFormat="1" applyFont="1" applyFill="1" applyBorder="1" applyProtection="1">
      <protection locked="0"/>
    </xf>
    <xf numFmtId="41" fontId="8" fillId="0" borderId="12" xfId="1" applyNumberFormat="1" applyFont="1" applyFill="1" applyBorder="1" applyProtection="1">
      <protection locked="0"/>
    </xf>
    <xf numFmtId="41" fontId="8" fillId="0" borderId="0" xfId="1" applyNumberFormat="1" applyFont="1" applyFill="1" applyBorder="1" applyAlignment="1" applyProtection="1">
      <alignment wrapText="1"/>
      <protection locked="0"/>
    </xf>
    <xf numFmtId="44" fontId="8" fillId="0" borderId="0" xfId="3" applyFont="1" applyFill="1" applyBorder="1" applyAlignment="1" applyProtection="1">
      <alignment horizontal="center"/>
      <protection locked="0"/>
    </xf>
    <xf numFmtId="43" fontId="20" fillId="21" borderId="20" xfId="0" applyNumberFormat="1" applyFont="1" applyFill="1" applyBorder="1" applyAlignment="1" applyProtection="1">
      <alignment horizontal="center"/>
    </xf>
    <xf numFmtId="43" fontId="17" fillId="21" borderId="0" xfId="0" applyNumberFormat="1" applyFont="1" applyFill="1" applyBorder="1" applyAlignment="1">
      <alignment horizontal="center"/>
    </xf>
    <xf numFmtId="165" fontId="16" fillId="21" borderId="5" xfId="0" applyNumberFormat="1" applyFont="1" applyFill="1" applyBorder="1" applyAlignment="1" applyProtection="1">
      <alignment horizontal="center"/>
    </xf>
    <xf numFmtId="0" fontId="8" fillId="0" borderId="0" xfId="0" applyFont="1"/>
    <xf numFmtId="172" fontId="8" fillId="0" borderId="0" xfId="0" applyNumberFormat="1" applyFont="1"/>
    <xf numFmtId="168" fontId="8" fillId="0" borderId="0" xfId="0" applyNumberFormat="1" applyFont="1"/>
    <xf numFmtId="49" fontId="8" fillId="0" borderId="5" xfId="0" applyNumberFormat="1" applyFont="1" applyBorder="1" applyAlignment="1">
      <alignment horizontal="center"/>
    </xf>
    <xf numFmtId="49" fontId="8" fillId="0" borderId="17" xfId="0" applyNumberFormat="1" applyFont="1" applyBorder="1" applyAlignment="1">
      <alignment horizontal="center"/>
    </xf>
    <xf numFmtId="43" fontId="8" fillId="0" borderId="56" xfId="0" applyNumberFormat="1" applyFont="1" applyBorder="1" applyAlignment="1">
      <alignment horizontal="center"/>
    </xf>
    <xf numFmtId="43" fontId="8" fillId="0" borderId="7" xfId="0" applyNumberFormat="1" applyFont="1" applyBorder="1"/>
    <xf numFmtId="43" fontId="8" fillId="0" borderId="26" xfId="0" applyNumberFormat="1" applyFont="1" applyBorder="1" applyAlignment="1">
      <alignment horizontal="center"/>
    </xf>
    <xf numFmtId="43" fontId="8" fillId="0" borderId="1" xfId="0" applyNumberFormat="1" applyFont="1" applyBorder="1"/>
    <xf numFmtId="2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 vertical="center"/>
      <protection locked="0"/>
    </xf>
    <xf numFmtId="43" fontId="8" fillId="7" borderId="15" xfId="0" applyNumberFormat="1" applyFont="1" applyFill="1" applyBorder="1" applyAlignment="1" applyProtection="1">
      <alignment horizontal="center" vertical="center"/>
    </xf>
    <xf numFmtId="43" fontId="8" fillId="7" borderId="12" xfId="0" applyNumberFormat="1" applyFont="1" applyFill="1" applyBorder="1" applyAlignment="1" applyProtection="1">
      <alignment horizontal="center" vertical="center"/>
    </xf>
    <xf numFmtId="43" fontId="8" fillId="7" borderId="13" xfId="0" applyNumberFormat="1" applyFont="1" applyFill="1" applyBorder="1" applyAlignment="1" applyProtection="1">
      <alignment horizontal="center" vertical="center"/>
    </xf>
    <xf numFmtId="43" fontId="7" fillId="8" borderId="15" xfId="0" applyNumberFormat="1" applyFont="1" applyFill="1" applyBorder="1" applyAlignment="1" applyProtection="1">
      <alignment horizontal="center" vertical="center"/>
    </xf>
    <xf numFmtId="44" fontId="7" fillId="12" borderId="64" xfId="1" applyFont="1" applyFill="1" applyBorder="1" applyAlignment="1" applyProtection="1">
      <alignment horizontal="center"/>
    </xf>
    <xf numFmtId="44" fontId="7" fillId="12" borderId="20" xfId="1" applyFont="1" applyFill="1" applyBorder="1" applyAlignment="1" applyProtection="1">
      <alignment horizontal="center"/>
    </xf>
    <xf numFmtId="44" fontId="7" fillId="4" borderId="20" xfId="1" applyFont="1" applyFill="1" applyBorder="1" applyAlignment="1" applyProtection="1">
      <alignment horizontal="center"/>
    </xf>
    <xf numFmtId="44" fontId="7" fillId="5" borderId="57" xfId="1" applyFont="1" applyFill="1" applyBorder="1" applyAlignment="1" applyProtection="1">
      <alignment horizontal="center"/>
    </xf>
    <xf numFmtId="43" fontId="23" fillId="2" borderId="20" xfId="0" applyNumberFormat="1" applyFont="1" applyFill="1" applyBorder="1" applyAlignment="1" applyProtection="1">
      <alignment horizontal="center"/>
    </xf>
    <xf numFmtId="43" fontId="7" fillId="6" borderId="20" xfId="1" applyNumberFormat="1" applyFont="1" applyFill="1" applyBorder="1" applyAlignment="1" applyProtection="1">
      <alignment horizontal="center"/>
    </xf>
    <xf numFmtId="43" fontId="7" fillId="6" borderId="74" xfId="1" applyNumberFormat="1" applyFont="1" applyFill="1" applyBorder="1" applyAlignment="1" applyProtection="1">
      <alignment horizontal="center"/>
    </xf>
    <xf numFmtId="43" fontId="7" fillId="3" borderId="20" xfId="0" applyNumberFormat="1" applyFont="1" applyFill="1" applyBorder="1" applyAlignment="1" applyProtection="1">
      <alignment horizontal="center"/>
    </xf>
    <xf numFmtId="43" fontId="30" fillId="8" borderId="74" xfId="0" applyNumberFormat="1" applyFont="1" applyFill="1" applyBorder="1" applyAlignment="1" applyProtection="1">
      <alignment horizontal="center"/>
    </xf>
    <xf numFmtId="43" fontId="12" fillId="9" borderId="20" xfId="0" applyNumberFormat="1" applyFont="1" applyFill="1" applyBorder="1" applyAlignment="1" applyProtection="1">
      <alignment horizontal="center"/>
    </xf>
    <xf numFmtId="43" fontId="16" fillId="17" borderId="20" xfId="0" applyNumberFormat="1" applyFont="1" applyFill="1" applyBorder="1" applyAlignment="1" applyProtection="1">
      <alignment horizontal="center"/>
    </xf>
    <xf numFmtId="43" fontId="16" fillId="21" borderId="64" xfId="0" applyNumberFormat="1" applyFont="1" applyFill="1" applyBorder="1" applyAlignment="1" applyProtection="1">
      <alignment horizontal="center"/>
    </xf>
    <xf numFmtId="43" fontId="13" fillId="10" borderId="59" xfId="0" applyNumberFormat="1" applyFont="1" applyFill="1" applyBorder="1" applyAlignment="1" applyProtection="1">
      <alignment horizontal="center"/>
    </xf>
    <xf numFmtId="44" fontId="23" fillId="15" borderId="20" xfId="1" applyFont="1" applyFill="1" applyBorder="1" applyAlignment="1" applyProtection="1">
      <alignment horizontal="center"/>
    </xf>
    <xf numFmtId="44" fontId="7" fillId="6" borderId="20" xfId="1" applyFont="1" applyFill="1" applyBorder="1" applyAlignment="1" applyProtection="1">
      <alignment horizontal="center"/>
    </xf>
    <xf numFmtId="44" fontId="23" fillId="10" borderId="58" xfId="1" applyFont="1" applyFill="1" applyBorder="1" applyAlignment="1" applyProtection="1">
      <alignment horizontal="center"/>
    </xf>
    <xf numFmtId="44" fontId="7" fillId="12" borderId="63" xfId="1" applyFont="1" applyFill="1" applyBorder="1" applyAlignment="1" applyProtection="1">
      <alignment horizontal="center"/>
    </xf>
    <xf numFmtId="43" fontId="23" fillId="14" borderId="21" xfId="0" applyNumberFormat="1" applyFont="1" applyFill="1" applyBorder="1" applyAlignment="1" applyProtection="1">
      <alignment horizontal="center"/>
    </xf>
    <xf numFmtId="43" fontId="31" fillId="22" borderId="64" xfId="0" applyNumberFormat="1" applyFont="1" applyFill="1" applyBorder="1" applyAlignment="1" applyProtection="1">
      <alignment horizontal="center"/>
    </xf>
    <xf numFmtId="165" fontId="31" fillId="22" borderId="3" xfId="0" applyNumberFormat="1" applyFont="1" applyFill="1" applyBorder="1" applyAlignment="1" applyProtection="1">
      <alignment horizontal="center"/>
    </xf>
    <xf numFmtId="44" fontId="8" fillId="7" borderId="13" xfId="1" applyFont="1" applyFill="1" applyBorder="1" applyAlignment="1" applyProtection="1">
      <alignment horizontal="center"/>
    </xf>
    <xf numFmtId="44" fontId="8" fillId="7" borderId="12" xfId="1" applyFont="1" applyFill="1" applyBorder="1" applyAlignment="1" applyProtection="1">
      <alignment horizontal="center"/>
    </xf>
    <xf numFmtId="44" fontId="7" fillId="8" borderId="15" xfId="1" applyFont="1" applyFill="1" applyBorder="1" applyAlignment="1" applyProtection="1">
      <alignment horizontal="center"/>
    </xf>
    <xf numFmtId="44" fontId="7" fillId="7" borderId="27" xfId="1" applyFont="1" applyFill="1" applyBorder="1" applyAlignment="1" applyProtection="1">
      <alignment horizontal="center"/>
    </xf>
    <xf numFmtId="44" fontId="7" fillId="3" borderId="27" xfId="1" applyFont="1" applyFill="1" applyBorder="1" applyAlignment="1" applyProtection="1">
      <alignment horizontal="center"/>
    </xf>
    <xf numFmtId="43" fontId="32" fillId="22" borderId="0" xfId="0" applyNumberFormat="1" applyFont="1" applyFill="1" applyBorder="1" applyAlignment="1">
      <alignment horizontal="center"/>
    </xf>
    <xf numFmtId="43" fontId="32" fillId="22" borderId="20" xfId="0" applyNumberFormat="1" applyFont="1" applyFill="1" applyBorder="1" applyAlignment="1" applyProtection="1">
      <alignment horizontal="center"/>
    </xf>
    <xf numFmtId="43" fontId="8" fillId="7" borderId="0" xfId="3" applyNumberFormat="1" applyFont="1" applyFill="1" applyBorder="1" applyAlignment="1" applyProtection="1">
      <alignment horizontal="center"/>
    </xf>
    <xf numFmtId="44" fontId="8" fillId="7" borderId="0" xfId="3" applyFont="1" applyFill="1" applyBorder="1" applyAlignment="1" applyProtection="1">
      <alignment horizontal="center"/>
    </xf>
    <xf numFmtId="14" fontId="8" fillId="0" borderId="0" xfId="0" applyNumberFormat="1" applyFont="1"/>
    <xf numFmtId="0" fontId="7" fillId="0" borderId="5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172" fontId="7" fillId="0" borderId="17" xfId="0" applyNumberFormat="1" applyFont="1" applyBorder="1" applyAlignment="1">
      <alignment horizontal="center"/>
    </xf>
    <xf numFmtId="0" fontId="7" fillId="0" borderId="79" xfId="0" applyFont="1" applyBorder="1" applyAlignment="1" applyProtection="1">
      <alignment horizontal="center"/>
    </xf>
    <xf numFmtId="43" fontId="8" fillId="0" borderId="81" xfId="0" applyNumberFormat="1" applyFont="1" applyBorder="1" applyAlignment="1" applyProtection="1">
      <alignment horizontal="center"/>
    </xf>
    <xf numFmtId="43" fontId="8" fillId="0" borderId="82" xfId="0" applyNumberFormat="1" applyFont="1" applyBorder="1" applyAlignment="1" applyProtection="1">
      <alignment horizontal="center"/>
    </xf>
    <xf numFmtId="43" fontId="8" fillId="0" borderId="80" xfId="0" applyNumberFormat="1" applyFont="1" applyBorder="1" applyAlignment="1" applyProtection="1">
      <alignment horizontal="center"/>
    </xf>
    <xf numFmtId="14" fontId="8" fillId="0" borderId="33" xfId="0" applyNumberFormat="1" applyFont="1" applyBorder="1" applyAlignment="1" applyProtection="1">
      <alignment horizontal="center"/>
    </xf>
    <xf numFmtId="14" fontId="8" fillId="0" borderId="27" xfId="0" applyNumberFormat="1" applyFont="1" applyBorder="1" applyAlignment="1" applyProtection="1">
      <alignment horizontal="center"/>
    </xf>
    <xf numFmtId="0" fontId="34" fillId="0" borderId="91" xfId="0" applyFont="1" applyBorder="1" applyAlignment="1">
      <alignment horizontal="center"/>
    </xf>
    <xf numFmtId="7" fontId="8" fillId="8" borderId="0" xfId="0" applyNumberFormat="1" applyFont="1" applyFill="1" applyProtection="1"/>
    <xf numFmtId="43" fontId="5" fillId="7" borderId="0" xfId="0" applyNumberFormat="1" applyFont="1" applyFill="1" applyBorder="1" applyProtection="1"/>
    <xf numFmtId="0" fontId="8" fillId="11" borderId="16" xfId="0" applyFont="1" applyFill="1" applyBorder="1" applyAlignment="1" applyProtection="1">
      <alignment horizontal="center"/>
      <protection locked="0"/>
    </xf>
    <xf numFmtId="0" fontId="8" fillId="11" borderId="18" xfId="0" applyFont="1" applyFill="1" applyBorder="1" applyAlignment="1" applyProtection="1">
      <alignment horizontal="center"/>
      <protection locked="0"/>
    </xf>
    <xf numFmtId="0" fontId="8" fillId="0" borderId="52" xfId="0" applyFont="1" applyFill="1" applyBorder="1" applyAlignment="1" applyProtection="1">
      <alignment horizontal="center"/>
      <protection locked="0"/>
    </xf>
  </cellXfs>
  <cellStyles count="7">
    <cellStyle name="Currency" xfId="1" builtinId="4"/>
    <cellStyle name="Currency 2" xfId="3"/>
    <cellStyle name="Normal" xfId="0" builtinId="0"/>
    <cellStyle name="Normal 2" xfId="2"/>
    <cellStyle name="Normal 3" xfId="5"/>
    <cellStyle name="Normal 4" xfId="6"/>
    <cellStyle name="Percent 2" xfId="4"/>
  </cellStyles>
  <dxfs count="35">
    <dxf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ill>
        <patternFill>
          <bgColor rgb="FFEEFF8B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008E40"/>
      <color rgb="FF03EB3A"/>
      <color rgb="FFEEFF8B"/>
      <color rgb="FFFFFF99"/>
      <color rgb="FFD48482"/>
      <color rgb="FFFF3399"/>
      <color rgb="FF008582"/>
      <color rgb="FF00FFFF"/>
      <color rgb="FFB8B400"/>
      <color rgb="FFBB62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104778</xdr:colOff>
      <xdr:row>1</xdr:row>
      <xdr:rowOff>47625</xdr:rowOff>
    </xdr:from>
    <xdr:to>
      <xdr:col>29</xdr:col>
      <xdr:colOff>320043</xdr:colOff>
      <xdr:row>9</xdr:row>
      <xdr:rowOff>93345</xdr:rowOff>
    </xdr:to>
    <xdr:pic macro="[0]!InvoiceFHandT22">
      <xdr:nvPicPr>
        <xdr:cNvPr id="5" name="btnInvoiceFHandT2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4778" y="190500"/>
          <a:ext cx="1510665" cy="1188720"/>
        </a:xfrm>
        <a:prstGeom prst="rect">
          <a:avLst/>
        </a:prstGeom>
        <a:effectLst/>
        <a:scene3d>
          <a:camera prst="orthographicFront"/>
          <a:lightRig rig="threePt" dir="t"/>
        </a:scene3d>
        <a:sp3d prstMaterial="dkEdge">
          <a:bevelT w="165100" prst="coolSlant"/>
          <a:bevelB/>
        </a:sp3d>
      </xdr:spPr>
    </xdr:pic>
    <xdr:clientData/>
  </xdr:twoCellAnchor>
  <xdr:twoCellAnchor editAs="oneCell">
    <xdr:from>
      <xdr:col>27</xdr:col>
      <xdr:colOff>257175</xdr:colOff>
      <xdr:row>66</xdr:row>
      <xdr:rowOff>28575</xdr:rowOff>
    </xdr:from>
    <xdr:to>
      <xdr:col>29</xdr:col>
      <xdr:colOff>447675</xdr:colOff>
      <xdr:row>73</xdr:row>
      <xdr:rowOff>68580</xdr:rowOff>
    </xdr:to>
    <xdr:sp macro="[0]!NewPayPeriod" textlink="">
      <xdr:nvSpPr>
        <xdr:cNvPr id="6" name="btnNewPayPeriod"/>
        <xdr:cNvSpPr/>
      </xdr:nvSpPr>
      <xdr:spPr>
        <a:xfrm>
          <a:off x="13154025" y="9544050"/>
          <a:ext cx="1400175" cy="104013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sp3d/>
        </a:bodyPr>
        <a:lstStyle/>
        <a:p>
          <a:pPr algn="ctr"/>
          <a:r>
            <a:rPr lang="en-US" sz="1000" b="1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New</a:t>
          </a:r>
          <a:r>
            <a:rPr lang="en-US" sz="1000" b="1" baseline="0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 Pay Period</a:t>
          </a:r>
          <a:endParaRPr lang="en-US" sz="1000" b="1">
            <a:effectLst>
              <a:outerShdw blurRad="60007" dir="1500000" sy="-30000" kx="800400" algn="bl" rotWithShape="0">
                <a:prstClr val="black">
                  <a:alpha val="20000"/>
                </a:prstClr>
              </a:outerShdw>
            </a:effectLst>
            <a:latin typeface="+mj-lt"/>
          </a:endParaRPr>
        </a:p>
      </xdr:txBody>
    </xdr:sp>
    <xdr:clientData/>
  </xdr:twoCellAnchor>
  <xdr:twoCellAnchor editAs="oneCell">
    <xdr:from>
      <xdr:col>27</xdr:col>
      <xdr:colOff>0</xdr:colOff>
      <xdr:row>10</xdr:row>
      <xdr:rowOff>66675</xdr:rowOff>
    </xdr:from>
    <xdr:to>
      <xdr:col>29</xdr:col>
      <xdr:colOff>19050</xdr:colOff>
      <xdr:row>17</xdr:row>
      <xdr:rowOff>76200</xdr:rowOff>
    </xdr:to>
    <xdr:sp macro="[0]!SortSheets" textlink="">
      <xdr:nvSpPr>
        <xdr:cNvPr id="7" name="btnSortAllSheets"/>
        <xdr:cNvSpPr/>
      </xdr:nvSpPr>
      <xdr:spPr>
        <a:xfrm>
          <a:off x="12125325" y="1495425"/>
          <a:ext cx="1209675" cy="1009650"/>
        </a:xfrm>
        <a:prstGeom prst="flowChartMultidocumen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Sort All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Sheets</a:t>
          </a:r>
          <a:endParaRPr lang="en-US" sz="11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27</xdr:col>
      <xdr:colOff>19049</xdr:colOff>
      <xdr:row>41</xdr:row>
      <xdr:rowOff>0</xdr:rowOff>
    </xdr:from>
    <xdr:to>
      <xdr:col>29</xdr:col>
      <xdr:colOff>438150</xdr:colOff>
      <xdr:row>45</xdr:row>
      <xdr:rowOff>104775</xdr:rowOff>
    </xdr:to>
    <xdr:sp macro="[0]!PayLB" textlink="">
      <xdr:nvSpPr>
        <xdr:cNvPr id="9" name="btnPayLB"/>
        <xdr:cNvSpPr/>
      </xdr:nvSpPr>
      <xdr:spPr>
        <a:xfrm>
          <a:off x="12144374" y="5857875"/>
          <a:ext cx="1609726" cy="676275"/>
        </a:xfrm>
        <a:prstGeom prst="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+mj-lt"/>
            </a:rPr>
            <a:t>Pay Lot Blockers</a:t>
          </a:r>
        </a:p>
      </xdr:txBody>
    </xdr:sp>
    <xdr:clientData/>
  </xdr:twoCellAnchor>
  <xdr:twoCellAnchor editAs="oneCell">
    <xdr:from>
      <xdr:col>27</xdr:col>
      <xdr:colOff>19050</xdr:colOff>
      <xdr:row>46</xdr:row>
      <xdr:rowOff>133350</xdr:rowOff>
    </xdr:from>
    <xdr:to>
      <xdr:col>29</xdr:col>
      <xdr:colOff>447675</xdr:colOff>
      <xdr:row>56</xdr:row>
      <xdr:rowOff>123642</xdr:rowOff>
    </xdr:to>
    <xdr:pic macro="[0]!ExportToADP">
      <xdr:nvPicPr>
        <xdr:cNvPr id="3" name="btnExportToADP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44375" y="6705600"/>
          <a:ext cx="1619250" cy="1466667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27</xdr:row>
      <xdr:rowOff>19050</xdr:rowOff>
    </xdr:from>
    <xdr:to>
      <xdr:col>29</xdr:col>
      <xdr:colOff>419100</xdr:colOff>
      <xdr:row>40</xdr:row>
      <xdr:rowOff>28575</xdr:rowOff>
    </xdr:to>
    <xdr:pic macro="[0]!smsHoursComparison">
      <xdr:nvPicPr>
        <xdr:cNvPr id="2" name="btnImportFromSMS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876675"/>
          <a:ext cx="1609725" cy="18669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18</xdr:row>
      <xdr:rowOff>123825</xdr:rowOff>
    </xdr:from>
    <xdr:to>
      <xdr:col>30</xdr:col>
      <xdr:colOff>171140</xdr:colOff>
      <xdr:row>25</xdr:row>
      <xdr:rowOff>127508</xdr:rowOff>
    </xdr:to>
    <xdr:pic macro="[0]!ImportFromSP">
      <xdr:nvPicPr>
        <xdr:cNvPr id="4" name="btnImportFromSP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695575"/>
          <a:ext cx="2476190" cy="1019048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29</xdr:col>
      <xdr:colOff>200025</xdr:colOff>
      <xdr:row>9</xdr:row>
      <xdr:rowOff>104775</xdr:rowOff>
    </xdr:from>
    <xdr:to>
      <xdr:col>30</xdr:col>
      <xdr:colOff>657225</xdr:colOff>
      <xdr:row>17</xdr:row>
      <xdr:rowOff>19050</xdr:rowOff>
    </xdr:to>
    <xdr:sp macro="[0]!ExplainFeatures" textlink="">
      <xdr:nvSpPr>
        <xdr:cNvPr id="13" name="Oval Callout 12"/>
        <xdr:cNvSpPr/>
      </xdr:nvSpPr>
      <xdr:spPr>
        <a:xfrm>
          <a:off x="13830300" y="1390650"/>
          <a:ext cx="1571625" cy="1057275"/>
        </a:xfrm>
        <a:prstGeom prst="wedgeEllipseCallou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j-lt"/>
            </a:rPr>
            <a:t>Explain Special Commands</a:t>
          </a:r>
        </a:p>
      </xdr:txBody>
    </xdr:sp>
    <xdr:clientData/>
  </xdr:twoCellAnchor>
  <xdr:twoCellAnchor editAs="oneCell">
    <xdr:from>
      <xdr:col>27</xdr:col>
      <xdr:colOff>66675</xdr:colOff>
      <xdr:row>55</xdr:row>
      <xdr:rowOff>123825</xdr:rowOff>
    </xdr:from>
    <xdr:to>
      <xdr:col>29</xdr:col>
      <xdr:colOff>600075</xdr:colOff>
      <xdr:row>67</xdr:row>
      <xdr:rowOff>19050</xdr:rowOff>
    </xdr:to>
    <xdr:sp macro="[0]!addRowToTotalEmployees" textlink="">
      <xdr:nvSpPr>
        <xdr:cNvPr id="8" name="Plus 7"/>
        <xdr:cNvSpPr/>
      </xdr:nvSpPr>
      <xdr:spPr>
        <a:xfrm>
          <a:off x="12963525" y="8029575"/>
          <a:ext cx="1743075" cy="1657350"/>
        </a:xfrm>
        <a:prstGeom prst="mathPlus">
          <a:avLst/>
        </a:prstGeom>
        <a:solidFill>
          <a:srgbClr val="008E4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u="sng">
              <a:solidFill>
                <a:schemeClr val="tx1"/>
              </a:solidFill>
            </a:rPr>
            <a:t>Add Row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35</xdr:row>
      <xdr:rowOff>38100</xdr:rowOff>
    </xdr:from>
    <xdr:to>
      <xdr:col>1</xdr:col>
      <xdr:colOff>350520</xdr:colOff>
      <xdr:row>41</xdr:row>
      <xdr:rowOff>0</xdr:rowOff>
    </xdr:to>
    <xdr:sp macro="[0]!FitSheet" textlink="">
      <xdr:nvSpPr>
        <xdr:cNvPr id="2" name="Oval 1"/>
        <xdr:cNvSpPr/>
      </xdr:nvSpPr>
      <xdr:spPr>
        <a:xfrm>
          <a:off x="257175" y="5086350"/>
          <a:ext cx="1352550" cy="819150"/>
        </a:xfrm>
        <a:prstGeom prst="ellipse">
          <a:avLst/>
        </a:prstGeom>
        <a:solidFill>
          <a:srgbClr val="E0A5A4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+mj-lt"/>
            </a:rPr>
            <a:t>Click</a:t>
          </a:r>
          <a:r>
            <a:rPr lang="en-US" sz="1100" b="1" baseline="0">
              <a:solidFill>
                <a:schemeClr val="tx1"/>
              </a:solidFill>
              <a:latin typeface="+mj-lt"/>
            </a:rPr>
            <a:t> Here to </a:t>
          </a:r>
          <a:r>
            <a:rPr lang="en-US" sz="1100" b="1">
              <a:solidFill>
                <a:schemeClr val="tx1"/>
              </a:solidFill>
              <a:latin typeface="+mj-lt"/>
            </a:rPr>
            <a:t>Fit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8</xdr:row>
      <xdr:rowOff>133350</xdr:rowOff>
    </xdr:from>
    <xdr:to>
      <xdr:col>10</xdr:col>
      <xdr:colOff>38100</xdr:colOff>
      <xdr:row>13</xdr:row>
      <xdr:rowOff>0</xdr:rowOff>
    </xdr:to>
    <xdr:sp macro="[0]!EditBonus" textlink="">
      <xdr:nvSpPr>
        <xdr:cNvPr id="2" name="Rectangle 1"/>
        <xdr:cNvSpPr/>
      </xdr:nvSpPr>
      <xdr:spPr>
        <a:xfrm>
          <a:off x="2733675" y="1333500"/>
          <a:ext cx="685800" cy="581025"/>
        </a:xfrm>
        <a:prstGeom prst="rect">
          <a:avLst/>
        </a:prstGeom>
        <a:solidFill>
          <a:srgbClr val="0070C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Edit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9</xdr:col>
      <xdr:colOff>0</xdr:colOff>
      <xdr:row>13</xdr:row>
      <xdr:rowOff>123825</xdr:rowOff>
    </xdr:from>
    <xdr:to>
      <xdr:col>10</xdr:col>
      <xdr:colOff>57150</xdr:colOff>
      <xdr:row>17</xdr:row>
      <xdr:rowOff>114300</xdr:rowOff>
    </xdr:to>
    <xdr:sp macro="[0]!RemoveBonus" textlink="">
      <xdr:nvSpPr>
        <xdr:cNvPr id="3" name="Rectangle 2"/>
        <xdr:cNvSpPr/>
      </xdr:nvSpPr>
      <xdr:spPr>
        <a:xfrm>
          <a:off x="6057900" y="2038350"/>
          <a:ext cx="727710" cy="56197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</a:t>
          </a:r>
          <a:r>
            <a:rPr lang="en-US" sz="1100"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20</xdr:col>
      <xdr:colOff>266700</xdr:colOff>
      <xdr:row>21</xdr:row>
      <xdr:rowOff>152399</xdr:rowOff>
    </xdr:from>
    <xdr:to>
      <xdr:col>22</xdr:col>
      <xdr:colOff>68580</xdr:colOff>
      <xdr:row>23</xdr:row>
      <xdr:rowOff>19049</xdr:rowOff>
    </xdr:to>
    <xdr:sp macro="[0]!ChangeADPpassword" textlink="">
      <xdr:nvSpPr>
        <xdr:cNvPr id="6" name="Rectangle 5"/>
        <xdr:cNvSpPr/>
      </xdr:nvSpPr>
      <xdr:spPr>
        <a:xfrm>
          <a:off x="10439400" y="3209924"/>
          <a:ext cx="1068705" cy="1809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ysClr val="windowText" lastClr="000000"/>
              </a:solidFill>
              <a:latin typeface="+mj-lt"/>
            </a:rPr>
            <a:t>ADP Password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38100</xdr:colOff>
      <xdr:row>1</xdr:row>
      <xdr:rowOff>60960</xdr:rowOff>
    </xdr:from>
    <xdr:to>
      <xdr:col>11</xdr:col>
      <xdr:colOff>596265</xdr:colOff>
      <xdr:row>4</xdr:row>
      <xdr:rowOff>99060</xdr:rowOff>
    </xdr:to>
    <xdr:sp macro="[0]!SortByName" textlink="">
      <xdr:nvSpPr>
        <xdr:cNvPr id="2" name="Rectangle 1"/>
        <xdr:cNvSpPr/>
      </xdr:nvSpPr>
      <xdr:spPr>
        <a:xfrm>
          <a:off x="6370320" y="198120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Employee</a:t>
          </a:r>
        </a:p>
      </xdr:txBody>
    </xdr:sp>
    <xdr:clientData/>
  </xdr:twoCellAnchor>
  <xdr:twoCellAnchor editAs="oneCell">
    <xdr:from>
      <xdr:col>10</xdr:col>
      <xdr:colOff>38100</xdr:colOff>
      <xdr:row>4</xdr:row>
      <xdr:rowOff>108585</xdr:rowOff>
    </xdr:from>
    <xdr:to>
      <xdr:col>11</xdr:col>
      <xdr:colOff>596265</xdr:colOff>
      <xdr:row>8</xdr:row>
      <xdr:rowOff>3810</xdr:rowOff>
    </xdr:to>
    <xdr:sp macro="[0]!SortByDate" textlink="">
      <xdr:nvSpPr>
        <xdr:cNvPr id="9" name="Rectangle 8"/>
        <xdr:cNvSpPr/>
      </xdr:nvSpPr>
      <xdr:spPr>
        <a:xfrm>
          <a:off x="6370320" y="634365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10</xdr:col>
      <xdr:colOff>38100</xdr:colOff>
      <xdr:row>14</xdr:row>
      <xdr:rowOff>108585</xdr:rowOff>
    </xdr:from>
    <xdr:to>
      <xdr:col>11</xdr:col>
      <xdr:colOff>596265</xdr:colOff>
      <xdr:row>18</xdr:row>
      <xdr:rowOff>3810</xdr:rowOff>
    </xdr:to>
    <xdr:sp macro="[0]!SortByEndDif" textlink="">
      <xdr:nvSpPr>
        <xdr:cNvPr id="10" name="Rectangle 9"/>
        <xdr:cNvSpPr/>
      </xdr:nvSpPr>
      <xdr:spPr>
        <a:xfrm>
          <a:off x="6370320" y="1929765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End</a:t>
          </a:r>
          <a:r>
            <a:rPr lang="en-US" sz="1100" baseline="0"/>
            <a:t> Dif</a:t>
          </a:r>
          <a:endParaRPr lang="en-US" sz="1100"/>
        </a:p>
      </xdr:txBody>
    </xdr:sp>
    <xdr:clientData/>
  </xdr:twoCellAnchor>
  <xdr:twoCellAnchor editAs="oneCell">
    <xdr:from>
      <xdr:col>10</xdr:col>
      <xdr:colOff>38100</xdr:colOff>
      <xdr:row>8</xdr:row>
      <xdr:rowOff>13335</xdr:rowOff>
    </xdr:from>
    <xdr:to>
      <xdr:col>11</xdr:col>
      <xdr:colOff>596265</xdr:colOff>
      <xdr:row>11</xdr:row>
      <xdr:rowOff>51435</xdr:rowOff>
    </xdr:to>
    <xdr:sp macro="[0]!SortByLocation" textlink="">
      <xdr:nvSpPr>
        <xdr:cNvPr id="11" name="Rectangle 10"/>
        <xdr:cNvSpPr/>
      </xdr:nvSpPr>
      <xdr:spPr>
        <a:xfrm>
          <a:off x="6370320" y="1057275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10</xdr:col>
      <xdr:colOff>38100</xdr:colOff>
      <xdr:row>11</xdr:row>
      <xdr:rowOff>60960</xdr:rowOff>
    </xdr:from>
    <xdr:to>
      <xdr:col>11</xdr:col>
      <xdr:colOff>596265</xdr:colOff>
      <xdr:row>14</xdr:row>
      <xdr:rowOff>99060</xdr:rowOff>
    </xdr:to>
    <xdr:sp macro="[0]!SortByStartDif" textlink="">
      <xdr:nvSpPr>
        <xdr:cNvPr id="12" name="Rectangle 11"/>
        <xdr:cNvSpPr/>
      </xdr:nvSpPr>
      <xdr:spPr>
        <a:xfrm>
          <a:off x="6370320" y="1493520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 Dif</a:t>
          </a:r>
        </a:p>
      </xdr:txBody>
    </xdr:sp>
    <xdr:clientData/>
  </xdr:twoCellAnchor>
  <xdr:twoCellAnchor editAs="oneCell">
    <xdr:from>
      <xdr:col>10</xdr:col>
      <xdr:colOff>38100</xdr:colOff>
      <xdr:row>0</xdr:row>
      <xdr:rowOff>13336</xdr:rowOff>
    </xdr:from>
    <xdr:to>
      <xdr:col>11</xdr:col>
      <xdr:colOff>596265</xdr:colOff>
      <xdr:row>1</xdr:row>
      <xdr:rowOff>51436</xdr:rowOff>
    </xdr:to>
    <xdr:sp macro="" textlink="">
      <xdr:nvSpPr>
        <xdr:cNvPr id="8" name="Rectangle 7"/>
        <xdr:cNvSpPr/>
      </xdr:nvSpPr>
      <xdr:spPr>
        <a:xfrm>
          <a:off x="6370320" y="13336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  <xdr:twoCellAnchor editAs="oneCell">
    <xdr:from>
      <xdr:col>17</xdr:col>
      <xdr:colOff>53340</xdr:colOff>
      <xdr:row>1</xdr:row>
      <xdr:rowOff>70484</xdr:rowOff>
    </xdr:from>
    <xdr:to>
      <xdr:col>19</xdr:col>
      <xdr:colOff>1905</xdr:colOff>
      <xdr:row>4</xdr:row>
      <xdr:rowOff>108584</xdr:rowOff>
    </xdr:to>
    <xdr:sp macro="[0]!SortUnmatchedByName" textlink="">
      <xdr:nvSpPr>
        <xdr:cNvPr id="13" name="Rectangle 12"/>
        <xdr:cNvSpPr/>
      </xdr:nvSpPr>
      <xdr:spPr>
        <a:xfrm>
          <a:off x="10797540" y="207644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Employee</a:t>
          </a:r>
        </a:p>
      </xdr:txBody>
    </xdr:sp>
    <xdr:clientData/>
  </xdr:twoCellAnchor>
  <xdr:twoCellAnchor editAs="oneCell">
    <xdr:from>
      <xdr:col>17</xdr:col>
      <xdr:colOff>53340</xdr:colOff>
      <xdr:row>4</xdr:row>
      <xdr:rowOff>118109</xdr:rowOff>
    </xdr:from>
    <xdr:to>
      <xdr:col>19</xdr:col>
      <xdr:colOff>1905</xdr:colOff>
      <xdr:row>8</xdr:row>
      <xdr:rowOff>13334</xdr:rowOff>
    </xdr:to>
    <xdr:sp macro="[0]!SortUnmatchedByDate" textlink="">
      <xdr:nvSpPr>
        <xdr:cNvPr id="14" name="Rectangle 13"/>
        <xdr:cNvSpPr/>
      </xdr:nvSpPr>
      <xdr:spPr>
        <a:xfrm>
          <a:off x="10797540" y="643889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17</xdr:col>
      <xdr:colOff>53340</xdr:colOff>
      <xdr:row>14</xdr:row>
      <xdr:rowOff>118109</xdr:rowOff>
    </xdr:from>
    <xdr:to>
      <xdr:col>19</xdr:col>
      <xdr:colOff>1905</xdr:colOff>
      <xdr:row>18</xdr:row>
      <xdr:rowOff>13334</xdr:rowOff>
    </xdr:to>
    <xdr:sp macro="[0]!SortUnmatchedByClockType" textlink="">
      <xdr:nvSpPr>
        <xdr:cNvPr id="15" name="Rectangle 14"/>
        <xdr:cNvSpPr/>
      </xdr:nvSpPr>
      <xdr:spPr>
        <a:xfrm>
          <a:off x="10797540" y="1939289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Type</a:t>
          </a:r>
        </a:p>
      </xdr:txBody>
    </xdr:sp>
    <xdr:clientData/>
  </xdr:twoCellAnchor>
  <xdr:twoCellAnchor editAs="oneCell">
    <xdr:from>
      <xdr:col>17</xdr:col>
      <xdr:colOff>53340</xdr:colOff>
      <xdr:row>8</xdr:row>
      <xdr:rowOff>22859</xdr:rowOff>
    </xdr:from>
    <xdr:to>
      <xdr:col>19</xdr:col>
      <xdr:colOff>1905</xdr:colOff>
      <xdr:row>11</xdr:row>
      <xdr:rowOff>60959</xdr:rowOff>
    </xdr:to>
    <xdr:sp macro="[0]!SortUnmatchedByLocation" textlink="">
      <xdr:nvSpPr>
        <xdr:cNvPr id="16" name="Rectangle 15"/>
        <xdr:cNvSpPr/>
      </xdr:nvSpPr>
      <xdr:spPr>
        <a:xfrm>
          <a:off x="10797540" y="1066799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17</xdr:col>
      <xdr:colOff>53340</xdr:colOff>
      <xdr:row>11</xdr:row>
      <xdr:rowOff>70484</xdr:rowOff>
    </xdr:from>
    <xdr:to>
      <xdr:col>19</xdr:col>
      <xdr:colOff>1905</xdr:colOff>
      <xdr:row>14</xdr:row>
      <xdr:rowOff>108584</xdr:rowOff>
    </xdr:to>
    <xdr:sp macro="[0]!SortUnmatchedByClockTime" textlink="">
      <xdr:nvSpPr>
        <xdr:cNvPr id="17" name="Rectangle 16"/>
        <xdr:cNvSpPr/>
      </xdr:nvSpPr>
      <xdr:spPr>
        <a:xfrm>
          <a:off x="10797540" y="1503044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Time</a:t>
          </a:r>
        </a:p>
      </xdr:txBody>
    </xdr:sp>
    <xdr:clientData/>
  </xdr:twoCellAnchor>
  <xdr:twoCellAnchor editAs="oneCell">
    <xdr:from>
      <xdr:col>17</xdr:col>
      <xdr:colOff>53340</xdr:colOff>
      <xdr:row>0</xdr:row>
      <xdr:rowOff>22860</xdr:rowOff>
    </xdr:from>
    <xdr:to>
      <xdr:col>19</xdr:col>
      <xdr:colOff>1905</xdr:colOff>
      <xdr:row>1</xdr:row>
      <xdr:rowOff>60960</xdr:rowOff>
    </xdr:to>
    <xdr:sp macro="" textlink="">
      <xdr:nvSpPr>
        <xdr:cNvPr id="18" name="Rectangle 17"/>
        <xdr:cNvSpPr/>
      </xdr:nvSpPr>
      <xdr:spPr>
        <a:xfrm>
          <a:off x="10797540" y="22860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4.xml"/><Relationship Id="rId4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/>
  </sheetPr>
  <dimension ref="A1:BU147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4" sqref="A4:Z51"/>
    </sheetView>
  </sheetViews>
  <sheetFormatPr defaultColWidth="16.7109375" defaultRowHeight="11.25" x14ac:dyDescent="0.2"/>
  <cols>
    <col min="1" max="1" width="18" style="99" bestFit="1" customWidth="1"/>
    <col min="2" max="2" width="8.7109375" style="378" bestFit="1" customWidth="1"/>
    <col min="3" max="3" width="8.5703125" style="378" bestFit="1" customWidth="1"/>
    <col min="4" max="4" width="8.85546875" style="233" bestFit="1" customWidth="1"/>
    <col min="5" max="5" width="7.42578125" style="95" bestFit="1" customWidth="1"/>
    <col min="6" max="6" width="6.5703125" style="95" bestFit="1" customWidth="1"/>
    <col min="7" max="7" width="8.7109375" style="233" bestFit="1" customWidth="1"/>
    <col min="8" max="8" width="6.5703125" style="377" bestFit="1" customWidth="1"/>
    <col min="9" max="9" width="4" style="377" bestFit="1" customWidth="1"/>
    <col min="10" max="10" width="4" style="226" bestFit="1" customWidth="1"/>
    <col min="11" max="11" width="4.28515625" style="226" bestFit="1" customWidth="1"/>
    <col min="12" max="12" width="5.7109375" style="226" bestFit="1" customWidth="1"/>
    <col min="13" max="13" width="5.7109375" style="233" bestFit="1" customWidth="1"/>
    <col min="14" max="14" width="6.5703125" style="233" bestFit="1" customWidth="1"/>
    <col min="15" max="16" width="5.7109375" style="233" bestFit="1" customWidth="1"/>
    <col min="17" max="17" width="9.7109375" style="95" bestFit="1" customWidth="1"/>
    <col min="18" max="18" width="7.42578125" style="95" bestFit="1" customWidth="1"/>
    <col min="19" max="19" width="6.42578125" style="95" bestFit="1" customWidth="1"/>
    <col min="20" max="20" width="6.85546875" style="95" bestFit="1" customWidth="1"/>
    <col min="21" max="21" width="6.5703125" style="95" bestFit="1" customWidth="1"/>
    <col min="22" max="22" width="7.42578125" style="95" bestFit="1" customWidth="1"/>
    <col min="23" max="23" width="5.42578125" style="378" bestFit="1" customWidth="1"/>
    <col min="24" max="24" width="8.7109375" style="95" bestFit="1" customWidth="1"/>
    <col min="25" max="25" width="8.28515625" style="62" bestFit="1" customWidth="1"/>
    <col min="26" max="26" width="12.5703125" style="62" bestFit="1" customWidth="1"/>
    <col min="27" max="27" width="1.42578125" style="62" bestFit="1" customWidth="1"/>
    <col min="28" max="28" width="16.7109375" style="62"/>
    <col min="29" max="29" width="1.42578125" style="62" bestFit="1" customWidth="1"/>
    <col min="30" max="16384" width="16.7109375" style="62"/>
  </cols>
  <sheetData>
    <row r="1" spans="1:29" x14ac:dyDescent="0.2">
      <c r="A1" s="318" t="s">
        <v>9</v>
      </c>
      <c r="B1" s="589" t="s">
        <v>81</v>
      </c>
      <c r="C1" s="590" t="s">
        <v>80</v>
      </c>
      <c r="D1" s="606" t="s">
        <v>33</v>
      </c>
      <c r="E1" s="591" t="s">
        <v>26</v>
      </c>
      <c r="F1" s="592" t="s">
        <v>32</v>
      </c>
      <c r="G1" s="593" t="s">
        <v>77</v>
      </c>
      <c r="H1" s="594" t="s">
        <v>70</v>
      </c>
      <c r="I1" s="595" t="s">
        <v>72</v>
      </c>
      <c r="J1" s="596" t="s">
        <v>29</v>
      </c>
      <c r="K1" s="597" t="s">
        <v>30</v>
      </c>
      <c r="L1" s="598" t="s">
        <v>31</v>
      </c>
      <c r="M1" s="599" t="s">
        <v>49</v>
      </c>
      <c r="N1" s="600" t="s">
        <v>140</v>
      </c>
      <c r="O1" s="607" t="s">
        <v>155</v>
      </c>
      <c r="P1" s="601" t="s">
        <v>74</v>
      </c>
      <c r="Q1" s="602" t="s">
        <v>78</v>
      </c>
      <c r="R1" s="603" t="s">
        <v>71</v>
      </c>
      <c r="S1" s="603" t="s">
        <v>89</v>
      </c>
      <c r="T1" s="598" t="s">
        <v>67</v>
      </c>
      <c r="U1" s="599" t="s">
        <v>96</v>
      </c>
      <c r="V1" s="604" t="s">
        <v>88</v>
      </c>
      <c r="W1" s="605" t="s">
        <v>39</v>
      </c>
      <c r="X1" s="319" t="s">
        <v>3</v>
      </c>
      <c r="Z1" s="320" t="s">
        <v>106</v>
      </c>
    </row>
    <row r="2" spans="1:29" x14ac:dyDescent="0.2">
      <c r="A2" s="632" t="s">
        <v>104</v>
      </c>
      <c r="B2" s="525">
        <v>0</v>
      </c>
      <c r="C2" s="525">
        <v>0</v>
      </c>
      <c r="D2" s="475">
        <f t="shared" ref="D2:D3" si="0">SUM(G2:P2)</f>
        <v>0</v>
      </c>
      <c r="E2" s="476">
        <f t="shared" ref="E2:E3" si="1">SUM(Q2:W2)</f>
        <v>0</v>
      </c>
      <c r="F2" s="477">
        <f>SUMIF(PP!$1:$1,$Z2,PP!$86:$86)+SUMIF(PC!$1:$1,$Z2,PC!$87:$87)</f>
        <v>0</v>
      </c>
      <c r="G2" s="478">
        <f>SUMIF(Driver!$1:$1,$Z2,Driver!$18:$18)</f>
        <v>0</v>
      </c>
      <c r="H2" s="479">
        <f>SUMIF(PP!$1:$1,$Z2,PP!$84:$84)</f>
        <v>0</v>
      </c>
      <c r="I2" s="480">
        <f>SUMIF(PC!$1:$1,$Z2,PC!$85:$85)</f>
        <v>0</v>
      </c>
      <c r="J2" s="478">
        <f>SUMIF(FH!$1:$1,$Z2,FH!$99:$99)</f>
        <v>0</v>
      </c>
      <c r="K2" s="481">
        <f>SUMIF('T22'!$1:$1,$Z2,'T22'!$99:$99)</f>
        <v>0</v>
      </c>
      <c r="L2" s="478">
        <f>SUMIF(RF!$1:$1,$Z2,RF!$18:$18)</f>
        <v>0</v>
      </c>
      <c r="M2" s="478">
        <f>SUMIF(SC!$1:$1,$Z2,IF(DAY(PayDay1)=1,SC!$17:$17,SC!$35:$35))</f>
        <v>0</v>
      </c>
      <c r="N2" s="478">
        <f>SUMIF('RC'!$1:$1,$Z2,'RC'!$18:$18)</f>
        <v>0</v>
      </c>
      <c r="O2" s="478">
        <f>SUMIF(HoO!$1:$1,$Z2,IF(DAY(PayDay1)=1,HoO!$17:$17,HoO!$34:$34))</f>
        <v>0</v>
      </c>
      <c r="P2" s="482">
        <f>SUMIF(TM!$1:$1,$Z2,TM!$18:$18)</f>
        <v>0</v>
      </c>
      <c r="Q2" s="483">
        <f>SUMIF(Driver!$1:$1,$Z2,Driver!$19:$19)</f>
        <v>0</v>
      </c>
      <c r="R2" s="483">
        <f>SUMIF(PP!$1:$1,$Z2,PP!$85:$85)</f>
        <v>0</v>
      </c>
      <c r="S2" s="483">
        <f>SUMIF(PC!$1:$1,$Z2,PC!$86:$86)</f>
        <v>0</v>
      </c>
      <c r="T2" s="483">
        <f>SUMIF(RF!$1:$1,$Z2,RF!$22:$22)</f>
        <v>0</v>
      </c>
      <c r="U2" s="478">
        <f>SUMIF(SC!$1:$1,$Z2,IF(DAY(PayDay1)=1,SC!$18:$18,SC!$36:$36))</f>
        <v>0</v>
      </c>
      <c r="V2" s="484">
        <f>SUMIF(OT!$1:$1,$Z2,OT!$214:$214)</f>
        <v>0</v>
      </c>
      <c r="W2" s="554"/>
      <c r="X2" s="485">
        <f t="shared" ref="X2:X3" si="2">(D2*B2)+E2+F2</f>
        <v>0</v>
      </c>
      <c r="Y2" s="486"/>
      <c r="Z2" s="486" t="str">
        <f t="shared" ref="Z2:Z3" si="3">IFERROR(LEFT(A2,SEARCH(",",A2)-1)&amp;MID(A2,SEARCH(" ",A2),3)," ")</f>
        <v>Bauer Br</v>
      </c>
    </row>
    <row r="3" spans="1:29" x14ac:dyDescent="0.2">
      <c r="A3" s="633" t="s">
        <v>105</v>
      </c>
      <c r="B3" s="526">
        <v>0</v>
      </c>
      <c r="C3" s="526">
        <v>0</v>
      </c>
      <c r="D3" s="487">
        <f t="shared" si="0"/>
        <v>0</v>
      </c>
      <c r="E3" s="488">
        <f t="shared" si="1"/>
        <v>0</v>
      </c>
      <c r="F3" s="489">
        <f>SUMIF(PP!$1:$1,$Z3,PP!$86:$86)+SUMIF(PC!$1:$1,$Z3,PC!$87:$87)</f>
        <v>0</v>
      </c>
      <c r="G3" s="490">
        <f>SUMIF(Driver!$1:$1,$Z3,Driver!$18:$18)</f>
        <v>0</v>
      </c>
      <c r="H3" s="491">
        <f>SUMIF(PP!$1:$1,$Z3,PP!$84:$84)</f>
        <v>0</v>
      </c>
      <c r="I3" s="492">
        <f>SUMIF(PC!$1:$1,$Z3,PC!$85:$85)</f>
        <v>0</v>
      </c>
      <c r="J3" s="490">
        <f>SUMIF(FH!$1:$1,$Z3,FH!$99:$99)</f>
        <v>0</v>
      </c>
      <c r="K3" s="493">
        <f>SUMIF('T22'!$1:$1,$Z3,'T22'!$99:$99)</f>
        <v>0</v>
      </c>
      <c r="L3" s="490">
        <f>SUMIF(RF!$1:$1,$Z3,RF!$18:$18)</f>
        <v>0</v>
      </c>
      <c r="M3" s="490">
        <f>SUMIF(SC!$1:$1,$Z3,IF(DAY(PayDay1)=1,SC!$17:$17,SC!$35:$35))</f>
        <v>0</v>
      </c>
      <c r="N3" s="490">
        <f>SUMIF('RC'!$1:$1,$Z3,'RC'!$18:$18)</f>
        <v>0</v>
      </c>
      <c r="O3" s="490">
        <f>SUMIF(HoO!$1:$1,$Z3,IF(DAY(PayDay1)=1,HoO!$17:$17,HoO!$34:$34))</f>
        <v>0</v>
      </c>
      <c r="P3" s="494">
        <f>SUMIF(TM!$1:$1,$Z3,TM!$18:$18)</f>
        <v>0</v>
      </c>
      <c r="Q3" s="495">
        <f>SUMIF(Driver!$1:$1,$Z3,Driver!$19:$19)</f>
        <v>0</v>
      </c>
      <c r="R3" s="495">
        <f>SUMIF(PP!$1:$1,$Z3,PP!$85:$85)</f>
        <v>0</v>
      </c>
      <c r="S3" s="495">
        <f>SUMIF(PC!$1:$1,$Z3,PC!$86:$86)</f>
        <v>0</v>
      </c>
      <c r="T3" s="495">
        <f>SUMIF(RF!$1:$1,$Z3,RF!$22:$22)</f>
        <v>0</v>
      </c>
      <c r="U3" s="490">
        <f>SUMIF(SC!$1:$1,$Z3,IF(DAY(PayDay1)=1,SC!$18:$18,SC!$36:$36))</f>
        <v>0</v>
      </c>
      <c r="V3" s="496">
        <f>SUMIF(OT!$1:$1,$Z3,OT!$214:$214)</f>
        <v>0</v>
      </c>
      <c r="W3" s="555"/>
      <c r="X3" s="497">
        <f t="shared" si="2"/>
        <v>0</v>
      </c>
      <c r="Y3" s="498"/>
      <c r="Z3" s="498" t="str">
        <f t="shared" si="3"/>
        <v>Bauer St</v>
      </c>
    </row>
    <row r="4" spans="1:29" x14ac:dyDescent="0.2">
      <c r="A4" s="634" t="s">
        <v>144</v>
      </c>
      <c r="B4" s="569">
        <v>10</v>
      </c>
      <c r="C4" s="569">
        <v>13.5</v>
      </c>
      <c r="D4" s="322">
        <f>SUM(G4:P4)</f>
        <v>10</v>
      </c>
      <c r="E4" s="323">
        <f>SUM(Q4:W4)</f>
        <v>0</v>
      </c>
      <c r="F4" s="324">
        <f>SUMIF(PP!$1:$1,$Z4,PP!$86:$86)+SUMIF(PC!$1:$1,$Z4,PC!$87:$87)</f>
        <v>0</v>
      </c>
      <c r="G4" s="325">
        <f>SUMIF(Driver!$1:$1,$Z4,Driver!$18:$18)</f>
        <v>0</v>
      </c>
      <c r="H4" s="326">
        <f>SUMIF(PP!$1:$1,$Z4,PP!$84:$84)</f>
        <v>10</v>
      </c>
      <c r="I4" s="327">
        <f>SUMIF(PC!$1:$1,$Z4,PC!$85:$85)</f>
        <v>0</v>
      </c>
      <c r="J4" s="325">
        <f>SUMIF(FH!$1:$1,$Z4,FH!$99:$99)</f>
        <v>0</v>
      </c>
      <c r="K4" s="328">
        <f>SUMIF('T22'!$1:$1,$Z4,'T22'!$99:$99)</f>
        <v>0</v>
      </c>
      <c r="L4" s="325">
        <f>SUMIF(RF!$1:$1,$Z4,RF!$18:$18)</f>
        <v>0</v>
      </c>
      <c r="M4" s="325">
        <f>SUMIF(SC!$1:$1,$Z4,IF(DAY(PayDay1)=1,SC!$17:$17,SC!$35:$35))</f>
        <v>0</v>
      </c>
      <c r="N4" s="325">
        <f>SUMIF('RC'!$1:$1,$Z4,'RC'!$18:$18)</f>
        <v>0</v>
      </c>
      <c r="O4" s="325">
        <f>SUMIF(HoO!$1:$1,$Z4,IF(DAY(PayDay1)=1,HoO!$17:$17,HoO!$34:$34))</f>
        <v>0</v>
      </c>
      <c r="P4" s="329">
        <f>SUMIF(TM!$1:$1,$Z4,TM!$18:$18)</f>
        <v>0</v>
      </c>
      <c r="Q4" s="196">
        <f>SUMIF(Driver!$1:$1,$Z4,Driver!$19:$19)</f>
        <v>0</v>
      </c>
      <c r="R4" s="196">
        <f>SUMIF(PP!$1:$1,$Z4,PP!$85:$85)</f>
        <v>0</v>
      </c>
      <c r="S4" s="196">
        <f>SUMIF(PC!$1:$1,$Z4,PC!$86:$86)</f>
        <v>0</v>
      </c>
      <c r="T4" s="196">
        <f>SUMIF(RF!$1:$1,$Z4,RF!$22:$22)</f>
        <v>0</v>
      </c>
      <c r="U4" s="325">
        <f>SUMIF(SC!$1:$1,$Z4,IF(DAY(PayDay1)=1,SC!$18:$18,SC!$36:$36))</f>
        <v>0</v>
      </c>
      <c r="V4" s="330">
        <f>SUMIF(OT!$1:$1,$Z4,OT!$214:$214)</f>
        <v>0</v>
      </c>
      <c r="W4" s="556"/>
      <c r="X4" s="331">
        <f>(D4*B4)+E4+F4</f>
        <v>100</v>
      </c>
      <c r="Y4" s="321"/>
      <c r="Z4" s="321" t="str">
        <f>IFERROR(LEFT(A4,SEARCH(",",A4)-1)&amp;MID(A4,SEARCH(" ",A4),3)," ")</f>
        <v>Anderson Jo</v>
      </c>
    </row>
    <row r="5" spans="1:29" x14ac:dyDescent="0.2">
      <c r="A5" s="634" t="s">
        <v>194</v>
      </c>
      <c r="B5" s="569">
        <v>10</v>
      </c>
      <c r="C5" s="569">
        <v>13.5</v>
      </c>
      <c r="D5" s="322">
        <f>SUM(G5:P5)</f>
        <v>56.5</v>
      </c>
      <c r="E5" s="323">
        <f>SUM(Q5:W5)</f>
        <v>107</v>
      </c>
      <c r="F5" s="324">
        <f>SUMIF(PP!$1:$1,$Z5,PP!$86:$86)+SUMIF(PC!$1:$1,$Z5,PC!$87:$87)</f>
        <v>0</v>
      </c>
      <c r="G5" s="325">
        <f>SUMIF(Driver!$1:$1,$Z5,Driver!$18:$18)</f>
        <v>0</v>
      </c>
      <c r="H5" s="326">
        <f>SUMIF(PP!$1:$1,$Z5,PP!$84:$84)</f>
        <v>18.25</v>
      </c>
      <c r="I5" s="327">
        <f>SUMIF(PC!$1:$1,$Z5,PC!$85:$85)</f>
        <v>0</v>
      </c>
      <c r="J5" s="325">
        <f>SUMIF(FH!$1:$1,$Z5,FH!$99:$99)</f>
        <v>0</v>
      </c>
      <c r="K5" s="328">
        <f>SUMIF('T22'!$1:$1,$Z5,'T22'!$99:$99)</f>
        <v>0</v>
      </c>
      <c r="L5" s="325">
        <f>SUMIF(RF!$1:$1,$Z5,RF!$18:$18)</f>
        <v>33.5</v>
      </c>
      <c r="M5" s="325">
        <f>SUMIF(SC!$1:$1,$Z5,IF(DAY(PayDay1)=1,SC!$17:$17,SC!$35:$35))</f>
        <v>0</v>
      </c>
      <c r="N5" s="325">
        <f>SUMIF('RC'!$1:$1,$Z5,'RC'!$18:$18)</f>
        <v>0</v>
      </c>
      <c r="O5" s="325">
        <f>SUMIF(HoO!$1:$1,$Z5,IF(DAY(PayDay1)=1,HoO!$17:$17,HoO!$34:$34))</f>
        <v>0</v>
      </c>
      <c r="P5" s="329">
        <f>SUMIF(TM!$1:$1,$Z5,TM!$18:$18)</f>
        <v>4.75</v>
      </c>
      <c r="Q5" s="196">
        <f>SUMIF(Driver!$1:$1,$Z5,Driver!$19:$19)</f>
        <v>0</v>
      </c>
      <c r="R5" s="196">
        <f>SUMIF(PP!$1:$1,$Z5,PP!$85:$85)</f>
        <v>40</v>
      </c>
      <c r="S5" s="196">
        <f>SUMIF(PC!$1:$1,$Z5,PC!$86:$86)</f>
        <v>0</v>
      </c>
      <c r="T5" s="196">
        <f>SUMIF(RF!$1:$1,$Z5,RF!$22:$22)</f>
        <v>67</v>
      </c>
      <c r="U5" s="325">
        <f>SUMIF(SC!$1:$1,$Z5,IF(DAY(PayDay1)=1,SC!$18:$18,SC!$36:$36))</f>
        <v>0</v>
      </c>
      <c r="V5" s="330">
        <f>SUMIF(OT!$1:$1,$Z5,OT!$214:$214)</f>
        <v>0</v>
      </c>
      <c r="W5" s="556"/>
      <c r="X5" s="331">
        <f>(D5*B5)+E5+F5</f>
        <v>672</v>
      </c>
      <c r="Y5" s="321"/>
      <c r="Z5" s="321" t="str">
        <f>IFERROR(LEFT(A5,SEARCH(",",A5)-1)&amp;MID(A5,SEARCH(" ",A5),3)," ")</f>
        <v>Arroyo Ty</v>
      </c>
    </row>
    <row r="6" spans="1:29" x14ac:dyDescent="0.2">
      <c r="A6" s="634" t="s">
        <v>102</v>
      </c>
      <c r="B6" s="569">
        <v>10</v>
      </c>
      <c r="C6" s="569">
        <v>13.5</v>
      </c>
      <c r="D6" s="322">
        <f>SUM(G6:P6)</f>
        <v>35.25</v>
      </c>
      <c r="E6" s="323">
        <f>SUM(Q6:W6)</f>
        <v>32</v>
      </c>
      <c r="F6" s="324">
        <f>SUMIF(PP!$1:$1,$Z6,PP!$86:$86)+SUMIF(PC!$1:$1,$Z6,PC!$87:$87)</f>
        <v>0</v>
      </c>
      <c r="G6" s="325">
        <f>SUMIF(Driver!$1:$1,$Z6,Driver!$18:$18)</f>
        <v>0</v>
      </c>
      <c r="H6" s="326">
        <f>SUMIF(PP!$1:$1,$Z6,PP!$84:$84)</f>
        <v>9</v>
      </c>
      <c r="I6" s="327">
        <f>SUMIF(PC!$1:$1,$Z6,PC!$85:$85)</f>
        <v>0</v>
      </c>
      <c r="J6" s="325">
        <f>SUMIF(FH!$1:$1,$Z6,FH!$99:$99)</f>
        <v>0</v>
      </c>
      <c r="K6" s="328">
        <f>SUMIF('T22'!$1:$1,$Z6,'T22'!$99:$99)</f>
        <v>0</v>
      </c>
      <c r="L6" s="325">
        <f>SUMIF(RF!$1:$1,$Z6,RF!$18:$18)</f>
        <v>26.25</v>
      </c>
      <c r="M6" s="325">
        <f>SUMIF(SC!$1:$1,$Z6,IF(DAY(PayDay1)=1,SC!$17:$17,SC!$35:$35))</f>
        <v>0</v>
      </c>
      <c r="N6" s="325">
        <f>SUMIF('RC'!$1:$1,$Z6,'RC'!$18:$18)</f>
        <v>0</v>
      </c>
      <c r="O6" s="325">
        <f>SUMIF(HoO!$1:$1,$Z6,IF(DAY(PayDay1)=1,HoO!$17:$17,HoO!$34:$34))</f>
        <v>0</v>
      </c>
      <c r="P6" s="329">
        <f>SUMIF(TM!$1:$1,$Z6,TM!$18:$18)</f>
        <v>0</v>
      </c>
      <c r="Q6" s="196">
        <f>SUMIF(Driver!$1:$1,$Z6,Driver!$19:$19)</f>
        <v>0</v>
      </c>
      <c r="R6" s="196">
        <f>SUMIF(PP!$1:$1,$Z6,PP!$85:$85)</f>
        <v>0</v>
      </c>
      <c r="S6" s="196">
        <f>SUMIF(PC!$1:$1,$Z6,PC!$86:$86)</f>
        <v>0</v>
      </c>
      <c r="T6" s="196">
        <f>SUMIF(RF!$1:$1,$Z6,RF!$22:$22)</f>
        <v>32</v>
      </c>
      <c r="U6" s="325">
        <f>SUMIF(SC!$1:$1,$Z6,IF(DAY(PayDay1)=1,SC!$18:$18,SC!$36:$36))</f>
        <v>0</v>
      </c>
      <c r="V6" s="330">
        <f>SUMIF(OT!$1:$1,$Z6,OT!$214:$214)</f>
        <v>0</v>
      </c>
      <c r="W6" s="556"/>
      <c r="X6" s="331">
        <f>(D6*B6)+E6+F6</f>
        <v>384.5</v>
      </c>
      <c r="Y6" s="321"/>
      <c r="Z6" s="321" t="str">
        <f>IFERROR(LEFT(A6,SEARCH(",",A6)-1)&amp;MID(A6,SEARCH(" ",A6),3)," ")</f>
        <v>Barnyak Al</v>
      </c>
    </row>
    <row r="7" spans="1:29" s="332" customFormat="1" x14ac:dyDescent="0.2">
      <c r="A7" s="634" t="s">
        <v>136</v>
      </c>
      <c r="B7" s="569">
        <v>10</v>
      </c>
      <c r="C7" s="569">
        <v>13.5</v>
      </c>
      <c r="D7" s="322">
        <f>SUM(G7:P7)</f>
        <v>12.25</v>
      </c>
      <c r="E7" s="323">
        <f>SUM(Q7:W7)</f>
        <v>0</v>
      </c>
      <c r="F7" s="324">
        <f>SUMIF(PP!$1:$1,$Z7,PP!$86:$86)+SUMIF(PC!$1:$1,$Z7,PC!$87:$87)</f>
        <v>0</v>
      </c>
      <c r="G7" s="325">
        <f>SUMIF(Driver!$1:$1,$Z7,Driver!$18:$18)</f>
        <v>0</v>
      </c>
      <c r="H7" s="326">
        <f>SUMIF(PP!$1:$1,$Z7,PP!$84:$84)</f>
        <v>12.25</v>
      </c>
      <c r="I7" s="327">
        <f>SUMIF(PC!$1:$1,$Z7,PC!$85:$85)</f>
        <v>0</v>
      </c>
      <c r="J7" s="325">
        <f>SUMIF(FH!$1:$1,$Z7,FH!$99:$99)</f>
        <v>0</v>
      </c>
      <c r="K7" s="328">
        <f>SUMIF('T22'!$1:$1,$Z7,'T22'!$99:$99)</f>
        <v>0</v>
      </c>
      <c r="L7" s="325">
        <f>SUMIF(RF!$1:$1,$Z7,RF!$18:$18)</f>
        <v>0</v>
      </c>
      <c r="M7" s="325">
        <f>SUMIF(SC!$1:$1,$Z7,IF(DAY(PayDay1)=1,SC!$17:$17,SC!$35:$35))</f>
        <v>0</v>
      </c>
      <c r="N7" s="325">
        <f>SUMIF('RC'!$1:$1,$Z7,'RC'!$18:$18)</f>
        <v>0</v>
      </c>
      <c r="O7" s="325">
        <f>SUMIF(HoO!$1:$1,$Z7,IF(DAY(PayDay1)=1,HoO!$17:$17,HoO!$34:$34))</f>
        <v>0</v>
      </c>
      <c r="P7" s="329">
        <f>SUMIF(TM!$1:$1,$Z7,TM!$18:$18)</f>
        <v>0</v>
      </c>
      <c r="Q7" s="196">
        <f>SUMIF(Driver!$1:$1,$Z7,Driver!$19:$19)</f>
        <v>0</v>
      </c>
      <c r="R7" s="196">
        <f>SUMIF(PP!$1:$1,$Z7,PP!$85:$85)</f>
        <v>0</v>
      </c>
      <c r="S7" s="196">
        <f>SUMIF(PC!$1:$1,$Z7,PC!$86:$86)</f>
        <v>0</v>
      </c>
      <c r="T7" s="196">
        <f>SUMIF(RF!$1:$1,$Z7,RF!$22:$22)</f>
        <v>0</v>
      </c>
      <c r="U7" s="325">
        <f>SUMIF(SC!$1:$1,$Z7,IF(DAY(PayDay1)=1,SC!$18:$18,SC!$36:$36))</f>
        <v>0</v>
      </c>
      <c r="V7" s="330">
        <f>SUMIF(OT!$1:$1,$Z7,OT!$214:$214)</f>
        <v>0</v>
      </c>
      <c r="W7" s="556"/>
      <c r="X7" s="331">
        <f>(D7*B7)+E7+F7</f>
        <v>122.5</v>
      </c>
      <c r="Y7" s="321"/>
      <c r="Z7" s="321" t="str">
        <f>IFERROR(LEFT(A7,SEARCH(",",A7)-1)&amp;MID(A7,SEARCH(" ",A7),3)," ")</f>
        <v>Brewer Be</v>
      </c>
    </row>
    <row r="8" spans="1:29" x14ac:dyDescent="0.2">
      <c r="A8" s="634" t="s">
        <v>125</v>
      </c>
      <c r="B8" s="569">
        <v>10</v>
      </c>
      <c r="C8" s="569">
        <v>13.5</v>
      </c>
      <c r="D8" s="322">
        <f>SUM(G8:P8)</f>
        <v>15.75</v>
      </c>
      <c r="E8" s="323">
        <f>SUM(Q8:W8)</f>
        <v>0</v>
      </c>
      <c r="F8" s="324">
        <f>SUMIF(PP!$1:$1,$Z8,PP!$86:$86)+SUMIF(PC!$1:$1,$Z8,PC!$87:$87)</f>
        <v>0</v>
      </c>
      <c r="G8" s="325">
        <f>SUMIF(Driver!$1:$1,$Z8,Driver!$18:$18)</f>
        <v>0</v>
      </c>
      <c r="H8" s="326">
        <f>SUMIF(PP!$1:$1,$Z8,PP!$84:$84)</f>
        <v>15.75</v>
      </c>
      <c r="I8" s="327">
        <f>SUMIF(PC!$1:$1,$Z8,PC!$85:$85)</f>
        <v>0</v>
      </c>
      <c r="J8" s="325">
        <f>SUMIF(FH!$1:$1,$Z8,FH!$99:$99)</f>
        <v>0</v>
      </c>
      <c r="K8" s="328">
        <f>SUMIF('T22'!$1:$1,$Z8,'T22'!$99:$99)</f>
        <v>0</v>
      </c>
      <c r="L8" s="325">
        <f>SUMIF(RF!$1:$1,$Z8,RF!$18:$18)</f>
        <v>0</v>
      </c>
      <c r="M8" s="325">
        <f>SUMIF(SC!$1:$1,$Z8,IF(DAY(PayDay1)=1,SC!$17:$17,SC!$35:$35))</f>
        <v>0</v>
      </c>
      <c r="N8" s="325">
        <f>SUMIF('RC'!$1:$1,$Z8,'RC'!$18:$18)</f>
        <v>0</v>
      </c>
      <c r="O8" s="325">
        <f>SUMIF(HoO!$1:$1,$Z8,IF(DAY(PayDay1)=1,HoO!$17:$17,HoO!$34:$34))</f>
        <v>0</v>
      </c>
      <c r="P8" s="329">
        <f>SUMIF(TM!$1:$1,$Z8,TM!$18:$18)</f>
        <v>0</v>
      </c>
      <c r="Q8" s="196">
        <f>SUMIF(Driver!$1:$1,$Z8,Driver!$19:$19)</f>
        <v>0</v>
      </c>
      <c r="R8" s="196">
        <f>SUMIF(PP!$1:$1,$Z8,PP!$85:$85)</f>
        <v>0</v>
      </c>
      <c r="S8" s="196">
        <f>SUMIF(PC!$1:$1,$Z8,PC!$86:$86)</f>
        <v>0</v>
      </c>
      <c r="T8" s="196">
        <f>SUMIF(RF!$1:$1,$Z8,RF!$22:$22)</f>
        <v>0</v>
      </c>
      <c r="U8" s="325">
        <f>SUMIF(SC!$1:$1,$Z8,IF(DAY(PayDay1)=1,SC!$18:$18,SC!$36:$36))</f>
        <v>0</v>
      </c>
      <c r="V8" s="330">
        <f>SUMIF(OT!$1:$1,$Z8,OT!$214:$214)</f>
        <v>0</v>
      </c>
      <c r="W8" s="556"/>
      <c r="X8" s="331">
        <f>(D8*B8)+E8+F8</f>
        <v>157.5</v>
      </c>
      <c r="Y8" s="321"/>
      <c r="Z8" s="321" t="str">
        <f>IFERROR(LEFT(A8,SEARCH(",",A8)-1)&amp;MID(A8,SEARCH(" ",A8),3)," ")</f>
        <v>Bringgold Ch</v>
      </c>
    </row>
    <row r="9" spans="1:29" s="332" customFormat="1" x14ac:dyDescent="0.2">
      <c r="A9" s="634" t="s">
        <v>103</v>
      </c>
      <c r="B9" s="569">
        <v>10</v>
      </c>
      <c r="C9" s="569">
        <v>13.5</v>
      </c>
      <c r="D9" s="322">
        <f>SUM(G9:P9)</f>
        <v>13.5</v>
      </c>
      <c r="E9" s="323">
        <f>SUM(Q9:W9)</f>
        <v>0</v>
      </c>
      <c r="F9" s="324">
        <f>SUMIF(PP!$1:$1,$Z9,PP!$86:$86)+SUMIF(PC!$1:$1,$Z9,PC!$87:$87)</f>
        <v>0</v>
      </c>
      <c r="G9" s="325">
        <f>SUMIF(Driver!$1:$1,$Z9,Driver!$18:$18)</f>
        <v>0</v>
      </c>
      <c r="H9" s="326">
        <f>SUMIF(PP!$1:$1,$Z9,PP!$84:$84)</f>
        <v>4.75</v>
      </c>
      <c r="I9" s="327">
        <f>SUMIF(PC!$1:$1,$Z9,PC!$85:$85)</f>
        <v>0</v>
      </c>
      <c r="J9" s="325">
        <f>SUMIF(FH!$1:$1,$Z9,FH!$99:$99)</f>
        <v>0</v>
      </c>
      <c r="K9" s="328">
        <f>SUMIF('T22'!$1:$1,$Z9,'T22'!$99:$99)</f>
        <v>0</v>
      </c>
      <c r="L9" s="325">
        <f>SUMIF(RF!$1:$1,$Z9,RF!$18:$18)</f>
        <v>0</v>
      </c>
      <c r="M9" s="325">
        <f>SUMIF(SC!$1:$1,$Z9,IF(DAY(PayDay1)=1,SC!$17:$17,SC!$35:$35))</f>
        <v>0</v>
      </c>
      <c r="N9" s="325">
        <f>SUMIF('RC'!$1:$1,$Z9,'RC'!$18:$18)</f>
        <v>0</v>
      </c>
      <c r="O9" s="325">
        <f>SUMIF(HoO!$1:$1,$Z9,IF(DAY(PayDay1)=1,HoO!$17:$17,HoO!$34:$34))</f>
        <v>8.75</v>
      </c>
      <c r="P9" s="329">
        <f>SUMIF(TM!$1:$1,$Z9,TM!$18:$18)</f>
        <v>0</v>
      </c>
      <c r="Q9" s="196">
        <f>SUMIF(Driver!$1:$1,$Z9,Driver!$19:$19)</f>
        <v>0</v>
      </c>
      <c r="R9" s="196">
        <f>SUMIF(PP!$1:$1,$Z9,PP!$85:$85)</f>
        <v>0</v>
      </c>
      <c r="S9" s="196">
        <f>SUMIF(PC!$1:$1,$Z9,PC!$86:$86)</f>
        <v>0</v>
      </c>
      <c r="T9" s="196">
        <f>SUMIF(RF!$1:$1,$Z9,RF!$22:$22)</f>
        <v>0</v>
      </c>
      <c r="U9" s="325">
        <f>SUMIF(SC!$1:$1,$Z9,IF(DAY(PayDay1)=1,SC!$18:$18,SC!$36:$36))</f>
        <v>0</v>
      </c>
      <c r="V9" s="330">
        <f>SUMIF(OT!$1:$1,$Z9,OT!$214:$214)</f>
        <v>0</v>
      </c>
      <c r="W9" s="556"/>
      <c r="X9" s="331">
        <f>(D9*B9)+E9+F9</f>
        <v>135</v>
      </c>
      <c r="Y9" s="321"/>
      <c r="Z9" s="321" t="str">
        <f>IFERROR(LEFT(A9,SEARCH(",",A9)-1)&amp;MID(A9,SEARCH(" ",A9),3)," ")</f>
        <v>Cannon Da</v>
      </c>
    </row>
    <row r="10" spans="1:29" x14ac:dyDescent="0.2">
      <c r="A10" s="634" t="s">
        <v>172</v>
      </c>
      <c r="B10" s="569">
        <v>10</v>
      </c>
      <c r="C10" s="569">
        <v>13.5</v>
      </c>
      <c r="D10" s="322">
        <f>SUM(G10:P10)</f>
        <v>6.5</v>
      </c>
      <c r="E10" s="323">
        <f>SUM(Q10:W10)</f>
        <v>0</v>
      </c>
      <c r="F10" s="324">
        <f>SUMIF(PP!$1:$1,$Z10,PP!$86:$86)+SUMIF(PC!$1:$1,$Z10,PC!$87:$87)</f>
        <v>0</v>
      </c>
      <c r="G10" s="325">
        <f>SUMIF(Driver!$1:$1,$Z10,Driver!$18:$18)</f>
        <v>0</v>
      </c>
      <c r="H10" s="326">
        <f>SUMIF(PP!$1:$1,$Z10,PP!$84:$84)</f>
        <v>6.5</v>
      </c>
      <c r="I10" s="327">
        <f>SUMIF(PC!$1:$1,$Z10,PC!$85:$85)</f>
        <v>0</v>
      </c>
      <c r="J10" s="325">
        <f>SUMIF(FH!$1:$1,$Z10,FH!$99:$99)</f>
        <v>0</v>
      </c>
      <c r="K10" s="328">
        <f>SUMIF('T22'!$1:$1,$Z10,'T22'!$99:$99)</f>
        <v>0</v>
      </c>
      <c r="L10" s="325">
        <f>SUMIF(RF!$1:$1,$Z10,RF!$18:$18)</f>
        <v>0</v>
      </c>
      <c r="M10" s="325">
        <f>SUMIF(SC!$1:$1,$Z10,IF(DAY(PayDay1)=1,SC!$17:$17,SC!$35:$35))</f>
        <v>0</v>
      </c>
      <c r="N10" s="325">
        <f>SUMIF('RC'!$1:$1,$Z10,'RC'!$18:$18)</f>
        <v>0</v>
      </c>
      <c r="O10" s="325">
        <f>SUMIF(HoO!$1:$1,$Z10,IF(DAY(PayDay1)=1,HoO!$17:$17,HoO!$34:$34))</f>
        <v>0</v>
      </c>
      <c r="P10" s="329">
        <f>SUMIF(TM!$1:$1,$Z10,TM!$18:$18)</f>
        <v>0</v>
      </c>
      <c r="Q10" s="196">
        <f>SUMIF(Driver!$1:$1,$Z10,Driver!$19:$19)</f>
        <v>0</v>
      </c>
      <c r="R10" s="196">
        <f>SUMIF(PP!$1:$1,$Z10,PP!$85:$85)</f>
        <v>0</v>
      </c>
      <c r="S10" s="196">
        <f>SUMIF(PC!$1:$1,$Z10,PC!$86:$86)</f>
        <v>0</v>
      </c>
      <c r="T10" s="196">
        <f>SUMIF(RF!$1:$1,$Z10,RF!$22:$22)</f>
        <v>0</v>
      </c>
      <c r="U10" s="325">
        <f>SUMIF(SC!$1:$1,$Z10,IF(DAY(PayDay1)=1,SC!$18:$18,SC!$36:$36))</f>
        <v>0</v>
      </c>
      <c r="V10" s="330">
        <f>SUMIF(OT!$1:$1,$Z10,OT!$214:$214)</f>
        <v>0</v>
      </c>
      <c r="W10" s="556"/>
      <c r="X10" s="331">
        <f>(D10*B10)+E10+F10</f>
        <v>65</v>
      </c>
      <c r="Y10" s="321"/>
      <c r="Z10" s="321" t="str">
        <f>IFERROR(LEFT(A10,SEARCH(",",A10)-1)&amp;MID(A10,SEARCH(" ",A10),3)," ")</f>
        <v>Cardelli Ma</v>
      </c>
    </row>
    <row r="11" spans="1:29" s="332" customFormat="1" x14ac:dyDescent="0.2">
      <c r="A11" s="634" t="s">
        <v>135</v>
      </c>
      <c r="B11" s="569">
        <v>10</v>
      </c>
      <c r="C11" s="569">
        <v>13.5</v>
      </c>
      <c r="D11" s="322">
        <f>SUM(G11:P11)</f>
        <v>27.25</v>
      </c>
      <c r="E11" s="323">
        <f>SUM(Q11:W11)</f>
        <v>21.25</v>
      </c>
      <c r="F11" s="324">
        <f>SUMIF(PP!$1:$1,$Z11,PP!$86:$86)+SUMIF(PC!$1:$1,$Z11,PC!$87:$87)</f>
        <v>0</v>
      </c>
      <c r="G11" s="325">
        <f>SUMIF(Driver!$1:$1,$Z11,Driver!$18:$18)</f>
        <v>0</v>
      </c>
      <c r="H11" s="326">
        <f>SUMIF(PP!$1:$1,$Z11,PP!$84:$84)</f>
        <v>27.25</v>
      </c>
      <c r="I11" s="327">
        <f>SUMIF(PC!$1:$1,$Z11,PC!$85:$85)</f>
        <v>0</v>
      </c>
      <c r="J11" s="325">
        <f>SUMIF(FH!$1:$1,$Z11,FH!$99:$99)</f>
        <v>0</v>
      </c>
      <c r="K11" s="328">
        <f>SUMIF('T22'!$1:$1,$Z11,'T22'!$99:$99)</f>
        <v>0</v>
      </c>
      <c r="L11" s="325">
        <f>SUMIF(RF!$1:$1,$Z11,RF!$18:$18)</f>
        <v>0</v>
      </c>
      <c r="M11" s="325">
        <f>SUMIF(SC!$1:$1,$Z11,IF(DAY(PayDay1)=1,SC!$17:$17,SC!$35:$35))</f>
        <v>0</v>
      </c>
      <c r="N11" s="325">
        <f>SUMIF('RC'!$1:$1,$Z11,'RC'!$18:$18)</f>
        <v>0</v>
      </c>
      <c r="O11" s="325">
        <f>SUMIF(HoO!$1:$1,$Z11,IF(DAY(PayDay1)=1,HoO!$17:$17,HoO!$34:$34))</f>
        <v>0</v>
      </c>
      <c r="P11" s="329">
        <f>SUMIF(TM!$1:$1,$Z11,TM!$18:$18)</f>
        <v>0</v>
      </c>
      <c r="Q11" s="196">
        <f>SUMIF(Driver!$1:$1,$Z11,Driver!$19:$19)</f>
        <v>0</v>
      </c>
      <c r="R11" s="196">
        <f>SUMIF(PP!$1:$1,$Z11,PP!$85:$85)</f>
        <v>0</v>
      </c>
      <c r="S11" s="196">
        <f>SUMIF(PC!$1:$1,$Z11,PC!$86:$86)</f>
        <v>0</v>
      </c>
      <c r="T11" s="196">
        <f>SUMIF(RF!$1:$1,$Z11,RF!$22:$22)</f>
        <v>0</v>
      </c>
      <c r="U11" s="325">
        <f>SUMIF(SC!$1:$1,$Z11,IF(DAY(PayDay1)=1,SC!$18:$18,SC!$36:$36))</f>
        <v>0</v>
      </c>
      <c r="V11" s="330">
        <f>SUMIF(OT!$1:$1,$Z11,OT!$214:$214)</f>
        <v>21.25</v>
      </c>
      <c r="W11" s="556"/>
      <c r="X11" s="331">
        <f>(D11*B11)+E11+F11</f>
        <v>293.75</v>
      </c>
      <c r="Y11" s="321"/>
      <c r="Z11" s="321" t="str">
        <f>IFERROR(LEFT(A11,SEARCH(",",A11)-1)&amp;MID(A11,SEARCH(" ",A11),3)," ")</f>
        <v>Carmenita Ja</v>
      </c>
      <c r="AC11" s="332" t="s">
        <v>116</v>
      </c>
    </row>
    <row r="12" spans="1:29" s="332" customFormat="1" x14ac:dyDescent="0.2">
      <c r="A12" s="634" t="s">
        <v>146</v>
      </c>
      <c r="B12" s="569">
        <v>10</v>
      </c>
      <c r="C12" s="569">
        <v>13.5</v>
      </c>
      <c r="D12" s="322">
        <f>SUM(G12:P12)</f>
        <v>5.25</v>
      </c>
      <c r="E12" s="323">
        <f>SUM(Q12:W12)</f>
        <v>0</v>
      </c>
      <c r="F12" s="324">
        <f>SUMIF(PP!$1:$1,$Z12,PP!$86:$86)+SUMIF(PC!$1:$1,$Z12,PC!$87:$87)</f>
        <v>0</v>
      </c>
      <c r="G12" s="325">
        <f>SUMIF(Driver!$1:$1,$Z12,Driver!$18:$18)</f>
        <v>0</v>
      </c>
      <c r="H12" s="326">
        <f>SUMIF(PP!$1:$1,$Z12,PP!$84:$84)</f>
        <v>0</v>
      </c>
      <c r="I12" s="327">
        <f>SUMIF(PC!$1:$1,$Z12,PC!$85:$85)</f>
        <v>0</v>
      </c>
      <c r="J12" s="325">
        <f>SUMIF(FH!$1:$1,$Z12,FH!$99:$99)</f>
        <v>0</v>
      </c>
      <c r="K12" s="328">
        <f>SUMIF('T22'!$1:$1,$Z12,'T22'!$99:$99)</f>
        <v>0</v>
      </c>
      <c r="L12" s="325">
        <f>SUMIF(RF!$1:$1,$Z12,RF!$18:$18)</f>
        <v>0</v>
      </c>
      <c r="M12" s="325">
        <f>SUMIF(SC!$1:$1,$Z12,IF(DAY(PayDay1)=1,SC!$17:$17,SC!$35:$35))</f>
        <v>0</v>
      </c>
      <c r="N12" s="325">
        <f>SUMIF('RC'!$1:$1,$Z12,'RC'!$18:$18)</f>
        <v>5.25</v>
      </c>
      <c r="O12" s="325">
        <f>SUMIF(HoO!$1:$1,$Z12,IF(DAY(PayDay1)=1,HoO!$17:$17,HoO!$34:$34))</f>
        <v>0</v>
      </c>
      <c r="P12" s="329">
        <f>SUMIF(TM!$1:$1,$Z12,TM!$18:$18)</f>
        <v>0</v>
      </c>
      <c r="Q12" s="196">
        <f>SUMIF(Driver!$1:$1,$Z12,Driver!$19:$19)</f>
        <v>0</v>
      </c>
      <c r="R12" s="196">
        <f>SUMIF(PP!$1:$1,$Z12,PP!$85:$85)</f>
        <v>0</v>
      </c>
      <c r="S12" s="196">
        <f>SUMIF(PC!$1:$1,$Z12,PC!$86:$86)</f>
        <v>0</v>
      </c>
      <c r="T12" s="196">
        <f>SUMIF(RF!$1:$1,$Z12,RF!$22:$22)</f>
        <v>0</v>
      </c>
      <c r="U12" s="325">
        <f>SUMIF(SC!$1:$1,$Z12,IF(DAY(PayDay1)=1,SC!$18:$18,SC!$36:$36))</f>
        <v>0</v>
      </c>
      <c r="V12" s="330">
        <f>SUMIF(OT!$1:$1,$Z12,OT!$214:$214)</f>
        <v>0</v>
      </c>
      <c r="W12" s="556"/>
      <c r="X12" s="331">
        <f>(D12*B12)+E12+F12</f>
        <v>52.5</v>
      </c>
      <c r="Y12" s="321"/>
      <c r="Z12" s="321" t="str">
        <f>IFERROR(LEFT(A12,SEARCH(",",A12)-1)&amp;MID(A12,SEARCH(" ",A12),3)," ")</f>
        <v>Dieffenbacher Be</v>
      </c>
    </row>
    <row r="13" spans="1:29" s="332" customFormat="1" x14ac:dyDescent="0.2">
      <c r="A13" s="634" t="s">
        <v>205</v>
      </c>
      <c r="B13" s="569">
        <v>10</v>
      </c>
      <c r="C13" s="569">
        <v>13.5</v>
      </c>
      <c r="D13" s="322">
        <f>SUM(G13:P13)</f>
        <v>12.25</v>
      </c>
      <c r="E13" s="323">
        <f>SUM(Q13:W13)</f>
        <v>0</v>
      </c>
      <c r="F13" s="324">
        <f>SUMIF(PP!$1:$1,$Z13,PP!$86:$86)+SUMIF(PC!$1:$1,$Z13,PC!$87:$87)</f>
        <v>0</v>
      </c>
      <c r="G13" s="325">
        <f>SUMIF(Driver!$1:$1,$Z13,Driver!$18:$18)</f>
        <v>0</v>
      </c>
      <c r="H13" s="326">
        <f>SUMIF(PP!$1:$1,$Z13,PP!$84:$84)</f>
        <v>11</v>
      </c>
      <c r="I13" s="327">
        <f>SUMIF(PC!$1:$1,$Z13,PC!$85:$85)</f>
        <v>0</v>
      </c>
      <c r="J13" s="325">
        <f>SUMIF(FH!$1:$1,$Z13,FH!$99:$99)</f>
        <v>0</v>
      </c>
      <c r="K13" s="328">
        <f>SUMIF('T22'!$1:$1,$Z13,'T22'!$99:$99)</f>
        <v>0</v>
      </c>
      <c r="L13" s="325">
        <f>SUMIF(RF!$1:$1,$Z13,RF!$18:$18)</f>
        <v>0</v>
      </c>
      <c r="M13" s="325">
        <f>SUMIF(SC!$1:$1,$Z13,IF(DAY(PayDay1)=1,SC!$17:$17,SC!$35:$35))</f>
        <v>0</v>
      </c>
      <c r="N13" s="325">
        <f>SUMIF('RC'!$1:$1,$Z13,'RC'!$18:$18)</f>
        <v>0</v>
      </c>
      <c r="O13" s="325">
        <f>SUMIF(HoO!$1:$1,$Z13,IF(DAY(PayDay1)=1,HoO!$17:$17,HoO!$34:$34))</f>
        <v>0</v>
      </c>
      <c r="P13" s="329">
        <f>SUMIF(TM!$1:$1,$Z13,TM!$18:$18)</f>
        <v>1.25</v>
      </c>
      <c r="Q13" s="196">
        <f>SUMIF(Driver!$1:$1,$Z13,Driver!$19:$19)</f>
        <v>0</v>
      </c>
      <c r="R13" s="196">
        <f>SUMIF(PP!$1:$1,$Z13,PP!$85:$85)</f>
        <v>0</v>
      </c>
      <c r="S13" s="196">
        <f>SUMIF(PC!$1:$1,$Z13,PC!$86:$86)</f>
        <v>0</v>
      </c>
      <c r="T13" s="196">
        <f>SUMIF(RF!$1:$1,$Z13,RF!$22:$22)</f>
        <v>0</v>
      </c>
      <c r="U13" s="325">
        <f>SUMIF(SC!$1:$1,$Z13,IF(DAY(PayDay1)=1,SC!$18:$18,SC!$36:$36))</f>
        <v>0</v>
      </c>
      <c r="V13" s="330">
        <f>SUMIF(OT!$1:$1,$Z13,OT!$214:$214)</f>
        <v>0</v>
      </c>
      <c r="W13" s="556"/>
      <c r="X13" s="331">
        <f>(D13*B13)+E13+F13</f>
        <v>122.5</v>
      </c>
      <c r="Y13" s="321"/>
      <c r="Z13" s="321" t="str">
        <f>IFERROR(LEFT(A13,SEARCH(",",A13)-1)&amp;MID(A13,SEARCH(" ",A13),3)," ")</f>
        <v>Ellescas Ad</v>
      </c>
    </row>
    <row r="14" spans="1:29" s="332" customFormat="1" x14ac:dyDescent="0.2">
      <c r="A14" s="634" t="s">
        <v>235</v>
      </c>
      <c r="B14" s="569"/>
      <c r="C14" s="569"/>
      <c r="D14" s="322">
        <f>SUM(G14:P14)</f>
        <v>15.17</v>
      </c>
      <c r="E14" s="323">
        <f>SUM(Q14:W14)</f>
        <v>0</v>
      </c>
      <c r="F14" s="324">
        <f>SUMIF(PP!$1:$1,$Z14,PP!$86:$86)+SUMIF(PC!$1:$1,$Z14,PC!$87:$87)</f>
        <v>0</v>
      </c>
      <c r="G14" s="325">
        <f>SUMIF(Driver!$1:$1,$Z14,Driver!$18:$18)</f>
        <v>0</v>
      </c>
      <c r="H14" s="326">
        <f>SUMIF(PP!$1:$1,$Z14,PP!$84:$84)</f>
        <v>13.92</v>
      </c>
      <c r="I14" s="327">
        <f>SUMIF(PC!$1:$1,$Z14,PC!$85:$85)</f>
        <v>0</v>
      </c>
      <c r="J14" s="325">
        <f>SUMIF(FH!$1:$1,$Z14,FH!$99:$99)</f>
        <v>0</v>
      </c>
      <c r="K14" s="328">
        <f>SUMIF('T22'!$1:$1,$Z14,'T22'!$99:$99)</f>
        <v>0</v>
      </c>
      <c r="L14" s="325">
        <f>SUMIF(RF!$1:$1,$Z14,RF!$18:$18)</f>
        <v>0</v>
      </c>
      <c r="M14" s="325">
        <f>SUMIF(SC!$1:$1,$Z14,IF(DAY(PayDay1)=1,SC!$17:$17,SC!$35:$35))</f>
        <v>0</v>
      </c>
      <c r="N14" s="325">
        <f>SUMIF('RC'!$1:$1,$Z14,'RC'!$18:$18)</f>
        <v>0</v>
      </c>
      <c r="O14" s="325">
        <f>SUMIF(HoO!$1:$1,$Z14,IF(DAY(PayDay1)=1,HoO!$17:$17,HoO!$34:$34))</f>
        <v>0</v>
      </c>
      <c r="P14" s="329">
        <f>SUMIF(TM!$1:$1,$Z14,TM!$18:$18)</f>
        <v>1.25</v>
      </c>
      <c r="Q14" s="196">
        <f>SUMIF(Driver!$1:$1,$Z14,Driver!$19:$19)</f>
        <v>0</v>
      </c>
      <c r="R14" s="196">
        <f>SUMIF(PP!$1:$1,$Z14,PP!$85:$85)</f>
        <v>0</v>
      </c>
      <c r="S14" s="196">
        <f>SUMIF(PC!$1:$1,$Z14,PC!$86:$86)</f>
        <v>0</v>
      </c>
      <c r="T14" s="196">
        <f>SUMIF(RF!$1:$1,$Z14,RF!$22:$22)</f>
        <v>0</v>
      </c>
      <c r="U14" s="325">
        <f>SUMIF(SC!$1:$1,$Z14,IF(DAY(PayDay1)=1,SC!$18:$18,SC!$36:$36))</f>
        <v>0</v>
      </c>
      <c r="V14" s="330">
        <f>SUMIF(OT!$1:$1,$Z14,OT!$214:$214)</f>
        <v>0</v>
      </c>
      <c r="W14" s="556"/>
      <c r="X14" s="331">
        <f>(D14*B14)+E14+F14</f>
        <v>0</v>
      </c>
      <c r="Y14" s="321"/>
      <c r="Z14" s="321" t="str">
        <f>IFERROR(LEFT(A14,SEARCH(",",A14)-1)&amp;MID(A14,SEARCH(" ",A14),3)," ")</f>
        <v>Esquivel Je</v>
      </c>
    </row>
    <row r="15" spans="1:29" s="332" customFormat="1" x14ac:dyDescent="0.2">
      <c r="A15" s="634" t="s">
        <v>101</v>
      </c>
      <c r="B15" s="569">
        <v>10</v>
      </c>
      <c r="C15" s="569">
        <v>13.5</v>
      </c>
      <c r="D15" s="322">
        <f>SUM(G15:P15)</f>
        <v>67.960000000000008</v>
      </c>
      <c r="E15" s="323">
        <f>SUM(Q15:W15)</f>
        <v>22.300000000000004</v>
      </c>
      <c r="F15" s="324">
        <f>SUMIF(PP!$1:$1,$Z15,PP!$86:$86)+SUMIF(PC!$1:$1,$Z15,PC!$87:$87)</f>
        <v>0</v>
      </c>
      <c r="G15" s="325">
        <f>SUMIF(Driver!$1:$1,$Z15,Driver!$18:$18)</f>
        <v>0</v>
      </c>
      <c r="H15" s="326">
        <f>SUMIF(PP!$1:$1,$Z15,PP!$84:$84)</f>
        <v>0</v>
      </c>
      <c r="I15" s="327">
        <f>SUMIF(PC!$1:$1,$Z15,PC!$85:$85)</f>
        <v>0</v>
      </c>
      <c r="J15" s="325">
        <f>SUMIF(FH!$1:$1,$Z15,FH!$99:$99)</f>
        <v>0</v>
      </c>
      <c r="K15" s="328">
        <f>SUMIF('T22'!$1:$1,$Z15,'T22'!$99:$99)</f>
        <v>0</v>
      </c>
      <c r="L15" s="325">
        <f>SUMIF(RF!$1:$1,$Z15,RF!$18:$18)</f>
        <v>0</v>
      </c>
      <c r="M15" s="325">
        <f>SUMIF(SC!$1:$1,$Z15,IF(DAY(PayDay1)=1,SC!$17:$17,SC!$35:$35))</f>
        <v>0</v>
      </c>
      <c r="N15" s="325">
        <f>SUMIF('RC'!$1:$1,$Z15,'RC'!$18:$18)</f>
        <v>67.960000000000008</v>
      </c>
      <c r="O15" s="325">
        <f>SUMIF(HoO!$1:$1,$Z15,IF(DAY(PayDay1)=1,HoO!$17:$17,HoO!$34:$34))</f>
        <v>0</v>
      </c>
      <c r="P15" s="329">
        <f>SUMIF(TM!$1:$1,$Z15,TM!$18:$18)</f>
        <v>0</v>
      </c>
      <c r="Q15" s="196">
        <f>SUMIF(Driver!$1:$1,$Z15,Driver!$19:$19)</f>
        <v>0</v>
      </c>
      <c r="R15" s="196">
        <f>SUMIF(PP!$1:$1,$Z15,PP!$85:$85)</f>
        <v>0</v>
      </c>
      <c r="S15" s="196">
        <f>SUMIF(PC!$1:$1,$Z15,PC!$86:$86)</f>
        <v>0</v>
      </c>
      <c r="T15" s="196">
        <f>SUMIF(RF!$1:$1,$Z15,RF!$22:$22)</f>
        <v>0</v>
      </c>
      <c r="U15" s="325">
        <f>SUMIF(SC!$1:$1,$Z15,IF(DAY(PayDay1)=1,SC!$18:$18,SC!$36:$36))</f>
        <v>0</v>
      </c>
      <c r="V15" s="330">
        <f>SUMIF(OT!$1:$1,$Z15,OT!$214:$214)</f>
        <v>22.300000000000004</v>
      </c>
      <c r="W15" s="556"/>
      <c r="X15" s="331">
        <f>(D15*B15)+E15+F15</f>
        <v>701.90000000000009</v>
      </c>
      <c r="Y15" s="321"/>
      <c r="Z15" s="321" t="str">
        <f>IFERROR(LEFT(A15,SEARCH(",",A15)-1)&amp;MID(A15,SEARCH(" ",A15),3)," ")</f>
        <v>Flores Os</v>
      </c>
    </row>
    <row r="16" spans="1:29" s="332" customFormat="1" x14ac:dyDescent="0.2">
      <c r="A16" s="634" t="s">
        <v>141</v>
      </c>
      <c r="B16" s="569">
        <v>10</v>
      </c>
      <c r="C16" s="569">
        <v>13.5</v>
      </c>
      <c r="D16" s="322">
        <f>SUM(G16:P16)</f>
        <v>9.5</v>
      </c>
      <c r="E16" s="323">
        <f>SUM(Q16:W16)</f>
        <v>0</v>
      </c>
      <c r="F16" s="324">
        <f>SUMIF(PP!$1:$1,$Z16,PP!$86:$86)+SUMIF(PC!$1:$1,$Z16,PC!$87:$87)</f>
        <v>0</v>
      </c>
      <c r="G16" s="325">
        <f>SUMIF(Driver!$1:$1,$Z16,Driver!$18:$18)</f>
        <v>0</v>
      </c>
      <c r="H16" s="326">
        <f>SUMIF(PP!$1:$1,$Z16,PP!$84:$84)</f>
        <v>0</v>
      </c>
      <c r="I16" s="327">
        <f>SUMIF(PC!$1:$1,$Z16,PC!$85:$85)</f>
        <v>0</v>
      </c>
      <c r="J16" s="325">
        <f>SUMIF(FH!$1:$1,$Z16,FH!$99:$99)</f>
        <v>0</v>
      </c>
      <c r="K16" s="328">
        <f>SUMIF('T22'!$1:$1,$Z16,'T22'!$99:$99)</f>
        <v>0</v>
      </c>
      <c r="L16" s="325">
        <f>SUMIF(RF!$1:$1,$Z16,RF!$18:$18)</f>
        <v>9.5</v>
      </c>
      <c r="M16" s="325">
        <f>SUMIF(SC!$1:$1,$Z16,IF(DAY(PayDay1)=1,SC!$17:$17,SC!$35:$35))</f>
        <v>0</v>
      </c>
      <c r="N16" s="325">
        <f>SUMIF('RC'!$1:$1,$Z16,'RC'!$18:$18)</f>
        <v>0</v>
      </c>
      <c r="O16" s="325">
        <f>SUMIF(HoO!$1:$1,$Z16,IF(DAY(PayDay1)=1,HoO!$17:$17,HoO!$34:$34))</f>
        <v>0</v>
      </c>
      <c r="P16" s="329">
        <f>SUMIF(TM!$1:$1,$Z16,TM!$18:$18)</f>
        <v>0</v>
      </c>
      <c r="Q16" s="196">
        <f>SUMIF(Driver!$1:$1,$Z16,Driver!$19:$19)</f>
        <v>0</v>
      </c>
      <c r="R16" s="196">
        <f>SUMIF(PP!$1:$1,$Z16,PP!$85:$85)</f>
        <v>0</v>
      </c>
      <c r="S16" s="196">
        <f>SUMIF(PC!$1:$1,$Z16,PC!$86:$86)</f>
        <v>0</v>
      </c>
      <c r="T16" s="196">
        <f>SUMIF(RF!$1:$1,$Z16,RF!$22:$22)</f>
        <v>0</v>
      </c>
      <c r="U16" s="325">
        <f>SUMIF(SC!$1:$1,$Z16,IF(DAY(PayDay1)=1,SC!$18:$18,SC!$36:$36))</f>
        <v>0</v>
      </c>
      <c r="V16" s="330">
        <f>SUMIF(OT!$1:$1,$Z16,OT!$214:$214)</f>
        <v>0</v>
      </c>
      <c r="W16" s="556"/>
      <c r="X16" s="331">
        <f>(D16*B16)+E16+F16</f>
        <v>95</v>
      </c>
      <c r="Y16" s="321"/>
      <c r="Z16" s="321" t="str">
        <f>IFERROR(LEFT(A16,SEARCH(",",A16)-1)&amp;MID(A16,SEARCH(" ",A16),3)," ")</f>
        <v>Grecin An</v>
      </c>
    </row>
    <row r="17" spans="1:26" s="332" customFormat="1" x14ac:dyDescent="0.2">
      <c r="A17" s="634" t="s">
        <v>204</v>
      </c>
      <c r="B17" s="569">
        <v>10</v>
      </c>
      <c r="C17" s="569">
        <v>13.5</v>
      </c>
      <c r="D17" s="322">
        <f>SUM(G17:P17)</f>
        <v>13.75</v>
      </c>
      <c r="E17" s="323">
        <f>SUM(Q17:W17)</f>
        <v>1.25</v>
      </c>
      <c r="F17" s="324">
        <f>SUMIF(PP!$1:$1,$Z17,PP!$86:$86)+SUMIF(PC!$1:$1,$Z17,PC!$87:$87)</f>
        <v>0</v>
      </c>
      <c r="G17" s="325">
        <f>SUMIF(Driver!$1:$1,$Z17,Driver!$18:$18)</f>
        <v>0</v>
      </c>
      <c r="H17" s="326">
        <f>SUMIF(PP!$1:$1,$Z17,PP!$84:$84)</f>
        <v>0</v>
      </c>
      <c r="I17" s="327">
        <f>SUMIF(PC!$1:$1,$Z17,PC!$85:$85)</f>
        <v>0</v>
      </c>
      <c r="J17" s="325">
        <f>SUMIF(FH!$1:$1,$Z17,FH!$99:$99)</f>
        <v>0</v>
      </c>
      <c r="K17" s="328">
        <f>SUMIF('T22'!$1:$1,$Z17,'T22'!$99:$99)</f>
        <v>0</v>
      </c>
      <c r="L17" s="325">
        <f>SUMIF(RF!$1:$1,$Z17,RF!$18:$18)</f>
        <v>0</v>
      </c>
      <c r="M17" s="325">
        <f>SUMIF(SC!$1:$1,$Z17,IF(DAY(PayDay1)=1,SC!$17:$17,SC!$35:$35))</f>
        <v>0</v>
      </c>
      <c r="N17" s="325">
        <f>SUMIF('RC'!$1:$1,$Z17,'RC'!$18:$18)</f>
        <v>13.75</v>
      </c>
      <c r="O17" s="325">
        <f>SUMIF(HoO!$1:$1,$Z17,IF(DAY(PayDay1)=1,HoO!$17:$17,HoO!$34:$34))</f>
        <v>0</v>
      </c>
      <c r="P17" s="329">
        <f>SUMIF(TM!$1:$1,$Z17,TM!$18:$18)</f>
        <v>0</v>
      </c>
      <c r="Q17" s="196">
        <f>SUMIF(Driver!$1:$1,$Z17,Driver!$19:$19)</f>
        <v>0</v>
      </c>
      <c r="R17" s="196">
        <f>SUMIF(PP!$1:$1,$Z17,PP!$85:$85)</f>
        <v>0</v>
      </c>
      <c r="S17" s="196">
        <f>SUMIF(PC!$1:$1,$Z17,PC!$86:$86)</f>
        <v>0</v>
      </c>
      <c r="T17" s="196">
        <f>SUMIF(RF!$1:$1,$Z17,RF!$22:$22)</f>
        <v>0</v>
      </c>
      <c r="U17" s="325">
        <f>SUMIF(SC!$1:$1,$Z17,IF(DAY(PayDay1)=1,SC!$18:$18,SC!$36:$36))</f>
        <v>0</v>
      </c>
      <c r="V17" s="330">
        <f>SUMIF(OT!$1:$1,$Z17,OT!$214:$214)</f>
        <v>1.25</v>
      </c>
      <c r="W17" s="556"/>
      <c r="X17" s="331">
        <f>(D17*B17)+E17+F17</f>
        <v>138.75</v>
      </c>
      <c r="Y17" s="321"/>
      <c r="Z17" s="321" t="str">
        <f>IFERROR(LEFT(A17,SEARCH(",",A17)-1)&amp;MID(A17,SEARCH(" ",A17),3)," ")</f>
        <v>Heflin Jo</v>
      </c>
    </row>
    <row r="18" spans="1:26" s="332" customFormat="1" x14ac:dyDescent="0.2">
      <c r="A18" s="634" t="s">
        <v>127</v>
      </c>
      <c r="B18" s="569">
        <v>10</v>
      </c>
      <c r="C18" s="569">
        <v>13.5</v>
      </c>
      <c r="D18" s="322">
        <f>SUM(G18:P18)</f>
        <v>22.25</v>
      </c>
      <c r="E18" s="323">
        <f>SUM(Q18:W18)</f>
        <v>0</v>
      </c>
      <c r="F18" s="324">
        <f>SUMIF(PP!$1:$1,$Z18,PP!$86:$86)+SUMIF(PC!$1:$1,$Z18,PC!$87:$87)</f>
        <v>0</v>
      </c>
      <c r="G18" s="325">
        <f>SUMIF(Driver!$1:$1,$Z18,Driver!$18:$18)</f>
        <v>0</v>
      </c>
      <c r="H18" s="326">
        <f>SUMIF(PP!$1:$1,$Z18,PP!$84:$84)</f>
        <v>0</v>
      </c>
      <c r="I18" s="327">
        <f>SUMIF(PC!$1:$1,$Z18,PC!$85:$85)</f>
        <v>0</v>
      </c>
      <c r="J18" s="325">
        <f>SUMIF(FH!$1:$1,$Z18,FH!$99:$99)</f>
        <v>0</v>
      </c>
      <c r="K18" s="328">
        <f>SUMIF('T22'!$1:$1,$Z18,'T22'!$99:$99)</f>
        <v>0</v>
      </c>
      <c r="L18" s="325">
        <f>SUMIF(RF!$1:$1,$Z18,RF!$18:$18)</f>
        <v>4.5</v>
      </c>
      <c r="M18" s="325">
        <f>SUMIF(SC!$1:$1,$Z18,IF(DAY(PayDay1)=1,SC!$17:$17,SC!$35:$35))</f>
        <v>0</v>
      </c>
      <c r="N18" s="325">
        <f>SUMIF('RC'!$1:$1,$Z18,'RC'!$18:$18)</f>
        <v>0</v>
      </c>
      <c r="O18" s="325">
        <f>SUMIF(HoO!$1:$1,$Z18,IF(DAY(PayDay1)=1,HoO!$17:$17,HoO!$34:$34))</f>
        <v>11</v>
      </c>
      <c r="P18" s="329">
        <f>SUMIF(TM!$1:$1,$Z18,TM!$18:$18)</f>
        <v>6.75</v>
      </c>
      <c r="Q18" s="196">
        <f>SUMIF(Driver!$1:$1,$Z18,Driver!$19:$19)</f>
        <v>0</v>
      </c>
      <c r="R18" s="196">
        <f>SUMIF(PP!$1:$1,$Z18,PP!$85:$85)</f>
        <v>0</v>
      </c>
      <c r="S18" s="196">
        <f>SUMIF(PC!$1:$1,$Z18,PC!$86:$86)</f>
        <v>0</v>
      </c>
      <c r="T18" s="196">
        <f>SUMIF(RF!$1:$1,$Z18,RF!$22:$22)</f>
        <v>0</v>
      </c>
      <c r="U18" s="325">
        <f>SUMIF(SC!$1:$1,$Z18,IF(DAY(PayDay1)=1,SC!$18:$18,SC!$36:$36))</f>
        <v>0</v>
      </c>
      <c r="V18" s="330">
        <f>SUMIF(OT!$1:$1,$Z18,OT!$214:$214)</f>
        <v>0</v>
      </c>
      <c r="W18" s="556"/>
      <c r="X18" s="331">
        <f>(D18*B18)+E18+F18</f>
        <v>222.5</v>
      </c>
      <c r="Y18" s="321"/>
      <c r="Z18" s="321" t="str">
        <f>IFERROR(LEFT(A18,SEARCH(",",A18)-1)&amp;MID(A18,SEARCH(" ",A18),3)," ")</f>
        <v>Kane Ro</v>
      </c>
    </row>
    <row r="19" spans="1:26" s="332" customFormat="1" x14ac:dyDescent="0.2">
      <c r="A19" s="634" t="s">
        <v>200</v>
      </c>
      <c r="B19" s="569">
        <v>10</v>
      </c>
      <c r="C19" s="569">
        <v>13.5</v>
      </c>
      <c r="D19" s="322">
        <f>SUM(G19:P19)</f>
        <v>12</v>
      </c>
      <c r="E19" s="323">
        <f>SUM(Q19:W19)</f>
        <v>0</v>
      </c>
      <c r="F19" s="324">
        <f>SUMIF(PP!$1:$1,$Z19,PP!$86:$86)+SUMIF(PC!$1:$1,$Z19,PC!$87:$87)</f>
        <v>0</v>
      </c>
      <c r="G19" s="325">
        <f>SUMIF(Driver!$1:$1,$Z19,Driver!$18:$18)</f>
        <v>0</v>
      </c>
      <c r="H19" s="326">
        <f>SUMIF(PP!$1:$1,$Z19,PP!$84:$84)</f>
        <v>12</v>
      </c>
      <c r="I19" s="327">
        <f>SUMIF(PC!$1:$1,$Z19,PC!$85:$85)</f>
        <v>0</v>
      </c>
      <c r="J19" s="325">
        <f>SUMIF(FH!$1:$1,$Z19,FH!$99:$99)</f>
        <v>0</v>
      </c>
      <c r="K19" s="328">
        <f>SUMIF('T22'!$1:$1,$Z19,'T22'!$99:$99)</f>
        <v>0</v>
      </c>
      <c r="L19" s="325">
        <f>SUMIF(RF!$1:$1,$Z19,RF!$18:$18)</f>
        <v>0</v>
      </c>
      <c r="M19" s="325">
        <f>SUMIF(SC!$1:$1,$Z19,IF(DAY(PayDay1)=1,SC!$17:$17,SC!$35:$35))</f>
        <v>0</v>
      </c>
      <c r="N19" s="325">
        <f>SUMIF('RC'!$1:$1,$Z19,'RC'!$18:$18)</f>
        <v>0</v>
      </c>
      <c r="O19" s="325">
        <f>SUMIF(HoO!$1:$1,$Z19,IF(DAY(PayDay1)=1,HoO!$17:$17,HoO!$34:$34))</f>
        <v>0</v>
      </c>
      <c r="P19" s="329">
        <f>SUMIF(TM!$1:$1,$Z19,TM!$18:$18)</f>
        <v>0</v>
      </c>
      <c r="Q19" s="196">
        <f>SUMIF(Driver!$1:$1,$Z19,Driver!$19:$19)</f>
        <v>0</v>
      </c>
      <c r="R19" s="196">
        <f>SUMIF(PP!$1:$1,$Z19,PP!$85:$85)</f>
        <v>0</v>
      </c>
      <c r="S19" s="196">
        <f>SUMIF(PC!$1:$1,$Z19,PC!$86:$86)</f>
        <v>0</v>
      </c>
      <c r="T19" s="196">
        <f>SUMIF(RF!$1:$1,$Z19,RF!$22:$22)</f>
        <v>0</v>
      </c>
      <c r="U19" s="325">
        <f>SUMIF(SC!$1:$1,$Z19,IF(DAY(PayDay1)=1,SC!$18:$18,SC!$36:$36))</f>
        <v>0</v>
      </c>
      <c r="V19" s="330">
        <f>SUMIF(OT!$1:$1,$Z19,OT!$214:$214)</f>
        <v>0</v>
      </c>
      <c r="W19" s="556"/>
      <c r="X19" s="331">
        <f>(D19*B19)+E19+F19</f>
        <v>120</v>
      </c>
      <c r="Y19" s="321"/>
      <c r="Z19" s="321" t="str">
        <f>IFERROR(LEFT(A19,SEARCH(",",A19)-1)&amp;MID(A19,SEARCH(" ",A19),3)," ")</f>
        <v>Klein Mi</v>
      </c>
    </row>
    <row r="20" spans="1:26" s="332" customFormat="1" x14ac:dyDescent="0.2">
      <c r="A20" s="634" t="s">
        <v>143</v>
      </c>
      <c r="B20" s="569">
        <v>10</v>
      </c>
      <c r="C20" s="569">
        <v>13.5</v>
      </c>
      <c r="D20" s="322">
        <f>SUM(G20:P20)</f>
        <v>13.25</v>
      </c>
      <c r="E20" s="323">
        <f>SUM(Q20:W20)</f>
        <v>0</v>
      </c>
      <c r="F20" s="324">
        <f>SUMIF(PP!$1:$1,$Z20,PP!$86:$86)+SUMIF(PC!$1:$1,$Z20,PC!$87:$87)</f>
        <v>0</v>
      </c>
      <c r="G20" s="325">
        <f>SUMIF(Driver!$1:$1,$Z20,Driver!$18:$18)</f>
        <v>0</v>
      </c>
      <c r="H20" s="326">
        <f>SUMIF(PP!$1:$1,$Z20,PP!$84:$84)</f>
        <v>13.25</v>
      </c>
      <c r="I20" s="327">
        <f>SUMIF(PC!$1:$1,$Z20,PC!$85:$85)</f>
        <v>0</v>
      </c>
      <c r="J20" s="325">
        <f>SUMIF(FH!$1:$1,$Z20,FH!$99:$99)</f>
        <v>0</v>
      </c>
      <c r="K20" s="328">
        <f>SUMIF('T22'!$1:$1,$Z20,'T22'!$99:$99)</f>
        <v>0</v>
      </c>
      <c r="L20" s="325">
        <f>SUMIF(RF!$1:$1,$Z20,RF!$18:$18)</f>
        <v>0</v>
      </c>
      <c r="M20" s="325">
        <f>SUMIF(SC!$1:$1,$Z20,IF(DAY(PayDay1)=1,SC!$17:$17,SC!$35:$35))</f>
        <v>0</v>
      </c>
      <c r="N20" s="325">
        <f>SUMIF('RC'!$1:$1,$Z20,'RC'!$18:$18)</f>
        <v>0</v>
      </c>
      <c r="O20" s="325">
        <f>SUMIF(HoO!$1:$1,$Z20,IF(DAY(PayDay1)=1,HoO!$17:$17,HoO!$34:$34))</f>
        <v>0</v>
      </c>
      <c r="P20" s="329">
        <f>SUMIF(TM!$1:$1,$Z20,TM!$18:$18)</f>
        <v>0</v>
      </c>
      <c r="Q20" s="196">
        <f>SUMIF(Driver!$1:$1,$Z20,Driver!$19:$19)</f>
        <v>0</v>
      </c>
      <c r="R20" s="196">
        <f>SUMIF(PP!$1:$1,$Z20,PP!$85:$85)</f>
        <v>0</v>
      </c>
      <c r="S20" s="196">
        <f>SUMIF(PC!$1:$1,$Z20,PC!$86:$86)</f>
        <v>0</v>
      </c>
      <c r="T20" s="196">
        <f>SUMIF(RF!$1:$1,$Z20,RF!$22:$22)</f>
        <v>0</v>
      </c>
      <c r="U20" s="325">
        <f>SUMIF(SC!$1:$1,$Z20,IF(DAY(PayDay1)=1,SC!$18:$18,SC!$36:$36))</f>
        <v>0</v>
      </c>
      <c r="V20" s="330">
        <f>SUMIF(OT!$1:$1,$Z20,OT!$214:$214)</f>
        <v>0</v>
      </c>
      <c r="W20" s="556"/>
      <c r="X20" s="331">
        <f>(D20*B20)+E20+F20</f>
        <v>132.5</v>
      </c>
      <c r="Y20" s="321"/>
      <c r="Z20" s="321" t="str">
        <f>IFERROR(LEFT(A20,SEARCH(",",A20)-1)&amp;MID(A20,SEARCH(" ",A20),3)," ")</f>
        <v>Knight Al</v>
      </c>
    </row>
    <row r="21" spans="1:26" s="332" customFormat="1" x14ac:dyDescent="0.2">
      <c r="A21" s="634" t="s">
        <v>230</v>
      </c>
      <c r="B21" s="569">
        <v>10</v>
      </c>
      <c r="C21" s="569">
        <v>13.5</v>
      </c>
      <c r="D21" s="322">
        <f>SUM(G21:P21)</f>
        <v>3.25</v>
      </c>
      <c r="E21" s="323">
        <f>SUM(Q21:W21)</f>
        <v>0</v>
      </c>
      <c r="F21" s="324">
        <f>SUMIF(PP!$1:$1,$Z21,PP!$86:$86)+SUMIF(PC!$1:$1,$Z21,PC!$87:$87)</f>
        <v>0</v>
      </c>
      <c r="G21" s="325">
        <f>SUMIF(Driver!$1:$1,$Z21,Driver!$18:$18)</f>
        <v>0</v>
      </c>
      <c r="H21" s="326">
        <f>SUMIF(PP!$1:$1,$Z21,PP!$84:$84)</f>
        <v>3.25</v>
      </c>
      <c r="I21" s="327">
        <f>SUMIF(PC!$1:$1,$Z21,PC!$85:$85)</f>
        <v>0</v>
      </c>
      <c r="J21" s="325">
        <f>SUMIF(FH!$1:$1,$Z21,FH!$99:$99)</f>
        <v>0</v>
      </c>
      <c r="K21" s="328">
        <f>SUMIF('T22'!$1:$1,$Z21,'T22'!$99:$99)</f>
        <v>0</v>
      </c>
      <c r="L21" s="325">
        <f>SUMIF(RF!$1:$1,$Z21,RF!$18:$18)</f>
        <v>0</v>
      </c>
      <c r="M21" s="325">
        <f>SUMIF(SC!$1:$1,$Z21,IF(DAY(PayDay1)=1,SC!$17:$17,SC!$35:$35))</f>
        <v>0</v>
      </c>
      <c r="N21" s="325">
        <f>SUMIF('RC'!$1:$1,$Z21,'RC'!$18:$18)</f>
        <v>0</v>
      </c>
      <c r="O21" s="325">
        <f>SUMIF(HoO!$1:$1,$Z21,IF(DAY(PayDay1)=1,HoO!$17:$17,HoO!$34:$34))</f>
        <v>0</v>
      </c>
      <c r="P21" s="329">
        <f>SUMIF(TM!$1:$1,$Z21,TM!$18:$18)</f>
        <v>0</v>
      </c>
      <c r="Q21" s="196">
        <f>SUMIF(Driver!$1:$1,$Z21,Driver!$19:$19)</f>
        <v>0</v>
      </c>
      <c r="R21" s="196">
        <f>SUMIF(PP!$1:$1,$Z21,PP!$85:$85)</f>
        <v>0</v>
      </c>
      <c r="S21" s="196">
        <f>SUMIF(PC!$1:$1,$Z21,PC!$86:$86)</f>
        <v>0</v>
      </c>
      <c r="T21" s="196">
        <f>SUMIF(RF!$1:$1,$Z21,RF!$22:$22)</f>
        <v>0</v>
      </c>
      <c r="U21" s="325">
        <f>SUMIF(SC!$1:$1,$Z21,IF(DAY(PayDay1)=1,SC!$18:$18,SC!$36:$36))</f>
        <v>0</v>
      </c>
      <c r="V21" s="330">
        <f>SUMIF(OT!$1:$1,$Z21,OT!$214:$214)</f>
        <v>0</v>
      </c>
      <c r="W21" s="556"/>
      <c r="X21" s="331">
        <f>(D21*B21)+E21+F21</f>
        <v>32.5</v>
      </c>
      <c r="Y21" s="321"/>
      <c r="Z21" s="321" t="str">
        <f>IFERROR(LEFT(A21,SEARCH(",",A21)-1)&amp;MID(A21,SEARCH(" ",A21),3)," ")</f>
        <v>Levesque Qu</v>
      </c>
    </row>
    <row r="22" spans="1:26" s="332" customFormat="1" x14ac:dyDescent="0.2">
      <c r="A22" s="634" t="s">
        <v>237</v>
      </c>
      <c r="B22" s="569"/>
      <c r="C22" s="569"/>
      <c r="D22" s="322">
        <f>SUM(G22:P22)</f>
        <v>19.7</v>
      </c>
      <c r="E22" s="323">
        <f>SUM(Q22:W22)</f>
        <v>0</v>
      </c>
      <c r="F22" s="324">
        <f>SUMIF(PP!$1:$1,$Z22,PP!$86:$86)+SUMIF(PC!$1:$1,$Z22,PC!$87:$87)</f>
        <v>0</v>
      </c>
      <c r="G22" s="325">
        <f>SUMIF(Driver!$1:$1,$Z22,Driver!$18:$18)</f>
        <v>19.7</v>
      </c>
      <c r="H22" s="326">
        <f>SUMIF(PP!$1:$1,$Z22,PP!$84:$84)</f>
        <v>0</v>
      </c>
      <c r="I22" s="327">
        <f>SUMIF(PC!$1:$1,$Z22,PC!$85:$85)</f>
        <v>0</v>
      </c>
      <c r="J22" s="325">
        <f>SUMIF(FH!$1:$1,$Z22,FH!$99:$99)</f>
        <v>0</v>
      </c>
      <c r="K22" s="328">
        <f>SUMIF('T22'!$1:$1,$Z22,'T22'!$99:$99)</f>
        <v>0</v>
      </c>
      <c r="L22" s="325">
        <f>SUMIF(RF!$1:$1,$Z22,RF!$18:$18)</f>
        <v>0</v>
      </c>
      <c r="M22" s="325">
        <f>SUMIF(SC!$1:$1,$Z22,IF(DAY(PayDay1)=1,SC!$17:$17,SC!$35:$35))</f>
        <v>0</v>
      </c>
      <c r="N22" s="325">
        <f>SUMIF('RC'!$1:$1,$Z22,'RC'!$18:$18)</f>
        <v>0</v>
      </c>
      <c r="O22" s="325">
        <f>SUMIF(HoO!$1:$1,$Z22,IF(DAY(PayDay1)=1,HoO!$17:$17,HoO!$34:$34))</f>
        <v>0</v>
      </c>
      <c r="P22" s="329">
        <f>SUMIF(TM!$1:$1,$Z22,TM!$18:$18)</f>
        <v>0</v>
      </c>
      <c r="Q22" s="196">
        <f>SUMIF(Driver!$1:$1,$Z22,Driver!$19:$19)</f>
        <v>0</v>
      </c>
      <c r="R22" s="196">
        <f>SUMIF(PP!$1:$1,$Z22,PP!$85:$85)</f>
        <v>0</v>
      </c>
      <c r="S22" s="196">
        <f>SUMIF(PC!$1:$1,$Z22,PC!$86:$86)</f>
        <v>0</v>
      </c>
      <c r="T22" s="196">
        <f>SUMIF(RF!$1:$1,$Z22,RF!$22:$22)</f>
        <v>0</v>
      </c>
      <c r="U22" s="325">
        <f>SUMIF(SC!$1:$1,$Z22,IF(DAY(PayDay1)=1,SC!$18:$18,SC!$36:$36))</f>
        <v>0</v>
      </c>
      <c r="V22" s="330">
        <f>SUMIF(OT!$1:$1,$Z22,OT!$214:$214)</f>
        <v>0</v>
      </c>
      <c r="W22" s="556"/>
      <c r="X22" s="331">
        <f>(D22*B22)+E22+F22</f>
        <v>0</v>
      </c>
      <c r="Y22" s="321"/>
      <c r="Z22" s="321" t="str">
        <f>IFERROR(LEFT(A22,SEARCH(",",A22)-1)&amp;MID(A22,SEARCH(" ",A22),3)," ")</f>
        <v>Madkins Ty</v>
      </c>
    </row>
    <row r="23" spans="1:26" s="332" customFormat="1" x14ac:dyDescent="0.2">
      <c r="A23" s="634" t="s">
        <v>202</v>
      </c>
      <c r="B23" s="569">
        <v>10</v>
      </c>
      <c r="C23" s="569">
        <v>13.5</v>
      </c>
      <c r="D23" s="322">
        <f>SUM(G23:P23)</f>
        <v>7.5</v>
      </c>
      <c r="E23" s="323">
        <f>SUM(Q23:W23)</f>
        <v>0</v>
      </c>
      <c r="F23" s="324">
        <f>SUMIF(PP!$1:$1,$Z23,PP!$86:$86)+SUMIF(PC!$1:$1,$Z23,PC!$87:$87)</f>
        <v>0</v>
      </c>
      <c r="G23" s="325">
        <f>SUMIF(Driver!$1:$1,$Z23,Driver!$18:$18)</f>
        <v>0</v>
      </c>
      <c r="H23" s="326">
        <f>SUMIF(PP!$1:$1,$Z23,PP!$84:$84)</f>
        <v>7.5</v>
      </c>
      <c r="I23" s="327">
        <f>SUMIF(PC!$1:$1,$Z23,PC!$85:$85)</f>
        <v>0</v>
      </c>
      <c r="J23" s="325">
        <f>SUMIF(FH!$1:$1,$Z23,FH!$99:$99)</f>
        <v>0</v>
      </c>
      <c r="K23" s="328">
        <f>SUMIF('T22'!$1:$1,$Z23,'T22'!$99:$99)</f>
        <v>0</v>
      </c>
      <c r="L23" s="325">
        <f>SUMIF(RF!$1:$1,$Z23,RF!$18:$18)</f>
        <v>0</v>
      </c>
      <c r="M23" s="325">
        <f>SUMIF(SC!$1:$1,$Z23,IF(DAY(PayDay1)=1,SC!$17:$17,SC!$35:$35))</f>
        <v>0</v>
      </c>
      <c r="N23" s="325">
        <f>SUMIF('RC'!$1:$1,$Z23,'RC'!$18:$18)</f>
        <v>0</v>
      </c>
      <c r="O23" s="325">
        <f>SUMIF(HoO!$1:$1,$Z23,IF(DAY(PayDay1)=1,HoO!$17:$17,HoO!$34:$34))</f>
        <v>0</v>
      </c>
      <c r="P23" s="329">
        <f>SUMIF(TM!$1:$1,$Z23,TM!$18:$18)</f>
        <v>0</v>
      </c>
      <c r="Q23" s="196">
        <f>SUMIF(Driver!$1:$1,$Z23,Driver!$19:$19)</f>
        <v>0</v>
      </c>
      <c r="R23" s="196">
        <f>SUMIF(PP!$1:$1,$Z23,PP!$85:$85)</f>
        <v>0</v>
      </c>
      <c r="S23" s="196">
        <f>SUMIF(PC!$1:$1,$Z23,PC!$86:$86)</f>
        <v>0</v>
      </c>
      <c r="T23" s="196">
        <f>SUMIF(RF!$1:$1,$Z23,RF!$22:$22)</f>
        <v>0</v>
      </c>
      <c r="U23" s="325">
        <f>SUMIF(SC!$1:$1,$Z23,IF(DAY(PayDay1)=1,SC!$18:$18,SC!$36:$36))</f>
        <v>0</v>
      </c>
      <c r="V23" s="330">
        <f>SUMIF(OT!$1:$1,$Z23,OT!$214:$214)</f>
        <v>0</v>
      </c>
      <c r="W23" s="556"/>
      <c r="X23" s="331">
        <f>(D23*B23)+E23+F23</f>
        <v>75</v>
      </c>
      <c r="Y23" s="321"/>
      <c r="Z23" s="321" t="str">
        <f>IFERROR(LEFT(A23,SEARCH(",",A23)-1)&amp;MID(A23,SEARCH(" ",A23),3)," ")</f>
        <v>Martin Ni</v>
      </c>
    </row>
    <row r="24" spans="1:26" s="332" customFormat="1" x14ac:dyDescent="0.2">
      <c r="A24" s="634" t="s">
        <v>139</v>
      </c>
      <c r="B24" s="569">
        <v>10</v>
      </c>
      <c r="C24" s="569">
        <v>13.5</v>
      </c>
      <c r="D24" s="322">
        <f>SUM(G24:P24)</f>
        <v>47.75</v>
      </c>
      <c r="E24" s="323">
        <f>SUM(Q24:W24)</f>
        <v>117.5</v>
      </c>
      <c r="F24" s="324">
        <f>SUMIF(PP!$1:$1,$Z24,PP!$86:$86)+SUMIF(PC!$1:$1,$Z24,PC!$87:$87)</f>
        <v>0</v>
      </c>
      <c r="G24" s="325">
        <f>SUMIF(Driver!$1:$1,$Z24,Driver!$18:$18)</f>
        <v>0</v>
      </c>
      <c r="H24" s="326">
        <f>SUMIF(PP!$1:$1,$Z24,PP!$84:$84)</f>
        <v>47.75</v>
      </c>
      <c r="I24" s="327">
        <f>SUMIF(PC!$1:$1,$Z24,PC!$85:$85)</f>
        <v>0</v>
      </c>
      <c r="J24" s="325">
        <f>SUMIF(FH!$1:$1,$Z24,FH!$99:$99)</f>
        <v>0</v>
      </c>
      <c r="K24" s="328">
        <f>SUMIF('T22'!$1:$1,$Z24,'T22'!$99:$99)</f>
        <v>0</v>
      </c>
      <c r="L24" s="325">
        <f>SUMIF(RF!$1:$1,$Z24,RF!$18:$18)</f>
        <v>0</v>
      </c>
      <c r="M24" s="325">
        <f>SUMIF(SC!$1:$1,$Z24,IF(DAY(PayDay1)=1,SC!$17:$17,SC!$35:$35))</f>
        <v>0</v>
      </c>
      <c r="N24" s="325">
        <f>SUMIF('RC'!$1:$1,$Z24,'RC'!$18:$18)</f>
        <v>0</v>
      </c>
      <c r="O24" s="325">
        <f>SUMIF(HoO!$1:$1,$Z24,IF(DAY(PayDay1)=1,HoO!$17:$17,HoO!$34:$34))</f>
        <v>0</v>
      </c>
      <c r="P24" s="329">
        <f>SUMIF(TM!$1:$1,$Z24,TM!$18:$18)</f>
        <v>0</v>
      </c>
      <c r="Q24" s="196">
        <f>SUMIF(Driver!$1:$1,$Z24,Driver!$19:$19)</f>
        <v>0</v>
      </c>
      <c r="R24" s="196">
        <f>SUMIF(PP!$1:$1,$Z24,PP!$85:$85)</f>
        <v>100</v>
      </c>
      <c r="S24" s="196">
        <f>SUMIF(PC!$1:$1,$Z24,PC!$86:$86)</f>
        <v>0</v>
      </c>
      <c r="T24" s="196">
        <f>SUMIF(RF!$1:$1,$Z24,RF!$22:$22)</f>
        <v>0</v>
      </c>
      <c r="U24" s="325">
        <f>SUMIF(SC!$1:$1,$Z24,IF(DAY(PayDay1)=1,SC!$18:$18,SC!$36:$36))</f>
        <v>0</v>
      </c>
      <c r="V24" s="330">
        <f>SUMIF(OT!$1:$1,$Z24,OT!$214:$214)</f>
        <v>17.5</v>
      </c>
      <c r="W24" s="556"/>
      <c r="X24" s="331">
        <f>(D24*B24)+E24+F24</f>
        <v>595</v>
      </c>
      <c r="Y24" s="321"/>
      <c r="Z24" s="321" t="str">
        <f>IFERROR(LEFT(A24,SEARCH(",",A24)-1)&amp;MID(A24,SEARCH(" ",A24),3)," ")</f>
        <v>McLaughlin Da</v>
      </c>
    </row>
    <row r="25" spans="1:26" s="332" customFormat="1" x14ac:dyDescent="0.2">
      <c r="A25" s="634" t="s">
        <v>231</v>
      </c>
      <c r="B25" s="569">
        <v>10</v>
      </c>
      <c r="C25" s="569">
        <v>13.5</v>
      </c>
      <c r="D25" s="322">
        <f>SUM(G25:P25)</f>
        <v>3</v>
      </c>
      <c r="E25" s="323">
        <f>SUM(Q25:W25)</f>
        <v>0</v>
      </c>
      <c r="F25" s="324">
        <f>SUMIF(PP!$1:$1,$Z25,PP!$86:$86)+SUMIF(PC!$1:$1,$Z25,PC!$87:$87)</f>
        <v>0</v>
      </c>
      <c r="G25" s="325">
        <f>SUMIF(Driver!$1:$1,$Z25,Driver!$18:$18)</f>
        <v>0</v>
      </c>
      <c r="H25" s="326">
        <f>SUMIF(PP!$1:$1,$Z25,PP!$84:$84)</f>
        <v>3</v>
      </c>
      <c r="I25" s="327">
        <f>SUMIF(PC!$1:$1,$Z25,PC!$85:$85)</f>
        <v>0</v>
      </c>
      <c r="J25" s="325">
        <f>SUMIF(FH!$1:$1,$Z25,FH!$99:$99)</f>
        <v>0</v>
      </c>
      <c r="K25" s="328">
        <f>SUMIF('T22'!$1:$1,$Z25,'T22'!$99:$99)</f>
        <v>0</v>
      </c>
      <c r="L25" s="325">
        <f>SUMIF(RF!$1:$1,$Z25,RF!$18:$18)</f>
        <v>0</v>
      </c>
      <c r="M25" s="325">
        <f>SUMIF(SC!$1:$1,$Z25,IF(DAY(PayDay1)=1,SC!$17:$17,SC!$35:$35))</f>
        <v>0</v>
      </c>
      <c r="N25" s="325">
        <f>SUMIF('RC'!$1:$1,$Z25,'RC'!$18:$18)</f>
        <v>0</v>
      </c>
      <c r="O25" s="325">
        <f>SUMIF(HoO!$1:$1,$Z25,IF(DAY(PayDay1)=1,HoO!$17:$17,HoO!$34:$34))</f>
        <v>0</v>
      </c>
      <c r="P25" s="329">
        <f>SUMIF(TM!$1:$1,$Z25,TM!$18:$18)</f>
        <v>0</v>
      </c>
      <c r="Q25" s="196">
        <f>SUMIF(Driver!$1:$1,$Z25,Driver!$19:$19)</f>
        <v>0</v>
      </c>
      <c r="R25" s="196">
        <f>SUMIF(PP!$1:$1,$Z25,PP!$85:$85)</f>
        <v>0</v>
      </c>
      <c r="S25" s="196">
        <f>SUMIF(PC!$1:$1,$Z25,PC!$86:$86)</f>
        <v>0</v>
      </c>
      <c r="T25" s="196">
        <f>SUMIF(RF!$1:$1,$Z25,RF!$22:$22)</f>
        <v>0</v>
      </c>
      <c r="U25" s="325">
        <f>SUMIF(SC!$1:$1,$Z25,IF(DAY(PayDay1)=1,SC!$18:$18,SC!$36:$36))</f>
        <v>0</v>
      </c>
      <c r="V25" s="330">
        <f>SUMIF(OT!$1:$1,$Z25,OT!$214:$214)</f>
        <v>0</v>
      </c>
      <c r="W25" s="556"/>
      <c r="X25" s="331">
        <f>(D25*B25)+E25+F25</f>
        <v>30</v>
      </c>
      <c r="Y25" s="321"/>
      <c r="Z25" s="321" t="str">
        <f>IFERROR(LEFT(A25,SEARCH(",",A25)-1)&amp;MID(A25,SEARCH(" ",A25),3)," ")</f>
        <v>Ocampo-Mora Ce</v>
      </c>
    </row>
    <row r="26" spans="1:26" s="332" customFormat="1" x14ac:dyDescent="0.2">
      <c r="A26" s="634" t="s">
        <v>228</v>
      </c>
      <c r="B26" s="569">
        <v>10</v>
      </c>
      <c r="C26" s="569">
        <v>13.5</v>
      </c>
      <c r="D26" s="322">
        <f>SUM(G26:P26)</f>
        <v>1.75</v>
      </c>
      <c r="E26" s="323">
        <f>SUM(Q26:W26)</f>
        <v>0</v>
      </c>
      <c r="F26" s="324">
        <f>SUMIF(PP!$1:$1,$Z26,PP!$86:$86)+SUMIF(PC!$1:$1,$Z26,PC!$87:$87)</f>
        <v>0</v>
      </c>
      <c r="G26" s="325">
        <f>SUMIF(Driver!$1:$1,$Z26,Driver!$18:$18)</f>
        <v>0</v>
      </c>
      <c r="H26" s="326">
        <f>SUMIF(PP!$1:$1,$Z26,PP!$84:$84)</f>
        <v>1.75</v>
      </c>
      <c r="I26" s="327">
        <f>SUMIF(PC!$1:$1,$Z26,PC!$85:$85)</f>
        <v>0</v>
      </c>
      <c r="J26" s="325">
        <f>SUMIF(FH!$1:$1,$Z26,FH!$99:$99)</f>
        <v>0</v>
      </c>
      <c r="K26" s="328">
        <f>SUMIF('T22'!$1:$1,$Z26,'T22'!$99:$99)</f>
        <v>0</v>
      </c>
      <c r="L26" s="325">
        <f>SUMIF(RF!$1:$1,$Z26,RF!$18:$18)</f>
        <v>0</v>
      </c>
      <c r="M26" s="325">
        <f>SUMIF(SC!$1:$1,$Z26,IF(DAY(PayDay1)=1,SC!$17:$17,SC!$35:$35))</f>
        <v>0</v>
      </c>
      <c r="N26" s="325">
        <f>SUMIF('RC'!$1:$1,$Z26,'RC'!$18:$18)</f>
        <v>0</v>
      </c>
      <c r="O26" s="325">
        <f>SUMIF(HoO!$1:$1,$Z26,IF(DAY(PayDay1)=1,HoO!$17:$17,HoO!$34:$34))</f>
        <v>0</v>
      </c>
      <c r="P26" s="329">
        <f>SUMIF(TM!$1:$1,$Z26,TM!$18:$18)</f>
        <v>0</v>
      </c>
      <c r="Q26" s="196">
        <f>SUMIF(Driver!$1:$1,$Z26,Driver!$19:$19)</f>
        <v>0</v>
      </c>
      <c r="R26" s="196">
        <f>SUMIF(PP!$1:$1,$Z26,PP!$85:$85)</f>
        <v>0</v>
      </c>
      <c r="S26" s="196">
        <f>SUMIF(PC!$1:$1,$Z26,PC!$86:$86)</f>
        <v>0</v>
      </c>
      <c r="T26" s="196">
        <f>SUMIF(RF!$1:$1,$Z26,RF!$22:$22)</f>
        <v>0</v>
      </c>
      <c r="U26" s="325">
        <f>SUMIF(SC!$1:$1,$Z26,IF(DAY(PayDay1)=1,SC!$18:$18,SC!$36:$36))</f>
        <v>0</v>
      </c>
      <c r="V26" s="330">
        <f>SUMIF(OT!$1:$1,$Z26,OT!$214:$214)</f>
        <v>0</v>
      </c>
      <c r="W26" s="556"/>
      <c r="X26" s="331">
        <f>(D26*B26)+E26+F26</f>
        <v>17.5</v>
      </c>
      <c r="Y26" s="321"/>
      <c r="Z26" s="321" t="str">
        <f>IFERROR(LEFT(A26,SEARCH(",",A26)-1)&amp;MID(A26,SEARCH(" ",A26),3)," ")</f>
        <v>Pribilo Ch</v>
      </c>
    </row>
    <row r="27" spans="1:26" s="332" customFormat="1" x14ac:dyDescent="0.2">
      <c r="A27" s="634" t="s">
        <v>207</v>
      </c>
      <c r="B27" s="569">
        <v>10</v>
      </c>
      <c r="C27" s="569">
        <v>13.5</v>
      </c>
      <c r="D27" s="322">
        <f>SUM(G27:P27)</f>
        <v>19.75</v>
      </c>
      <c r="E27" s="323">
        <f>SUM(Q27:W27)</f>
        <v>2.5</v>
      </c>
      <c r="F27" s="324">
        <f>SUMIF(PP!$1:$1,$Z27,PP!$86:$86)+SUMIF(PC!$1:$1,$Z27,PC!$87:$87)</f>
        <v>0</v>
      </c>
      <c r="G27" s="325">
        <f>SUMIF(Driver!$1:$1,$Z27,Driver!$18:$18)</f>
        <v>0</v>
      </c>
      <c r="H27" s="326">
        <f>SUMIF(PP!$1:$1,$Z27,PP!$84:$84)</f>
        <v>16</v>
      </c>
      <c r="I27" s="327">
        <f>SUMIF(PC!$1:$1,$Z27,PC!$85:$85)</f>
        <v>0</v>
      </c>
      <c r="J27" s="325">
        <f>SUMIF(FH!$1:$1,$Z27,FH!$99:$99)</f>
        <v>0</v>
      </c>
      <c r="K27" s="328">
        <f>SUMIF('T22'!$1:$1,$Z27,'T22'!$99:$99)</f>
        <v>0</v>
      </c>
      <c r="L27" s="325">
        <f>SUMIF(RF!$1:$1,$Z27,RF!$18:$18)</f>
        <v>0</v>
      </c>
      <c r="M27" s="325">
        <f>SUMIF(SC!$1:$1,$Z27,IF(DAY(PayDay1)=1,SC!$17:$17,SC!$35:$35))</f>
        <v>0</v>
      </c>
      <c r="N27" s="325">
        <f>SUMIF('RC'!$1:$1,$Z27,'RC'!$18:$18)</f>
        <v>3.75</v>
      </c>
      <c r="O27" s="325">
        <f>SUMIF(HoO!$1:$1,$Z27,IF(DAY(PayDay1)=1,HoO!$17:$17,HoO!$34:$34))</f>
        <v>0</v>
      </c>
      <c r="P27" s="329">
        <f>SUMIF(TM!$1:$1,$Z27,TM!$18:$18)</f>
        <v>0</v>
      </c>
      <c r="Q27" s="196">
        <f>SUMIF(Driver!$1:$1,$Z27,Driver!$19:$19)</f>
        <v>0</v>
      </c>
      <c r="R27" s="196">
        <f>SUMIF(PP!$1:$1,$Z27,PP!$85:$85)</f>
        <v>0</v>
      </c>
      <c r="S27" s="196">
        <f>SUMIF(PC!$1:$1,$Z27,PC!$86:$86)</f>
        <v>0</v>
      </c>
      <c r="T27" s="196">
        <f>SUMIF(RF!$1:$1,$Z27,RF!$22:$22)</f>
        <v>0</v>
      </c>
      <c r="U27" s="325">
        <f>SUMIF(SC!$1:$1,$Z27,IF(DAY(PayDay1)=1,SC!$18:$18,SC!$36:$36))</f>
        <v>0</v>
      </c>
      <c r="V27" s="330">
        <f>SUMIF(OT!$1:$1,$Z27,OT!$214:$214)</f>
        <v>2.5</v>
      </c>
      <c r="W27" s="556"/>
      <c r="X27" s="331">
        <f>(D27*B27)+E27+F27</f>
        <v>200</v>
      </c>
      <c r="Y27" s="321"/>
      <c r="Z27" s="321" t="str">
        <f>IFERROR(LEFT(A27,SEARCH(",",A27)-1)&amp;MID(A27,SEARCH(" ",A27),3)," ")</f>
        <v>Ramsier Sa</v>
      </c>
    </row>
    <row r="28" spans="1:26" s="332" customFormat="1" x14ac:dyDescent="0.2">
      <c r="A28" s="634" t="s">
        <v>138</v>
      </c>
      <c r="B28" s="569">
        <v>10</v>
      </c>
      <c r="C28" s="569">
        <v>13.5</v>
      </c>
      <c r="D28" s="322">
        <f>SUM(G28:P28)</f>
        <v>13.5</v>
      </c>
      <c r="E28" s="323">
        <f>SUM(Q28:W28)</f>
        <v>0</v>
      </c>
      <c r="F28" s="324">
        <f>SUMIF(PP!$1:$1,$Z28,PP!$86:$86)+SUMIF(PC!$1:$1,$Z28,PC!$87:$87)</f>
        <v>0</v>
      </c>
      <c r="G28" s="325">
        <f>SUMIF(Driver!$1:$1,$Z28,Driver!$18:$18)</f>
        <v>13.5</v>
      </c>
      <c r="H28" s="326">
        <f>SUMIF(PP!$1:$1,$Z28,PP!$84:$84)</f>
        <v>0</v>
      </c>
      <c r="I28" s="327">
        <f>SUMIF(PC!$1:$1,$Z28,PC!$85:$85)</f>
        <v>0</v>
      </c>
      <c r="J28" s="325">
        <f>SUMIF(FH!$1:$1,$Z28,FH!$99:$99)</f>
        <v>0</v>
      </c>
      <c r="K28" s="328">
        <f>SUMIF('T22'!$1:$1,$Z28,'T22'!$99:$99)</f>
        <v>0</v>
      </c>
      <c r="L28" s="325">
        <f>SUMIF(RF!$1:$1,$Z28,RF!$18:$18)</f>
        <v>0</v>
      </c>
      <c r="M28" s="325">
        <f>SUMIF(SC!$1:$1,$Z28,IF(DAY(PayDay1)=1,SC!$17:$17,SC!$35:$35))</f>
        <v>0</v>
      </c>
      <c r="N28" s="325">
        <f>SUMIF('RC'!$1:$1,$Z28,'RC'!$18:$18)</f>
        <v>0</v>
      </c>
      <c r="O28" s="325">
        <f>SUMIF(HoO!$1:$1,$Z28,IF(DAY(PayDay1)=1,HoO!$17:$17,HoO!$34:$34))</f>
        <v>0</v>
      </c>
      <c r="P28" s="329">
        <f>SUMIF(TM!$1:$1,$Z28,TM!$18:$18)</f>
        <v>0</v>
      </c>
      <c r="Q28" s="196">
        <f>SUMIF(Driver!$1:$1,$Z28,Driver!$19:$19)</f>
        <v>0</v>
      </c>
      <c r="R28" s="196">
        <f>SUMIF(PP!$1:$1,$Z28,PP!$85:$85)</f>
        <v>0</v>
      </c>
      <c r="S28" s="196">
        <f>SUMIF(PC!$1:$1,$Z28,PC!$86:$86)</f>
        <v>0</v>
      </c>
      <c r="T28" s="196">
        <f>SUMIF(RF!$1:$1,$Z28,RF!$22:$22)</f>
        <v>0</v>
      </c>
      <c r="U28" s="325">
        <f>SUMIF(SC!$1:$1,$Z28,IF(DAY(PayDay1)=1,SC!$18:$18,SC!$36:$36))</f>
        <v>0</v>
      </c>
      <c r="V28" s="330">
        <f>SUMIF(OT!$1:$1,$Z28,OT!$214:$214)</f>
        <v>0</v>
      </c>
      <c r="W28" s="556"/>
      <c r="X28" s="331">
        <f>(D28*B28)+E28+F28</f>
        <v>135</v>
      </c>
      <c r="Y28" s="321"/>
      <c r="Z28" s="321" t="str">
        <f>IFERROR(LEFT(A28,SEARCH(",",A28)-1)&amp;MID(A28,SEARCH(" ",A28),3)," ")</f>
        <v>Rochester Da</v>
      </c>
    </row>
    <row r="29" spans="1:26" s="332" customFormat="1" x14ac:dyDescent="0.2">
      <c r="A29" s="634" t="s">
        <v>236</v>
      </c>
      <c r="B29" s="569"/>
      <c r="C29" s="569"/>
      <c r="D29" s="322">
        <f>SUM(G29:P29)</f>
        <v>15.25</v>
      </c>
      <c r="E29" s="323">
        <f>SUM(Q29:W29)</f>
        <v>0</v>
      </c>
      <c r="F29" s="324">
        <f>SUMIF(PP!$1:$1,$Z29,PP!$86:$86)+SUMIF(PC!$1:$1,$Z29,PC!$87:$87)</f>
        <v>0</v>
      </c>
      <c r="G29" s="325">
        <f>SUMIF(Driver!$1:$1,$Z29,Driver!$18:$18)</f>
        <v>0</v>
      </c>
      <c r="H29" s="326">
        <f>SUMIF(PP!$1:$1,$Z29,PP!$84:$84)</f>
        <v>15.25</v>
      </c>
      <c r="I29" s="327">
        <f>SUMIF(PC!$1:$1,$Z29,PC!$85:$85)</f>
        <v>0</v>
      </c>
      <c r="J29" s="325">
        <f>SUMIF(FH!$1:$1,$Z29,FH!$99:$99)</f>
        <v>0</v>
      </c>
      <c r="K29" s="328">
        <f>SUMIF('T22'!$1:$1,$Z29,'T22'!$99:$99)</f>
        <v>0</v>
      </c>
      <c r="L29" s="325">
        <f>SUMIF(RF!$1:$1,$Z29,RF!$18:$18)</f>
        <v>0</v>
      </c>
      <c r="M29" s="325">
        <f>SUMIF(SC!$1:$1,$Z29,IF(DAY(PayDay1)=1,SC!$17:$17,SC!$35:$35))</f>
        <v>0</v>
      </c>
      <c r="N29" s="325">
        <f>SUMIF('RC'!$1:$1,$Z29,'RC'!$18:$18)</f>
        <v>0</v>
      </c>
      <c r="O29" s="325">
        <f>SUMIF(HoO!$1:$1,$Z29,IF(DAY(PayDay1)=1,HoO!$17:$17,HoO!$34:$34))</f>
        <v>0</v>
      </c>
      <c r="P29" s="329">
        <f>SUMIF(TM!$1:$1,$Z29,TM!$18:$18)</f>
        <v>0</v>
      </c>
      <c r="Q29" s="196">
        <f>SUMIF(Driver!$1:$1,$Z29,Driver!$19:$19)</f>
        <v>0</v>
      </c>
      <c r="R29" s="196">
        <f>SUMIF(PP!$1:$1,$Z29,PP!$85:$85)</f>
        <v>0</v>
      </c>
      <c r="S29" s="196">
        <f>SUMIF(PC!$1:$1,$Z29,PC!$86:$86)</f>
        <v>0</v>
      </c>
      <c r="T29" s="196">
        <f>SUMIF(RF!$1:$1,$Z29,RF!$22:$22)</f>
        <v>0</v>
      </c>
      <c r="U29" s="325">
        <f>SUMIF(SC!$1:$1,$Z29,IF(DAY(PayDay1)=1,SC!$18:$18,SC!$36:$36))</f>
        <v>0</v>
      </c>
      <c r="V29" s="330">
        <f>SUMIF(OT!$1:$1,$Z29,OT!$214:$214)</f>
        <v>0</v>
      </c>
      <c r="W29" s="556"/>
      <c r="X29" s="331">
        <f>(D29*B29)+E29+F29</f>
        <v>0</v>
      </c>
      <c r="Y29" s="321"/>
      <c r="Z29" s="321" t="str">
        <f>IFERROR(LEFT(A29,SEARCH(",",A29)-1)&amp;MID(A29,SEARCH(" ",A29),3)," ")</f>
        <v>Rodriguez Be</v>
      </c>
    </row>
    <row r="30" spans="1:26" s="332" customFormat="1" x14ac:dyDescent="0.2">
      <c r="A30" s="634" t="s">
        <v>195</v>
      </c>
      <c r="B30" s="569">
        <v>10</v>
      </c>
      <c r="C30" s="569">
        <v>13.5</v>
      </c>
      <c r="D30" s="322">
        <f>SUM(G30:P30)</f>
        <v>60</v>
      </c>
      <c r="E30" s="323">
        <f>SUM(Q30:W30)</f>
        <v>118.86153943377148</v>
      </c>
      <c r="F30" s="324">
        <f>SUMIF(PP!$1:$1,$Z30,PP!$86:$86)+SUMIF(PC!$1:$1,$Z30,PC!$87:$87)</f>
        <v>0</v>
      </c>
      <c r="G30" s="325">
        <f>SUMIF(Driver!$1:$1,$Z30,Driver!$18:$18)</f>
        <v>0</v>
      </c>
      <c r="H30" s="326">
        <f>SUMIF(PP!$1:$1,$Z30,PP!$84:$84)</f>
        <v>27.25</v>
      </c>
      <c r="I30" s="327">
        <f>SUMIF(PC!$1:$1,$Z30,PC!$85:$85)</f>
        <v>0</v>
      </c>
      <c r="J30" s="325">
        <f>SUMIF(FH!$1:$1,$Z30,FH!$99:$99)</f>
        <v>0</v>
      </c>
      <c r="K30" s="328">
        <f>SUMIF('T22'!$1:$1,$Z30,'T22'!$99:$99)</f>
        <v>0</v>
      </c>
      <c r="L30" s="325">
        <f>SUMIF(RF!$1:$1,$Z30,RF!$18:$18)</f>
        <v>0</v>
      </c>
      <c r="M30" s="325">
        <f>SUMIF(SC!$1:$1,$Z30,IF(DAY(PayDay1)=1,SC!$17:$17,SC!$35:$35))</f>
        <v>32.75</v>
      </c>
      <c r="N30" s="325">
        <f>SUMIF('RC'!$1:$1,$Z30,'RC'!$18:$18)</f>
        <v>0</v>
      </c>
      <c r="O30" s="325">
        <f>SUMIF(HoO!$1:$1,$Z30,IF(DAY(PayDay1)=1,HoO!$17:$17,HoO!$34:$34))</f>
        <v>0</v>
      </c>
      <c r="P30" s="329">
        <f>SUMIF(TM!$1:$1,$Z30,TM!$18:$18)</f>
        <v>0</v>
      </c>
      <c r="Q30" s="196">
        <f>SUMIF(Driver!$1:$1,$Z30,Driver!$19:$19)</f>
        <v>0</v>
      </c>
      <c r="R30" s="196">
        <f>SUMIF(PP!$1:$1,$Z30,PP!$85:$85)</f>
        <v>0</v>
      </c>
      <c r="S30" s="196">
        <f>SUMIF(PC!$1:$1,$Z30,PC!$86:$86)</f>
        <v>0</v>
      </c>
      <c r="T30" s="196">
        <f>SUMIF(RF!$1:$1,$Z30,RF!$22:$22)</f>
        <v>0</v>
      </c>
      <c r="U30" s="325">
        <f>SUMIF(SC!$1:$1,$Z30,IF(DAY(PayDay1)=1,SC!$18:$18,SC!$36:$36))</f>
        <v>65.5</v>
      </c>
      <c r="V30" s="330">
        <f>SUMIF(OT!$1:$1,$Z30,OT!$214:$214)</f>
        <v>53.361539433771483</v>
      </c>
      <c r="W30" s="556"/>
      <c r="X30" s="331">
        <f>(D30*B30)+E30+F30</f>
        <v>718.86153943377144</v>
      </c>
      <c r="Y30" s="321"/>
      <c r="Z30" s="321" t="str">
        <f>IFERROR(LEFT(A30,SEARCH(",",A30)-1)&amp;MID(A30,SEARCH(" ",A30),3)," ")</f>
        <v>Semeryuk Ti</v>
      </c>
    </row>
    <row r="31" spans="1:26" s="332" customFormat="1" x14ac:dyDescent="0.2">
      <c r="A31" s="634" t="s">
        <v>201</v>
      </c>
      <c r="B31" s="569">
        <v>10</v>
      </c>
      <c r="C31" s="569">
        <v>13.5</v>
      </c>
      <c r="D31" s="322">
        <f>SUM(G31:P31)</f>
        <v>4.75</v>
      </c>
      <c r="E31" s="323">
        <f>SUM(Q31:W31)</f>
        <v>0</v>
      </c>
      <c r="F31" s="324">
        <f>SUMIF(PP!$1:$1,$Z31,PP!$86:$86)+SUMIF(PC!$1:$1,$Z31,PC!$87:$87)</f>
        <v>0</v>
      </c>
      <c r="G31" s="325">
        <f>SUMIF(Driver!$1:$1,$Z31,Driver!$18:$18)</f>
        <v>0</v>
      </c>
      <c r="H31" s="326">
        <f>SUMIF(PP!$1:$1,$Z31,PP!$84:$84)</f>
        <v>4.75</v>
      </c>
      <c r="I31" s="327">
        <f>SUMIF(PC!$1:$1,$Z31,PC!$85:$85)</f>
        <v>0</v>
      </c>
      <c r="J31" s="325">
        <f>SUMIF(FH!$1:$1,$Z31,FH!$99:$99)</f>
        <v>0</v>
      </c>
      <c r="K31" s="328">
        <f>SUMIF('T22'!$1:$1,$Z31,'T22'!$99:$99)</f>
        <v>0</v>
      </c>
      <c r="L31" s="325">
        <f>SUMIF(RF!$1:$1,$Z31,RF!$18:$18)</f>
        <v>0</v>
      </c>
      <c r="M31" s="325">
        <f>SUMIF(SC!$1:$1,$Z31,IF(DAY(PayDay1)=1,SC!$17:$17,SC!$35:$35))</f>
        <v>0</v>
      </c>
      <c r="N31" s="325">
        <f>SUMIF('RC'!$1:$1,$Z31,'RC'!$18:$18)</f>
        <v>0</v>
      </c>
      <c r="O31" s="325">
        <f>SUMIF(HoO!$1:$1,$Z31,IF(DAY(PayDay1)=1,HoO!$17:$17,HoO!$34:$34))</f>
        <v>0</v>
      </c>
      <c r="P31" s="329">
        <f>SUMIF(TM!$1:$1,$Z31,TM!$18:$18)</f>
        <v>0</v>
      </c>
      <c r="Q31" s="196">
        <f>SUMIF(Driver!$1:$1,$Z31,Driver!$19:$19)</f>
        <v>0</v>
      </c>
      <c r="R31" s="196">
        <f>SUMIF(PP!$1:$1,$Z31,PP!$85:$85)</f>
        <v>0</v>
      </c>
      <c r="S31" s="196">
        <f>SUMIF(PC!$1:$1,$Z31,PC!$86:$86)</f>
        <v>0</v>
      </c>
      <c r="T31" s="196">
        <f>SUMIF(RF!$1:$1,$Z31,RF!$22:$22)</f>
        <v>0</v>
      </c>
      <c r="U31" s="325">
        <f>SUMIF(SC!$1:$1,$Z31,IF(DAY(PayDay1)=1,SC!$18:$18,SC!$36:$36))</f>
        <v>0</v>
      </c>
      <c r="V31" s="330">
        <f>SUMIF(OT!$1:$1,$Z31,OT!$214:$214)</f>
        <v>0</v>
      </c>
      <c r="W31" s="556"/>
      <c r="X31" s="331">
        <f>(D31*B31)+E31+F31</f>
        <v>47.5</v>
      </c>
      <c r="Y31" s="321"/>
      <c r="Z31" s="321" t="str">
        <f>IFERROR(LEFT(A31,SEARCH(",",A31)-1)&amp;MID(A31,SEARCH(" ",A31),3)," ")</f>
        <v>Simmons Br</v>
      </c>
    </row>
    <row r="32" spans="1:26" s="332" customFormat="1" x14ac:dyDescent="0.2">
      <c r="A32" s="634" t="s">
        <v>100</v>
      </c>
      <c r="B32" s="569">
        <v>10</v>
      </c>
      <c r="C32" s="569">
        <v>13.5</v>
      </c>
      <c r="D32" s="322">
        <f>SUM(G32:P32)</f>
        <v>39.049999999999997</v>
      </c>
      <c r="E32" s="323">
        <f>SUM(Q32:W32)</f>
        <v>106.5</v>
      </c>
      <c r="F32" s="324">
        <f>SUMIF(PP!$1:$1,$Z32,PP!$86:$86)+SUMIF(PC!$1:$1,$Z32,PC!$87:$87)</f>
        <v>0</v>
      </c>
      <c r="G32" s="325">
        <f>SUMIF(Driver!$1:$1,$Z32,Driver!$18:$18)</f>
        <v>0</v>
      </c>
      <c r="H32" s="326">
        <f>SUMIF(PP!$1:$1,$Z32,PP!$84:$84)</f>
        <v>36.549999999999997</v>
      </c>
      <c r="I32" s="327">
        <f>SUMIF(PC!$1:$1,$Z32,PC!$85:$85)</f>
        <v>0</v>
      </c>
      <c r="J32" s="325">
        <f>SUMIF(FH!$1:$1,$Z32,FH!$99:$99)</f>
        <v>0</v>
      </c>
      <c r="K32" s="328">
        <f>SUMIF('T22'!$1:$1,$Z32,'T22'!$99:$99)</f>
        <v>0</v>
      </c>
      <c r="L32" s="325">
        <f>SUMIF(RF!$1:$1,$Z32,RF!$18:$18)</f>
        <v>0</v>
      </c>
      <c r="M32" s="325">
        <f>SUMIF(SC!$1:$1,$Z32,IF(DAY(PayDay1)=1,SC!$17:$17,SC!$35:$35))</f>
        <v>0</v>
      </c>
      <c r="N32" s="325">
        <f>SUMIF('RC'!$1:$1,$Z32,'RC'!$18:$18)</f>
        <v>0</v>
      </c>
      <c r="O32" s="325">
        <f>SUMIF(HoO!$1:$1,$Z32,IF(DAY(PayDay1)=1,HoO!$17:$17,HoO!$34:$34))</f>
        <v>0</v>
      </c>
      <c r="P32" s="329">
        <f>SUMIF(TM!$1:$1,$Z32,TM!$18:$18)</f>
        <v>2.5</v>
      </c>
      <c r="Q32" s="196">
        <f>SUMIF(Driver!$1:$1,$Z32,Driver!$19:$19)</f>
        <v>0</v>
      </c>
      <c r="R32" s="196">
        <f>SUMIF(PP!$1:$1,$Z32,PP!$85:$85)</f>
        <v>80</v>
      </c>
      <c r="S32" s="196">
        <f>SUMIF(PC!$1:$1,$Z32,PC!$86:$86)</f>
        <v>0</v>
      </c>
      <c r="T32" s="196">
        <f>SUMIF(RF!$1:$1,$Z32,RF!$22:$22)</f>
        <v>0</v>
      </c>
      <c r="U32" s="325">
        <f>SUMIF(SC!$1:$1,$Z32,IF(DAY(PayDay1)=1,SC!$18:$18,SC!$36:$36))</f>
        <v>0</v>
      </c>
      <c r="V32" s="330">
        <f>SUMIF(OT!$1:$1,$Z32,OT!$214:$214)</f>
        <v>26.500000000000004</v>
      </c>
      <c r="W32" s="556"/>
      <c r="X32" s="331">
        <f>(D32*B32)+E32+F32</f>
        <v>497</v>
      </c>
      <c r="Y32" s="321"/>
      <c r="Z32" s="321" t="str">
        <f>IFERROR(LEFT(A32,SEARCH(",",A32)-1)&amp;MID(A32,SEARCH(" ",A32),3)," ")</f>
        <v>Skogberg Ma</v>
      </c>
    </row>
    <row r="33" spans="1:26" s="332" customFormat="1" x14ac:dyDescent="0.2">
      <c r="A33" s="634" t="s">
        <v>198</v>
      </c>
      <c r="B33" s="569">
        <v>10</v>
      </c>
      <c r="C33" s="569">
        <v>13.5</v>
      </c>
      <c r="D33" s="322">
        <f>SUM(G33:P33)</f>
        <v>4.75</v>
      </c>
      <c r="E33" s="323">
        <f>SUM(Q33:W33)</f>
        <v>0</v>
      </c>
      <c r="F33" s="324">
        <f>SUMIF(PP!$1:$1,$Z33,PP!$86:$86)+SUMIF(PC!$1:$1,$Z33,PC!$87:$87)</f>
        <v>0</v>
      </c>
      <c r="G33" s="325">
        <f>SUMIF(Driver!$1:$1,$Z33,Driver!$18:$18)</f>
        <v>0</v>
      </c>
      <c r="H33" s="326">
        <f>SUMIF(PP!$1:$1,$Z33,PP!$84:$84)</f>
        <v>4.75</v>
      </c>
      <c r="I33" s="327">
        <f>SUMIF(PC!$1:$1,$Z33,PC!$85:$85)</f>
        <v>0</v>
      </c>
      <c r="J33" s="325">
        <f>SUMIF(FH!$1:$1,$Z33,FH!$99:$99)</f>
        <v>0</v>
      </c>
      <c r="K33" s="328">
        <f>SUMIF('T22'!$1:$1,$Z33,'T22'!$99:$99)</f>
        <v>0</v>
      </c>
      <c r="L33" s="325">
        <f>SUMIF(RF!$1:$1,$Z33,RF!$18:$18)</f>
        <v>0</v>
      </c>
      <c r="M33" s="325">
        <f>SUMIF(SC!$1:$1,$Z33,IF(DAY(PayDay1)=1,SC!$17:$17,SC!$35:$35))</f>
        <v>0</v>
      </c>
      <c r="N33" s="325">
        <f>SUMIF('RC'!$1:$1,$Z33,'RC'!$18:$18)</f>
        <v>0</v>
      </c>
      <c r="O33" s="325">
        <f>SUMIF(HoO!$1:$1,$Z33,IF(DAY(PayDay1)=1,HoO!$17:$17,HoO!$34:$34))</f>
        <v>0</v>
      </c>
      <c r="P33" s="329">
        <f>SUMIF(TM!$1:$1,$Z33,TM!$18:$18)</f>
        <v>0</v>
      </c>
      <c r="Q33" s="196">
        <f>SUMIF(Driver!$1:$1,$Z33,Driver!$19:$19)</f>
        <v>0</v>
      </c>
      <c r="R33" s="196">
        <f>SUMIF(PP!$1:$1,$Z33,PP!$85:$85)</f>
        <v>0</v>
      </c>
      <c r="S33" s="196">
        <f>SUMIF(PC!$1:$1,$Z33,PC!$86:$86)</f>
        <v>0</v>
      </c>
      <c r="T33" s="196">
        <f>SUMIF(RF!$1:$1,$Z33,RF!$22:$22)</f>
        <v>0</v>
      </c>
      <c r="U33" s="325">
        <f>SUMIF(SC!$1:$1,$Z33,IF(DAY(PayDay1)=1,SC!$18:$18,SC!$36:$36))</f>
        <v>0</v>
      </c>
      <c r="V33" s="330">
        <f>SUMIF(OT!$1:$1,$Z33,OT!$214:$214)</f>
        <v>0</v>
      </c>
      <c r="W33" s="556"/>
      <c r="X33" s="331">
        <f>(D33*B33)+E33+F33</f>
        <v>47.5</v>
      </c>
      <c r="Y33" s="321"/>
      <c r="Z33" s="321" t="str">
        <f>IFERROR(LEFT(A33,SEARCH(",",A33)-1)&amp;MID(A33,SEARCH(" ",A33),3)," ")</f>
        <v>Snow Ky</v>
      </c>
    </row>
    <row r="34" spans="1:26" x14ac:dyDescent="0.2">
      <c r="A34" s="634" t="s">
        <v>153</v>
      </c>
      <c r="B34" s="569">
        <v>10</v>
      </c>
      <c r="C34" s="569">
        <v>13.5</v>
      </c>
      <c r="D34" s="322">
        <f>SUM(G34:P34)</f>
        <v>15</v>
      </c>
      <c r="E34" s="323">
        <f>SUM(Q34:W34)</f>
        <v>0</v>
      </c>
      <c r="F34" s="324">
        <f>SUMIF(PP!$1:$1,$Z34,PP!$86:$86)+SUMIF(PC!$1:$1,$Z34,PC!$87:$87)</f>
        <v>0</v>
      </c>
      <c r="G34" s="325">
        <f>SUMIF(Driver!$1:$1,$Z34,Driver!$18:$18)</f>
        <v>0</v>
      </c>
      <c r="H34" s="326">
        <f>SUMIF(PP!$1:$1,$Z34,PP!$84:$84)</f>
        <v>15</v>
      </c>
      <c r="I34" s="327">
        <f>SUMIF(PC!$1:$1,$Z34,PC!$85:$85)</f>
        <v>0</v>
      </c>
      <c r="J34" s="325">
        <f>SUMIF(FH!$1:$1,$Z34,FH!$99:$99)</f>
        <v>0</v>
      </c>
      <c r="K34" s="328">
        <f>SUMIF('T22'!$1:$1,$Z34,'T22'!$99:$99)</f>
        <v>0</v>
      </c>
      <c r="L34" s="325">
        <f>SUMIF(RF!$1:$1,$Z34,RF!$18:$18)</f>
        <v>0</v>
      </c>
      <c r="M34" s="325">
        <f>SUMIF(SC!$1:$1,$Z34,IF(DAY(PayDay1)=1,SC!$17:$17,SC!$35:$35))</f>
        <v>0</v>
      </c>
      <c r="N34" s="325">
        <f>SUMIF('RC'!$1:$1,$Z34,'RC'!$18:$18)</f>
        <v>0</v>
      </c>
      <c r="O34" s="325">
        <f>SUMIF(HoO!$1:$1,$Z34,IF(DAY(PayDay1)=1,HoO!$17:$17,HoO!$34:$34))</f>
        <v>0</v>
      </c>
      <c r="P34" s="329">
        <f>SUMIF(TM!$1:$1,$Z34,TM!$18:$18)</f>
        <v>0</v>
      </c>
      <c r="Q34" s="196">
        <f>SUMIF(Driver!$1:$1,$Z34,Driver!$19:$19)</f>
        <v>0</v>
      </c>
      <c r="R34" s="196">
        <f>SUMIF(PP!$1:$1,$Z34,PP!$85:$85)</f>
        <v>0</v>
      </c>
      <c r="S34" s="196">
        <f>SUMIF(PC!$1:$1,$Z34,PC!$86:$86)</f>
        <v>0</v>
      </c>
      <c r="T34" s="196">
        <f>SUMIF(RF!$1:$1,$Z34,RF!$22:$22)</f>
        <v>0</v>
      </c>
      <c r="U34" s="325">
        <f>SUMIF(SC!$1:$1,$Z34,IF(DAY(PayDay1)=1,SC!$18:$18,SC!$36:$36))</f>
        <v>0</v>
      </c>
      <c r="V34" s="330">
        <f>SUMIF(OT!$1:$1,$Z34,OT!$214:$214)</f>
        <v>0</v>
      </c>
      <c r="W34" s="556"/>
      <c r="X34" s="331">
        <f>(D34*B34)+E34+F34</f>
        <v>150</v>
      </c>
      <c r="Y34" s="321"/>
      <c r="Z34" s="321" t="str">
        <f>IFERROR(LEFT(A34,SEARCH(",",A34)-1)&amp;MID(A34,SEARCH(" ",A34),3)," ")</f>
        <v>Tedeschi Tr</v>
      </c>
    </row>
    <row r="35" spans="1:26" s="332" customFormat="1" x14ac:dyDescent="0.2">
      <c r="A35" s="634" t="s">
        <v>142</v>
      </c>
      <c r="B35" s="569">
        <v>10</v>
      </c>
      <c r="C35" s="569">
        <v>13.5</v>
      </c>
      <c r="D35" s="322">
        <f>SUM(G35:P35)</f>
        <v>14.75</v>
      </c>
      <c r="E35" s="323">
        <f>SUM(Q35:W35)</f>
        <v>2.5</v>
      </c>
      <c r="F35" s="324">
        <f>SUMIF(PP!$1:$1,$Z35,PP!$86:$86)+SUMIF(PC!$1:$1,$Z35,PC!$87:$87)</f>
        <v>39</v>
      </c>
      <c r="G35" s="325">
        <f>SUMIF(Driver!$1:$1,$Z35,Driver!$18:$18)</f>
        <v>0</v>
      </c>
      <c r="H35" s="326">
        <f>SUMIF(PP!$1:$1,$Z35,PP!$84:$84)</f>
        <v>3.5</v>
      </c>
      <c r="I35" s="327">
        <f>SUMIF(PC!$1:$1,$Z35,PC!$85:$85)</f>
        <v>0</v>
      </c>
      <c r="J35" s="325">
        <f>SUMIF(FH!$1:$1,$Z35,FH!$99:$99)</f>
        <v>0</v>
      </c>
      <c r="K35" s="328">
        <f>SUMIF('T22'!$1:$1,$Z35,'T22'!$99:$99)</f>
        <v>0</v>
      </c>
      <c r="L35" s="325">
        <f>SUMIF(RF!$1:$1,$Z35,RF!$18:$18)</f>
        <v>0</v>
      </c>
      <c r="M35" s="325">
        <f>SUMIF(SC!$1:$1,$Z35,IF(DAY(PayDay1)=1,SC!$17:$17,SC!$35:$35))</f>
        <v>0</v>
      </c>
      <c r="N35" s="325">
        <f>SUMIF('RC'!$1:$1,$Z35,'RC'!$18:$18)</f>
        <v>11.25</v>
      </c>
      <c r="O35" s="325">
        <f>SUMIF(HoO!$1:$1,$Z35,IF(DAY(PayDay1)=1,HoO!$17:$17,HoO!$34:$34))</f>
        <v>0</v>
      </c>
      <c r="P35" s="329">
        <f>SUMIF(TM!$1:$1,$Z35,TM!$18:$18)</f>
        <v>0</v>
      </c>
      <c r="Q35" s="196">
        <f>SUMIF(Driver!$1:$1,$Z35,Driver!$19:$19)</f>
        <v>0</v>
      </c>
      <c r="R35" s="196">
        <f>SUMIF(PP!$1:$1,$Z35,PP!$85:$85)</f>
        <v>0</v>
      </c>
      <c r="S35" s="196">
        <f>SUMIF(PC!$1:$1,$Z35,PC!$86:$86)</f>
        <v>0</v>
      </c>
      <c r="T35" s="196">
        <f>SUMIF(RF!$1:$1,$Z35,RF!$22:$22)</f>
        <v>0</v>
      </c>
      <c r="U35" s="325">
        <f>SUMIF(SC!$1:$1,$Z35,IF(DAY(PayDay1)=1,SC!$18:$18,SC!$36:$36))</f>
        <v>0</v>
      </c>
      <c r="V35" s="330">
        <f>SUMIF(OT!$1:$1,$Z35,OT!$214:$214)</f>
        <v>2.5</v>
      </c>
      <c r="W35" s="556"/>
      <c r="X35" s="331">
        <f>(D35*B35)+E35+F35</f>
        <v>189</v>
      </c>
      <c r="Y35" s="321"/>
      <c r="Z35" s="321" t="str">
        <f>IFERROR(LEFT(A35,SEARCH(",",A35)-1)&amp;MID(A35,SEARCH(" ",A35),3)," ")</f>
        <v>Thimmes Se</v>
      </c>
    </row>
    <row r="36" spans="1:26" s="332" customFormat="1" x14ac:dyDescent="0.2">
      <c r="A36" s="634" t="s">
        <v>126</v>
      </c>
      <c r="B36" s="569">
        <v>10</v>
      </c>
      <c r="C36" s="569">
        <v>13.5</v>
      </c>
      <c r="D36" s="322">
        <f>SUM(G36:P36)</f>
        <v>7.5</v>
      </c>
      <c r="E36" s="323">
        <f>SUM(Q36:W36)</f>
        <v>0</v>
      </c>
      <c r="F36" s="324">
        <f>SUMIF(PP!$1:$1,$Z36,PP!$86:$86)+SUMIF(PC!$1:$1,$Z36,PC!$87:$87)</f>
        <v>0</v>
      </c>
      <c r="G36" s="325">
        <f>SUMIF(Driver!$1:$1,$Z36,Driver!$18:$18)</f>
        <v>0</v>
      </c>
      <c r="H36" s="326">
        <f>SUMIF(PP!$1:$1,$Z36,PP!$84:$84)</f>
        <v>7.5</v>
      </c>
      <c r="I36" s="327">
        <f>SUMIF(PC!$1:$1,$Z36,PC!$85:$85)</f>
        <v>0</v>
      </c>
      <c r="J36" s="325">
        <f>SUMIF(FH!$1:$1,$Z36,FH!$99:$99)</f>
        <v>0</v>
      </c>
      <c r="K36" s="328">
        <f>SUMIF('T22'!$1:$1,$Z36,'T22'!$99:$99)</f>
        <v>0</v>
      </c>
      <c r="L36" s="325">
        <f>SUMIF(RF!$1:$1,$Z36,RF!$18:$18)</f>
        <v>0</v>
      </c>
      <c r="M36" s="325">
        <f>SUMIF(SC!$1:$1,$Z36,IF(DAY(PayDay1)=1,SC!$17:$17,SC!$35:$35))</f>
        <v>0</v>
      </c>
      <c r="N36" s="325">
        <f>SUMIF('RC'!$1:$1,$Z36,'RC'!$18:$18)</f>
        <v>0</v>
      </c>
      <c r="O36" s="325">
        <f>SUMIF(HoO!$1:$1,$Z36,IF(DAY(PayDay1)=1,HoO!$17:$17,HoO!$34:$34))</f>
        <v>0</v>
      </c>
      <c r="P36" s="329">
        <f>SUMIF(TM!$1:$1,$Z36,TM!$18:$18)</f>
        <v>0</v>
      </c>
      <c r="Q36" s="196">
        <f>SUMIF(Driver!$1:$1,$Z36,Driver!$19:$19)</f>
        <v>0</v>
      </c>
      <c r="R36" s="196">
        <f>SUMIF(PP!$1:$1,$Z36,PP!$85:$85)</f>
        <v>0</v>
      </c>
      <c r="S36" s="196">
        <f>SUMIF(PC!$1:$1,$Z36,PC!$86:$86)</f>
        <v>0</v>
      </c>
      <c r="T36" s="196">
        <f>SUMIF(RF!$1:$1,$Z36,RF!$22:$22)</f>
        <v>0</v>
      </c>
      <c r="U36" s="325">
        <f>SUMIF(SC!$1:$1,$Z36,IF(DAY(PayDay1)=1,SC!$18:$18,SC!$36:$36))</f>
        <v>0</v>
      </c>
      <c r="V36" s="330">
        <f>SUMIF(OT!$1:$1,$Z36,OT!$214:$214)</f>
        <v>0</v>
      </c>
      <c r="W36" s="556"/>
      <c r="X36" s="331">
        <f>(D36*B36)+E36+F36</f>
        <v>75</v>
      </c>
      <c r="Y36" s="321"/>
      <c r="Z36" s="321" t="str">
        <f>IFERROR(LEFT(A36,SEARCH(",",A36)-1)&amp;MID(A36,SEARCH(" ",A36),3)," ")</f>
        <v>Torres Vi</v>
      </c>
    </row>
    <row r="37" spans="1:26" s="332" customFormat="1" x14ac:dyDescent="0.2">
      <c r="A37" s="634" t="s">
        <v>232</v>
      </c>
      <c r="B37" s="569">
        <v>10</v>
      </c>
      <c r="C37" s="569">
        <v>13.5</v>
      </c>
      <c r="D37" s="322">
        <f>SUM(G37:P37)</f>
        <v>0</v>
      </c>
      <c r="E37" s="323">
        <f>SUM(Q37:W37)</f>
        <v>0</v>
      </c>
      <c r="F37" s="324">
        <f>SUMIF(PP!$1:$1,$Z37,PP!$86:$86)+SUMIF(PC!$1:$1,$Z37,PC!$87:$87)</f>
        <v>0</v>
      </c>
      <c r="G37" s="325">
        <f>SUMIF(Driver!$1:$1,$Z37,Driver!$18:$18)</f>
        <v>0</v>
      </c>
      <c r="H37" s="326">
        <f>SUMIF(PP!$1:$1,$Z37,PP!$84:$84)</f>
        <v>0</v>
      </c>
      <c r="I37" s="327">
        <f>SUMIF(PC!$1:$1,$Z37,PC!$85:$85)</f>
        <v>0</v>
      </c>
      <c r="J37" s="325">
        <f>SUMIF(FH!$1:$1,$Z37,FH!$99:$99)</f>
        <v>0</v>
      </c>
      <c r="K37" s="328">
        <f>SUMIF('T22'!$1:$1,$Z37,'T22'!$99:$99)</f>
        <v>0</v>
      </c>
      <c r="L37" s="325">
        <f>SUMIF(RF!$1:$1,$Z37,RF!$18:$18)</f>
        <v>0</v>
      </c>
      <c r="M37" s="325">
        <f>SUMIF(SC!$1:$1,$Z37,IF(DAY(PayDay1)=1,SC!$17:$17,SC!$35:$35))</f>
        <v>0</v>
      </c>
      <c r="N37" s="325">
        <f>SUMIF('RC'!$1:$1,$Z37,'RC'!$18:$18)</f>
        <v>0</v>
      </c>
      <c r="O37" s="325">
        <f>SUMIF(HoO!$1:$1,$Z37,IF(DAY(PayDay1)=1,HoO!$17:$17,HoO!$34:$34))</f>
        <v>0</v>
      </c>
      <c r="P37" s="329">
        <f>SUMIF(TM!$1:$1,$Z37,TM!$18:$18)</f>
        <v>0</v>
      </c>
      <c r="Q37" s="196">
        <f>SUMIF(Driver!$1:$1,$Z37,Driver!$19:$19)</f>
        <v>0</v>
      </c>
      <c r="R37" s="196">
        <f>SUMIF(PP!$1:$1,$Z37,PP!$85:$85)</f>
        <v>0</v>
      </c>
      <c r="S37" s="196">
        <f>SUMIF(PC!$1:$1,$Z37,PC!$86:$86)</f>
        <v>0</v>
      </c>
      <c r="T37" s="196">
        <f>SUMIF(RF!$1:$1,$Z37,RF!$22:$22)</f>
        <v>0</v>
      </c>
      <c r="U37" s="325">
        <f>SUMIF(SC!$1:$1,$Z37,IF(DAY(PayDay1)=1,SC!$18:$18,SC!$36:$36))</f>
        <v>0</v>
      </c>
      <c r="V37" s="330">
        <f>SUMIF(OT!$1:$1,$Z37,OT!$214:$214)</f>
        <v>0</v>
      </c>
      <c r="W37" s="556"/>
      <c r="X37" s="331">
        <f>(D37*B37)+E37+F37</f>
        <v>0</v>
      </c>
      <c r="Y37" s="321"/>
      <c r="Z37" s="321" t="str">
        <f>IFERROR(LEFT(A37,SEARCH(",",A37)-1)&amp;MID(A37,SEARCH(" ",A37),3)," ")</f>
        <v>Veilleux Ma</v>
      </c>
    </row>
    <row r="38" spans="1:26" s="332" customFormat="1" x14ac:dyDescent="0.2">
      <c r="A38" s="634" t="s">
        <v>137</v>
      </c>
      <c r="B38" s="569">
        <v>10</v>
      </c>
      <c r="C38" s="569">
        <v>13.5</v>
      </c>
      <c r="D38" s="322">
        <f>SUM(G38:P38)</f>
        <v>23.25</v>
      </c>
      <c r="E38" s="323">
        <f>SUM(Q38:W38)</f>
        <v>0</v>
      </c>
      <c r="F38" s="324">
        <f>SUMIF(PP!$1:$1,$Z38,PP!$86:$86)+SUMIF(PC!$1:$1,$Z38,PC!$87:$87)</f>
        <v>0</v>
      </c>
      <c r="G38" s="325">
        <f>SUMIF(Driver!$1:$1,$Z38,Driver!$18:$18)</f>
        <v>0</v>
      </c>
      <c r="H38" s="326">
        <f>SUMIF(PP!$1:$1,$Z38,PP!$84:$84)</f>
        <v>18.75</v>
      </c>
      <c r="I38" s="327">
        <f>SUMIF(PC!$1:$1,$Z38,PC!$85:$85)</f>
        <v>0</v>
      </c>
      <c r="J38" s="325">
        <f>SUMIF(FH!$1:$1,$Z38,FH!$99:$99)</f>
        <v>0</v>
      </c>
      <c r="K38" s="328">
        <f>SUMIF('T22'!$1:$1,$Z38,'T22'!$99:$99)</f>
        <v>0</v>
      </c>
      <c r="L38" s="325">
        <f>SUMIF(RF!$1:$1,$Z38,RF!$18:$18)</f>
        <v>0</v>
      </c>
      <c r="M38" s="325">
        <f>SUMIF(SC!$1:$1,$Z38,IF(DAY(PayDay1)=1,SC!$17:$17,SC!$35:$35))</f>
        <v>0</v>
      </c>
      <c r="N38" s="325">
        <f>SUMIF('RC'!$1:$1,$Z38,'RC'!$18:$18)</f>
        <v>4.5</v>
      </c>
      <c r="O38" s="325">
        <f>SUMIF(HoO!$1:$1,$Z38,IF(DAY(PayDay1)=1,HoO!$17:$17,HoO!$34:$34))</f>
        <v>0</v>
      </c>
      <c r="P38" s="329">
        <f>SUMIF(TM!$1:$1,$Z38,TM!$18:$18)</f>
        <v>0</v>
      </c>
      <c r="Q38" s="196">
        <f>SUMIF(Driver!$1:$1,$Z38,Driver!$19:$19)</f>
        <v>0</v>
      </c>
      <c r="R38" s="196">
        <f>SUMIF(PP!$1:$1,$Z38,PP!$85:$85)</f>
        <v>0</v>
      </c>
      <c r="S38" s="196">
        <f>SUMIF(PC!$1:$1,$Z38,PC!$86:$86)</f>
        <v>0</v>
      </c>
      <c r="T38" s="196">
        <f>SUMIF(RF!$1:$1,$Z38,RF!$22:$22)</f>
        <v>0</v>
      </c>
      <c r="U38" s="325">
        <f>SUMIF(SC!$1:$1,$Z38,IF(DAY(PayDay1)=1,SC!$18:$18,SC!$36:$36))</f>
        <v>0</v>
      </c>
      <c r="V38" s="330">
        <f>SUMIF(OT!$1:$1,$Z38,OT!$214:$214)</f>
        <v>0</v>
      </c>
      <c r="W38" s="556"/>
      <c r="X38" s="331">
        <f>(D38*B38)+E38+F38</f>
        <v>232.5</v>
      </c>
      <c r="Y38" s="321"/>
      <c r="Z38" s="321" t="str">
        <f>IFERROR(LEFT(A38,SEARCH(",",A38)-1)&amp;MID(A38,SEARCH(" ",A38),3)," ")</f>
        <v>Wedman Ke</v>
      </c>
    </row>
    <row r="39" spans="1:26" s="332" customFormat="1" x14ac:dyDescent="0.2">
      <c r="A39" s="634"/>
      <c r="B39" s="569"/>
      <c r="C39" s="569"/>
      <c r="D39" s="322">
        <f>SUM(G39:P39)</f>
        <v>0</v>
      </c>
      <c r="E39" s="323">
        <f>SUM(Q39:W39)</f>
        <v>0</v>
      </c>
      <c r="F39" s="324">
        <f>SUMIF(PP!$1:$1,$Z39,PP!$86:$86)+SUMIF(PC!$1:$1,$Z39,PC!$87:$87)</f>
        <v>0</v>
      </c>
      <c r="G39" s="325">
        <f>SUMIF(Driver!$1:$1,$Z39,Driver!$18:$18)</f>
        <v>0</v>
      </c>
      <c r="H39" s="326">
        <f>SUMIF(PP!$1:$1,$Z39,PP!$84:$84)</f>
        <v>0</v>
      </c>
      <c r="I39" s="327">
        <f>SUMIF(PC!$1:$1,$Z39,PC!$85:$85)</f>
        <v>0</v>
      </c>
      <c r="J39" s="325">
        <f>SUMIF(FH!$1:$1,$Z39,FH!$99:$99)</f>
        <v>0</v>
      </c>
      <c r="K39" s="328">
        <f>SUMIF('T22'!$1:$1,$Z39,'T22'!$99:$99)</f>
        <v>0</v>
      </c>
      <c r="L39" s="325">
        <f>SUMIF(RF!$1:$1,$Z39,RF!$18:$18)</f>
        <v>0</v>
      </c>
      <c r="M39" s="325">
        <f>SUMIF(SC!$1:$1,$Z39,IF(DAY(PayDay1)=1,SC!$17:$17,SC!$35:$35))</f>
        <v>0</v>
      </c>
      <c r="N39" s="325">
        <f>SUMIF('RC'!$1:$1,$Z39,'RC'!$18:$18)</f>
        <v>0</v>
      </c>
      <c r="O39" s="325">
        <f>SUMIF(HoO!$1:$1,$Z39,IF(DAY(PayDay1)=1,HoO!$17:$17,HoO!$34:$34))</f>
        <v>0</v>
      </c>
      <c r="P39" s="329">
        <f>SUMIF(TM!$1:$1,$Z39,TM!$18:$18)</f>
        <v>0</v>
      </c>
      <c r="Q39" s="196">
        <f>SUMIF(Driver!$1:$1,$Z39,Driver!$19:$19)</f>
        <v>0</v>
      </c>
      <c r="R39" s="196">
        <f>SUMIF(PP!$1:$1,$Z39,PP!$85:$85)</f>
        <v>0</v>
      </c>
      <c r="S39" s="196">
        <f>SUMIF(PC!$1:$1,$Z39,PC!$86:$86)</f>
        <v>0</v>
      </c>
      <c r="T39" s="196">
        <f>SUMIF(RF!$1:$1,$Z39,RF!$22:$22)</f>
        <v>0</v>
      </c>
      <c r="U39" s="325">
        <f>SUMIF(SC!$1:$1,$Z39,IF(DAY(PayDay1)=1,SC!$18:$18,SC!$36:$36))</f>
        <v>0</v>
      </c>
      <c r="V39" s="330">
        <f>SUMIF(OT!$1:$1,$Z39,OT!$214:$214)</f>
        <v>0</v>
      </c>
      <c r="W39" s="556"/>
      <c r="X39" s="331">
        <f>(D39*B39)+E39+F39</f>
        <v>0</v>
      </c>
      <c r="Y39" s="321"/>
      <c r="Z39" s="321" t="str">
        <f>IFERROR(LEFT(A39,SEARCH(",",A39)-1)&amp;MID(A39,SEARCH(" ",A39),3)," ")</f>
        <v xml:space="preserve"> </v>
      </c>
    </row>
    <row r="40" spans="1:26" s="332" customFormat="1" x14ac:dyDescent="0.2">
      <c r="A40" s="634"/>
      <c r="B40" s="569"/>
      <c r="C40" s="569"/>
      <c r="D40" s="322">
        <f>SUM(G40:P40)</f>
        <v>0</v>
      </c>
      <c r="E40" s="323">
        <f>SUM(Q40:W40)</f>
        <v>0</v>
      </c>
      <c r="F40" s="324">
        <f>SUMIF(PP!$1:$1,$Z40,PP!$86:$86)+SUMIF(PC!$1:$1,$Z40,PC!$87:$87)</f>
        <v>0</v>
      </c>
      <c r="G40" s="325">
        <f>SUMIF(Driver!$1:$1,$Z40,Driver!$18:$18)</f>
        <v>0</v>
      </c>
      <c r="H40" s="326">
        <f>SUMIF(PP!$1:$1,$Z40,PP!$84:$84)</f>
        <v>0</v>
      </c>
      <c r="I40" s="327">
        <f>SUMIF(PC!$1:$1,$Z40,PC!$85:$85)</f>
        <v>0</v>
      </c>
      <c r="J40" s="325">
        <f>SUMIF(FH!$1:$1,$Z40,FH!$99:$99)</f>
        <v>0</v>
      </c>
      <c r="K40" s="328">
        <f>SUMIF('T22'!$1:$1,$Z40,'T22'!$99:$99)</f>
        <v>0</v>
      </c>
      <c r="L40" s="325">
        <f>SUMIF(RF!$1:$1,$Z40,RF!$18:$18)</f>
        <v>0</v>
      </c>
      <c r="M40" s="325">
        <f>SUMIF(SC!$1:$1,$Z40,IF(DAY(PayDay1)=1,SC!$17:$17,SC!$35:$35))</f>
        <v>0</v>
      </c>
      <c r="N40" s="325">
        <f>SUMIF('RC'!$1:$1,$Z40,'RC'!$18:$18)</f>
        <v>0</v>
      </c>
      <c r="O40" s="325">
        <f>SUMIF(HoO!$1:$1,$Z40,IF(DAY(PayDay1)=1,HoO!$17:$17,HoO!$34:$34))</f>
        <v>0</v>
      </c>
      <c r="P40" s="329">
        <f>SUMIF(TM!$1:$1,$Z40,TM!$18:$18)</f>
        <v>0</v>
      </c>
      <c r="Q40" s="196">
        <f>SUMIF(Driver!$1:$1,$Z40,Driver!$19:$19)</f>
        <v>0</v>
      </c>
      <c r="R40" s="196">
        <f>SUMIF(PP!$1:$1,$Z40,PP!$85:$85)</f>
        <v>0</v>
      </c>
      <c r="S40" s="196">
        <f>SUMIF(PC!$1:$1,$Z40,PC!$86:$86)</f>
        <v>0</v>
      </c>
      <c r="T40" s="196">
        <f>SUMIF(RF!$1:$1,$Z40,RF!$22:$22)</f>
        <v>0</v>
      </c>
      <c r="U40" s="325">
        <f>SUMIF(SC!$1:$1,$Z40,IF(DAY(PayDay1)=1,SC!$18:$18,SC!$36:$36))</f>
        <v>0</v>
      </c>
      <c r="V40" s="330">
        <f>SUMIF(OT!$1:$1,$Z40,OT!$214:$214)</f>
        <v>0</v>
      </c>
      <c r="W40" s="556"/>
      <c r="X40" s="331">
        <f>(D40*B40)+E40+F40</f>
        <v>0</v>
      </c>
      <c r="Y40" s="321"/>
      <c r="Z40" s="321" t="str">
        <f>IFERROR(LEFT(A40,SEARCH(",",A40)-1)&amp;MID(A40,SEARCH(" ",A40),3)," ")</f>
        <v xml:space="preserve"> </v>
      </c>
    </row>
    <row r="41" spans="1:26" s="332" customFormat="1" x14ac:dyDescent="0.2">
      <c r="A41" s="634"/>
      <c r="B41" s="569"/>
      <c r="C41" s="569"/>
      <c r="D41" s="322">
        <f>SUM(G41:P41)</f>
        <v>0</v>
      </c>
      <c r="E41" s="323">
        <f>SUM(Q41:W41)</f>
        <v>0</v>
      </c>
      <c r="F41" s="324">
        <f>SUMIF(PP!$1:$1,$Z41,PP!$86:$86)+SUMIF(PC!$1:$1,$Z41,PC!$87:$87)</f>
        <v>0</v>
      </c>
      <c r="G41" s="325">
        <f>SUMIF(Driver!$1:$1,$Z41,Driver!$18:$18)</f>
        <v>0</v>
      </c>
      <c r="H41" s="326">
        <f>SUMIF(PP!$1:$1,$Z41,PP!$84:$84)</f>
        <v>0</v>
      </c>
      <c r="I41" s="327">
        <f>SUMIF(PC!$1:$1,$Z41,PC!$85:$85)</f>
        <v>0</v>
      </c>
      <c r="J41" s="325">
        <f>SUMIF(FH!$1:$1,$Z41,FH!$99:$99)</f>
        <v>0</v>
      </c>
      <c r="K41" s="328">
        <f>SUMIF('T22'!$1:$1,$Z41,'T22'!$99:$99)</f>
        <v>0</v>
      </c>
      <c r="L41" s="325">
        <f>SUMIF(RF!$1:$1,$Z41,RF!$18:$18)</f>
        <v>0</v>
      </c>
      <c r="M41" s="325">
        <f>SUMIF(SC!$1:$1,$Z41,IF(DAY(PayDay1)=1,SC!$17:$17,SC!$35:$35))</f>
        <v>0</v>
      </c>
      <c r="N41" s="325">
        <f>SUMIF('RC'!$1:$1,$Z41,'RC'!$18:$18)</f>
        <v>0</v>
      </c>
      <c r="O41" s="325">
        <f>SUMIF(HoO!$1:$1,$Z41,IF(DAY(PayDay1)=1,HoO!$17:$17,HoO!$34:$34))</f>
        <v>0</v>
      </c>
      <c r="P41" s="329">
        <f>SUMIF(TM!$1:$1,$Z41,TM!$18:$18)</f>
        <v>0</v>
      </c>
      <c r="Q41" s="196">
        <f>SUMIF(Driver!$1:$1,$Z41,Driver!$19:$19)</f>
        <v>0</v>
      </c>
      <c r="R41" s="196">
        <f>SUMIF(PP!$1:$1,$Z41,PP!$85:$85)</f>
        <v>0</v>
      </c>
      <c r="S41" s="196">
        <f>SUMIF(PC!$1:$1,$Z41,PC!$86:$86)</f>
        <v>0</v>
      </c>
      <c r="T41" s="196">
        <f>SUMIF(RF!$1:$1,$Z41,RF!$22:$22)</f>
        <v>0</v>
      </c>
      <c r="U41" s="325">
        <f>SUMIF(SC!$1:$1,$Z41,IF(DAY(PayDay1)=1,SC!$18:$18,SC!$36:$36))</f>
        <v>0</v>
      </c>
      <c r="V41" s="330">
        <f>SUMIF(OT!$1:$1,$Z41,OT!$214:$214)</f>
        <v>0</v>
      </c>
      <c r="W41" s="556"/>
      <c r="X41" s="331">
        <f>(D41*B41)+E41+F41</f>
        <v>0</v>
      </c>
      <c r="Y41" s="321"/>
      <c r="Z41" s="321" t="str">
        <f>IFERROR(LEFT(A41,SEARCH(",",A41)-1)&amp;MID(A41,SEARCH(" ",A41),3)," ")</f>
        <v xml:space="preserve"> </v>
      </c>
    </row>
    <row r="42" spans="1:26" s="332" customFormat="1" x14ac:dyDescent="0.2">
      <c r="A42" s="634"/>
      <c r="B42" s="569"/>
      <c r="C42" s="569"/>
      <c r="D42" s="322">
        <f>SUM(G42:P42)</f>
        <v>0</v>
      </c>
      <c r="E42" s="323">
        <f>SUM(Q42:W42)</f>
        <v>0</v>
      </c>
      <c r="F42" s="324">
        <f>SUMIF(PP!$1:$1,$Z42,PP!$86:$86)+SUMIF(PC!$1:$1,$Z42,PC!$87:$87)</f>
        <v>0</v>
      </c>
      <c r="G42" s="325">
        <f>SUMIF(Driver!$1:$1,$Z42,Driver!$18:$18)</f>
        <v>0</v>
      </c>
      <c r="H42" s="326">
        <f>SUMIF(PP!$1:$1,$Z42,PP!$84:$84)</f>
        <v>0</v>
      </c>
      <c r="I42" s="327">
        <f>SUMIF(PC!$1:$1,$Z42,PC!$85:$85)</f>
        <v>0</v>
      </c>
      <c r="J42" s="325">
        <f>SUMIF(FH!$1:$1,$Z42,FH!$99:$99)</f>
        <v>0</v>
      </c>
      <c r="K42" s="328">
        <f>SUMIF('T22'!$1:$1,$Z42,'T22'!$99:$99)</f>
        <v>0</v>
      </c>
      <c r="L42" s="325">
        <f>SUMIF(RF!$1:$1,$Z42,RF!$18:$18)</f>
        <v>0</v>
      </c>
      <c r="M42" s="325">
        <f>SUMIF(SC!$1:$1,$Z42,IF(DAY(PayDay1)=1,SC!$17:$17,SC!$35:$35))</f>
        <v>0</v>
      </c>
      <c r="N42" s="325">
        <f>SUMIF('RC'!$1:$1,$Z42,'RC'!$18:$18)</f>
        <v>0</v>
      </c>
      <c r="O42" s="325">
        <f>SUMIF(HoO!$1:$1,$Z42,IF(DAY(PayDay1)=1,HoO!$17:$17,HoO!$34:$34))</f>
        <v>0</v>
      </c>
      <c r="P42" s="329">
        <f>SUMIF(TM!$1:$1,$Z42,TM!$18:$18)</f>
        <v>0</v>
      </c>
      <c r="Q42" s="196">
        <f>SUMIF(Driver!$1:$1,$Z42,Driver!$19:$19)</f>
        <v>0</v>
      </c>
      <c r="R42" s="196">
        <f>SUMIF(PP!$1:$1,$Z42,PP!$85:$85)</f>
        <v>0</v>
      </c>
      <c r="S42" s="196">
        <f>SUMIF(PC!$1:$1,$Z42,PC!$86:$86)</f>
        <v>0</v>
      </c>
      <c r="T42" s="196">
        <f>SUMIF(RF!$1:$1,$Z42,RF!$22:$22)</f>
        <v>0</v>
      </c>
      <c r="U42" s="325">
        <f>SUMIF(SC!$1:$1,$Z42,IF(DAY(PayDay1)=1,SC!$18:$18,SC!$36:$36))</f>
        <v>0</v>
      </c>
      <c r="V42" s="330">
        <f>SUMIF(OT!$1:$1,$Z42,OT!$214:$214)</f>
        <v>0</v>
      </c>
      <c r="W42" s="556"/>
      <c r="X42" s="331">
        <f>(D42*B42)+E42+F42</f>
        <v>0</v>
      </c>
      <c r="Y42" s="321"/>
      <c r="Z42" s="321" t="str">
        <f>IFERROR(LEFT(A42,SEARCH(",",A42)-1)&amp;MID(A42,SEARCH(" ",A42),3)," ")</f>
        <v xml:space="preserve"> </v>
      </c>
    </row>
    <row r="43" spans="1:26" s="332" customFormat="1" x14ac:dyDescent="0.2">
      <c r="A43" s="634"/>
      <c r="B43" s="569"/>
      <c r="C43" s="569"/>
      <c r="D43" s="322">
        <f>SUM(G43:P43)</f>
        <v>0</v>
      </c>
      <c r="E43" s="323">
        <f>SUM(Q43:W43)</f>
        <v>0</v>
      </c>
      <c r="F43" s="324">
        <f>SUMIF(PP!$1:$1,$Z43,PP!$86:$86)+SUMIF(PC!$1:$1,$Z43,PC!$87:$87)</f>
        <v>0</v>
      </c>
      <c r="G43" s="325">
        <f>SUMIF(Driver!$1:$1,$Z43,Driver!$18:$18)</f>
        <v>0</v>
      </c>
      <c r="H43" s="326">
        <f>SUMIF(PP!$1:$1,$Z43,PP!$84:$84)</f>
        <v>0</v>
      </c>
      <c r="I43" s="327">
        <f>SUMIF(PC!$1:$1,$Z43,PC!$85:$85)</f>
        <v>0</v>
      </c>
      <c r="J43" s="325">
        <f>SUMIF(FH!$1:$1,$Z43,FH!$99:$99)</f>
        <v>0</v>
      </c>
      <c r="K43" s="328">
        <f>SUMIF('T22'!$1:$1,$Z43,'T22'!$99:$99)</f>
        <v>0</v>
      </c>
      <c r="L43" s="325">
        <f>SUMIF(RF!$1:$1,$Z43,RF!$18:$18)</f>
        <v>0</v>
      </c>
      <c r="M43" s="325">
        <f>SUMIF(SC!$1:$1,$Z43,IF(DAY(PayDay1)=1,SC!$17:$17,SC!$35:$35))</f>
        <v>0</v>
      </c>
      <c r="N43" s="325">
        <f>SUMIF('RC'!$1:$1,$Z43,'RC'!$18:$18)</f>
        <v>0</v>
      </c>
      <c r="O43" s="325">
        <f>SUMIF(HoO!$1:$1,$Z43,IF(DAY(PayDay1)=1,HoO!$17:$17,HoO!$34:$34))</f>
        <v>0</v>
      </c>
      <c r="P43" s="329">
        <f>SUMIF(TM!$1:$1,$Z43,TM!$18:$18)</f>
        <v>0</v>
      </c>
      <c r="Q43" s="196">
        <f>SUMIF(Driver!$1:$1,$Z43,Driver!$19:$19)</f>
        <v>0</v>
      </c>
      <c r="R43" s="196">
        <f>SUMIF(PP!$1:$1,$Z43,PP!$85:$85)</f>
        <v>0</v>
      </c>
      <c r="S43" s="196">
        <f>SUMIF(PC!$1:$1,$Z43,PC!$86:$86)</f>
        <v>0</v>
      </c>
      <c r="T43" s="196">
        <f>SUMIF(RF!$1:$1,$Z43,RF!$22:$22)</f>
        <v>0</v>
      </c>
      <c r="U43" s="325">
        <f>SUMIF(SC!$1:$1,$Z43,IF(DAY(PayDay1)=1,SC!$18:$18,SC!$36:$36))</f>
        <v>0</v>
      </c>
      <c r="V43" s="330">
        <f>SUMIF(OT!$1:$1,$Z43,OT!$214:$214)</f>
        <v>0</v>
      </c>
      <c r="W43" s="556"/>
      <c r="X43" s="331">
        <f>(D43*B43)+E43+F43</f>
        <v>0</v>
      </c>
      <c r="Y43" s="321"/>
      <c r="Z43" s="321" t="str">
        <f>IFERROR(LEFT(A43,SEARCH(",",A43)-1)&amp;MID(A43,SEARCH(" ",A43),3)," ")</f>
        <v xml:space="preserve"> </v>
      </c>
    </row>
    <row r="44" spans="1:26" s="332" customFormat="1" x14ac:dyDescent="0.2">
      <c r="A44" s="634"/>
      <c r="B44" s="569"/>
      <c r="C44" s="569"/>
      <c r="D44" s="322">
        <f>SUM(G44:P44)</f>
        <v>0</v>
      </c>
      <c r="E44" s="323">
        <f>SUM(Q44:W44)</f>
        <v>0</v>
      </c>
      <c r="F44" s="324">
        <f>SUMIF(PP!$1:$1,$Z44,PP!$86:$86)+SUMIF(PC!$1:$1,$Z44,PC!$87:$87)</f>
        <v>0</v>
      </c>
      <c r="G44" s="325">
        <f>SUMIF(Driver!$1:$1,$Z44,Driver!$18:$18)</f>
        <v>0</v>
      </c>
      <c r="H44" s="326">
        <f>SUMIF(PP!$1:$1,$Z44,PP!$84:$84)</f>
        <v>0</v>
      </c>
      <c r="I44" s="327">
        <f>SUMIF(PC!$1:$1,$Z44,PC!$85:$85)</f>
        <v>0</v>
      </c>
      <c r="J44" s="325">
        <f>SUMIF(FH!$1:$1,$Z44,FH!$99:$99)</f>
        <v>0</v>
      </c>
      <c r="K44" s="328">
        <f>SUMIF('T22'!$1:$1,$Z44,'T22'!$99:$99)</f>
        <v>0</v>
      </c>
      <c r="L44" s="325">
        <f>SUMIF(RF!$1:$1,$Z44,RF!$18:$18)</f>
        <v>0</v>
      </c>
      <c r="M44" s="325">
        <f>SUMIF(SC!$1:$1,$Z44,IF(DAY(PayDay1)=1,SC!$17:$17,SC!$35:$35))</f>
        <v>0</v>
      </c>
      <c r="N44" s="325">
        <f>SUMIF('RC'!$1:$1,$Z44,'RC'!$18:$18)</f>
        <v>0</v>
      </c>
      <c r="O44" s="325">
        <f>SUMIF(HoO!$1:$1,$Z44,IF(DAY(PayDay1)=1,HoO!$17:$17,HoO!$34:$34))</f>
        <v>0</v>
      </c>
      <c r="P44" s="329">
        <f>SUMIF(TM!$1:$1,$Z44,TM!$18:$18)</f>
        <v>0</v>
      </c>
      <c r="Q44" s="196">
        <f>SUMIF(Driver!$1:$1,$Z44,Driver!$19:$19)</f>
        <v>0</v>
      </c>
      <c r="R44" s="196">
        <f>SUMIF(PP!$1:$1,$Z44,PP!$85:$85)</f>
        <v>0</v>
      </c>
      <c r="S44" s="196">
        <f>SUMIF(PC!$1:$1,$Z44,PC!$86:$86)</f>
        <v>0</v>
      </c>
      <c r="T44" s="196">
        <f>SUMIF(RF!$1:$1,$Z44,RF!$22:$22)</f>
        <v>0</v>
      </c>
      <c r="U44" s="325">
        <f>SUMIF(SC!$1:$1,$Z44,IF(DAY(PayDay1)=1,SC!$18:$18,SC!$36:$36))</f>
        <v>0</v>
      </c>
      <c r="V44" s="330">
        <f>SUMIF(OT!$1:$1,$Z44,OT!$214:$214)</f>
        <v>0</v>
      </c>
      <c r="W44" s="556"/>
      <c r="X44" s="331">
        <f>(D44*B44)+E44+F44</f>
        <v>0</v>
      </c>
      <c r="Y44" s="321"/>
      <c r="Z44" s="321" t="str">
        <f>IFERROR(LEFT(A44,SEARCH(",",A44)-1)&amp;MID(A44,SEARCH(" ",A44),3)," ")</f>
        <v xml:space="preserve"> </v>
      </c>
    </row>
    <row r="45" spans="1:26" s="332" customFormat="1" x14ac:dyDescent="0.2">
      <c r="A45" s="634"/>
      <c r="B45" s="569"/>
      <c r="C45" s="569"/>
      <c r="D45" s="322">
        <f>SUM(G45:P45)</f>
        <v>0</v>
      </c>
      <c r="E45" s="323">
        <f>SUM(Q45:W45)</f>
        <v>0</v>
      </c>
      <c r="F45" s="324">
        <f>SUMIF(PP!$1:$1,$Z45,PP!$86:$86)+SUMIF(PC!$1:$1,$Z45,PC!$87:$87)</f>
        <v>0</v>
      </c>
      <c r="G45" s="325">
        <f>SUMIF(Driver!$1:$1,$Z45,Driver!$18:$18)</f>
        <v>0</v>
      </c>
      <c r="H45" s="326">
        <f>SUMIF(PP!$1:$1,$Z45,PP!$84:$84)</f>
        <v>0</v>
      </c>
      <c r="I45" s="327">
        <f>SUMIF(PC!$1:$1,$Z45,PC!$85:$85)</f>
        <v>0</v>
      </c>
      <c r="J45" s="325">
        <f>SUMIF(FH!$1:$1,$Z45,FH!$99:$99)</f>
        <v>0</v>
      </c>
      <c r="K45" s="328">
        <f>SUMIF('T22'!$1:$1,$Z45,'T22'!$99:$99)</f>
        <v>0</v>
      </c>
      <c r="L45" s="325">
        <f>SUMIF(RF!$1:$1,$Z45,RF!$18:$18)</f>
        <v>0</v>
      </c>
      <c r="M45" s="325">
        <f>SUMIF(SC!$1:$1,$Z45,IF(DAY(PayDay1)=1,SC!$17:$17,SC!$35:$35))</f>
        <v>0</v>
      </c>
      <c r="N45" s="325">
        <f>SUMIF('RC'!$1:$1,$Z45,'RC'!$18:$18)</f>
        <v>0</v>
      </c>
      <c r="O45" s="325">
        <f>SUMIF(HoO!$1:$1,$Z45,IF(DAY(PayDay1)=1,HoO!$17:$17,HoO!$34:$34))</f>
        <v>0</v>
      </c>
      <c r="P45" s="329">
        <f>SUMIF(TM!$1:$1,$Z45,TM!$18:$18)</f>
        <v>0</v>
      </c>
      <c r="Q45" s="196">
        <f>SUMIF(Driver!$1:$1,$Z45,Driver!$19:$19)</f>
        <v>0</v>
      </c>
      <c r="R45" s="196">
        <f>SUMIF(PP!$1:$1,$Z45,PP!$85:$85)</f>
        <v>0</v>
      </c>
      <c r="S45" s="196">
        <f>SUMIF(PC!$1:$1,$Z45,PC!$86:$86)</f>
        <v>0</v>
      </c>
      <c r="T45" s="196">
        <f>SUMIF(RF!$1:$1,$Z45,RF!$22:$22)</f>
        <v>0</v>
      </c>
      <c r="U45" s="325">
        <f>SUMIF(SC!$1:$1,$Z45,IF(DAY(PayDay1)=1,SC!$18:$18,SC!$36:$36))</f>
        <v>0</v>
      </c>
      <c r="V45" s="330">
        <f>SUMIF(OT!$1:$1,$Z45,OT!$214:$214)</f>
        <v>0</v>
      </c>
      <c r="W45" s="556"/>
      <c r="X45" s="331">
        <f>(D45*B45)+E45+F45</f>
        <v>0</v>
      </c>
      <c r="Y45" s="321"/>
      <c r="Z45" s="321" t="str">
        <f>IFERROR(LEFT(A45,SEARCH(",",A45)-1)&amp;MID(A45,SEARCH(" ",A45),3)," ")</f>
        <v xml:space="preserve"> </v>
      </c>
    </row>
    <row r="46" spans="1:26" s="332" customFormat="1" x14ac:dyDescent="0.2">
      <c r="A46" s="634"/>
      <c r="B46" s="569"/>
      <c r="C46" s="569"/>
      <c r="D46" s="322">
        <f>SUM(G46:P46)</f>
        <v>0</v>
      </c>
      <c r="E46" s="323">
        <f>SUM(Q46:W46)</f>
        <v>0</v>
      </c>
      <c r="F46" s="324">
        <f>SUMIF(PP!$1:$1,$Z46,PP!$86:$86)+SUMIF(PC!$1:$1,$Z46,PC!$87:$87)</f>
        <v>0</v>
      </c>
      <c r="G46" s="325">
        <f>SUMIF(Driver!$1:$1,$Z46,Driver!$18:$18)</f>
        <v>0</v>
      </c>
      <c r="H46" s="326">
        <f>SUMIF(PP!$1:$1,$Z46,PP!$84:$84)</f>
        <v>0</v>
      </c>
      <c r="I46" s="327">
        <f>SUMIF(PC!$1:$1,$Z46,PC!$85:$85)</f>
        <v>0</v>
      </c>
      <c r="J46" s="325">
        <f>SUMIF(FH!$1:$1,$Z46,FH!$99:$99)</f>
        <v>0</v>
      </c>
      <c r="K46" s="328">
        <f>SUMIF('T22'!$1:$1,$Z46,'T22'!$99:$99)</f>
        <v>0</v>
      </c>
      <c r="L46" s="325">
        <f>SUMIF(RF!$1:$1,$Z46,RF!$18:$18)</f>
        <v>0</v>
      </c>
      <c r="M46" s="325">
        <f>SUMIF(SC!$1:$1,$Z46,IF(DAY(PayDay1)=1,SC!$17:$17,SC!$35:$35))</f>
        <v>0</v>
      </c>
      <c r="N46" s="325">
        <f>SUMIF('RC'!$1:$1,$Z46,'RC'!$18:$18)</f>
        <v>0</v>
      </c>
      <c r="O46" s="325">
        <f>SUMIF(HoO!$1:$1,$Z46,IF(DAY(PayDay1)=1,HoO!$17:$17,HoO!$34:$34))</f>
        <v>0</v>
      </c>
      <c r="P46" s="329">
        <f>SUMIF(TM!$1:$1,$Z46,TM!$18:$18)</f>
        <v>0</v>
      </c>
      <c r="Q46" s="196">
        <f>SUMIF(Driver!$1:$1,$Z46,Driver!$19:$19)</f>
        <v>0</v>
      </c>
      <c r="R46" s="196">
        <f>SUMIF(PP!$1:$1,$Z46,PP!$85:$85)</f>
        <v>0</v>
      </c>
      <c r="S46" s="196">
        <f>SUMIF(PC!$1:$1,$Z46,PC!$86:$86)</f>
        <v>0</v>
      </c>
      <c r="T46" s="196">
        <f>SUMIF(RF!$1:$1,$Z46,RF!$22:$22)</f>
        <v>0</v>
      </c>
      <c r="U46" s="325">
        <f>SUMIF(SC!$1:$1,$Z46,IF(DAY(PayDay1)=1,SC!$18:$18,SC!$36:$36))</f>
        <v>0</v>
      </c>
      <c r="V46" s="330">
        <f>SUMIF(OT!$1:$1,$Z46,OT!$214:$214)</f>
        <v>0</v>
      </c>
      <c r="W46" s="556"/>
      <c r="X46" s="331">
        <f>(D46*B46)+E46+F46</f>
        <v>0</v>
      </c>
      <c r="Y46" s="321"/>
      <c r="Z46" s="321" t="str">
        <f>IFERROR(LEFT(A46,SEARCH(",",A46)-1)&amp;MID(A46,SEARCH(" ",A46),3)," ")</f>
        <v xml:space="preserve"> </v>
      </c>
    </row>
    <row r="47" spans="1:26" s="332" customFormat="1" x14ac:dyDescent="0.2">
      <c r="A47" s="634"/>
      <c r="B47" s="569"/>
      <c r="C47" s="569"/>
      <c r="D47" s="322">
        <f>SUM(G47:P47)</f>
        <v>0</v>
      </c>
      <c r="E47" s="323">
        <f>SUM(Q47:W47)</f>
        <v>0</v>
      </c>
      <c r="F47" s="324">
        <f>SUMIF(PP!$1:$1,$Z47,PP!$86:$86)+SUMIF(PC!$1:$1,$Z47,PC!$87:$87)</f>
        <v>0</v>
      </c>
      <c r="G47" s="325">
        <f>SUMIF(Driver!$1:$1,$Z47,Driver!$18:$18)</f>
        <v>0</v>
      </c>
      <c r="H47" s="326">
        <f>SUMIF(PP!$1:$1,$Z47,PP!$84:$84)</f>
        <v>0</v>
      </c>
      <c r="I47" s="327">
        <f>SUMIF(PC!$1:$1,$Z47,PC!$85:$85)</f>
        <v>0</v>
      </c>
      <c r="J47" s="325">
        <f>SUMIF(FH!$1:$1,$Z47,FH!$99:$99)</f>
        <v>0</v>
      </c>
      <c r="K47" s="328">
        <f>SUMIF('T22'!$1:$1,$Z47,'T22'!$99:$99)</f>
        <v>0</v>
      </c>
      <c r="L47" s="325">
        <f>SUMIF(RF!$1:$1,$Z47,RF!$18:$18)</f>
        <v>0</v>
      </c>
      <c r="M47" s="325">
        <f>SUMIF(SC!$1:$1,$Z47,IF(DAY(PayDay1)=1,SC!$17:$17,SC!$35:$35))</f>
        <v>0</v>
      </c>
      <c r="N47" s="325">
        <f>SUMIF('RC'!$1:$1,$Z47,'RC'!$18:$18)</f>
        <v>0</v>
      </c>
      <c r="O47" s="325">
        <f>SUMIF(HoO!$1:$1,$Z47,IF(DAY(PayDay1)=1,HoO!$17:$17,HoO!$34:$34))</f>
        <v>0</v>
      </c>
      <c r="P47" s="329">
        <f>SUMIF(TM!$1:$1,$Z47,TM!$18:$18)</f>
        <v>0</v>
      </c>
      <c r="Q47" s="196">
        <f>SUMIF(Driver!$1:$1,$Z47,Driver!$19:$19)</f>
        <v>0</v>
      </c>
      <c r="R47" s="196">
        <f>SUMIF(PP!$1:$1,$Z47,PP!$85:$85)</f>
        <v>0</v>
      </c>
      <c r="S47" s="196">
        <f>SUMIF(PC!$1:$1,$Z47,PC!$86:$86)</f>
        <v>0</v>
      </c>
      <c r="T47" s="196">
        <f>SUMIF(RF!$1:$1,$Z47,RF!$22:$22)</f>
        <v>0</v>
      </c>
      <c r="U47" s="325">
        <f>SUMIF(SC!$1:$1,$Z47,IF(DAY(PayDay1)=1,SC!$18:$18,SC!$36:$36))</f>
        <v>0</v>
      </c>
      <c r="V47" s="330">
        <f>SUMIF(OT!$1:$1,$Z47,OT!$214:$214)</f>
        <v>0</v>
      </c>
      <c r="W47" s="556"/>
      <c r="X47" s="331">
        <f>(D47*B47)+E47+F47</f>
        <v>0</v>
      </c>
      <c r="Y47" s="321"/>
      <c r="Z47" s="321" t="str">
        <f>IFERROR(LEFT(A47,SEARCH(",",A47)-1)&amp;MID(A47,SEARCH(" ",A47),3)," ")</f>
        <v xml:space="preserve"> </v>
      </c>
    </row>
    <row r="48" spans="1:26" s="332" customFormat="1" x14ac:dyDescent="0.2">
      <c r="A48" s="634"/>
      <c r="B48" s="569"/>
      <c r="C48" s="569"/>
      <c r="D48" s="322">
        <f>SUM(G48:P48)</f>
        <v>0</v>
      </c>
      <c r="E48" s="323">
        <f>SUM(Q48:W48)</f>
        <v>0</v>
      </c>
      <c r="F48" s="324">
        <f>SUMIF(PP!$1:$1,$Z48,PP!$86:$86)+SUMIF(PC!$1:$1,$Z48,PC!$87:$87)</f>
        <v>0</v>
      </c>
      <c r="G48" s="325">
        <f>SUMIF(Driver!$1:$1,$Z48,Driver!$18:$18)</f>
        <v>0</v>
      </c>
      <c r="H48" s="326">
        <f>SUMIF(PP!$1:$1,$Z48,PP!$84:$84)</f>
        <v>0</v>
      </c>
      <c r="I48" s="327">
        <f>SUMIF(PC!$1:$1,$Z48,PC!$85:$85)</f>
        <v>0</v>
      </c>
      <c r="J48" s="325">
        <f>SUMIF(FH!$1:$1,$Z48,FH!$99:$99)</f>
        <v>0</v>
      </c>
      <c r="K48" s="328">
        <f>SUMIF('T22'!$1:$1,$Z48,'T22'!$99:$99)</f>
        <v>0</v>
      </c>
      <c r="L48" s="325">
        <f>SUMIF(RF!$1:$1,$Z48,RF!$18:$18)</f>
        <v>0</v>
      </c>
      <c r="M48" s="325">
        <f>SUMIF(SC!$1:$1,$Z48,IF(DAY(PayDay1)=1,SC!$17:$17,SC!$35:$35))</f>
        <v>0</v>
      </c>
      <c r="N48" s="325">
        <f>SUMIF('RC'!$1:$1,$Z48,'RC'!$18:$18)</f>
        <v>0</v>
      </c>
      <c r="O48" s="325">
        <f>SUMIF(HoO!$1:$1,$Z48,IF(DAY(PayDay1)=1,HoO!$17:$17,HoO!$34:$34))</f>
        <v>0</v>
      </c>
      <c r="P48" s="329">
        <f>SUMIF(TM!$1:$1,$Z48,TM!$18:$18)</f>
        <v>0</v>
      </c>
      <c r="Q48" s="196">
        <f>SUMIF(Driver!$1:$1,$Z48,Driver!$19:$19)</f>
        <v>0</v>
      </c>
      <c r="R48" s="196">
        <f>SUMIF(PP!$1:$1,$Z48,PP!$85:$85)</f>
        <v>0</v>
      </c>
      <c r="S48" s="196">
        <f>SUMIF(PC!$1:$1,$Z48,PC!$86:$86)</f>
        <v>0</v>
      </c>
      <c r="T48" s="196">
        <f>SUMIF(RF!$1:$1,$Z48,RF!$22:$22)</f>
        <v>0</v>
      </c>
      <c r="U48" s="325">
        <f>SUMIF(SC!$1:$1,$Z48,IF(DAY(PayDay1)=1,SC!$18:$18,SC!$36:$36))</f>
        <v>0</v>
      </c>
      <c r="V48" s="330">
        <f>SUMIF(OT!$1:$1,$Z48,OT!$214:$214)</f>
        <v>0</v>
      </c>
      <c r="W48" s="556"/>
      <c r="X48" s="331">
        <f>(D48*B48)+E48+F48</f>
        <v>0</v>
      </c>
      <c r="Y48" s="321"/>
      <c r="Z48" s="321" t="str">
        <f>IFERROR(LEFT(A48,SEARCH(",",A48)-1)&amp;MID(A48,SEARCH(" ",A48),3)," ")</f>
        <v xml:space="preserve"> </v>
      </c>
    </row>
    <row r="49" spans="1:26" s="332" customFormat="1" x14ac:dyDescent="0.2">
      <c r="A49" s="634"/>
      <c r="B49" s="569"/>
      <c r="C49" s="569"/>
      <c r="D49" s="322">
        <f>SUM(G49:P49)</f>
        <v>0</v>
      </c>
      <c r="E49" s="323">
        <f>SUM(Q49:W49)</f>
        <v>0</v>
      </c>
      <c r="F49" s="324">
        <f>SUMIF(PP!$1:$1,$Z49,PP!$86:$86)+SUMIF(PC!$1:$1,$Z49,PC!$87:$87)</f>
        <v>0</v>
      </c>
      <c r="G49" s="325">
        <f>SUMIF(Driver!$1:$1,$Z49,Driver!$18:$18)</f>
        <v>0</v>
      </c>
      <c r="H49" s="326">
        <f>SUMIF(PP!$1:$1,$Z49,PP!$84:$84)</f>
        <v>0</v>
      </c>
      <c r="I49" s="327">
        <f>SUMIF(PC!$1:$1,$Z49,PC!$85:$85)</f>
        <v>0</v>
      </c>
      <c r="J49" s="325">
        <f>SUMIF(FH!$1:$1,$Z49,FH!$99:$99)</f>
        <v>0</v>
      </c>
      <c r="K49" s="328">
        <f>SUMIF('T22'!$1:$1,$Z49,'T22'!$99:$99)</f>
        <v>0</v>
      </c>
      <c r="L49" s="325">
        <f>SUMIF(RF!$1:$1,$Z49,RF!$18:$18)</f>
        <v>0</v>
      </c>
      <c r="M49" s="325">
        <f>SUMIF(SC!$1:$1,$Z49,IF(DAY(PayDay1)=1,SC!$17:$17,SC!$35:$35))</f>
        <v>0</v>
      </c>
      <c r="N49" s="325">
        <f>SUMIF('RC'!$1:$1,$Z49,'RC'!$18:$18)</f>
        <v>0</v>
      </c>
      <c r="O49" s="325">
        <f>SUMIF(HoO!$1:$1,$Z49,IF(DAY(PayDay1)=1,HoO!$17:$17,HoO!$34:$34))</f>
        <v>0</v>
      </c>
      <c r="P49" s="329">
        <f>SUMIF(TM!$1:$1,$Z49,TM!$18:$18)</f>
        <v>0</v>
      </c>
      <c r="Q49" s="196">
        <f>SUMIF(Driver!$1:$1,$Z49,Driver!$19:$19)</f>
        <v>0</v>
      </c>
      <c r="R49" s="196">
        <f>SUMIF(PP!$1:$1,$Z49,PP!$85:$85)</f>
        <v>0</v>
      </c>
      <c r="S49" s="196">
        <f>SUMIF(PC!$1:$1,$Z49,PC!$86:$86)</f>
        <v>0</v>
      </c>
      <c r="T49" s="196">
        <f>SUMIF(RF!$1:$1,$Z49,RF!$22:$22)</f>
        <v>0</v>
      </c>
      <c r="U49" s="325">
        <f>SUMIF(SC!$1:$1,$Z49,IF(DAY(PayDay1)=1,SC!$18:$18,SC!$36:$36))</f>
        <v>0</v>
      </c>
      <c r="V49" s="330">
        <f>SUMIF(OT!$1:$1,$Z49,OT!$214:$214)</f>
        <v>0</v>
      </c>
      <c r="W49" s="556"/>
      <c r="X49" s="331">
        <f>(D49*B49)+E49+F49</f>
        <v>0</v>
      </c>
      <c r="Y49" s="321"/>
      <c r="Z49" s="321" t="str">
        <f>IFERROR(LEFT(A49,SEARCH(",",A49)-1)&amp;MID(A49,SEARCH(" ",A49),3)," ")</f>
        <v xml:space="preserve"> </v>
      </c>
    </row>
    <row r="50" spans="1:26" s="332" customFormat="1" x14ac:dyDescent="0.2">
      <c r="A50" s="634"/>
      <c r="B50" s="569"/>
      <c r="C50" s="569"/>
      <c r="D50" s="322">
        <f>SUM(G50:P50)</f>
        <v>0</v>
      </c>
      <c r="E50" s="323">
        <f>SUM(Q50:W50)</f>
        <v>0</v>
      </c>
      <c r="F50" s="324">
        <f>SUMIF(PP!$1:$1,$Z50,PP!$86:$86)+SUMIF(PC!$1:$1,$Z50,PC!$87:$87)</f>
        <v>0</v>
      </c>
      <c r="G50" s="325">
        <f>SUMIF(Driver!$1:$1,$Z50,Driver!$18:$18)</f>
        <v>0</v>
      </c>
      <c r="H50" s="326">
        <f>SUMIF(PP!$1:$1,$Z50,PP!$84:$84)</f>
        <v>0</v>
      </c>
      <c r="I50" s="327">
        <f>SUMIF(PC!$1:$1,$Z50,PC!$85:$85)</f>
        <v>0</v>
      </c>
      <c r="J50" s="325">
        <f>SUMIF(FH!$1:$1,$Z50,FH!$99:$99)</f>
        <v>0</v>
      </c>
      <c r="K50" s="328">
        <f>SUMIF('T22'!$1:$1,$Z50,'T22'!$99:$99)</f>
        <v>0</v>
      </c>
      <c r="L50" s="325">
        <f>SUMIF(RF!$1:$1,$Z50,RF!$18:$18)</f>
        <v>0</v>
      </c>
      <c r="M50" s="325">
        <f>SUMIF(SC!$1:$1,$Z50,IF(DAY(PayDay1)=1,SC!$17:$17,SC!$35:$35))</f>
        <v>0</v>
      </c>
      <c r="N50" s="325">
        <f>SUMIF('RC'!$1:$1,$Z50,'RC'!$18:$18)</f>
        <v>0</v>
      </c>
      <c r="O50" s="325">
        <f>SUMIF(HoO!$1:$1,$Z50,IF(DAY(PayDay1)=1,HoO!$17:$17,HoO!$34:$34))</f>
        <v>0</v>
      </c>
      <c r="P50" s="329">
        <f>SUMIF(TM!$1:$1,$Z50,TM!$18:$18)</f>
        <v>0</v>
      </c>
      <c r="Q50" s="196">
        <f>SUMIF(Driver!$1:$1,$Z50,Driver!$19:$19)</f>
        <v>0</v>
      </c>
      <c r="R50" s="196">
        <f>SUMIF(PP!$1:$1,$Z50,PP!$85:$85)</f>
        <v>0</v>
      </c>
      <c r="S50" s="196">
        <f>SUMIF(PC!$1:$1,$Z50,PC!$86:$86)</f>
        <v>0</v>
      </c>
      <c r="T50" s="196">
        <f>SUMIF(RF!$1:$1,$Z50,RF!$22:$22)</f>
        <v>0</v>
      </c>
      <c r="U50" s="325">
        <f>SUMIF(SC!$1:$1,$Z50,IF(DAY(PayDay1)=1,SC!$18:$18,SC!$36:$36))</f>
        <v>0</v>
      </c>
      <c r="V50" s="330">
        <f>SUMIF(OT!$1:$1,$Z50,OT!$214:$214)</f>
        <v>0</v>
      </c>
      <c r="W50" s="556"/>
      <c r="X50" s="331">
        <f>(D50*B50)+E50+F50</f>
        <v>0</v>
      </c>
      <c r="Y50" s="321"/>
      <c r="Z50" s="321" t="str">
        <f>IFERROR(LEFT(A50,SEARCH(",",A50)-1)&amp;MID(A50,SEARCH(" ",A50),3)," ")</f>
        <v xml:space="preserve"> </v>
      </c>
    </row>
    <row r="51" spans="1:26" s="332" customFormat="1" ht="12" thickBot="1" x14ac:dyDescent="0.25">
      <c r="A51" s="634"/>
      <c r="B51" s="569"/>
      <c r="C51" s="569"/>
      <c r="D51" s="322">
        <f>SUM(G51:P51)</f>
        <v>0</v>
      </c>
      <c r="E51" s="323">
        <f>SUM(Q51:W51)</f>
        <v>0</v>
      </c>
      <c r="F51" s="324">
        <f>SUMIF(PP!$1:$1,$Z51,PP!$86:$86)+SUMIF(PC!$1:$1,$Z51,PC!$87:$87)</f>
        <v>0</v>
      </c>
      <c r="G51" s="325">
        <f>SUMIF(Driver!$1:$1,$Z51,Driver!$18:$18)</f>
        <v>0</v>
      </c>
      <c r="H51" s="326">
        <f>SUMIF(PP!$1:$1,$Z51,PP!$84:$84)</f>
        <v>0</v>
      </c>
      <c r="I51" s="327">
        <f>SUMIF(PC!$1:$1,$Z51,PC!$85:$85)</f>
        <v>0</v>
      </c>
      <c r="J51" s="325">
        <f>SUMIF(FH!$1:$1,$Z51,FH!$99:$99)</f>
        <v>0</v>
      </c>
      <c r="K51" s="328">
        <f>SUMIF('T22'!$1:$1,$Z51,'T22'!$99:$99)</f>
        <v>0</v>
      </c>
      <c r="L51" s="325">
        <f>SUMIF(RF!$1:$1,$Z51,RF!$18:$18)</f>
        <v>0</v>
      </c>
      <c r="M51" s="325">
        <f>SUMIF(SC!$1:$1,$Z51,IF(DAY(PayDay1)=1,SC!$17:$17,SC!$35:$35))</f>
        <v>0</v>
      </c>
      <c r="N51" s="325">
        <f>SUMIF('RC'!$1:$1,$Z51,'RC'!$18:$18)</f>
        <v>0</v>
      </c>
      <c r="O51" s="325">
        <f>SUMIF(HoO!$1:$1,$Z51,IF(DAY(PayDay1)=1,HoO!$17:$17,HoO!$34:$34))</f>
        <v>0</v>
      </c>
      <c r="P51" s="329">
        <f>SUMIF(TM!$1:$1,$Z51,TM!$18:$18)</f>
        <v>0</v>
      </c>
      <c r="Q51" s="196">
        <f>SUMIF(Driver!$1:$1,$Z51,Driver!$19:$19)</f>
        <v>0</v>
      </c>
      <c r="R51" s="196">
        <f>SUMIF(PP!$1:$1,$Z51,PP!$85:$85)</f>
        <v>0</v>
      </c>
      <c r="S51" s="196">
        <f>SUMIF(PC!$1:$1,$Z51,PC!$86:$86)</f>
        <v>0</v>
      </c>
      <c r="T51" s="196">
        <f>SUMIF(RF!$1:$1,$Z51,RF!$22:$22)</f>
        <v>0</v>
      </c>
      <c r="U51" s="325">
        <f>SUMIF(SC!$1:$1,$Z51,IF(DAY(PayDay1)=1,SC!$18:$18,SC!$36:$36))</f>
        <v>0</v>
      </c>
      <c r="V51" s="330">
        <f>SUMIF(OT!$1:$1,$Z51,OT!$214:$214)</f>
        <v>0</v>
      </c>
      <c r="W51" s="556"/>
      <c r="X51" s="331">
        <f>(D51*B51)+E51+F51</f>
        <v>0</v>
      </c>
      <c r="Y51" s="321"/>
      <c r="Z51" s="321" t="str">
        <f>IFERROR(LEFT(A51,SEARCH(",",A51)-1)&amp;MID(A51,SEARCH(" ",A51),3)," ")</f>
        <v xml:space="preserve"> </v>
      </c>
    </row>
    <row r="52" spans="1:26" s="332" customFormat="1" ht="12" thickBot="1" x14ac:dyDescent="0.25">
      <c r="A52" s="333" t="s">
        <v>3</v>
      </c>
      <c r="B52" s="334"/>
      <c r="C52" s="465"/>
      <c r="D52" s="335">
        <f t="shared" ref="D52:X52" si="4">SUM(D2:D51)</f>
        <v>648.87999999999988</v>
      </c>
      <c r="E52" s="336">
        <f t="shared" si="4"/>
        <v>531.66153943377151</v>
      </c>
      <c r="F52" s="334">
        <f t="shared" si="4"/>
        <v>39</v>
      </c>
      <c r="G52" s="337">
        <f t="shared" si="4"/>
        <v>33.200000000000003</v>
      </c>
      <c r="H52" s="338">
        <f t="shared" si="4"/>
        <v>366.46999999999997</v>
      </c>
      <c r="I52" s="339">
        <f t="shared" si="4"/>
        <v>0</v>
      </c>
      <c r="J52" s="337">
        <f t="shared" si="4"/>
        <v>0</v>
      </c>
      <c r="K52" s="340">
        <f t="shared" si="4"/>
        <v>0</v>
      </c>
      <c r="L52" s="337">
        <f t="shared" si="4"/>
        <v>73.75</v>
      </c>
      <c r="M52" s="337">
        <f t="shared" si="4"/>
        <v>32.75</v>
      </c>
      <c r="N52" s="337">
        <f t="shared" si="4"/>
        <v>106.46000000000001</v>
      </c>
      <c r="O52" s="337">
        <f t="shared" si="4"/>
        <v>19.75</v>
      </c>
      <c r="P52" s="341">
        <f t="shared" si="4"/>
        <v>16.5</v>
      </c>
      <c r="Q52" s="334">
        <f t="shared" si="4"/>
        <v>0</v>
      </c>
      <c r="R52" s="334">
        <f t="shared" si="4"/>
        <v>220</v>
      </c>
      <c r="S52" s="334">
        <f t="shared" si="4"/>
        <v>0</v>
      </c>
      <c r="T52" s="334">
        <f t="shared" si="4"/>
        <v>99</v>
      </c>
      <c r="U52" s="334">
        <f t="shared" si="4"/>
        <v>65.5</v>
      </c>
      <c r="V52" s="334">
        <f t="shared" si="4"/>
        <v>147.16153943377151</v>
      </c>
      <c r="W52" s="461">
        <f t="shared" si="4"/>
        <v>0</v>
      </c>
      <c r="X52" s="342">
        <f t="shared" si="4"/>
        <v>6558.2615394337708</v>
      </c>
      <c r="Y52" s="457"/>
      <c r="Z52" s="457"/>
    </row>
    <row r="53" spans="1:26" s="332" customFormat="1" ht="12" thickBot="1" x14ac:dyDescent="0.25">
      <c r="A53" s="343"/>
      <c r="B53" s="344"/>
      <c r="C53" s="344"/>
      <c r="D53" s="345"/>
      <c r="E53" s="346"/>
      <c r="F53" s="347"/>
      <c r="G53" s="94"/>
      <c r="H53" s="348"/>
      <c r="I53" s="349"/>
      <c r="J53" s="94"/>
      <c r="K53" s="350"/>
      <c r="L53" s="94"/>
      <c r="M53" s="94"/>
      <c r="N53" s="94"/>
      <c r="O53" s="94"/>
      <c r="P53" s="351"/>
      <c r="Q53" s="344"/>
      <c r="R53" s="344"/>
      <c r="S53" s="344"/>
      <c r="T53" s="344"/>
      <c r="U53" s="344"/>
      <c r="V53" s="352"/>
      <c r="W53" s="462"/>
      <c r="X53" s="458"/>
      <c r="Y53" s="208"/>
      <c r="Z53" s="208"/>
    </row>
    <row r="54" spans="1:26" s="332" customFormat="1" x14ac:dyDescent="0.2">
      <c r="A54" s="353" t="s">
        <v>13</v>
      </c>
      <c r="B54" s="354"/>
      <c r="C54" s="354"/>
      <c r="D54" s="355">
        <f>SUM(G54:P54)</f>
        <v>648.88</v>
      </c>
      <c r="E54" s="356">
        <f>SUM(Q54:W54)</f>
        <v>531.66153943377151</v>
      </c>
      <c r="F54" s="357">
        <f>PP!C86+PC!C87</f>
        <v>39</v>
      </c>
      <c r="G54" s="358">
        <f>Driver!B18</f>
        <v>33.200000000000003</v>
      </c>
      <c r="H54" s="359">
        <f>PP!C84</f>
        <v>366.46999999999997</v>
      </c>
      <c r="I54" s="360">
        <f>PC!C85</f>
        <v>0</v>
      </c>
      <c r="J54" s="358">
        <f>FH!C99</f>
        <v>0</v>
      </c>
      <c r="K54" s="361">
        <f>'T22'!C99</f>
        <v>0</v>
      </c>
      <c r="L54" s="358">
        <f>RF!C18</f>
        <v>73.75</v>
      </c>
      <c r="M54" s="358">
        <f>IF(DAY(PayDay1)=1,SC!B17,SC!B35)</f>
        <v>32.75</v>
      </c>
      <c r="N54" s="358">
        <f>'RC'!C18</f>
        <v>106.46000000000001</v>
      </c>
      <c r="O54" s="358">
        <f>IF(DAY(PayDay1)=1,HoO!B17,HoO!B34)</f>
        <v>19.75</v>
      </c>
      <c r="P54" s="362">
        <f>TM!C18</f>
        <v>16.5</v>
      </c>
      <c r="Q54" s="354">
        <f>Driver!B19</f>
        <v>0</v>
      </c>
      <c r="R54" s="354">
        <f>PP!C85</f>
        <v>220</v>
      </c>
      <c r="S54" s="354">
        <f>PC!C86</f>
        <v>0</v>
      </c>
      <c r="T54" s="354">
        <f>SUM(RF!H22:AO22)</f>
        <v>99</v>
      </c>
      <c r="U54" s="354">
        <f>IF(DAY(PayDay1)=1,SC!C18,SC!C36)</f>
        <v>65.5</v>
      </c>
      <c r="V54" s="363">
        <f>OT!B214</f>
        <v>147.16153943377151</v>
      </c>
      <c r="W54" s="463">
        <f>W52</f>
        <v>0</v>
      </c>
      <c r="X54" s="459"/>
      <c r="Y54" s="218"/>
      <c r="Z54" s="99"/>
    </row>
    <row r="55" spans="1:26" s="332" customFormat="1" ht="12" thickBot="1" x14ac:dyDescent="0.25">
      <c r="A55" s="364" t="s">
        <v>12</v>
      </c>
      <c r="B55" s="365"/>
      <c r="C55" s="365"/>
      <c r="D55" s="366">
        <f>D52-D54</f>
        <v>0</v>
      </c>
      <c r="E55" s="367">
        <f>E52-E54</f>
        <v>0</v>
      </c>
      <c r="F55" s="368">
        <f t="shared" ref="F55:W55" si="5">F52-F54</f>
        <v>0</v>
      </c>
      <c r="G55" s="369">
        <f t="shared" si="5"/>
        <v>0</v>
      </c>
      <c r="H55" s="370">
        <f t="shared" si="5"/>
        <v>0</v>
      </c>
      <c r="I55" s="371">
        <f t="shared" si="5"/>
        <v>0</v>
      </c>
      <c r="J55" s="369">
        <f t="shared" si="5"/>
        <v>0</v>
      </c>
      <c r="K55" s="372">
        <f t="shared" si="5"/>
        <v>0</v>
      </c>
      <c r="L55" s="369">
        <f t="shared" si="5"/>
        <v>0</v>
      </c>
      <c r="M55" s="369">
        <f t="shared" si="5"/>
        <v>0</v>
      </c>
      <c r="N55" s="369">
        <f>N52-N54</f>
        <v>0</v>
      </c>
      <c r="O55" s="369"/>
      <c r="P55" s="373">
        <f t="shared" si="5"/>
        <v>0</v>
      </c>
      <c r="Q55" s="365">
        <f t="shared" si="5"/>
        <v>0</v>
      </c>
      <c r="R55" s="365">
        <f t="shared" si="5"/>
        <v>0</v>
      </c>
      <c r="S55" s="365">
        <f t="shared" si="5"/>
        <v>0</v>
      </c>
      <c r="T55" s="365">
        <f t="shared" si="5"/>
        <v>0</v>
      </c>
      <c r="U55" s="365">
        <f>U52-U54</f>
        <v>0</v>
      </c>
      <c r="V55" s="374">
        <f t="shared" si="5"/>
        <v>0</v>
      </c>
      <c r="W55" s="464">
        <f t="shared" si="5"/>
        <v>0</v>
      </c>
      <c r="X55" s="460">
        <f>SUM(D55:G55)</f>
        <v>0</v>
      </c>
      <c r="Y55" s="62"/>
      <c r="Z55" s="62"/>
    </row>
    <row r="56" spans="1:26" s="332" customFormat="1" ht="12" thickBot="1" x14ac:dyDescent="0.25">
      <c r="A56" s="375"/>
      <c r="B56" s="376"/>
      <c r="C56" s="376"/>
      <c r="D56" s="325"/>
      <c r="E56" s="196"/>
      <c r="F56" s="95"/>
      <c r="G56" s="233"/>
      <c r="H56" s="377"/>
      <c r="I56" s="377"/>
      <c r="J56" s="233"/>
      <c r="K56" s="233"/>
      <c r="L56" s="233"/>
      <c r="M56" s="233"/>
      <c r="N56" s="233"/>
      <c r="O56" s="233"/>
      <c r="P56" s="233"/>
      <c r="Q56" s="95"/>
      <c r="R56" s="95"/>
      <c r="S56" s="95"/>
      <c r="T56" s="95"/>
      <c r="U56" s="95"/>
      <c r="V56" s="95"/>
      <c r="W56" s="378"/>
      <c r="X56" s="196"/>
      <c r="Y56" s="62"/>
      <c r="Z56" s="62"/>
    </row>
    <row r="57" spans="1:26" s="332" customFormat="1" ht="12" thickBot="1" x14ac:dyDescent="0.25">
      <c r="A57" s="379"/>
      <c r="B57" s="376"/>
      <c r="C57" s="376"/>
      <c r="D57" s="380" t="s">
        <v>19</v>
      </c>
      <c r="E57" s="381" t="s">
        <v>26</v>
      </c>
      <c r="F57" s="381" t="s">
        <v>32</v>
      </c>
      <c r="G57" s="382" t="s">
        <v>3</v>
      </c>
      <c r="H57" s="326"/>
      <c r="I57" s="326"/>
      <c r="J57" s="325"/>
      <c r="K57" s="325"/>
      <c r="L57" s="325"/>
      <c r="M57" s="233"/>
      <c r="N57" s="233"/>
      <c r="O57" s="233"/>
      <c r="P57" s="233"/>
      <c r="Q57" s="196"/>
      <c r="R57" s="196"/>
      <c r="S57" s="196"/>
      <c r="T57" s="196"/>
      <c r="U57" s="196"/>
      <c r="V57" s="196"/>
      <c r="W57" s="325"/>
      <c r="X57" s="325"/>
      <c r="Y57" s="62"/>
      <c r="Z57" s="62"/>
    </row>
    <row r="58" spans="1:26" s="332" customFormat="1" ht="12" thickBot="1" x14ac:dyDescent="0.25">
      <c r="A58" s="333" t="s">
        <v>48</v>
      </c>
      <c r="B58" s="334"/>
      <c r="C58" s="334"/>
      <c r="D58" s="337">
        <f>D52-SUM(D2:D3)</f>
        <v>648.87999999999988</v>
      </c>
      <c r="E58" s="334">
        <f>E52-SUM(E2:E3)</f>
        <v>531.66153943377151</v>
      </c>
      <c r="F58" s="334">
        <f>F52-SUM(F2:F3)</f>
        <v>39</v>
      </c>
      <c r="G58" s="342">
        <f>X52-SUM(X2:X3)</f>
        <v>6558.2615394337708</v>
      </c>
      <c r="H58" s="383"/>
      <c r="I58" s="383"/>
      <c r="J58" s="384"/>
      <c r="K58" s="384"/>
      <c r="L58" s="384"/>
      <c r="M58" s="208"/>
      <c r="N58" s="208"/>
      <c r="O58" s="208"/>
      <c r="P58" s="208"/>
      <c r="Q58" s="99"/>
      <c r="R58" s="99"/>
      <c r="S58" s="99"/>
      <c r="T58" s="218"/>
      <c r="U58" s="218"/>
      <c r="V58" s="218"/>
      <c r="W58" s="384"/>
      <c r="X58" s="99"/>
      <c r="Z58" s="62"/>
    </row>
    <row r="59" spans="1:26" s="332" customFormat="1" ht="12" thickBot="1" x14ac:dyDescent="0.25">
      <c r="A59" s="385"/>
      <c r="B59" s="378"/>
      <c r="C59" s="378"/>
      <c r="D59" s="233"/>
      <c r="E59" s="95"/>
      <c r="F59" s="95"/>
      <c r="G59" s="233"/>
      <c r="H59" s="99"/>
      <c r="I59" s="377"/>
      <c r="J59" s="233"/>
      <c r="K59" s="233"/>
      <c r="L59" s="233"/>
      <c r="M59" s="99"/>
      <c r="N59" s="99"/>
      <c r="O59" s="99"/>
      <c r="P59" s="99"/>
      <c r="Q59" s="95"/>
      <c r="R59" s="95"/>
      <c r="S59" s="95"/>
      <c r="T59" s="95"/>
      <c r="U59" s="95"/>
      <c r="V59" s="95"/>
      <c r="W59" s="233"/>
      <c r="X59" s="233"/>
      <c r="Y59" s="99"/>
      <c r="Z59" s="62"/>
    </row>
    <row r="60" spans="1:26" s="332" customFormat="1" x14ac:dyDescent="0.2">
      <c r="A60" s="386" t="s">
        <v>25</v>
      </c>
      <c r="B60" s="387">
        <f>X52</f>
        <v>6558.2615394337708</v>
      </c>
      <c r="C60" s="218"/>
      <c r="D60" s="233"/>
      <c r="E60" s="95"/>
      <c r="F60" s="95"/>
      <c r="G60" s="233"/>
      <c r="H60" s="377"/>
      <c r="I60" s="377"/>
      <c r="J60" s="233"/>
      <c r="K60" s="233"/>
      <c r="L60" s="233"/>
      <c r="M60" s="233"/>
      <c r="N60" s="233"/>
      <c r="O60" s="233"/>
      <c r="P60" s="233"/>
      <c r="Q60" s="95"/>
      <c r="R60" s="95"/>
      <c r="S60" s="95"/>
      <c r="T60" s="95"/>
      <c r="U60" s="95"/>
      <c r="V60" s="95"/>
      <c r="W60" s="233"/>
      <c r="X60" s="233"/>
      <c r="Y60" s="208"/>
    </row>
    <row r="61" spans="1:26" s="332" customFormat="1" ht="12" thickBot="1" x14ac:dyDescent="0.25">
      <c r="A61" s="388" t="s">
        <v>61</v>
      </c>
      <c r="B61" s="389">
        <f>(B60-F52)*0.26</f>
        <v>1695.0080002527804</v>
      </c>
      <c r="C61" s="95"/>
      <c r="D61" s="233"/>
      <c r="E61" s="95"/>
      <c r="F61" s="95"/>
      <c r="G61" s="233"/>
      <c r="H61" s="377"/>
      <c r="I61" s="377"/>
      <c r="J61" s="233"/>
      <c r="K61" s="233"/>
      <c r="L61" s="233"/>
      <c r="M61" s="233"/>
      <c r="N61" s="233"/>
      <c r="O61" s="233"/>
      <c r="P61" s="233"/>
      <c r="Q61" s="95"/>
      <c r="R61" s="95"/>
      <c r="S61" s="95"/>
      <c r="T61" s="95"/>
      <c r="U61" s="95"/>
      <c r="V61" s="95"/>
      <c r="W61" s="233"/>
      <c r="X61" s="233"/>
      <c r="Y61" s="105"/>
      <c r="Z61" s="99"/>
    </row>
    <row r="62" spans="1:26" s="332" customFormat="1" x14ac:dyDescent="0.2">
      <c r="A62" s="99"/>
      <c r="B62" s="378"/>
      <c r="C62" s="378"/>
      <c r="D62" s="233"/>
      <c r="E62" s="95"/>
      <c r="F62" s="95"/>
      <c r="G62" s="233"/>
      <c r="H62" s="377"/>
      <c r="I62" s="348"/>
      <c r="J62" s="233"/>
      <c r="K62" s="167"/>
      <c r="L62" s="233"/>
      <c r="M62" s="233"/>
      <c r="N62" s="233"/>
      <c r="O62" s="233"/>
      <c r="P62" s="233"/>
      <c r="Q62" s="95"/>
      <c r="R62" s="95"/>
      <c r="S62" s="95"/>
      <c r="T62" s="95"/>
      <c r="U62" s="95"/>
      <c r="V62" s="95"/>
      <c r="W62" s="378"/>
      <c r="X62" s="95"/>
      <c r="Y62" s="167"/>
      <c r="Z62" s="62"/>
    </row>
    <row r="63" spans="1:26" s="332" customFormat="1" x14ac:dyDescent="0.2">
      <c r="A63" s="99"/>
      <c r="B63" s="378"/>
      <c r="C63" s="378"/>
      <c r="D63" s="233"/>
      <c r="E63" s="95"/>
      <c r="F63" s="95"/>
      <c r="G63" s="233"/>
      <c r="H63" s="377"/>
      <c r="I63" s="348"/>
      <c r="J63" s="233"/>
      <c r="K63" s="94"/>
      <c r="L63" s="233"/>
      <c r="M63" s="233"/>
      <c r="N63" s="233"/>
      <c r="O63" s="233"/>
      <c r="P63" s="233"/>
      <c r="Q63" s="218"/>
      <c r="R63" s="95"/>
      <c r="S63" s="95"/>
      <c r="T63" s="95"/>
      <c r="U63" s="95"/>
      <c r="V63" s="95"/>
      <c r="W63" s="378"/>
      <c r="X63" s="95"/>
      <c r="Y63" s="167"/>
      <c r="Z63" s="62"/>
    </row>
    <row r="64" spans="1:26" s="332" customFormat="1" x14ac:dyDescent="0.2">
      <c r="A64" s="99"/>
      <c r="B64" s="378"/>
      <c r="C64" s="378"/>
      <c r="D64" s="233"/>
      <c r="E64" s="95"/>
      <c r="F64" s="95"/>
      <c r="G64" s="233"/>
      <c r="H64" s="377"/>
      <c r="I64" s="348"/>
      <c r="J64" s="233"/>
      <c r="K64" s="94"/>
      <c r="L64" s="233"/>
      <c r="M64" s="233"/>
      <c r="N64" s="233"/>
      <c r="O64" s="233"/>
      <c r="P64" s="233"/>
      <c r="Q64" s="95"/>
      <c r="R64" s="95"/>
      <c r="S64" s="95"/>
      <c r="T64" s="95"/>
      <c r="U64" s="95"/>
      <c r="V64" s="95"/>
      <c r="W64" s="378"/>
      <c r="X64" s="95"/>
      <c r="Y64" s="384"/>
      <c r="Z64" s="62"/>
    </row>
    <row r="65" spans="1:73" s="332" customFormat="1" x14ac:dyDescent="0.2">
      <c r="A65" s="99"/>
      <c r="B65" s="378"/>
      <c r="C65" s="378"/>
      <c r="D65" s="233"/>
      <c r="E65" s="95"/>
      <c r="F65" s="95"/>
      <c r="G65" s="233"/>
      <c r="H65" s="377"/>
      <c r="I65" s="377"/>
      <c r="J65" s="233"/>
      <c r="K65" s="233"/>
      <c r="L65" s="233"/>
      <c r="M65" s="233"/>
      <c r="N65" s="233"/>
      <c r="O65" s="233"/>
      <c r="P65" s="233"/>
      <c r="Q65" s="95"/>
      <c r="R65" s="95"/>
      <c r="S65" s="95"/>
      <c r="T65" s="95"/>
      <c r="U65" s="95"/>
      <c r="V65" s="95"/>
      <c r="W65" s="378"/>
      <c r="X65" s="95"/>
      <c r="Y65" s="94"/>
      <c r="Z65" s="62"/>
    </row>
    <row r="66" spans="1:73" s="332" customFormat="1" x14ac:dyDescent="0.2">
      <c r="A66" s="99"/>
      <c r="B66" s="378"/>
      <c r="C66" s="378"/>
      <c r="D66" s="233"/>
      <c r="E66" s="95"/>
      <c r="F66" s="95"/>
      <c r="G66" s="233"/>
      <c r="H66" s="377"/>
      <c r="I66" s="377"/>
      <c r="J66" s="233"/>
      <c r="K66" s="233"/>
      <c r="L66" s="233"/>
      <c r="M66" s="233"/>
      <c r="N66" s="233"/>
      <c r="O66" s="233"/>
      <c r="P66" s="233"/>
      <c r="Q66" s="95"/>
      <c r="R66" s="95"/>
      <c r="S66" s="95"/>
      <c r="T66" s="95"/>
      <c r="U66" s="95"/>
      <c r="V66" s="95"/>
      <c r="W66" s="378"/>
      <c r="X66" s="95"/>
      <c r="Y66" s="94"/>
      <c r="Z66" s="62"/>
    </row>
    <row r="67" spans="1:73" s="332" customFormat="1" x14ac:dyDescent="0.2">
      <c r="A67" s="99"/>
      <c r="B67" s="378"/>
      <c r="C67" s="378"/>
      <c r="D67" s="233"/>
      <c r="E67" s="95"/>
      <c r="F67" s="95"/>
      <c r="G67" s="233"/>
      <c r="H67" s="377"/>
      <c r="I67" s="377"/>
      <c r="J67" s="233"/>
      <c r="K67" s="233"/>
      <c r="L67" s="233"/>
      <c r="M67" s="233"/>
      <c r="N67" s="233"/>
      <c r="O67" s="233"/>
      <c r="P67" s="233"/>
      <c r="Q67" s="95"/>
      <c r="R67" s="95"/>
      <c r="S67" s="95"/>
      <c r="T67" s="95"/>
      <c r="U67" s="95"/>
      <c r="V67" s="95"/>
      <c r="W67" s="378"/>
      <c r="X67" s="95"/>
      <c r="Y67" s="94"/>
      <c r="Z67" s="62"/>
    </row>
    <row r="68" spans="1:73" s="208" customFormat="1" x14ac:dyDescent="0.2">
      <c r="A68" s="99"/>
      <c r="B68" s="378"/>
      <c r="C68" s="378"/>
      <c r="D68" s="233"/>
      <c r="E68" s="95"/>
      <c r="F68" s="95"/>
      <c r="G68" s="233"/>
      <c r="H68" s="377"/>
      <c r="I68" s="377"/>
      <c r="J68" s="233"/>
      <c r="K68" s="233"/>
      <c r="L68" s="233"/>
      <c r="M68" s="233"/>
      <c r="N68" s="233"/>
      <c r="O68" s="233"/>
      <c r="P68" s="233"/>
      <c r="Q68" s="95"/>
      <c r="R68" s="95"/>
      <c r="S68" s="95"/>
      <c r="T68" s="95"/>
      <c r="U68" s="95"/>
      <c r="V68" s="95"/>
      <c r="W68" s="378"/>
      <c r="X68" s="95"/>
      <c r="Y68" s="99"/>
      <c r="Z68" s="62"/>
      <c r="AA68" s="332"/>
      <c r="AB68" s="332"/>
      <c r="AC68" s="332"/>
      <c r="AD68" s="332"/>
      <c r="AE68" s="332"/>
      <c r="AF68" s="332"/>
      <c r="AG68" s="332"/>
      <c r="AH68" s="332"/>
      <c r="AI68" s="332"/>
      <c r="AJ68" s="332"/>
      <c r="AK68" s="332"/>
      <c r="AL68" s="332"/>
      <c r="AM68" s="332"/>
      <c r="AN68" s="332"/>
      <c r="AO68" s="332"/>
      <c r="AP68" s="332"/>
      <c r="AQ68" s="332"/>
      <c r="AR68" s="332"/>
      <c r="AS68" s="332"/>
      <c r="AT68" s="332"/>
      <c r="AU68" s="332"/>
      <c r="AV68" s="332"/>
      <c r="AW68" s="332"/>
      <c r="AX68" s="332"/>
      <c r="AY68" s="332"/>
      <c r="AZ68" s="332"/>
      <c r="BA68" s="332"/>
      <c r="BB68" s="332"/>
      <c r="BC68" s="332"/>
      <c r="BD68" s="332"/>
      <c r="BE68" s="332"/>
      <c r="BF68" s="332"/>
      <c r="BG68" s="332"/>
      <c r="BH68" s="332"/>
      <c r="BI68" s="332"/>
      <c r="BJ68" s="332"/>
      <c r="BK68" s="332"/>
      <c r="BL68" s="332"/>
      <c r="BM68" s="332"/>
      <c r="BN68" s="332"/>
      <c r="BO68" s="332"/>
      <c r="BP68" s="332"/>
      <c r="BQ68" s="332"/>
      <c r="BR68" s="332"/>
      <c r="BS68" s="332"/>
      <c r="BT68" s="332"/>
      <c r="BU68" s="332"/>
    </row>
    <row r="69" spans="1:73" s="99" customFormat="1" x14ac:dyDescent="0.2">
      <c r="B69" s="378"/>
      <c r="C69" s="378"/>
      <c r="D69" s="233"/>
      <c r="E69" s="95"/>
      <c r="F69" s="95"/>
      <c r="G69" s="233"/>
      <c r="H69" s="377"/>
      <c r="I69" s="377"/>
      <c r="J69" s="233"/>
      <c r="K69" s="233"/>
      <c r="L69" s="233"/>
      <c r="M69" s="233"/>
      <c r="N69" s="233"/>
      <c r="O69" s="233"/>
      <c r="P69" s="233"/>
      <c r="Q69" s="95"/>
      <c r="R69" s="95"/>
      <c r="S69" s="95"/>
      <c r="T69" s="95"/>
      <c r="U69" s="95"/>
      <c r="V69" s="95"/>
      <c r="W69" s="378"/>
      <c r="X69" s="95"/>
      <c r="Z69" s="62"/>
      <c r="AA69" s="332"/>
      <c r="AB69" s="332"/>
      <c r="AC69" s="332"/>
      <c r="AD69" s="332"/>
      <c r="AE69" s="332"/>
      <c r="AF69" s="332"/>
      <c r="AG69" s="332"/>
      <c r="AH69" s="332"/>
      <c r="AI69" s="332"/>
      <c r="AJ69" s="332"/>
      <c r="AK69" s="332"/>
      <c r="AL69" s="332"/>
      <c r="AM69" s="332"/>
      <c r="AN69" s="332"/>
      <c r="AO69" s="332"/>
      <c r="AP69" s="332"/>
      <c r="AQ69" s="332"/>
      <c r="AR69" s="332"/>
      <c r="AS69" s="332"/>
      <c r="AT69" s="332"/>
      <c r="AU69" s="332"/>
      <c r="AV69" s="332"/>
      <c r="AW69" s="332"/>
      <c r="AX69" s="332"/>
      <c r="AY69" s="332"/>
      <c r="AZ69" s="332"/>
      <c r="BA69" s="332"/>
      <c r="BB69" s="332"/>
      <c r="BC69" s="332"/>
      <c r="BD69" s="332"/>
      <c r="BE69" s="332"/>
      <c r="BF69" s="332"/>
      <c r="BG69" s="332"/>
      <c r="BH69" s="332"/>
      <c r="BI69" s="332"/>
      <c r="BJ69" s="332"/>
      <c r="BK69" s="332"/>
      <c r="BL69" s="332"/>
      <c r="BM69" s="332"/>
      <c r="BN69" s="332"/>
      <c r="BO69" s="332"/>
      <c r="BP69" s="332"/>
      <c r="BQ69" s="332"/>
      <c r="BR69" s="332"/>
      <c r="BS69" s="332"/>
      <c r="BT69" s="332"/>
      <c r="BU69" s="332"/>
    </row>
    <row r="70" spans="1:73" x14ac:dyDescent="0.2">
      <c r="A70" s="385"/>
      <c r="J70" s="233"/>
      <c r="K70" s="233"/>
      <c r="L70" s="233"/>
      <c r="Y70" s="99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8"/>
      <c r="AP70" s="208"/>
      <c r="AQ70" s="208"/>
      <c r="AR70" s="208"/>
      <c r="AS70" s="208"/>
      <c r="AT70" s="208"/>
      <c r="AU70" s="208"/>
      <c r="AV70" s="208"/>
      <c r="AW70" s="208"/>
      <c r="AX70" s="208"/>
      <c r="AY70" s="208"/>
      <c r="AZ70" s="208"/>
      <c r="BA70" s="208"/>
      <c r="BB70" s="208"/>
      <c r="BC70" s="208"/>
      <c r="BD70" s="208"/>
      <c r="BE70" s="208"/>
      <c r="BF70" s="208"/>
      <c r="BG70" s="208"/>
      <c r="BH70" s="208"/>
      <c r="BI70" s="208"/>
      <c r="BJ70" s="208"/>
      <c r="BK70" s="208"/>
      <c r="BL70" s="208"/>
      <c r="BM70" s="208"/>
      <c r="BN70" s="208"/>
      <c r="BO70" s="208"/>
      <c r="BP70" s="208"/>
      <c r="BQ70" s="208"/>
      <c r="BR70" s="208"/>
      <c r="BS70" s="208"/>
      <c r="BT70" s="208"/>
      <c r="BU70" s="208"/>
    </row>
    <row r="71" spans="1:73" x14ac:dyDescent="0.2">
      <c r="A71" s="188"/>
      <c r="J71" s="233"/>
      <c r="K71" s="233"/>
      <c r="L71" s="233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99"/>
      <c r="BN71" s="99"/>
      <c r="BO71" s="99"/>
      <c r="BP71" s="99"/>
      <c r="BQ71" s="99"/>
      <c r="BR71" s="99"/>
      <c r="BS71" s="99"/>
      <c r="BT71" s="99"/>
      <c r="BU71" s="99"/>
    </row>
    <row r="72" spans="1:73" x14ac:dyDescent="0.2">
      <c r="J72" s="233"/>
      <c r="K72" s="233"/>
      <c r="L72" s="233"/>
    </row>
    <row r="73" spans="1:73" x14ac:dyDescent="0.2">
      <c r="J73" s="233"/>
      <c r="K73" s="233"/>
      <c r="L73" s="233"/>
    </row>
    <row r="74" spans="1:73" x14ac:dyDescent="0.2">
      <c r="J74" s="233"/>
      <c r="K74" s="233"/>
      <c r="L74" s="233"/>
    </row>
    <row r="75" spans="1:73" s="332" customFormat="1" x14ac:dyDescent="0.2">
      <c r="A75" s="99"/>
      <c r="B75" s="378"/>
      <c r="C75" s="378"/>
      <c r="D75" s="233"/>
      <c r="E75" s="95"/>
      <c r="F75" s="95"/>
      <c r="G75" s="233"/>
      <c r="H75" s="377"/>
      <c r="I75" s="377"/>
      <c r="J75" s="233"/>
      <c r="K75" s="233"/>
      <c r="L75" s="233"/>
      <c r="M75" s="233"/>
      <c r="N75" s="233"/>
      <c r="O75" s="233"/>
      <c r="P75" s="233"/>
      <c r="Q75" s="95"/>
      <c r="R75" s="95"/>
      <c r="S75" s="95"/>
      <c r="T75" s="95"/>
      <c r="U75" s="95"/>
      <c r="V75" s="95"/>
      <c r="W75" s="378"/>
      <c r="X75" s="95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</row>
    <row r="76" spans="1:73" s="99" customFormat="1" x14ac:dyDescent="0.2">
      <c r="B76" s="378"/>
      <c r="C76" s="378"/>
      <c r="D76" s="233"/>
      <c r="E76" s="95"/>
      <c r="F76" s="95"/>
      <c r="G76" s="233"/>
      <c r="H76" s="377"/>
      <c r="I76" s="377"/>
      <c r="J76" s="233"/>
      <c r="K76" s="233"/>
      <c r="L76" s="233"/>
      <c r="M76" s="233"/>
      <c r="N76" s="233"/>
      <c r="O76" s="233"/>
      <c r="P76" s="233"/>
      <c r="Q76" s="95"/>
      <c r="R76" s="95"/>
      <c r="S76" s="95"/>
      <c r="T76" s="95"/>
      <c r="U76" s="95"/>
      <c r="V76" s="95"/>
      <c r="W76" s="378"/>
      <c r="X76" s="95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</row>
    <row r="77" spans="1:73" x14ac:dyDescent="0.2">
      <c r="J77" s="233"/>
      <c r="K77" s="233"/>
      <c r="L77" s="233"/>
      <c r="AA77" s="332"/>
      <c r="AB77" s="332"/>
      <c r="AC77" s="332"/>
      <c r="AD77" s="332"/>
      <c r="AE77" s="332"/>
      <c r="AF77" s="332"/>
      <c r="AG77" s="332"/>
      <c r="AH77" s="332"/>
      <c r="AI77" s="332"/>
      <c r="AJ77" s="332"/>
      <c r="AK77" s="332"/>
      <c r="AL77" s="332"/>
      <c r="AM77" s="332"/>
      <c r="AN77" s="332"/>
      <c r="AO77" s="332"/>
      <c r="AP77" s="332"/>
      <c r="AQ77" s="332"/>
      <c r="AR77" s="332"/>
      <c r="AS77" s="332"/>
      <c r="AT77" s="332"/>
      <c r="AU77" s="332"/>
      <c r="AV77" s="332"/>
      <c r="AW77" s="332"/>
      <c r="AX77" s="332"/>
      <c r="AY77" s="332"/>
      <c r="AZ77" s="332"/>
      <c r="BA77" s="332"/>
      <c r="BB77" s="332"/>
      <c r="BC77" s="332"/>
      <c r="BD77" s="332"/>
      <c r="BE77" s="332"/>
      <c r="BF77" s="332"/>
      <c r="BG77" s="332"/>
      <c r="BH77" s="332"/>
      <c r="BI77" s="332"/>
      <c r="BJ77" s="332"/>
      <c r="BK77" s="332"/>
      <c r="BL77" s="332"/>
      <c r="BM77" s="332"/>
      <c r="BN77" s="332"/>
      <c r="BO77" s="332"/>
      <c r="BP77" s="332"/>
      <c r="BQ77" s="332"/>
      <c r="BR77" s="332"/>
      <c r="BS77" s="332"/>
      <c r="BT77" s="332"/>
      <c r="BU77" s="332"/>
    </row>
    <row r="78" spans="1:73" x14ac:dyDescent="0.2">
      <c r="J78" s="233"/>
      <c r="K78" s="233"/>
      <c r="L78" s="233"/>
      <c r="AA78" s="99"/>
      <c r="AB78" s="99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  <c r="BM78" s="99"/>
      <c r="BN78" s="99"/>
      <c r="BO78" s="99"/>
      <c r="BP78" s="99"/>
      <c r="BQ78" s="99"/>
      <c r="BR78" s="99"/>
      <c r="BS78" s="99"/>
      <c r="BT78" s="99"/>
      <c r="BU78" s="99"/>
    </row>
    <row r="79" spans="1:73" x14ac:dyDescent="0.2">
      <c r="J79" s="233"/>
      <c r="K79" s="233"/>
      <c r="L79" s="233"/>
    </row>
    <row r="80" spans="1:73" x14ac:dyDescent="0.2">
      <c r="A80" s="385"/>
      <c r="J80" s="233"/>
      <c r="K80" s="233"/>
      <c r="L80" s="233"/>
    </row>
    <row r="81" spans="1:12" x14ac:dyDescent="0.2">
      <c r="J81" s="233"/>
      <c r="K81" s="233"/>
      <c r="L81" s="233"/>
    </row>
    <row r="82" spans="1:12" x14ac:dyDescent="0.2">
      <c r="J82" s="233"/>
      <c r="K82" s="233"/>
      <c r="L82" s="233"/>
    </row>
    <row r="83" spans="1:12" x14ac:dyDescent="0.2">
      <c r="J83" s="233"/>
      <c r="K83" s="233"/>
      <c r="L83" s="233"/>
    </row>
    <row r="84" spans="1:12" x14ac:dyDescent="0.2">
      <c r="J84" s="233"/>
      <c r="K84" s="233"/>
      <c r="L84" s="233"/>
    </row>
    <row r="85" spans="1:12" x14ac:dyDescent="0.2">
      <c r="J85" s="233"/>
      <c r="K85" s="233"/>
      <c r="L85" s="233"/>
    </row>
    <row r="86" spans="1:12" x14ac:dyDescent="0.2">
      <c r="J86" s="233"/>
      <c r="K86" s="233"/>
      <c r="L86" s="233"/>
    </row>
    <row r="87" spans="1:12" x14ac:dyDescent="0.2">
      <c r="J87" s="233"/>
      <c r="K87" s="233"/>
      <c r="L87" s="233"/>
    </row>
    <row r="88" spans="1:12" x14ac:dyDescent="0.2">
      <c r="J88" s="233"/>
      <c r="K88" s="233"/>
      <c r="L88" s="233"/>
    </row>
    <row r="89" spans="1:12" x14ac:dyDescent="0.2">
      <c r="J89" s="233"/>
      <c r="K89" s="233"/>
      <c r="L89" s="233"/>
    </row>
    <row r="90" spans="1:12" x14ac:dyDescent="0.2">
      <c r="A90" s="385"/>
      <c r="J90" s="233"/>
      <c r="K90" s="233"/>
      <c r="L90" s="233"/>
    </row>
    <row r="91" spans="1:12" x14ac:dyDescent="0.2">
      <c r="J91" s="233"/>
      <c r="K91" s="233"/>
      <c r="L91" s="233"/>
    </row>
    <row r="92" spans="1:12" x14ac:dyDescent="0.2">
      <c r="J92" s="233"/>
      <c r="K92" s="233"/>
      <c r="L92" s="233"/>
    </row>
    <row r="93" spans="1:12" x14ac:dyDescent="0.2">
      <c r="J93" s="233"/>
      <c r="K93" s="233"/>
      <c r="L93" s="233"/>
    </row>
    <row r="94" spans="1:12" x14ac:dyDescent="0.2">
      <c r="J94" s="233"/>
      <c r="K94" s="233"/>
      <c r="L94" s="233"/>
    </row>
    <row r="95" spans="1:12" x14ac:dyDescent="0.2">
      <c r="J95" s="233"/>
      <c r="K95" s="233"/>
      <c r="L95" s="233"/>
    </row>
    <row r="96" spans="1:12" x14ac:dyDescent="0.2">
      <c r="J96" s="233"/>
      <c r="K96" s="233"/>
      <c r="L96" s="233"/>
    </row>
    <row r="97" spans="1:12" x14ac:dyDescent="0.2">
      <c r="J97" s="233"/>
      <c r="K97" s="233"/>
      <c r="L97" s="233"/>
    </row>
    <row r="98" spans="1:12" x14ac:dyDescent="0.2">
      <c r="A98" s="385"/>
      <c r="J98" s="233"/>
      <c r="K98" s="233"/>
      <c r="L98" s="233"/>
    </row>
    <row r="99" spans="1:12" x14ac:dyDescent="0.2">
      <c r="J99" s="233"/>
      <c r="K99" s="233"/>
      <c r="L99" s="233"/>
    </row>
    <row r="100" spans="1:12" x14ac:dyDescent="0.2">
      <c r="J100" s="233"/>
      <c r="K100" s="233"/>
      <c r="L100" s="233"/>
    </row>
    <row r="101" spans="1:12" x14ac:dyDescent="0.2">
      <c r="J101" s="233"/>
      <c r="K101" s="233"/>
      <c r="L101" s="233"/>
    </row>
    <row r="102" spans="1:12" x14ac:dyDescent="0.2">
      <c r="J102" s="233"/>
      <c r="K102" s="233"/>
      <c r="L102" s="233"/>
    </row>
    <row r="103" spans="1:12" x14ac:dyDescent="0.2">
      <c r="J103" s="233"/>
      <c r="K103" s="233"/>
      <c r="L103" s="233"/>
    </row>
    <row r="104" spans="1:12" x14ac:dyDescent="0.2">
      <c r="J104" s="233"/>
      <c r="K104" s="233"/>
      <c r="L104" s="233"/>
    </row>
    <row r="105" spans="1:12" x14ac:dyDescent="0.2">
      <c r="J105" s="233"/>
      <c r="K105" s="233"/>
      <c r="L105" s="233"/>
    </row>
    <row r="106" spans="1:12" x14ac:dyDescent="0.2">
      <c r="J106" s="233"/>
      <c r="K106" s="233"/>
      <c r="L106" s="233"/>
    </row>
    <row r="107" spans="1:12" x14ac:dyDescent="0.2">
      <c r="J107" s="233"/>
      <c r="K107" s="233"/>
      <c r="L107" s="233"/>
    </row>
    <row r="108" spans="1:12" x14ac:dyDescent="0.2">
      <c r="J108" s="233"/>
      <c r="K108" s="233"/>
      <c r="L108" s="233"/>
    </row>
    <row r="109" spans="1:12" x14ac:dyDescent="0.2">
      <c r="J109" s="233"/>
      <c r="K109" s="233"/>
      <c r="L109" s="233"/>
    </row>
    <row r="110" spans="1:12" x14ac:dyDescent="0.2">
      <c r="J110" s="233"/>
      <c r="K110" s="233"/>
      <c r="L110" s="233"/>
    </row>
    <row r="111" spans="1:12" x14ac:dyDescent="0.2">
      <c r="J111" s="233"/>
      <c r="K111" s="233"/>
      <c r="L111" s="233"/>
    </row>
    <row r="112" spans="1:12" x14ac:dyDescent="0.2">
      <c r="J112" s="233"/>
      <c r="K112" s="233"/>
      <c r="L112" s="233"/>
    </row>
    <row r="113" spans="10:12" x14ac:dyDescent="0.2">
      <c r="J113" s="233"/>
      <c r="K113" s="233"/>
      <c r="L113" s="233"/>
    </row>
    <row r="114" spans="10:12" x14ac:dyDescent="0.2">
      <c r="J114" s="233"/>
      <c r="K114" s="233"/>
      <c r="L114" s="233"/>
    </row>
    <row r="115" spans="10:12" x14ac:dyDescent="0.2">
      <c r="J115" s="233"/>
      <c r="K115" s="233"/>
      <c r="L115" s="233"/>
    </row>
    <row r="116" spans="10:12" x14ac:dyDescent="0.2">
      <c r="J116" s="233"/>
      <c r="K116" s="233"/>
      <c r="L116" s="233"/>
    </row>
    <row r="117" spans="10:12" x14ac:dyDescent="0.2">
      <c r="J117" s="233"/>
      <c r="K117" s="233"/>
      <c r="L117" s="233"/>
    </row>
    <row r="118" spans="10:12" x14ac:dyDescent="0.2">
      <c r="J118" s="233"/>
      <c r="K118" s="233"/>
      <c r="L118" s="233"/>
    </row>
    <row r="119" spans="10:12" x14ac:dyDescent="0.2">
      <c r="J119" s="233"/>
      <c r="K119" s="233"/>
      <c r="L119" s="233"/>
    </row>
    <row r="120" spans="10:12" x14ac:dyDescent="0.2">
      <c r="J120" s="233"/>
      <c r="K120" s="233"/>
      <c r="L120" s="233"/>
    </row>
    <row r="121" spans="10:12" x14ac:dyDescent="0.2">
      <c r="J121" s="233"/>
      <c r="K121" s="233"/>
      <c r="L121" s="233"/>
    </row>
    <row r="122" spans="10:12" x14ac:dyDescent="0.2">
      <c r="J122" s="233"/>
      <c r="K122" s="233"/>
      <c r="L122" s="233"/>
    </row>
    <row r="123" spans="10:12" x14ac:dyDescent="0.2">
      <c r="J123" s="233"/>
      <c r="K123" s="233"/>
      <c r="L123" s="233"/>
    </row>
    <row r="124" spans="10:12" x14ac:dyDescent="0.2">
      <c r="J124" s="233"/>
      <c r="K124" s="233"/>
      <c r="L124" s="233"/>
    </row>
    <row r="125" spans="10:12" x14ac:dyDescent="0.2">
      <c r="J125" s="233"/>
      <c r="K125" s="233"/>
      <c r="L125" s="233"/>
    </row>
    <row r="126" spans="10:12" x14ac:dyDescent="0.2">
      <c r="J126" s="233"/>
      <c r="K126" s="233"/>
      <c r="L126" s="233"/>
    </row>
    <row r="127" spans="10:12" x14ac:dyDescent="0.2">
      <c r="J127" s="233"/>
      <c r="K127" s="233"/>
      <c r="L127" s="233"/>
    </row>
    <row r="128" spans="10:12" x14ac:dyDescent="0.2">
      <c r="J128" s="233"/>
      <c r="K128" s="233"/>
      <c r="L128" s="233"/>
    </row>
    <row r="129" spans="10:12" x14ac:dyDescent="0.2">
      <c r="J129" s="233"/>
      <c r="K129" s="233"/>
      <c r="L129" s="233"/>
    </row>
    <row r="130" spans="10:12" x14ac:dyDescent="0.2">
      <c r="J130" s="233"/>
      <c r="K130" s="233"/>
      <c r="L130" s="233"/>
    </row>
    <row r="131" spans="10:12" x14ac:dyDescent="0.2">
      <c r="J131" s="233"/>
      <c r="K131" s="233"/>
      <c r="L131" s="233"/>
    </row>
    <row r="132" spans="10:12" x14ac:dyDescent="0.2">
      <c r="J132" s="233"/>
      <c r="K132" s="233"/>
      <c r="L132" s="233"/>
    </row>
    <row r="133" spans="10:12" x14ac:dyDescent="0.2">
      <c r="J133" s="233"/>
      <c r="K133" s="233"/>
      <c r="L133" s="233"/>
    </row>
    <row r="134" spans="10:12" x14ac:dyDescent="0.2">
      <c r="J134" s="233"/>
      <c r="K134" s="233"/>
      <c r="L134" s="233"/>
    </row>
    <row r="135" spans="10:12" x14ac:dyDescent="0.2">
      <c r="J135" s="233"/>
      <c r="K135" s="233"/>
      <c r="L135" s="233"/>
    </row>
    <row r="136" spans="10:12" x14ac:dyDescent="0.2">
      <c r="J136" s="233"/>
      <c r="K136" s="233"/>
      <c r="L136" s="233"/>
    </row>
    <row r="137" spans="10:12" x14ac:dyDescent="0.2">
      <c r="J137" s="233"/>
      <c r="K137" s="233"/>
      <c r="L137" s="233"/>
    </row>
    <row r="138" spans="10:12" x14ac:dyDescent="0.2">
      <c r="J138" s="233"/>
      <c r="K138" s="233"/>
      <c r="L138" s="233"/>
    </row>
    <row r="139" spans="10:12" x14ac:dyDescent="0.2">
      <c r="J139" s="233"/>
      <c r="K139" s="233"/>
      <c r="L139" s="233"/>
    </row>
    <row r="140" spans="10:12" x14ac:dyDescent="0.2">
      <c r="J140" s="233"/>
      <c r="K140" s="233"/>
      <c r="L140" s="233"/>
    </row>
    <row r="141" spans="10:12" x14ac:dyDescent="0.2">
      <c r="J141" s="233"/>
      <c r="K141" s="233"/>
      <c r="L141" s="233"/>
    </row>
    <row r="142" spans="10:12" x14ac:dyDescent="0.2">
      <c r="J142" s="233"/>
      <c r="K142" s="233"/>
      <c r="L142" s="233"/>
    </row>
    <row r="143" spans="10:12" x14ac:dyDescent="0.2">
      <c r="J143" s="233"/>
      <c r="K143" s="233"/>
      <c r="L143" s="233"/>
    </row>
    <row r="144" spans="10:12" x14ac:dyDescent="0.2">
      <c r="J144" s="233"/>
      <c r="K144" s="233"/>
      <c r="L144" s="233"/>
    </row>
    <row r="145" spans="10:12" x14ac:dyDescent="0.2">
      <c r="J145" s="233"/>
      <c r="K145" s="233"/>
      <c r="L145" s="233"/>
    </row>
    <row r="146" spans="10:12" x14ac:dyDescent="0.2">
      <c r="J146" s="233"/>
      <c r="K146" s="233"/>
      <c r="L146" s="233"/>
    </row>
    <row r="147" spans="10:12" x14ac:dyDescent="0.2">
      <c r="J147" s="233"/>
      <c r="K147" s="233"/>
      <c r="L147" s="233"/>
    </row>
  </sheetData>
  <sheetProtection algorithmName="SHA-512" hashValue="ej2P5bIYh2uG8ZAkef8/QXHWPrs8wZzt+gyI8at4drXcAlIjFK2HLoUOpLKLFxRvRqYlJ0U3x9AUC6kcAly10w==" saltValue="N76WqQGf83JJ9bdI7jvuCA==" spinCount="100000" sheet="1" objects="1" scenarios="1"/>
  <sortState ref="A4:Z51">
    <sortCondition ref="A4:A51"/>
  </sortState>
  <dataConsolidate/>
  <customSheetViews>
    <customSheetView guid="{802CA4C3-1A0C-4029-B73F-1EE5B8B22311}">
      <pane xSplit="1" ySplit="1" topLeftCell="B33" activePane="bottomRight" state="frozen"/>
      <selection pane="bottomRight" activeCell="B59" sqref="B59"/>
      <pageMargins left="0.75" right="0.75" top="1" bottom="1" header="0.5" footer="0.5"/>
      <pageSetup scale="70" orientation="landscape" horizontalDpi="1200" r:id="rId1"/>
      <headerFooter alignWithMargins="0"/>
    </customSheetView>
  </customSheetViews>
  <phoneticPr fontId="0" type="noConversion"/>
  <conditionalFormatting sqref="X55">
    <cfRule type="cellIs" dxfId="34" priority="10" operator="greaterThan">
      <formula>0</formula>
    </cfRule>
  </conditionalFormatting>
  <conditionalFormatting sqref="Z1:Z49 Y2:Y49 Y50:Z53">
    <cfRule type="containsBlanks" priority="7" stopIfTrue="1">
      <formula>LEN(TRIM(Y1))=0</formula>
    </cfRule>
  </conditionalFormatting>
  <conditionalFormatting sqref="B4:B51">
    <cfRule type="expression" dxfId="33" priority="3">
      <formula>AND(B4="",A4&lt;&gt;"")</formula>
    </cfRule>
  </conditionalFormatting>
  <conditionalFormatting sqref="C4:C51">
    <cfRule type="expression" dxfId="32" priority="2">
      <formula>AND(C4="",A4&lt;&gt;"")</formula>
    </cfRule>
  </conditionalFormatting>
  <conditionalFormatting sqref="Z4:Z51 A4:X51">
    <cfRule type="expression" dxfId="31" priority="1">
      <formula>MOD(ROW(),2)=1</formula>
    </cfRule>
  </conditionalFormatting>
  <conditionalFormatting sqref="Y2:Z53">
    <cfRule type="duplicateValues" dxfId="30" priority="2267"/>
  </conditionalFormatting>
  <conditionalFormatting sqref="A2:A51">
    <cfRule type="duplicateValues" dxfId="29" priority="2269"/>
  </conditionalFormatting>
  <dataValidations count="1">
    <dataValidation type="custom" allowBlank="1" showInputMessage="1" showErrorMessage="1" errorTitle="Invalid Entry" error="Please input new employees in the format: &quot;Lastname, Firstname&quot;" sqref="A2:A51">
      <formula1>(LEN(A2) &lt;&gt; LEN(SUBSTITUTE(A2,", ","")))</formula1>
    </dataValidation>
  </dataValidations>
  <pageMargins left="0.75" right="0.75" top="1" bottom="1" header="0.5" footer="0.5"/>
  <pageSetup scale="70" orientation="landscape" horizontalDpi="12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V25"/>
  <sheetViews>
    <sheetView zoomScaleNormal="100" workbookViewId="0">
      <pane xSplit="2" ySplit="1" topLeftCell="C2" activePane="bottomRight" state="frozen"/>
      <selection activeCell="S5" sqref="S5:S71"/>
      <selection pane="topRight" activeCell="S5" sqref="S5:S71"/>
      <selection pane="bottomLeft" activeCell="S5" sqref="S5:S71"/>
      <selection pane="bottomRight" activeCell="C1" sqref="C1:V19"/>
    </sheetView>
  </sheetViews>
  <sheetFormatPr defaultColWidth="7.85546875" defaultRowHeight="11.25" x14ac:dyDescent="0.2"/>
  <cols>
    <col min="1" max="1" width="19.28515625" style="241" bestFit="1" customWidth="1"/>
    <col min="2" max="2" width="9.140625" style="241" bestFit="1" customWidth="1"/>
    <col min="3" max="3" width="8.7109375" style="299" bestFit="1" customWidth="1"/>
    <col min="4" max="4" width="10.42578125" style="241" bestFit="1" customWidth="1"/>
    <col min="5" max="5" width="4" style="241" bestFit="1" customWidth="1"/>
    <col min="6" max="6" width="4" style="299" bestFit="1" customWidth="1"/>
    <col min="7" max="21" width="4" style="241" bestFit="1" customWidth="1"/>
    <col min="22" max="22" width="4" style="299" bestFit="1" customWidth="1"/>
    <col min="23" max="16384" width="7.85546875" style="241"/>
  </cols>
  <sheetData>
    <row r="1" spans="1:22" s="299" customFormat="1" ht="12" thickBot="1" x14ac:dyDescent="0.25">
      <c r="A1" s="390" t="s">
        <v>77</v>
      </c>
      <c r="B1" s="391" t="s">
        <v>40</v>
      </c>
      <c r="C1" s="529" t="s">
        <v>240</v>
      </c>
      <c r="D1" s="529" t="s">
        <v>190</v>
      </c>
      <c r="E1" s="529"/>
      <c r="F1" s="529"/>
      <c r="G1" s="529"/>
      <c r="H1" s="529"/>
      <c r="I1" s="529"/>
      <c r="J1" s="529"/>
      <c r="K1" s="529"/>
      <c r="L1" s="529"/>
      <c r="M1" s="529"/>
      <c r="N1" s="529"/>
      <c r="O1" s="529"/>
      <c r="P1" s="529"/>
      <c r="Q1" s="529"/>
      <c r="R1" s="529"/>
      <c r="S1" s="529"/>
      <c r="T1" s="529"/>
      <c r="U1" s="529"/>
      <c r="V1" s="530"/>
    </row>
    <row r="2" spans="1:22" x14ac:dyDescent="0.2">
      <c r="A2" s="290">
        <f>IF(Import!V7&lt;&gt;"",Import!V7,"")</f>
        <v>42537</v>
      </c>
      <c r="B2" s="392">
        <f t="shared" ref="B2:B17" si="0">SUM(C2:V2)</f>
        <v>0</v>
      </c>
      <c r="C2" s="150">
        <f>SUMIFS(Import!$G:$G,Import!$A:$A,C$1,Import!$B:$B,$A2,Import!$C:$C,$A$1)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1">
        <f>SUMIFS(Import!$G:$G,Import!$A:$A,V$1,Import!$B:$B,$A2,Import!$C:$C,$A$1)</f>
        <v>0</v>
      </c>
    </row>
    <row r="3" spans="1:22" x14ac:dyDescent="0.2">
      <c r="A3" s="290">
        <f>IF(Import!V8&lt;&gt;"",Import!V8,"")</f>
        <v>42538</v>
      </c>
      <c r="B3" s="392">
        <f t="shared" si="0"/>
        <v>4.5</v>
      </c>
      <c r="C3" s="150">
        <f>SUMIFS(Import!$G:$G,Import!$A:$A,C$1,Import!$B:$B,$A3,Import!$C:$C,$A$1)</f>
        <v>0</v>
      </c>
      <c r="D3" s="150">
        <f>SUMIFS(Import!$G:$G,Import!$A:$A,D$1,Import!$B:$B,$A3,Import!$C:$C,$A$1)</f>
        <v>4.5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1">
        <f>SUMIFS(Import!$G:$G,Import!$A:$A,V$1,Import!$B:$B,$A3,Import!$C:$C,$A$1)</f>
        <v>0</v>
      </c>
    </row>
    <row r="4" spans="1:22" x14ac:dyDescent="0.2">
      <c r="A4" s="290">
        <f>IF(Import!V9&lt;&gt;"",Import!V9,"")</f>
        <v>42539</v>
      </c>
      <c r="B4" s="392">
        <f t="shared" si="0"/>
        <v>0</v>
      </c>
      <c r="C4" s="150">
        <f>SUMIFS(Import!$G:$G,Import!$A:$A,C$1,Import!$B:$B,$A4,Import!$C:$C,$A$1)</f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1">
        <f>SUMIFS(Import!$G:$G,Import!$A:$A,V$1,Import!$B:$B,$A4,Import!$C:$C,$A$1)</f>
        <v>0</v>
      </c>
    </row>
    <row r="5" spans="1:22" x14ac:dyDescent="0.2">
      <c r="A5" s="290">
        <f>IF(Import!V10&lt;&gt;"",Import!V10,"")</f>
        <v>42540</v>
      </c>
      <c r="B5" s="392">
        <f t="shared" si="0"/>
        <v>0</v>
      </c>
      <c r="C5" s="150">
        <f>SUMIFS(Import!$G:$G,Import!$A:$A,C$1,Import!$B:$B,$A5,Import!$C:$C,$A$1)</f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1">
        <f>SUMIFS(Import!$G:$G,Import!$A:$A,V$1,Import!$B:$B,$A5,Import!$C:$C,$A$1)</f>
        <v>0</v>
      </c>
    </row>
    <row r="6" spans="1:22" x14ac:dyDescent="0.2">
      <c r="A6" s="290">
        <f>IF(Import!V11&lt;&gt;"",Import!V11,"")</f>
        <v>42541</v>
      </c>
      <c r="B6" s="392">
        <f t="shared" si="0"/>
        <v>0</v>
      </c>
      <c r="C6" s="150">
        <f>SUMIFS(Import!$G:$G,Import!$A:$A,C$1,Import!$B:$B,$A6,Import!$C:$C,$A$1)</f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1">
        <f>SUMIFS(Import!$G:$G,Import!$A:$A,V$1,Import!$B:$B,$A6,Import!$C:$C,$A$1)</f>
        <v>0</v>
      </c>
    </row>
    <row r="7" spans="1:22" x14ac:dyDescent="0.2">
      <c r="A7" s="290">
        <f>IF(Import!V12&lt;&gt;"",Import!V12,"")</f>
        <v>42542</v>
      </c>
      <c r="B7" s="392">
        <f t="shared" si="0"/>
        <v>0</v>
      </c>
      <c r="C7" s="150">
        <f>SUMIFS(Import!$G:$G,Import!$A:$A,C$1,Import!$B:$B,$A7,Import!$C:$C,$A$1)</f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1">
        <f>SUMIFS(Import!$G:$G,Import!$A:$A,V$1,Import!$B:$B,$A7,Import!$C:$C,$A$1)</f>
        <v>0</v>
      </c>
    </row>
    <row r="8" spans="1:22" x14ac:dyDescent="0.2">
      <c r="A8" s="290">
        <f>IF(Import!V13&lt;&gt;"",Import!V13,"")</f>
        <v>42543</v>
      </c>
      <c r="B8" s="392">
        <f t="shared" si="0"/>
        <v>0</v>
      </c>
      <c r="C8" s="150">
        <f>SUMIFS(Import!$G:$G,Import!$A:$A,C$1,Import!$B:$B,$A8,Import!$C:$C,$A$1)</f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1">
        <f>SUMIFS(Import!$G:$G,Import!$A:$A,V$1,Import!$B:$B,$A8,Import!$C:$C,$A$1)</f>
        <v>0</v>
      </c>
    </row>
    <row r="9" spans="1:22" x14ac:dyDescent="0.2">
      <c r="A9" s="290">
        <f>IF(Import!V14&lt;&gt;"",Import!V14,"")</f>
        <v>42544</v>
      </c>
      <c r="B9" s="392">
        <f t="shared" si="0"/>
        <v>0</v>
      </c>
      <c r="C9" s="150">
        <f>SUMIFS(Import!$G:$G,Import!$A:$A,C$1,Import!$B:$B,$A9,Import!$C:$C,$A$1)</f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1">
        <f>SUMIFS(Import!$G:$G,Import!$A:$A,V$1,Import!$B:$B,$A9,Import!$C:$C,$A$1)</f>
        <v>0</v>
      </c>
    </row>
    <row r="10" spans="1:22" x14ac:dyDescent="0.2">
      <c r="A10" s="290">
        <f>IF(Import!V15&lt;&gt;"",Import!V15,"")</f>
        <v>42545</v>
      </c>
      <c r="B10" s="392">
        <f t="shared" si="0"/>
        <v>4.25</v>
      </c>
      <c r="C10" s="150">
        <f>SUMIFS(Import!$G:$G,Import!$A:$A,C$1,Import!$B:$B,$A10,Import!$C:$C,$A$1)</f>
        <v>0</v>
      </c>
      <c r="D10" s="150">
        <f>SUMIFS(Import!$G:$G,Import!$A:$A,D$1,Import!$B:$B,$A10,Import!$C:$C,$A$1)</f>
        <v>4.25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1">
        <f>SUMIFS(Import!$G:$G,Import!$A:$A,V$1,Import!$B:$B,$A10,Import!$C:$C,$A$1)</f>
        <v>0</v>
      </c>
    </row>
    <row r="11" spans="1:22" x14ac:dyDescent="0.2">
      <c r="A11" s="290">
        <f>IF(Import!V16&lt;&gt;"",Import!V16,"")</f>
        <v>42546</v>
      </c>
      <c r="B11" s="392">
        <f t="shared" si="0"/>
        <v>12.5</v>
      </c>
      <c r="C11" s="150">
        <f>SUMIFS(Import!$G:$G,Import!$A:$A,C$1,Import!$B:$B,$A11,Import!$C:$C,$A$1)</f>
        <v>7.75</v>
      </c>
      <c r="D11" s="150">
        <f>SUMIFS(Import!$G:$G,Import!$A:$A,D$1,Import!$B:$B,$A11,Import!$C:$C,$A$1)</f>
        <v>4.75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1">
        <f>SUMIFS(Import!$G:$G,Import!$A:$A,V$1,Import!$B:$B,$A11,Import!$C:$C,$A$1)</f>
        <v>0</v>
      </c>
    </row>
    <row r="12" spans="1:22" x14ac:dyDescent="0.2">
      <c r="A12" s="290">
        <f>IF(Import!V17&lt;&gt;"",Import!V17,"")</f>
        <v>42547</v>
      </c>
      <c r="B12" s="392">
        <f t="shared" si="0"/>
        <v>1.5</v>
      </c>
      <c r="C12" s="150">
        <f>SUMIFS(Import!$G:$G,Import!$A:$A,C$1,Import!$B:$B,$A12,Import!$C:$C,$A$1)</f>
        <v>1.5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1">
        <f>SUMIFS(Import!$G:$G,Import!$A:$A,V$1,Import!$B:$B,$A12,Import!$C:$C,$A$1)</f>
        <v>0</v>
      </c>
    </row>
    <row r="13" spans="1:22" x14ac:dyDescent="0.2">
      <c r="A13" s="290">
        <f>IF(Import!V18&lt;&gt;"",Import!V18,"")</f>
        <v>42548</v>
      </c>
      <c r="B13" s="392">
        <f t="shared" si="0"/>
        <v>2</v>
      </c>
      <c r="C13" s="150">
        <f>SUMIFS(Import!$G:$G,Import!$A:$A,C$1,Import!$B:$B,$A13,Import!$C:$C,$A$1)</f>
        <v>2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1">
        <f>SUMIFS(Import!$G:$G,Import!$A:$A,V$1,Import!$B:$B,$A13,Import!$C:$C,$A$1)</f>
        <v>0</v>
      </c>
    </row>
    <row r="14" spans="1:22" x14ac:dyDescent="0.2">
      <c r="A14" s="290">
        <f>IF(Import!V19&lt;&gt;"",Import!V19,"")</f>
        <v>42549</v>
      </c>
      <c r="B14" s="392">
        <f t="shared" si="0"/>
        <v>8.4499999999999993</v>
      </c>
      <c r="C14" s="150">
        <f>SUMIFS(Import!$G:$G,Import!$A:$A,C$1,Import!$B:$B,$A14,Import!$C:$C,$A$1)</f>
        <v>8.4499999999999993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1">
        <f>SUMIFS(Import!$G:$G,Import!$A:$A,V$1,Import!$B:$B,$A14,Import!$C:$C,$A$1)</f>
        <v>0</v>
      </c>
    </row>
    <row r="15" spans="1:22" x14ac:dyDescent="0.2">
      <c r="A15" s="290">
        <f>IF(Import!V20&lt;&gt;"",Import!V20,"")</f>
        <v>42550</v>
      </c>
      <c r="B15" s="392">
        <f t="shared" si="0"/>
        <v>0</v>
      </c>
      <c r="C15" s="150">
        <f>SUMIFS(Import!$G:$G,Import!$A:$A,C$1,Import!$B:$B,$A15,Import!$C:$C,$A$1)</f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1">
        <f>SUMIFS(Import!$G:$G,Import!$A:$A,V$1,Import!$B:$B,$A15,Import!$C:$C,$A$1)</f>
        <v>0</v>
      </c>
    </row>
    <row r="16" spans="1:22" x14ac:dyDescent="0.2">
      <c r="A16" s="290">
        <f>IF(Import!V21&lt;&gt;"",Import!V21,"")</f>
        <v>42551</v>
      </c>
      <c r="B16" s="392">
        <f t="shared" si="0"/>
        <v>0</v>
      </c>
      <c r="C16" s="150">
        <f>SUMIFS(Import!$G:$G,Import!$A:$A,C$1,Import!$B:$B,$A16,Import!$C:$C,$A$1)</f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1">
        <f>SUMIFS(Import!$G:$G,Import!$A:$A,V$1,Import!$B:$B,$A16,Import!$C:$C,$A$1)</f>
        <v>0</v>
      </c>
    </row>
    <row r="17" spans="1:22" ht="12" thickBot="1" x14ac:dyDescent="0.25">
      <c r="A17" s="290" t="str">
        <f>IF(Import!V22&lt;&gt;"",Import!V22,"")</f>
        <v/>
      </c>
      <c r="B17" s="392">
        <f t="shared" si="0"/>
        <v>0</v>
      </c>
      <c r="C17" s="150">
        <f>SUMIFS(Import!$G:$G,Import!$A:$A,C$1,Import!$B:$B,$A17,Import!$C:$C,$A$1)</f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1">
        <f>SUMIFS(Import!$G:$G,Import!$A:$A,V$1,Import!$B:$B,$A17,Import!$C:$C,$A$1)</f>
        <v>0</v>
      </c>
    </row>
    <row r="18" spans="1:22" s="394" customFormat="1" ht="12" thickBot="1" x14ac:dyDescent="0.25">
      <c r="A18" s="213" t="s">
        <v>3</v>
      </c>
      <c r="B18" s="393">
        <f t="shared" ref="B18" si="1">SUM(B2:B17)</f>
        <v>33.200000000000003</v>
      </c>
      <c r="C18" s="102">
        <f>SUM(C2:C17)</f>
        <v>19.7</v>
      </c>
      <c r="D18" s="102">
        <f>SUM(D2:D17)</f>
        <v>13.5</v>
      </c>
      <c r="E18" s="102">
        <f>SUM(E2:E17)</f>
        <v>0</v>
      </c>
      <c r="F18" s="102">
        <f>SUM(F2:F17)</f>
        <v>0</v>
      </c>
      <c r="G18" s="102">
        <f>SUM(G2:G17)</f>
        <v>0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4">
        <f>SUM(V2:V17)</f>
        <v>0</v>
      </c>
    </row>
    <row r="19" spans="1:22" s="397" customFormat="1" ht="12" thickBot="1" x14ac:dyDescent="0.25">
      <c r="A19" s="395" t="s">
        <v>44</v>
      </c>
      <c r="B19" s="396">
        <f>SUM(C19:V19)</f>
        <v>0</v>
      </c>
      <c r="C19" s="527"/>
      <c r="D19" s="527"/>
      <c r="E19" s="527"/>
      <c r="F19" s="527"/>
      <c r="G19" s="527"/>
      <c r="H19" s="527"/>
      <c r="I19" s="527"/>
      <c r="J19" s="527"/>
      <c r="K19" s="527"/>
      <c r="L19" s="527"/>
      <c r="M19" s="527"/>
      <c r="N19" s="527"/>
      <c r="O19" s="527"/>
      <c r="P19" s="527"/>
      <c r="Q19" s="527"/>
      <c r="R19" s="527"/>
      <c r="S19" s="527"/>
      <c r="T19" s="527"/>
      <c r="U19" s="527"/>
      <c r="V19" s="528"/>
    </row>
    <row r="20" spans="1:22" s="394" customFormat="1" x14ac:dyDescent="0.2">
      <c r="A20" s="398"/>
      <c r="B20" s="97"/>
      <c r="C20" s="299"/>
      <c r="D20" s="241"/>
      <c r="E20" s="241"/>
      <c r="F20" s="299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99"/>
    </row>
    <row r="21" spans="1:22" s="394" customFormat="1" x14ac:dyDescent="0.2">
      <c r="A21" s="299"/>
      <c r="B21" s="299"/>
      <c r="C21" s="299"/>
      <c r="D21" s="241"/>
      <c r="E21" s="241"/>
      <c r="F21" s="299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99"/>
    </row>
    <row r="22" spans="1:22" s="397" customFormat="1" x14ac:dyDescent="0.2">
      <c r="A22" s="299"/>
      <c r="B22" s="399"/>
      <c r="C22" s="299"/>
      <c r="D22" s="241"/>
      <c r="E22" s="241"/>
      <c r="F22" s="299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99"/>
    </row>
    <row r="23" spans="1:22" s="299" customFormat="1" x14ac:dyDescent="0.2">
      <c r="D23" s="241"/>
      <c r="E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41"/>
      <c r="U23" s="241"/>
    </row>
    <row r="24" spans="1:22" x14ac:dyDescent="0.2">
      <c r="A24" s="299"/>
      <c r="B24" s="299"/>
    </row>
    <row r="25" spans="1:22" x14ac:dyDescent="0.2">
      <c r="A25" s="299"/>
      <c r="B25" s="299"/>
    </row>
  </sheetData>
  <sheetProtection algorithmName="SHA-512" hashValue="/bLxbNPJX7FJQVEcPvHA43fl3UB9U1MlYvuFPo1rwxweBQ5Uz+7qK6LtTrDzz/xesRG4jm2c7m/4xuACFwX7HA==" saltValue="BdDXj7uoU2fCVe0LbQkL8A==" spinCount="100000" sheet="1" objects="1" scenarios="1"/>
  <sortState columnSort="1" ref="C1:V19">
    <sortCondition ref="C1:V1"/>
  </sortState>
  <customSheetViews>
    <customSheetView guid="{802CA4C3-1A0C-4029-B73F-1EE5B8B22311}">
      <pane xSplit="2" ySplit="1" topLeftCell="C2" activePane="bottomRight" state="frozen"/>
      <selection pane="bottomRight" activeCell="F20" sqref="F20"/>
      <pageMargins left="0.7" right="0.7" top="0.75" bottom="0.75" header="0.3" footer="0.3"/>
      <pageSetup orientation="portrait" r:id="rId1"/>
    </customSheetView>
  </customSheetViews>
  <conditionalFormatting sqref="C19:V19">
    <cfRule type="cellIs" dxfId="28" priority="6" operator="greaterThan">
      <formula>0</formula>
    </cfRule>
  </conditionalFormatting>
  <dataValidations count="1">
    <dataValidation allowBlank="1" showDropDown="1" showInputMessage="1" showErrorMessage="1" errorTitle="Invalid!" error="This is not a valid employee." sqref="C1:V1"/>
  </dataValidations>
  <pageMargins left="0.7" right="0.7" top="0.75" bottom="0.75" header="0.3" footer="0.3"/>
  <pageSetup orientation="portrait" r:id="rId2"/>
  <ignoredErrors>
    <ignoredError sqref="B18" formula="1"/>
  </ignoredError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D1318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" sqref="D1:BD86"/>
    </sheetView>
  </sheetViews>
  <sheetFormatPr defaultColWidth="30.28515625" defaultRowHeight="11.25" x14ac:dyDescent="0.2"/>
  <cols>
    <col min="1" max="1" width="26.85546875" style="33" bestFit="1" customWidth="1"/>
    <col min="2" max="2" width="17.42578125" style="41" bestFit="1" customWidth="1"/>
    <col min="3" max="3" width="10" style="53" bestFit="1" customWidth="1"/>
    <col min="4" max="4" width="9.140625" style="48" bestFit="1" customWidth="1"/>
    <col min="5" max="5" width="7.42578125" style="48" bestFit="1" customWidth="1"/>
    <col min="6" max="6" width="8" style="48" bestFit="1" customWidth="1"/>
    <col min="7" max="7" width="7.85546875" style="48" bestFit="1" customWidth="1"/>
    <col min="8" max="8" width="9.28515625" style="48" bestFit="1" customWidth="1"/>
    <col min="9" max="9" width="8.28515625" style="48" bestFit="1" customWidth="1"/>
    <col min="10" max="10" width="8.7109375" style="48" bestFit="1" customWidth="1"/>
    <col min="11" max="11" width="9.85546875" style="48" bestFit="1" customWidth="1"/>
    <col min="12" max="12" width="8.42578125" style="48" bestFit="1" customWidth="1"/>
    <col min="13" max="13" width="8.28515625" style="48" bestFit="1" customWidth="1"/>
    <col min="14" max="14" width="6.5703125" style="48" bestFit="1" customWidth="1"/>
    <col min="15" max="15" width="6.85546875" style="48" bestFit="1" customWidth="1"/>
    <col min="16" max="16" width="9.5703125" style="48" bestFit="1" customWidth="1"/>
    <col min="17" max="17" width="7.28515625" style="48" bestFit="1" customWidth="1"/>
    <col min="18" max="18" width="10.85546875" style="48" bestFit="1" customWidth="1"/>
    <col min="19" max="19" width="12.5703125" style="48" bestFit="1" customWidth="1"/>
    <col min="20" max="20" width="7.42578125" style="48" bestFit="1" customWidth="1"/>
    <col min="21" max="21" width="8.42578125" style="48" bestFit="1" customWidth="1"/>
    <col min="22" max="22" width="9.5703125" style="41" bestFit="1" customWidth="1"/>
    <col min="23" max="23" width="9" style="41" bestFit="1" customWidth="1"/>
    <col min="24" max="24" width="8.85546875" style="41" bestFit="1" customWidth="1"/>
    <col min="25" max="25" width="9.42578125" style="41" bestFit="1" customWidth="1"/>
    <col min="26" max="26" width="6.5703125" style="41" bestFit="1" customWidth="1"/>
    <col min="27" max="27" width="8.5703125" style="41" bestFit="1" customWidth="1"/>
    <col min="28" max="28" width="9" style="41" bestFit="1" customWidth="1"/>
    <col min="29" max="29" width="6.85546875" style="41" bestFit="1" customWidth="1"/>
    <col min="30" max="30" width="9.140625" style="41" bestFit="1" customWidth="1"/>
    <col min="31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118</v>
      </c>
      <c r="B1" s="2" t="s">
        <v>27</v>
      </c>
      <c r="C1" s="3" t="s">
        <v>3</v>
      </c>
      <c r="D1" s="560" t="s">
        <v>186</v>
      </c>
      <c r="E1" s="560" t="s">
        <v>208</v>
      </c>
      <c r="F1" s="560" t="s">
        <v>156</v>
      </c>
      <c r="G1" s="560" t="s">
        <v>189</v>
      </c>
      <c r="H1" s="560" t="s">
        <v>188</v>
      </c>
      <c r="I1" s="560" t="s">
        <v>178</v>
      </c>
      <c r="J1" s="560" t="s">
        <v>179</v>
      </c>
      <c r="K1" s="560" t="s">
        <v>184</v>
      </c>
      <c r="L1" s="560" t="s">
        <v>214</v>
      </c>
      <c r="M1" s="560" t="s">
        <v>234</v>
      </c>
      <c r="N1" s="560" t="s">
        <v>210</v>
      </c>
      <c r="O1" s="560" t="s">
        <v>185</v>
      </c>
      <c r="P1" s="560" t="s">
        <v>220</v>
      </c>
      <c r="Q1" s="560" t="s">
        <v>212</v>
      </c>
      <c r="R1" s="560" t="s">
        <v>180</v>
      </c>
      <c r="S1" s="560" t="s">
        <v>227</v>
      </c>
      <c r="T1" s="560" t="s">
        <v>233</v>
      </c>
      <c r="U1" s="560" t="s">
        <v>215</v>
      </c>
      <c r="V1" s="560" t="s">
        <v>239</v>
      </c>
      <c r="W1" s="560" t="s">
        <v>157</v>
      </c>
      <c r="X1" s="560" t="s">
        <v>211</v>
      </c>
      <c r="Y1" s="560" t="s">
        <v>187</v>
      </c>
      <c r="Z1" s="560" t="s">
        <v>209</v>
      </c>
      <c r="AA1" s="560" t="s">
        <v>158</v>
      </c>
      <c r="AB1" s="560" t="s">
        <v>182</v>
      </c>
      <c r="AC1" s="560" t="s">
        <v>192</v>
      </c>
      <c r="AD1" s="560" t="s">
        <v>183</v>
      </c>
      <c r="AE1" s="560"/>
      <c r="AF1" s="560"/>
      <c r="AG1" s="560"/>
      <c r="AH1" s="560"/>
      <c r="AI1" s="560"/>
      <c r="AJ1" s="560"/>
      <c r="AK1" s="560"/>
      <c r="AL1" s="560"/>
      <c r="AM1" s="560"/>
      <c r="AN1" s="560"/>
      <c r="AO1" s="560"/>
      <c r="AP1" s="560"/>
      <c r="AQ1" s="560"/>
      <c r="AR1" s="560"/>
      <c r="AS1" s="560"/>
      <c r="AT1" s="560"/>
      <c r="AU1" s="560"/>
      <c r="AV1" s="560"/>
      <c r="AW1" s="560"/>
      <c r="AX1" s="560"/>
      <c r="AY1" s="560"/>
      <c r="AZ1" s="560"/>
      <c r="BA1" s="560"/>
      <c r="BB1" s="560"/>
      <c r="BC1" s="560"/>
      <c r="BD1" s="561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32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33">
        <f>SUMIFS(Import!$G:$G,Import!$A:$A,BD$1,Import!$B:$B,$A2,Import!$C:$C,$A$1)</f>
        <v>0</v>
      </c>
    </row>
    <row r="3" spans="1:56" s="36" customFormat="1" x14ac:dyDescent="0.2">
      <c r="A3" s="549"/>
      <c r="B3" s="19" t="s">
        <v>117</v>
      </c>
      <c r="C3" s="437">
        <f>SUM(D3:BD3)</f>
        <v>0</v>
      </c>
      <c r="D3" s="434">
        <f>SUMIFS(Import!$H:$H,Import!$A:$A,D$1,Import!$B:$B,$A2,Import!$D:$D,"PP Lead")</f>
        <v>0</v>
      </c>
      <c r="E3" s="435">
        <f>SUMIFS(Import!$H:$H,Import!$A:$A,E$1,Import!$B:$B,$A2,Import!$D:$D,"PP Lead")</f>
        <v>0</v>
      </c>
      <c r="F3" s="435">
        <f>SUMIFS(Import!$H:$H,Import!$A:$A,F$1,Import!$B:$B,$A2,Import!$D:$D,"PP Lead")</f>
        <v>0</v>
      </c>
      <c r="G3" s="435">
        <f>SUMIFS(Import!$H:$H,Import!$A:$A,G$1,Import!$B:$B,$A2,Import!$D:$D,"PP Lead")</f>
        <v>0</v>
      </c>
      <c r="H3" s="435">
        <f>SUMIFS(Import!$H:$H,Import!$A:$A,H$1,Import!$B:$B,$A2,Import!$D:$D,"PP Lead")</f>
        <v>0</v>
      </c>
      <c r="I3" s="435">
        <f>SUMIFS(Import!$H:$H,Import!$A:$A,I$1,Import!$B:$B,$A2,Import!$D:$D,"PP Lead")</f>
        <v>0</v>
      </c>
      <c r="J3" s="435">
        <f>SUMIFS(Import!$H:$H,Import!$A:$A,J$1,Import!$B:$B,$A2,Import!$D:$D,"PP Lead")</f>
        <v>0</v>
      </c>
      <c r="K3" s="435">
        <f>SUMIFS(Import!$H:$H,Import!$A:$A,K$1,Import!$B:$B,$A2,Import!$D:$D,"PP Lead")</f>
        <v>0</v>
      </c>
      <c r="L3" s="435">
        <f>SUMIFS(Import!$H:$H,Import!$A:$A,L$1,Import!$B:$B,$A2,Import!$D:$D,"PP Lead")</f>
        <v>0</v>
      </c>
      <c r="M3" s="435">
        <f>SUMIFS(Import!$H:$H,Import!$A:$A,M$1,Import!$B:$B,$A2,Import!$D:$D,"PP Lead")</f>
        <v>0</v>
      </c>
      <c r="N3" s="435">
        <f>SUMIFS(Import!$H:$H,Import!$A:$A,N$1,Import!$B:$B,$A2,Import!$D:$D,"PP Lead")</f>
        <v>0</v>
      </c>
      <c r="O3" s="435">
        <f>SUMIFS(Import!$H:$H,Import!$A:$A,O$1,Import!$B:$B,$A2,Import!$D:$D,"PP Lead")</f>
        <v>0</v>
      </c>
      <c r="P3" s="435">
        <f>SUMIFS(Import!$H:$H,Import!$A:$A,P$1,Import!$B:$B,$A2,Import!$D:$D,"PP Lead")</f>
        <v>0</v>
      </c>
      <c r="Q3" s="435">
        <f>SUMIFS(Import!$H:$H,Import!$A:$A,Q$1,Import!$B:$B,$A2,Import!$D:$D,"PP Lead")</f>
        <v>0</v>
      </c>
      <c r="R3" s="435">
        <f>SUMIFS(Import!$H:$H,Import!$A:$A,R$1,Import!$B:$B,$A2,Import!$D:$D,"PP Lead")</f>
        <v>0</v>
      </c>
      <c r="S3" s="435">
        <f>SUMIFS(Import!$H:$H,Import!$A:$A,S$1,Import!$B:$B,$A2,Import!$D:$D,"PP Lead")</f>
        <v>0</v>
      </c>
      <c r="T3" s="435">
        <f>SUMIFS(Import!$H:$H,Import!$A:$A,T$1,Import!$B:$B,$A2,Import!$D:$D,"PP Lead")</f>
        <v>0</v>
      </c>
      <c r="U3" s="435">
        <f>SUMIFS(Import!$H:$H,Import!$A:$A,U$1,Import!$B:$B,$A2,Import!$D:$D,"PP Lead")</f>
        <v>0</v>
      </c>
      <c r="V3" s="435">
        <f>SUMIFS(Import!$H:$H,Import!$A:$A,V$1,Import!$B:$B,$A2,Import!$D:$D,"PP Lead")</f>
        <v>0</v>
      </c>
      <c r="W3" s="435">
        <f>SUMIFS(Import!$H:$H,Import!$A:$A,W$1,Import!$B:$B,$A2,Import!$D:$D,"PP Lead")</f>
        <v>0</v>
      </c>
      <c r="X3" s="435">
        <f>SUMIFS(Import!$H:$H,Import!$A:$A,X$1,Import!$B:$B,$A2,Import!$D:$D,"PP Lead")</f>
        <v>0</v>
      </c>
      <c r="Y3" s="435">
        <f>SUMIFS(Import!$H:$H,Import!$A:$A,Y$1,Import!$B:$B,$A2,Import!$D:$D,"PP Lead")</f>
        <v>0</v>
      </c>
      <c r="Z3" s="435">
        <f>SUMIFS(Import!$H:$H,Import!$A:$A,Z$1,Import!$B:$B,$A2,Import!$D:$D,"PP Lead")</f>
        <v>0</v>
      </c>
      <c r="AA3" s="435">
        <f>SUMIFS(Import!$H:$H,Import!$A:$A,AA$1,Import!$B:$B,$A2,Import!$D:$D,"PP Lead")</f>
        <v>0</v>
      </c>
      <c r="AB3" s="435">
        <f>SUMIFS(Import!$H:$H,Import!$A:$A,AB$1,Import!$B:$B,$A2,Import!$D:$D,"PP Lead")</f>
        <v>0</v>
      </c>
      <c r="AC3" s="435">
        <f>SUMIFS(Import!$H:$H,Import!$A:$A,AC$1,Import!$B:$B,$A2,Import!$D:$D,"PP Lead")</f>
        <v>0</v>
      </c>
      <c r="AD3" s="435">
        <f>SUMIFS(Import!$H:$H,Import!$A:$A,AD$1,Import!$B:$B,$A2,Import!$D:$D,"PP Lead")</f>
        <v>0</v>
      </c>
      <c r="AE3" s="435">
        <f>SUMIFS(Import!$H:$H,Import!$A:$A,AE$1,Import!$B:$B,$A2,Import!$D:$D,"PP Lead")</f>
        <v>0</v>
      </c>
      <c r="AF3" s="435">
        <f>SUMIFS(Import!$H:$H,Import!$A:$A,AF$1,Import!$B:$B,$A2,Import!$D:$D,"PP Lead")</f>
        <v>0</v>
      </c>
      <c r="AG3" s="435">
        <f>SUMIFS(Import!$H:$H,Import!$A:$A,AG$1,Import!$B:$B,$A2,Import!$D:$D,"PP Lead")</f>
        <v>0</v>
      </c>
      <c r="AH3" s="435">
        <f>SUMIFS(Import!$H:$H,Import!$A:$A,AH$1,Import!$B:$B,$A2,Import!$D:$D,"PP Lead")</f>
        <v>0</v>
      </c>
      <c r="AI3" s="435">
        <f>SUMIFS(Import!$H:$H,Import!$A:$A,AI$1,Import!$B:$B,$A2,Import!$D:$D,"PP Lead")</f>
        <v>0</v>
      </c>
      <c r="AJ3" s="435">
        <f>SUMIFS(Import!$H:$H,Import!$A:$A,AJ$1,Import!$B:$B,$A2,Import!$D:$D,"PP Lead")</f>
        <v>0</v>
      </c>
      <c r="AK3" s="435">
        <f>SUMIFS(Import!$H:$H,Import!$A:$A,AK$1,Import!$B:$B,$A2,Import!$D:$D,"PP Lead")</f>
        <v>0</v>
      </c>
      <c r="AL3" s="435">
        <f>SUMIFS(Import!$H:$H,Import!$A:$A,AL$1,Import!$B:$B,$A2,Import!$D:$D,"PP Lead")</f>
        <v>0</v>
      </c>
      <c r="AM3" s="435">
        <f>SUMIFS(Import!$H:$H,Import!$A:$A,AM$1,Import!$B:$B,$A2,Import!$D:$D,"PP Lead")</f>
        <v>0</v>
      </c>
      <c r="AN3" s="435">
        <f>SUMIFS(Import!$H:$H,Import!$A:$A,AN$1,Import!$B:$B,$A2,Import!$D:$D,"PP Lead")</f>
        <v>0</v>
      </c>
      <c r="AO3" s="435">
        <f>SUMIFS(Import!$H:$H,Import!$A:$A,AO$1,Import!$B:$B,$A2,Import!$D:$D,"PP Lead")</f>
        <v>0</v>
      </c>
      <c r="AP3" s="435">
        <f>SUMIFS(Import!$H:$H,Import!$A:$A,AP$1,Import!$B:$B,$A2,Import!$D:$D,"PP Lead")</f>
        <v>0</v>
      </c>
      <c r="AQ3" s="435">
        <f>SUMIFS(Import!$H:$H,Import!$A:$A,AQ$1,Import!$B:$B,$A2,Import!$D:$D,"PP Lead")</f>
        <v>0</v>
      </c>
      <c r="AR3" s="435">
        <f>SUMIFS(Import!$H:$H,Import!$A:$A,AR$1,Import!$B:$B,$A2,Import!$D:$D,"PP Lead")</f>
        <v>0</v>
      </c>
      <c r="AS3" s="435">
        <f>SUMIFS(Import!$H:$H,Import!$A:$A,AS$1,Import!$B:$B,$A2,Import!$D:$D,"PP Lead")</f>
        <v>0</v>
      </c>
      <c r="AT3" s="435">
        <f>SUMIFS(Import!$H:$H,Import!$A:$A,AT$1,Import!$B:$B,$A2,Import!$D:$D,"PP Lead")</f>
        <v>0</v>
      </c>
      <c r="AU3" s="435">
        <f>SUMIFS(Import!$H:$H,Import!$A:$A,AU$1,Import!$B:$B,$A2,Import!$D:$D,"PP Lead")</f>
        <v>0</v>
      </c>
      <c r="AV3" s="435">
        <f>SUMIFS(Import!$H:$H,Import!$A:$A,AV$1,Import!$B:$B,$A2,Import!$D:$D,"PP Lead")</f>
        <v>0</v>
      </c>
      <c r="AW3" s="435">
        <f>SUMIFS(Import!$H:$H,Import!$A:$A,AW$1,Import!$B:$B,$A2,Import!$D:$D,"PP Lead")</f>
        <v>0</v>
      </c>
      <c r="AX3" s="435">
        <f>SUMIFS(Import!$H:$H,Import!$A:$A,AX$1,Import!$B:$B,$A2,Import!$D:$D,"PP Lead")</f>
        <v>0</v>
      </c>
      <c r="AY3" s="435">
        <f>SUMIFS(Import!$H:$H,Import!$A:$A,AY$1,Import!$B:$B,$A2,Import!$D:$D,"PP Lead")</f>
        <v>0</v>
      </c>
      <c r="AZ3" s="435">
        <f>SUMIFS(Import!$H:$H,Import!$A:$A,AZ$1,Import!$B:$B,$A2,Import!$D:$D,"PP Lead")</f>
        <v>0</v>
      </c>
      <c r="BA3" s="435">
        <f>SUMIFS(Import!$H:$H,Import!$A:$A,BA$1,Import!$B:$B,$A2,Import!$D:$D,"PP Lead")</f>
        <v>0</v>
      </c>
      <c r="BB3" s="435">
        <f>SUMIFS(Import!$H:$H,Import!$A:$A,BB$1,Import!$B:$B,$A2,Import!$D:$D,"PP Lead")</f>
        <v>0</v>
      </c>
      <c r="BC3" s="435">
        <f>SUMIFS(Import!$H:$H,Import!$A:$A,BC$1,Import!$B:$B,$A2,Import!$D:$D,"PP Lead")</f>
        <v>0</v>
      </c>
      <c r="BD3" s="436">
        <f>SUMIFS(Import!$H:$H,Import!$A:$A,BD$1,Import!$B:$B,$A2,Import!$D:$D,"PP Lead")</f>
        <v>0</v>
      </c>
    </row>
    <row r="4" spans="1:56" s="36" customFormat="1" x14ac:dyDescent="0.2">
      <c r="A4" s="550"/>
      <c r="B4" s="19" t="s">
        <v>91</v>
      </c>
      <c r="C4" s="19" t="s">
        <v>92</v>
      </c>
      <c r="D4" s="562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563"/>
      <c r="P4" s="563"/>
      <c r="Q4" s="563"/>
      <c r="R4" s="563"/>
      <c r="S4" s="563"/>
      <c r="T4" s="563"/>
      <c r="U4" s="563"/>
      <c r="V4" s="563"/>
      <c r="W4" s="563"/>
      <c r="X4" s="563"/>
      <c r="Y4" s="563"/>
      <c r="Z4" s="563"/>
      <c r="AA4" s="563"/>
      <c r="AB4" s="563"/>
      <c r="AC4" s="563"/>
      <c r="AD4" s="563"/>
      <c r="AE4" s="563"/>
      <c r="AF4" s="563"/>
      <c r="AG4" s="563"/>
      <c r="AH4" s="563"/>
      <c r="AI4" s="563"/>
      <c r="AJ4" s="563"/>
      <c r="AK4" s="563"/>
      <c r="AL4" s="563"/>
      <c r="AM4" s="563"/>
      <c r="AN4" s="563"/>
      <c r="AO4" s="563"/>
      <c r="AP4" s="563"/>
      <c r="AQ4" s="563"/>
      <c r="AR4" s="563"/>
      <c r="AS4" s="563"/>
      <c r="AT4" s="563"/>
      <c r="AU4" s="563"/>
      <c r="AV4" s="563"/>
      <c r="AW4" s="563"/>
      <c r="AX4" s="563"/>
      <c r="AY4" s="563"/>
      <c r="AZ4" s="563"/>
      <c r="BA4" s="563"/>
      <c r="BB4" s="563"/>
      <c r="BC4" s="563"/>
      <c r="BD4" s="564"/>
    </row>
    <row r="5" spans="1:56" s="36" customFormat="1" x14ac:dyDescent="0.2">
      <c r="A5" s="551"/>
      <c r="B5" s="20" t="s">
        <v>90</v>
      </c>
      <c r="C5" s="21">
        <f>SUM(D5:BD5)</f>
        <v>0</v>
      </c>
      <c r="D5" s="565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566"/>
      <c r="AK5" s="566"/>
      <c r="AL5" s="566"/>
      <c r="AM5" s="566"/>
      <c r="AN5" s="566"/>
      <c r="AO5" s="566"/>
      <c r="AP5" s="566"/>
      <c r="AQ5" s="566"/>
      <c r="AR5" s="566"/>
      <c r="AS5" s="566"/>
      <c r="AT5" s="566"/>
      <c r="AU5" s="566"/>
      <c r="AV5" s="566"/>
      <c r="AW5" s="566"/>
      <c r="AX5" s="566"/>
      <c r="AY5" s="566"/>
      <c r="AZ5" s="566"/>
      <c r="BA5" s="566"/>
      <c r="BB5" s="566"/>
      <c r="BC5" s="566"/>
      <c r="BD5" s="567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32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33">
        <f>SUMIFS(Import!$G:$G,Import!$A:$A,BD$1,Import!$B:$B,$A7,Import!$C:$C,$A$1)</f>
        <v>0</v>
      </c>
    </row>
    <row r="8" spans="1:56" s="36" customFormat="1" x14ac:dyDescent="0.2">
      <c r="A8" s="557"/>
      <c r="B8" s="19" t="s">
        <v>117</v>
      </c>
      <c r="C8" s="437">
        <f>SUM(D8:BD8)</f>
        <v>0</v>
      </c>
      <c r="D8" s="434">
        <f>SUMIFS(Import!$H:$H,Import!$A:$A,D$1,Import!$B:$B,$A7,Import!$D:$D,"PP Lead")</f>
        <v>0</v>
      </c>
      <c r="E8" s="435">
        <f>SUMIFS(Import!$H:$H,Import!$A:$A,E$1,Import!$B:$B,$A7,Import!$D:$D,"PP Lead")</f>
        <v>0</v>
      </c>
      <c r="F8" s="435">
        <f>SUMIFS(Import!$H:$H,Import!$A:$A,F$1,Import!$B:$B,$A7,Import!$D:$D,"PP Lead")</f>
        <v>0</v>
      </c>
      <c r="G8" s="435">
        <f>SUMIFS(Import!$H:$H,Import!$A:$A,G$1,Import!$B:$B,$A7,Import!$D:$D,"PP Lead")</f>
        <v>0</v>
      </c>
      <c r="H8" s="435">
        <f>SUMIFS(Import!$H:$H,Import!$A:$A,H$1,Import!$B:$B,$A7,Import!$D:$D,"PP Lead")</f>
        <v>0</v>
      </c>
      <c r="I8" s="435">
        <f>SUMIFS(Import!$H:$H,Import!$A:$A,I$1,Import!$B:$B,$A7,Import!$D:$D,"PP Lead")</f>
        <v>0</v>
      </c>
      <c r="J8" s="435">
        <f>SUMIFS(Import!$H:$H,Import!$A:$A,J$1,Import!$B:$B,$A7,Import!$D:$D,"PP Lead")</f>
        <v>0</v>
      </c>
      <c r="K8" s="435">
        <f>SUMIFS(Import!$H:$H,Import!$A:$A,K$1,Import!$B:$B,$A7,Import!$D:$D,"PP Lead")</f>
        <v>0</v>
      </c>
      <c r="L8" s="435">
        <f>SUMIFS(Import!$H:$H,Import!$A:$A,L$1,Import!$B:$B,$A7,Import!$D:$D,"PP Lead")</f>
        <v>0</v>
      </c>
      <c r="M8" s="435">
        <f>SUMIFS(Import!$H:$H,Import!$A:$A,M$1,Import!$B:$B,$A7,Import!$D:$D,"PP Lead")</f>
        <v>0</v>
      </c>
      <c r="N8" s="435">
        <f>SUMIFS(Import!$H:$H,Import!$A:$A,N$1,Import!$B:$B,$A7,Import!$D:$D,"PP Lead")</f>
        <v>0</v>
      </c>
      <c r="O8" s="435">
        <f>SUMIFS(Import!$H:$H,Import!$A:$A,O$1,Import!$B:$B,$A7,Import!$D:$D,"PP Lead")</f>
        <v>0</v>
      </c>
      <c r="P8" s="435">
        <f>SUMIFS(Import!$H:$H,Import!$A:$A,P$1,Import!$B:$B,$A7,Import!$D:$D,"PP Lead")</f>
        <v>0</v>
      </c>
      <c r="Q8" s="435">
        <f>SUMIFS(Import!$H:$H,Import!$A:$A,Q$1,Import!$B:$B,$A7,Import!$D:$D,"PP Lead")</f>
        <v>0</v>
      </c>
      <c r="R8" s="435">
        <f>SUMIFS(Import!$H:$H,Import!$A:$A,R$1,Import!$B:$B,$A7,Import!$D:$D,"PP Lead")</f>
        <v>0</v>
      </c>
      <c r="S8" s="435">
        <f>SUMIFS(Import!$H:$H,Import!$A:$A,S$1,Import!$B:$B,$A7,Import!$D:$D,"PP Lead")</f>
        <v>0</v>
      </c>
      <c r="T8" s="435">
        <f>SUMIFS(Import!$H:$H,Import!$A:$A,T$1,Import!$B:$B,$A7,Import!$D:$D,"PP Lead")</f>
        <v>0</v>
      </c>
      <c r="U8" s="435">
        <f>SUMIFS(Import!$H:$H,Import!$A:$A,U$1,Import!$B:$B,$A7,Import!$D:$D,"PP Lead")</f>
        <v>0</v>
      </c>
      <c r="V8" s="435">
        <f>SUMIFS(Import!$H:$H,Import!$A:$A,V$1,Import!$B:$B,$A7,Import!$D:$D,"PP Lead")</f>
        <v>0</v>
      </c>
      <c r="W8" s="435">
        <f>SUMIFS(Import!$H:$H,Import!$A:$A,W$1,Import!$B:$B,$A7,Import!$D:$D,"PP Lead")</f>
        <v>0</v>
      </c>
      <c r="X8" s="435">
        <f>SUMIFS(Import!$H:$H,Import!$A:$A,X$1,Import!$B:$B,$A7,Import!$D:$D,"PP Lead")</f>
        <v>0</v>
      </c>
      <c r="Y8" s="435">
        <f>SUMIFS(Import!$H:$H,Import!$A:$A,Y$1,Import!$B:$B,$A7,Import!$D:$D,"PP Lead")</f>
        <v>0</v>
      </c>
      <c r="Z8" s="435">
        <f>SUMIFS(Import!$H:$H,Import!$A:$A,Z$1,Import!$B:$B,$A7,Import!$D:$D,"PP Lead")</f>
        <v>0</v>
      </c>
      <c r="AA8" s="435">
        <f>SUMIFS(Import!$H:$H,Import!$A:$A,AA$1,Import!$B:$B,$A7,Import!$D:$D,"PP Lead")</f>
        <v>0</v>
      </c>
      <c r="AB8" s="435">
        <f>SUMIFS(Import!$H:$H,Import!$A:$A,AB$1,Import!$B:$B,$A7,Import!$D:$D,"PP Lead")</f>
        <v>0</v>
      </c>
      <c r="AC8" s="435">
        <f>SUMIFS(Import!$H:$H,Import!$A:$A,AC$1,Import!$B:$B,$A7,Import!$D:$D,"PP Lead")</f>
        <v>0</v>
      </c>
      <c r="AD8" s="435">
        <f>SUMIFS(Import!$H:$H,Import!$A:$A,AD$1,Import!$B:$B,$A7,Import!$D:$D,"PP Lead")</f>
        <v>0</v>
      </c>
      <c r="AE8" s="435">
        <f>SUMIFS(Import!$H:$H,Import!$A:$A,AE$1,Import!$B:$B,$A7,Import!$D:$D,"PP Lead")</f>
        <v>0</v>
      </c>
      <c r="AF8" s="435">
        <f>SUMIFS(Import!$H:$H,Import!$A:$A,AF$1,Import!$B:$B,$A7,Import!$D:$D,"PP Lead")</f>
        <v>0</v>
      </c>
      <c r="AG8" s="435">
        <f>SUMIFS(Import!$H:$H,Import!$A:$A,AG$1,Import!$B:$B,$A7,Import!$D:$D,"PP Lead")</f>
        <v>0</v>
      </c>
      <c r="AH8" s="435">
        <f>SUMIFS(Import!$H:$H,Import!$A:$A,AH$1,Import!$B:$B,$A7,Import!$D:$D,"PP Lead")</f>
        <v>0</v>
      </c>
      <c r="AI8" s="435">
        <f>SUMIFS(Import!$H:$H,Import!$A:$A,AI$1,Import!$B:$B,$A7,Import!$D:$D,"PP Lead")</f>
        <v>0</v>
      </c>
      <c r="AJ8" s="435">
        <f>SUMIFS(Import!$H:$H,Import!$A:$A,AJ$1,Import!$B:$B,$A7,Import!$D:$D,"PP Lead")</f>
        <v>0</v>
      </c>
      <c r="AK8" s="435">
        <f>SUMIFS(Import!$H:$H,Import!$A:$A,AK$1,Import!$B:$B,$A7,Import!$D:$D,"PP Lead")</f>
        <v>0</v>
      </c>
      <c r="AL8" s="435">
        <f>SUMIFS(Import!$H:$H,Import!$A:$A,AL$1,Import!$B:$B,$A7,Import!$D:$D,"PP Lead")</f>
        <v>0</v>
      </c>
      <c r="AM8" s="435">
        <f>SUMIFS(Import!$H:$H,Import!$A:$A,AM$1,Import!$B:$B,$A7,Import!$D:$D,"PP Lead")</f>
        <v>0</v>
      </c>
      <c r="AN8" s="435">
        <f>SUMIFS(Import!$H:$H,Import!$A:$A,AN$1,Import!$B:$B,$A7,Import!$D:$D,"PP Lead")</f>
        <v>0</v>
      </c>
      <c r="AO8" s="435">
        <f>SUMIFS(Import!$H:$H,Import!$A:$A,AO$1,Import!$B:$B,$A7,Import!$D:$D,"PP Lead")</f>
        <v>0</v>
      </c>
      <c r="AP8" s="435">
        <f>SUMIFS(Import!$H:$H,Import!$A:$A,AP$1,Import!$B:$B,$A7,Import!$D:$D,"PP Lead")</f>
        <v>0</v>
      </c>
      <c r="AQ8" s="435">
        <f>SUMIFS(Import!$H:$H,Import!$A:$A,AQ$1,Import!$B:$B,$A7,Import!$D:$D,"PP Lead")</f>
        <v>0</v>
      </c>
      <c r="AR8" s="435">
        <f>SUMIFS(Import!$H:$H,Import!$A:$A,AR$1,Import!$B:$B,$A7,Import!$D:$D,"PP Lead")</f>
        <v>0</v>
      </c>
      <c r="AS8" s="435">
        <f>SUMIFS(Import!$H:$H,Import!$A:$A,AS$1,Import!$B:$B,$A7,Import!$D:$D,"PP Lead")</f>
        <v>0</v>
      </c>
      <c r="AT8" s="435">
        <f>SUMIFS(Import!$H:$H,Import!$A:$A,AT$1,Import!$B:$B,$A7,Import!$D:$D,"PP Lead")</f>
        <v>0</v>
      </c>
      <c r="AU8" s="435">
        <f>SUMIFS(Import!$H:$H,Import!$A:$A,AU$1,Import!$B:$B,$A7,Import!$D:$D,"PP Lead")</f>
        <v>0</v>
      </c>
      <c r="AV8" s="435">
        <f>SUMIFS(Import!$H:$H,Import!$A:$A,AV$1,Import!$B:$B,$A7,Import!$D:$D,"PP Lead")</f>
        <v>0</v>
      </c>
      <c r="AW8" s="435">
        <f>SUMIFS(Import!$H:$H,Import!$A:$A,AW$1,Import!$B:$B,$A7,Import!$D:$D,"PP Lead")</f>
        <v>0</v>
      </c>
      <c r="AX8" s="435">
        <f>SUMIFS(Import!$H:$H,Import!$A:$A,AX$1,Import!$B:$B,$A7,Import!$D:$D,"PP Lead")</f>
        <v>0</v>
      </c>
      <c r="AY8" s="435">
        <f>SUMIFS(Import!$H:$H,Import!$A:$A,AY$1,Import!$B:$B,$A7,Import!$D:$D,"PP Lead")</f>
        <v>0</v>
      </c>
      <c r="AZ8" s="435">
        <f>SUMIFS(Import!$H:$H,Import!$A:$A,AZ$1,Import!$B:$B,$A7,Import!$D:$D,"PP Lead")</f>
        <v>0</v>
      </c>
      <c r="BA8" s="435">
        <f>SUMIFS(Import!$H:$H,Import!$A:$A,BA$1,Import!$B:$B,$A7,Import!$D:$D,"PP Lead")</f>
        <v>0</v>
      </c>
      <c r="BB8" s="435">
        <f>SUMIFS(Import!$H:$H,Import!$A:$A,BB$1,Import!$B:$B,$A7,Import!$D:$D,"PP Lead")</f>
        <v>0</v>
      </c>
      <c r="BC8" s="435">
        <f>SUMIFS(Import!$H:$H,Import!$A:$A,BC$1,Import!$B:$B,$A7,Import!$D:$D,"PP Lead")</f>
        <v>0</v>
      </c>
      <c r="BD8" s="436">
        <f>SUMIFS(Import!$H:$H,Import!$A:$A,BD$1,Import!$B:$B,$A7,Import!$D:$D,"PP Lead")</f>
        <v>0</v>
      </c>
    </row>
    <row r="9" spans="1:56" s="36" customFormat="1" x14ac:dyDescent="0.2">
      <c r="A9" s="558"/>
      <c r="B9" s="19" t="s">
        <v>91</v>
      </c>
      <c r="C9" s="19" t="s">
        <v>92</v>
      </c>
      <c r="D9" s="562"/>
      <c r="E9" s="563"/>
      <c r="F9" s="563"/>
      <c r="G9" s="563"/>
      <c r="H9" s="563"/>
      <c r="I9" s="563"/>
      <c r="J9" s="563"/>
      <c r="K9" s="563"/>
      <c r="L9" s="563"/>
      <c r="M9" s="563"/>
      <c r="N9" s="563"/>
      <c r="O9" s="563"/>
      <c r="P9" s="563"/>
      <c r="Q9" s="563"/>
      <c r="R9" s="563"/>
      <c r="S9" s="563"/>
      <c r="T9" s="563"/>
      <c r="U9" s="563"/>
      <c r="V9" s="563"/>
      <c r="W9" s="563"/>
      <c r="X9" s="563"/>
      <c r="Y9" s="563"/>
      <c r="Z9" s="563"/>
      <c r="AA9" s="563"/>
      <c r="AB9" s="563"/>
      <c r="AC9" s="563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563"/>
      <c r="AO9" s="563"/>
      <c r="AP9" s="563"/>
      <c r="AQ9" s="563"/>
      <c r="AR9" s="563"/>
      <c r="AS9" s="563"/>
      <c r="AT9" s="563"/>
      <c r="AU9" s="563"/>
      <c r="AV9" s="563"/>
      <c r="AW9" s="563"/>
      <c r="AX9" s="563"/>
      <c r="AY9" s="563"/>
      <c r="AZ9" s="563"/>
      <c r="BA9" s="563"/>
      <c r="BB9" s="563"/>
      <c r="BC9" s="563"/>
      <c r="BD9" s="564"/>
    </row>
    <row r="10" spans="1:56" s="36" customFormat="1" x14ac:dyDescent="0.2">
      <c r="A10" s="559"/>
      <c r="B10" s="20" t="s">
        <v>90</v>
      </c>
      <c r="C10" s="21">
        <f>SUM(D10:BD10)</f>
        <v>0</v>
      </c>
      <c r="D10" s="565"/>
      <c r="E10" s="566"/>
      <c r="F10" s="566"/>
      <c r="G10" s="566"/>
      <c r="H10" s="566"/>
      <c r="I10" s="566"/>
      <c r="J10" s="566"/>
      <c r="K10" s="566"/>
      <c r="L10" s="566"/>
      <c r="M10" s="566"/>
      <c r="N10" s="566"/>
      <c r="O10" s="566"/>
      <c r="P10" s="566"/>
      <c r="Q10" s="566"/>
      <c r="R10" s="566"/>
      <c r="S10" s="566"/>
      <c r="T10" s="566"/>
      <c r="U10" s="566"/>
      <c r="V10" s="566"/>
      <c r="W10" s="566"/>
      <c r="X10" s="566"/>
      <c r="Y10" s="566"/>
      <c r="Z10" s="566"/>
      <c r="AA10" s="566"/>
      <c r="AB10" s="566"/>
      <c r="AC10" s="566"/>
      <c r="AD10" s="566"/>
      <c r="AE10" s="566"/>
      <c r="AF10" s="566"/>
      <c r="AG10" s="566"/>
      <c r="AH10" s="566"/>
      <c r="AI10" s="566"/>
      <c r="AJ10" s="566"/>
      <c r="AK10" s="566"/>
      <c r="AL10" s="566"/>
      <c r="AM10" s="566"/>
      <c r="AN10" s="566"/>
      <c r="AO10" s="566"/>
      <c r="AP10" s="566"/>
      <c r="AQ10" s="566"/>
      <c r="AR10" s="566"/>
      <c r="AS10" s="566"/>
      <c r="AT10" s="566"/>
      <c r="AU10" s="566"/>
      <c r="AV10" s="566"/>
      <c r="AW10" s="566"/>
      <c r="AX10" s="566"/>
      <c r="AY10" s="566"/>
      <c r="AZ10" s="566"/>
      <c r="BA10" s="566"/>
      <c r="BB10" s="566"/>
      <c r="BC10" s="566"/>
      <c r="BD10" s="567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80.5</v>
      </c>
      <c r="D12" s="432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5.25</v>
      </c>
      <c r="I12" s="18">
        <f>SUMIFS(Import!$G:$G,Import!$A:$A,I$1,Import!$B:$B,$A12,Import!$C:$C,$A$1)</f>
        <v>4.75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11.75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4.75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11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1.75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11.75</v>
      </c>
      <c r="X12" s="18">
        <f>SUMIFS(Import!$G:$G,Import!$A:$A,X$1,Import!$B:$B,$A12,Import!$C:$C,$A$1)</f>
        <v>4.75</v>
      </c>
      <c r="Y12" s="18">
        <f>SUMIFS(Import!$G:$G,Import!$A:$A,Y$1,Import!$B:$B,$A12,Import!$C:$C,$A$1)</f>
        <v>11.75</v>
      </c>
      <c r="Z12" s="18">
        <f>SUMIFS(Import!$G:$G,Import!$A:$A,Z$1,Import!$B:$B,$A12,Import!$C:$C,$A$1)</f>
        <v>4.75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3.5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4.75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33">
        <f>SUMIFS(Import!$G:$G,Import!$A:$A,BD$1,Import!$B:$B,$A12,Import!$C:$C,$A$1)</f>
        <v>0</v>
      </c>
    </row>
    <row r="13" spans="1:56" s="36" customFormat="1" x14ac:dyDescent="0.2">
      <c r="A13" s="557"/>
      <c r="B13" s="19" t="s">
        <v>117</v>
      </c>
      <c r="C13" s="437">
        <f>SUM(D13:BD13)</f>
        <v>40</v>
      </c>
      <c r="D13" s="434">
        <f>SUMIFS(Import!$H:$H,Import!$A:$A,D$1,Import!$B:$B,$A12,Import!$D:$D,"PP Lead")</f>
        <v>0</v>
      </c>
      <c r="E13" s="435">
        <f>SUMIFS(Import!$H:$H,Import!$A:$A,E$1,Import!$B:$B,$A12,Import!$D:$D,"PP Lead")</f>
        <v>0</v>
      </c>
      <c r="F13" s="435">
        <f>SUMIFS(Import!$H:$H,Import!$A:$A,F$1,Import!$B:$B,$A12,Import!$D:$D,"PP Lead")</f>
        <v>0</v>
      </c>
      <c r="G13" s="435">
        <f>SUMIFS(Import!$H:$H,Import!$A:$A,G$1,Import!$B:$B,$A12,Import!$D:$D,"PP Lead")</f>
        <v>0</v>
      </c>
      <c r="H13" s="435">
        <f>SUMIFS(Import!$H:$H,Import!$A:$A,H$1,Import!$B:$B,$A12,Import!$D:$D,"PP Lead")</f>
        <v>0</v>
      </c>
      <c r="I13" s="435">
        <f>SUMIFS(Import!$H:$H,Import!$A:$A,I$1,Import!$B:$B,$A12,Import!$D:$D,"PP Lead")</f>
        <v>0</v>
      </c>
      <c r="J13" s="435">
        <f>SUMIFS(Import!$H:$H,Import!$A:$A,J$1,Import!$B:$B,$A12,Import!$D:$D,"PP Lead")</f>
        <v>0</v>
      </c>
      <c r="K13" s="435">
        <f>SUMIFS(Import!$H:$H,Import!$A:$A,K$1,Import!$B:$B,$A12,Import!$D:$D,"PP Lead")</f>
        <v>0</v>
      </c>
      <c r="L13" s="435">
        <f>SUMIFS(Import!$H:$H,Import!$A:$A,L$1,Import!$B:$B,$A12,Import!$D:$D,"PP Lead")</f>
        <v>0</v>
      </c>
      <c r="M13" s="435">
        <f>SUMIFS(Import!$H:$H,Import!$A:$A,M$1,Import!$B:$B,$A12,Import!$D:$D,"PP Lead")</f>
        <v>0</v>
      </c>
      <c r="N13" s="435">
        <f>SUMIFS(Import!$H:$H,Import!$A:$A,N$1,Import!$B:$B,$A12,Import!$D:$D,"PP Lead")</f>
        <v>0</v>
      </c>
      <c r="O13" s="435">
        <f>SUMIFS(Import!$H:$H,Import!$A:$A,O$1,Import!$B:$B,$A12,Import!$D:$D,"PP Lead")</f>
        <v>0</v>
      </c>
      <c r="P13" s="435">
        <f>SUMIFS(Import!$H:$H,Import!$A:$A,P$1,Import!$B:$B,$A12,Import!$D:$D,"PP Lead")</f>
        <v>0</v>
      </c>
      <c r="Q13" s="435">
        <f>SUMIFS(Import!$H:$H,Import!$A:$A,Q$1,Import!$B:$B,$A12,Import!$D:$D,"PP Lead")</f>
        <v>0</v>
      </c>
      <c r="R13" s="435">
        <f>SUMIFS(Import!$H:$H,Import!$A:$A,R$1,Import!$B:$B,$A12,Import!$D:$D,"PP Lead")</f>
        <v>25</v>
      </c>
      <c r="S13" s="435">
        <f>SUMIFS(Import!$H:$H,Import!$A:$A,S$1,Import!$B:$B,$A12,Import!$D:$D,"PP Lead")</f>
        <v>0</v>
      </c>
      <c r="T13" s="435">
        <f>SUMIFS(Import!$H:$H,Import!$A:$A,T$1,Import!$B:$B,$A12,Import!$D:$D,"PP Lead")</f>
        <v>0</v>
      </c>
      <c r="U13" s="435">
        <f>SUMIFS(Import!$H:$H,Import!$A:$A,U$1,Import!$B:$B,$A12,Import!$D:$D,"PP Lead")</f>
        <v>0</v>
      </c>
      <c r="V13" s="435">
        <f>SUMIFS(Import!$H:$H,Import!$A:$A,V$1,Import!$B:$B,$A12,Import!$D:$D,"PP Lead")</f>
        <v>0</v>
      </c>
      <c r="W13" s="435">
        <f>SUMIFS(Import!$H:$H,Import!$A:$A,W$1,Import!$B:$B,$A12,Import!$D:$D,"PP Lead")</f>
        <v>0</v>
      </c>
      <c r="X13" s="435">
        <f>SUMIFS(Import!$H:$H,Import!$A:$A,X$1,Import!$B:$B,$A12,Import!$D:$D,"PP Lead")</f>
        <v>0</v>
      </c>
      <c r="Y13" s="435">
        <f>SUMIFS(Import!$H:$H,Import!$A:$A,Y$1,Import!$B:$B,$A12,Import!$D:$D,"PP Lead")</f>
        <v>15</v>
      </c>
      <c r="Z13" s="435">
        <f>SUMIFS(Import!$H:$H,Import!$A:$A,Z$1,Import!$B:$B,$A12,Import!$D:$D,"PP Lead")</f>
        <v>0</v>
      </c>
      <c r="AA13" s="435">
        <f>SUMIFS(Import!$H:$H,Import!$A:$A,AA$1,Import!$B:$B,$A12,Import!$D:$D,"PP Lead")</f>
        <v>0</v>
      </c>
      <c r="AB13" s="435">
        <f>SUMIFS(Import!$H:$H,Import!$A:$A,AB$1,Import!$B:$B,$A12,Import!$D:$D,"PP Lead")</f>
        <v>0</v>
      </c>
      <c r="AC13" s="435">
        <f>SUMIFS(Import!$H:$H,Import!$A:$A,AC$1,Import!$B:$B,$A12,Import!$D:$D,"PP Lead")</f>
        <v>0</v>
      </c>
      <c r="AD13" s="435">
        <f>SUMIFS(Import!$H:$H,Import!$A:$A,AD$1,Import!$B:$B,$A12,Import!$D:$D,"PP Lead")</f>
        <v>0</v>
      </c>
      <c r="AE13" s="435">
        <f>SUMIFS(Import!$H:$H,Import!$A:$A,AE$1,Import!$B:$B,$A12,Import!$D:$D,"PP Lead")</f>
        <v>0</v>
      </c>
      <c r="AF13" s="435">
        <f>SUMIFS(Import!$H:$H,Import!$A:$A,AF$1,Import!$B:$B,$A12,Import!$D:$D,"PP Lead")</f>
        <v>0</v>
      </c>
      <c r="AG13" s="435">
        <f>SUMIFS(Import!$H:$H,Import!$A:$A,AG$1,Import!$B:$B,$A12,Import!$D:$D,"PP Lead")</f>
        <v>0</v>
      </c>
      <c r="AH13" s="435">
        <f>SUMIFS(Import!$H:$H,Import!$A:$A,AH$1,Import!$B:$B,$A12,Import!$D:$D,"PP Lead")</f>
        <v>0</v>
      </c>
      <c r="AI13" s="435">
        <f>SUMIFS(Import!$H:$H,Import!$A:$A,AI$1,Import!$B:$B,$A12,Import!$D:$D,"PP Lead")</f>
        <v>0</v>
      </c>
      <c r="AJ13" s="435">
        <f>SUMIFS(Import!$H:$H,Import!$A:$A,AJ$1,Import!$B:$B,$A12,Import!$D:$D,"PP Lead")</f>
        <v>0</v>
      </c>
      <c r="AK13" s="435">
        <f>SUMIFS(Import!$H:$H,Import!$A:$A,AK$1,Import!$B:$B,$A12,Import!$D:$D,"PP Lead")</f>
        <v>0</v>
      </c>
      <c r="AL13" s="435">
        <f>SUMIFS(Import!$H:$H,Import!$A:$A,AL$1,Import!$B:$B,$A12,Import!$D:$D,"PP Lead")</f>
        <v>0</v>
      </c>
      <c r="AM13" s="435">
        <f>SUMIFS(Import!$H:$H,Import!$A:$A,AM$1,Import!$B:$B,$A12,Import!$D:$D,"PP Lead")</f>
        <v>0</v>
      </c>
      <c r="AN13" s="435">
        <f>SUMIFS(Import!$H:$H,Import!$A:$A,AN$1,Import!$B:$B,$A12,Import!$D:$D,"PP Lead")</f>
        <v>0</v>
      </c>
      <c r="AO13" s="435">
        <f>SUMIFS(Import!$H:$H,Import!$A:$A,AO$1,Import!$B:$B,$A12,Import!$D:$D,"PP Lead")</f>
        <v>0</v>
      </c>
      <c r="AP13" s="435">
        <f>SUMIFS(Import!$H:$H,Import!$A:$A,AP$1,Import!$B:$B,$A12,Import!$D:$D,"PP Lead")</f>
        <v>0</v>
      </c>
      <c r="AQ13" s="435">
        <f>SUMIFS(Import!$H:$H,Import!$A:$A,AQ$1,Import!$B:$B,$A12,Import!$D:$D,"PP Lead")</f>
        <v>0</v>
      </c>
      <c r="AR13" s="435">
        <f>SUMIFS(Import!$H:$H,Import!$A:$A,AR$1,Import!$B:$B,$A12,Import!$D:$D,"PP Lead")</f>
        <v>0</v>
      </c>
      <c r="AS13" s="435">
        <f>SUMIFS(Import!$H:$H,Import!$A:$A,AS$1,Import!$B:$B,$A12,Import!$D:$D,"PP Lead")</f>
        <v>0</v>
      </c>
      <c r="AT13" s="435">
        <f>SUMIFS(Import!$H:$H,Import!$A:$A,AT$1,Import!$B:$B,$A12,Import!$D:$D,"PP Lead")</f>
        <v>0</v>
      </c>
      <c r="AU13" s="435">
        <f>SUMIFS(Import!$H:$H,Import!$A:$A,AU$1,Import!$B:$B,$A12,Import!$D:$D,"PP Lead")</f>
        <v>0</v>
      </c>
      <c r="AV13" s="435">
        <f>SUMIFS(Import!$H:$H,Import!$A:$A,AV$1,Import!$B:$B,$A12,Import!$D:$D,"PP Lead")</f>
        <v>0</v>
      </c>
      <c r="AW13" s="435">
        <f>SUMIFS(Import!$H:$H,Import!$A:$A,AW$1,Import!$B:$B,$A12,Import!$D:$D,"PP Lead")</f>
        <v>0</v>
      </c>
      <c r="AX13" s="435">
        <f>SUMIFS(Import!$H:$H,Import!$A:$A,AX$1,Import!$B:$B,$A12,Import!$D:$D,"PP Lead")</f>
        <v>0</v>
      </c>
      <c r="AY13" s="435">
        <f>SUMIFS(Import!$H:$H,Import!$A:$A,AY$1,Import!$B:$B,$A12,Import!$D:$D,"PP Lead")</f>
        <v>0</v>
      </c>
      <c r="AZ13" s="435">
        <f>SUMIFS(Import!$H:$H,Import!$A:$A,AZ$1,Import!$B:$B,$A12,Import!$D:$D,"PP Lead")</f>
        <v>0</v>
      </c>
      <c r="BA13" s="435">
        <f>SUMIFS(Import!$H:$H,Import!$A:$A,BA$1,Import!$B:$B,$A12,Import!$D:$D,"PP Lead")</f>
        <v>0</v>
      </c>
      <c r="BB13" s="435">
        <f>SUMIFS(Import!$H:$H,Import!$A:$A,BB$1,Import!$B:$B,$A12,Import!$D:$D,"PP Lead")</f>
        <v>0</v>
      </c>
      <c r="BC13" s="435">
        <f>SUMIFS(Import!$H:$H,Import!$A:$A,BC$1,Import!$B:$B,$A12,Import!$D:$D,"PP Lead")</f>
        <v>0</v>
      </c>
      <c r="BD13" s="436">
        <f>SUMIFS(Import!$H:$H,Import!$A:$A,BD$1,Import!$B:$B,$A12,Import!$D:$D,"PP Lead")</f>
        <v>0</v>
      </c>
    </row>
    <row r="14" spans="1:56" s="36" customFormat="1" x14ac:dyDescent="0.2">
      <c r="A14" s="550"/>
      <c r="B14" s="19" t="s">
        <v>91</v>
      </c>
      <c r="C14" s="19" t="s">
        <v>92</v>
      </c>
      <c r="D14" s="562"/>
      <c r="E14" s="563"/>
      <c r="F14" s="563"/>
      <c r="G14" s="563"/>
      <c r="H14" s="563"/>
      <c r="I14" s="563"/>
      <c r="J14" s="563"/>
      <c r="K14" s="563"/>
      <c r="L14" s="563"/>
      <c r="M14" s="563"/>
      <c r="N14" s="563"/>
      <c r="O14" s="563"/>
      <c r="P14" s="563"/>
      <c r="Q14" s="563"/>
      <c r="R14" s="563"/>
      <c r="S14" s="563"/>
      <c r="T14" s="563"/>
      <c r="U14" s="563"/>
      <c r="V14" s="563"/>
      <c r="W14" s="563"/>
      <c r="X14" s="563"/>
      <c r="Y14" s="563"/>
      <c r="Z14" s="563"/>
      <c r="AA14" s="563"/>
      <c r="AB14" s="563"/>
      <c r="AC14" s="563"/>
      <c r="AD14" s="563"/>
      <c r="AE14" s="563"/>
      <c r="AF14" s="563"/>
      <c r="AG14" s="563"/>
      <c r="AH14" s="563"/>
      <c r="AI14" s="563"/>
      <c r="AJ14" s="563"/>
      <c r="AK14" s="563"/>
      <c r="AL14" s="563"/>
      <c r="AM14" s="563"/>
      <c r="AN14" s="563"/>
      <c r="AO14" s="563"/>
      <c r="AP14" s="563"/>
      <c r="AQ14" s="563"/>
      <c r="AR14" s="563"/>
      <c r="AS14" s="563"/>
      <c r="AT14" s="563"/>
      <c r="AU14" s="563"/>
      <c r="AV14" s="563"/>
      <c r="AW14" s="563"/>
      <c r="AX14" s="563"/>
      <c r="AY14" s="563"/>
      <c r="AZ14" s="563"/>
      <c r="BA14" s="563"/>
      <c r="BB14" s="563"/>
      <c r="BC14" s="563"/>
      <c r="BD14" s="564"/>
    </row>
    <row r="15" spans="1:56" s="36" customFormat="1" x14ac:dyDescent="0.2">
      <c r="A15" s="551"/>
      <c r="B15" s="20" t="s">
        <v>90</v>
      </c>
      <c r="C15" s="21">
        <f>SUM(D15:BD15)</f>
        <v>83</v>
      </c>
      <c r="D15" s="565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>
        <v>83</v>
      </c>
      <c r="AC15" s="566"/>
      <c r="AD15" s="566"/>
      <c r="AE15" s="566"/>
      <c r="AF15" s="566"/>
      <c r="AG15" s="566"/>
      <c r="AH15" s="566"/>
      <c r="AI15" s="566"/>
      <c r="AJ15" s="566"/>
      <c r="AK15" s="566"/>
      <c r="AL15" s="566"/>
      <c r="AM15" s="566"/>
      <c r="AN15" s="566"/>
      <c r="AO15" s="566"/>
      <c r="AP15" s="566"/>
      <c r="AQ15" s="566"/>
      <c r="AR15" s="566"/>
      <c r="AS15" s="566"/>
      <c r="AT15" s="566"/>
      <c r="AU15" s="566"/>
      <c r="AV15" s="566"/>
      <c r="AW15" s="566"/>
      <c r="AX15" s="566"/>
      <c r="AY15" s="566"/>
      <c r="AZ15" s="566"/>
      <c r="BA15" s="566"/>
      <c r="BB15" s="566"/>
      <c r="BC15" s="566"/>
      <c r="BD15" s="567"/>
    </row>
    <row r="16" spans="1:56" s="37" customFormat="1" ht="12" thickBot="1" x14ac:dyDescent="0.25">
      <c r="A16" s="22" t="str">
        <f>IFERROR("Total Cost: $"&amp;ROUND((C16-0.46*C15)*1.26+(0.46*C15),2)&amp;" - "&amp;"Hourly: $"&amp;ROUND(((C16-0.46*C15)*1.26+(0.46*C15))/C12,2),0)</f>
        <v>Total Cost: $1103.91 - Hourly: $13.71</v>
      </c>
      <c r="B16" s="23" t="s">
        <v>93</v>
      </c>
      <c r="C16" s="23">
        <f>SUM(D16:BD16)</f>
        <v>884</v>
      </c>
      <c r="D16" s="24">
        <f>((D12*D$82)+D13+(D14*D12)+ROUNDUP(D15*0.46,0))</f>
        <v>0</v>
      </c>
      <c r="E16" s="23">
        <f>((E12*E$82)+E13+(E14*E12)+ROUNDUP(E15*0.46,0))</f>
        <v>0</v>
      </c>
      <c r="F16" s="23">
        <f>((F12*F$82)+F13+(F14*F12)+ROUNDUP(F15*0.46,0))</f>
        <v>0</v>
      </c>
      <c r="G16" s="23">
        <f>((G12*G$82)+G13+(G14*G12)+ROUNDUP(G15*0.46,0))</f>
        <v>0</v>
      </c>
      <c r="H16" s="23">
        <f>((H12*H$82)+H13+(H14*H12)+ROUNDUP(H15*0.46,0))</f>
        <v>52.5</v>
      </c>
      <c r="I16" s="23">
        <f>((I12*I$82)+I13+(I14*I12)+ROUNDUP(I15*0.46,0))</f>
        <v>47.5</v>
      </c>
      <c r="J16" s="23">
        <f>((J12*J$82)+J13+(J14*J12)+ROUNDUP(J15*0.46,0))</f>
        <v>0</v>
      </c>
      <c r="K16" s="23">
        <f>((K12*K$82)+K13+(K14*K12)+ROUNDUP(K15*0.46,0))</f>
        <v>117.5</v>
      </c>
      <c r="L16" s="23">
        <f>((L12*L$82)+L13+(L14*L12)+ROUNDUP(L15*0.46,0))</f>
        <v>0</v>
      </c>
      <c r="M16" s="23">
        <f>((M12*M$82)+M13+(M14*M12)+ROUNDUP(M15*0.46,0))</f>
        <v>0</v>
      </c>
      <c r="N16" s="23">
        <f>((N12*N$82)+N13+(N14*N12)+ROUNDUP(N15*0.46,0))</f>
        <v>47.5</v>
      </c>
      <c r="O16" s="23">
        <f>((O12*O$82)+O13+(O14*O12)+ROUNDUP(O15*0.46,0))</f>
        <v>0</v>
      </c>
      <c r="P16" s="23">
        <f>((P12*P$82)+P13+(P14*P12)+ROUNDUP(P15*0.46,0))</f>
        <v>0</v>
      </c>
      <c r="Q16" s="23">
        <f>((Q12*Q$82)+Q13+(Q14*Q12)+ROUNDUP(Q15*0.46,0))</f>
        <v>0</v>
      </c>
      <c r="R16" s="23">
        <f>((R12*R$82)+R13+(R14*R12)+ROUNDUP(R15*0.46,0))</f>
        <v>135</v>
      </c>
      <c r="S16" s="23">
        <f>((S12*S$82)+S13+(S14*S12)+ROUNDUP(S15*0.46,0))</f>
        <v>0</v>
      </c>
      <c r="T16" s="23">
        <f>((T12*T$82)+T13+(T14*T12)+ROUNDUP(T15*0.46,0))</f>
        <v>17.5</v>
      </c>
      <c r="U16" s="23">
        <f>((U12*U$82)+U13+(U14*U12)+ROUNDUP(U15*0.46,0))</f>
        <v>0</v>
      </c>
      <c r="V16" s="23">
        <f>((V12*V$82)+V13+(V14*V12)+ROUNDUP(V15*0.46,0))</f>
        <v>0</v>
      </c>
      <c r="W16" s="23">
        <f>((W12*W$82)+W13+(W14*W12)+ROUNDUP(W15*0.46,0))</f>
        <v>117.5</v>
      </c>
      <c r="X16" s="23">
        <f>((X12*X$82)+X13+(X14*X12)+ROUNDUP(X15*0.46,0))</f>
        <v>47.5</v>
      </c>
      <c r="Y16" s="23">
        <f>((Y12*Y$82)+Y13+(Y14*Y12)+ROUNDUP(Y15*0.46,0))</f>
        <v>132.5</v>
      </c>
      <c r="Z16" s="23">
        <f>((Z12*Z$82)+Z13+(Z14*Z12)+ROUNDUP(Z15*0.46,0))</f>
        <v>47.5</v>
      </c>
      <c r="AA16" s="23">
        <f>((AA12*AA$82)+AA13+(AA14*AA12)+ROUNDUP(AA15*0.46,0))</f>
        <v>0</v>
      </c>
      <c r="AB16" s="23">
        <f>((AB12*AB$82)+AB13+(AB14*AB12)+ROUNDUP(AB15*0.46,0))</f>
        <v>74</v>
      </c>
      <c r="AC16" s="23">
        <f>((AC12*AC$82)+AC13+(AC14*AC12)+ROUNDUP(AC15*0.46,0))</f>
        <v>0</v>
      </c>
      <c r="AD16" s="23">
        <f>((AD12*AD$82)+AD13+(AD14*AD12)+ROUNDUP(AD15*0.46,0))</f>
        <v>47.5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32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33">
        <f>SUMIFS(Import!$G:$G,Import!$A:$A,BD$1,Import!$B:$B,$A17,Import!$C:$C,$A$1)</f>
        <v>0</v>
      </c>
    </row>
    <row r="18" spans="1:56" s="36" customFormat="1" x14ac:dyDescent="0.2">
      <c r="A18" s="557"/>
      <c r="B18" s="19" t="s">
        <v>117</v>
      </c>
      <c r="C18" s="437">
        <f>SUM(D18:BD18)</f>
        <v>0</v>
      </c>
      <c r="D18" s="434">
        <f>SUMIFS(Import!$H:$H,Import!$A:$A,D$1,Import!$B:$B,$A17,Import!$D:$D,"PP Lead")</f>
        <v>0</v>
      </c>
      <c r="E18" s="435">
        <f>SUMIFS(Import!$H:$H,Import!$A:$A,E$1,Import!$B:$B,$A17,Import!$D:$D,"PP Lead")</f>
        <v>0</v>
      </c>
      <c r="F18" s="435">
        <f>SUMIFS(Import!$H:$H,Import!$A:$A,F$1,Import!$B:$B,$A17,Import!$D:$D,"PP Lead")</f>
        <v>0</v>
      </c>
      <c r="G18" s="435">
        <f>SUMIFS(Import!$H:$H,Import!$A:$A,G$1,Import!$B:$B,$A17,Import!$D:$D,"PP Lead")</f>
        <v>0</v>
      </c>
      <c r="H18" s="435">
        <f>SUMIFS(Import!$H:$H,Import!$A:$A,H$1,Import!$B:$B,$A17,Import!$D:$D,"PP Lead")</f>
        <v>0</v>
      </c>
      <c r="I18" s="435">
        <f>SUMIFS(Import!$H:$H,Import!$A:$A,I$1,Import!$B:$B,$A17,Import!$D:$D,"PP Lead")</f>
        <v>0</v>
      </c>
      <c r="J18" s="435">
        <f>SUMIFS(Import!$H:$H,Import!$A:$A,J$1,Import!$B:$B,$A17,Import!$D:$D,"PP Lead")</f>
        <v>0</v>
      </c>
      <c r="K18" s="435">
        <f>SUMIFS(Import!$H:$H,Import!$A:$A,K$1,Import!$B:$B,$A17,Import!$D:$D,"PP Lead")</f>
        <v>0</v>
      </c>
      <c r="L18" s="435">
        <f>SUMIFS(Import!$H:$H,Import!$A:$A,L$1,Import!$B:$B,$A17,Import!$D:$D,"PP Lead")</f>
        <v>0</v>
      </c>
      <c r="M18" s="435">
        <f>SUMIFS(Import!$H:$H,Import!$A:$A,M$1,Import!$B:$B,$A17,Import!$D:$D,"PP Lead")</f>
        <v>0</v>
      </c>
      <c r="N18" s="435">
        <f>SUMIFS(Import!$H:$H,Import!$A:$A,N$1,Import!$B:$B,$A17,Import!$D:$D,"PP Lead")</f>
        <v>0</v>
      </c>
      <c r="O18" s="435">
        <f>SUMIFS(Import!$H:$H,Import!$A:$A,O$1,Import!$B:$B,$A17,Import!$D:$D,"PP Lead")</f>
        <v>0</v>
      </c>
      <c r="P18" s="435">
        <f>SUMIFS(Import!$H:$H,Import!$A:$A,P$1,Import!$B:$B,$A17,Import!$D:$D,"PP Lead")</f>
        <v>0</v>
      </c>
      <c r="Q18" s="435">
        <f>SUMIFS(Import!$H:$H,Import!$A:$A,Q$1,Import!$B:$B,$A17,Import!$D:$D,"PP Lead")</f>
        <v>0</v>
      </c>
      <c r="R18" s="435">
        <f>SUMIFS(Import!$H:$H,Import!$A:$A,R$1,Import!$B:$B,$A17,Import!$D:$D,"PP Lead")</f>
        <v>0</v>
      </c>
      <c r="S18" s="435">
        <f>SUMIFS(Import!$H:$H,Import!$A:$A,S$1,Import!$B:$B,$A17,Import!$D:$D,"PP Lead")</f>
        <v>0</v>
      </c>
      <c r="T18" s="435">
        <f>SUMIFS(Import!$H:$H,Import!$A:$A,T$1,Import!$B:$B,$A17,Import!$D:$D,"PP Lead")</f>
        <v>0</v>
      </c>
      <c r="U18" s="435">
        <f>SUMIFS(Import!$H:$H,Import!$A:$A,U$1,Import!$B:$B,$A17,Import!$D:$D,"PP Lead")</f>
        <v>0</v>
      </c>
      <c r="V18" s="435">
        <f>SUMIFS(Import!$H:$H,Import!$A:$A,V$1,Import!$B:$B,$A17,Import!$D:$D,"PP Lead")</f>
        <v>0</v>
      </c>
      <c r="W18" s="435">
        <f>SUMIFS(Import!$H:$H,Import!$A:$A,W$1,Import!$B:$B,$A17,Import!$D:$D,"PP Lead")</f>
        <v>0</v>
      </c>
      <c r="X18" s="435">
        <f>SUMIFS(Import!$H:$H,Import!$A:$A,X$1,Import!$B:$B,$A17,Import!$D:$D,"PP Lead")</f>
        <v>0</v>
      </c>
      <c r="Y18" s="435">
        <f>SUMIFS(Import!$H:$H,Import!$A:$A,Y$1,Import!$B:$B,$A17,Import!$D:$D,"PP Lead")</f>
        <v>0</v>
      </c>
      <c r="Z18" s="435">
        <f>SUMIFS(Import!$H:$H,Import!$A:$A,Z$1,Import!$B:$B,$A17,Import!$D:$D,"PP Lead")</f>
        <v>0</v>
      </c>
      <c r="AA18" s="435">
        <f>SUMIFS(Import!$H:$H,Import!$A:$A,AA$1,Import!$B:$B,$A17,Import!$D:$D,"PP Lead")</f>
        <v>0</v>
      </c>
      <c r="AB18" s="435">
        <f>SUMIFS(Import!$H:$H,Import!$A:$A,AB$1,Import!$B:$B,$A17,Import!$D:$D,"PP Lead")</f>
        <v>0</v>
      </c>
      <c r="AC18" s="435">
        <f>SUMIFS(Import!$H:$H,Import!$A:$A,AC$1,Import!$B:$B,$A17,Import!$D:$D,"PP Lead")</f>
        <v>0</v>
      </c>
      <c r="AD18" s="435">
        <f>SUMIFS(Import!$H:$H,Import!$A:$A,AD$1,Import!$B:$B,$A17,Import!$D:$D,"PP Lead")</f>
        <v>0</v>
      </c>
      <c r="AE18" s="435">
        <f>SUMIFS(Import!$H:$H,Import!$A:$A,AE$1,Import!$B:$B,$A17,Import!$D:$D,"PP Lead")</f>
        <v>0</v>
      </c>
      <c r="AF18" s="435">
        <f>SUMIFS(Import!$H:$H,Import!$A:$A,AF$1,Import!$B:$B,$A17,Import!$D:$D,"PP Lead")</f>
        <v>0</v>
      </c>
      <c r="AG18" s="435">
        <f>SUMIFS(Import!$H:$H,Import!$A:$A,AG$1,Import!$B:$B,$A17,Import!$D:$D,"PP Lead")</f>
        <v>0</v>
      </c>
      <c r="AH18" s="435">
        <f>SUMIFS(Import!$H:$H,Import!$A:$A,AH$1,Import!$B:$B,$A17,Import!$D:$D,"PP Lead")</f>
        <v>0</v>
      </c>
      <c r="AI18" s="435">
        <f>SUMIFS(Import!$H:$H,Import!$A:$A,AI$1,Import!$B:$B,$A17,Import!$D:$D,"PP Lead")</f>
        <v>0</v>
      </c>
      <c r="AJ18" s="435">
        <f>SUMIFS(Import!$H:$H,Import!$A:$A,AJ$1,Import!$B:$B,$A17,Import!$D:$D,"PP Lead")</f>
        <v>0</v>
      </c>
      <c r="AK18" s="435">
        <f>SUMIFS(Import!$H:$H,Import!$A:$A,AK$1,Import!$B:$B,$A17,Import!$D:$D,"PP Lead")</f>
        <v>0</v>
      </c>
      <c r="AL18" s="435">
        <f>SUMIFS(Import!$H:$H,Import!$A:$A,AL$1,Import!$B:$B,$A17,Import!$D:$D,"PP Lead")</f>
        <v>0</v>
      </c>
      <c r="AM18" s="435">
        <f>SUMIFS(Import!$H:$H,Import!$A:$A,AM$1,Import!$B:$B,$A17,Import!$D:$D,"PP Lead")</f>
        <v>0</v>
      </c>
      <c r="AN18" s="435">
        <f>SUMIFS(Import!$H:$H,Import!$A:$A,AN$1,Import!$B:$B,$A17,Import!$D:$D,"PP Lead")</f>
        <v>0</v>
      </c>
      <c r="AO18" s="435">
        <f>SUMIFS(Import!$H:$H,Import!$A:$A,AO$1,Import!$B:$B,$A17,Import!$D:$D,"PP Lead")</f>
        <v>0</v>
      </c>
      <c r="AP18" s="435">
        <f>SUMIFS(Import!$H:$H,Import!$A:$A,AP$1,Import!$B:$B,$A17,Import!$D:$D,"PP Lead")</f>
        <v>0</v>
      </c>
      <c r="AQ18" s="435">
        <f>SUMIFS(Import!$H:$H,Import!$A:$A,AQ$1,Import!$B:$B,$A17,Import!$D:$D,"PP Lead")</f>
        <v>0</v>
      </c>
      <c r="AR18" s="435">
        <f>SUMIFS(Import!$H:$H,Import!$A:$A,AR$1,Import!$B:$B,$A17,Import!$D:$D,"PP Lead")</f>
        <v>0</v>
      </c>
      <c r="AS18" s="435">
        <f>SUMIFS(Import!$H:$H,Import!$A:$A,AS$1,Import!$B:$B,$A17,Import!$D:$D,"PP Lead")</f>
        <v>0</v>
      </c>
      <c r="AT18" s="435">
        <f>SUMIFS(Import!$H:$H,Import!$A:$A,AT$1,Import!$B:$B,$A17,Import!$D:$D,"PP Lead")</f>
        <v>0</v>
      </c>
      <c r="AU18" s="435">
        <f>SUMIFS(Import!$H:$H,Import!$A:$A,AU$1,Import!$B:$B,$A17,Import!$D:$D,"PP Lead")</f>
        <v>0</v>
      </c>
      <c r="AV18" s="435">
        <f>SUMIFS(Import!$H:$H,Import!$A:$A,AV$1,Import!$B:$B,$A17,Import!$D:$D,"PP Lead")</f>
        <v>0</v>
      </c>
      <c r="AW18" s="435">
        <f>SUMIFS(Import!$H:$H,Import!$A:$A,AW$1,Import!$B:$B,$A17,Import!$D:$D,"PP Lead")</f>
        <v>0</v>
      </c>
      <c r="AX18" s="435">
        <f>SUMIFS(Import!$H:$H,Import!$A:$A,AX$1,Import!$B:$B,$A17,Import!$D:$D,"PP Lead")</f>
        <v>0</v>
      </c>
      <c r="AY18" s="435">
        <f>SUMIFS(Import!$H:$H,Import!$A:$A,AY$1,Import!$B:$B,$A17,Import!$D:$D,"PP Lead")</f>
        <v>0</v>
      </c>
      <c r="AZ18" s="435">
        <f>SUMIFS(Import!$H:$H,Import!$A:$A,AZ$1,Import!$B:$B,$A17,Import!$D:$D,"PP Lead")</f>
        <v>0</v>
      </c>
      <c r="BA18" s="435">
        <f>SUMIFS(Import!$H:$H,Import!$A:$A,BA$1,Import!$B:$B,$A17,Import!$D:$D,"PP Lead")</f>
        <v>0</v>
      </c>
      <c r="BB18" s="435">
        <f>SUMIFS(Import!$H:$H,Import!$A:$A,BB$1,Import!$B:$B,$A17,Import!$D:$D,"PP Lead")</f>
        <v>0</v>
      </c>
      <c r="BC18" s="435">
        <f>SUMIFS(Import!$H:$H,Import!$A:$A,BC$1,Import!$B:$B,$A17,Import!$D:$D,"PP Lead")</f>
        <v>0</v>
      </c>
      <c r="BD18" s="436">
        <f>SUMIFS(Import!$H:$H,Import!$A:$A,BD$1,Import!$B:$B,$A17,Import!$D:$D,"PP Lead")</f>
        <v>0</v>
      </c>
    </row>
    <row r="19" spans="1:56" s="36" customFormat="1" x14ac:dyDescent="0.2">
      <c r="A19" s="550"/>
      <c r="B19" s="19" t="s">
        <v>91</v>
      </c>
      <c r="C19" s="19" t="s">
        <v>92</v>
      </c>
      <c r="D19" s="562"/>
      <c r="E19" s="563"/>
      <c r="F19" s="563"/>
      <c r="G19" s="563"/>
      <c r="H19" s="563"/>
      <c r="I19" s="563"/>
      <c r="J19" s="563"/>
      <c r="K19" s="563"/>
      <c r="L19" s="563"/>
      <c r="M19" s="563"/>
      <c r="N19" s="563"/>
      <c r="O19" s="563"/>
      <c r="P19" s="563"/>
      <c r="Q19" s="563"/>
      <c r="R19" s="563"/>
      <c r="S19" s="563"/>
      <c r="T19" s="563"/>
      <c r="U19" s="563"/>
      <c r="V19" s="563"/>
      <c r="W19" s="563"/>
      <c r="X19" s="563"/>
      <c r="Y19" s="563"/>
      <c r="Z19" s="563"/>
      <c r="AA19" s="563"/>
      <c r="AB19" s="563"/>
      <c r="AC19" s="563"/>
      <c r="AD19" s="563"/>
      <c r="AE19" s="563"/>
      <c r="AF19" s="563"/>
      <c r="AG19" s="563"/>
      <c r="AH19" s="563"/>
      <c r="AI19" s="563"/>
      <c r="AJ19" s="563"/>
      <c r="AK19" s="563"/>
      <c r="AL19" s="563"/>
      <c r="AM19" s="563"/>
      <c r="AN19" s="563"/>
      <c r="AO19" s="563"/>
      <c r="AP19" s="563"/>
      <c r="AQ19" s="563"/>
      <c r="AR19" s="563"/>
      <c r="AS19" s="563"/>
      <c r="AT19" s="563"/>
      <c r="AU19" s="563"/>
      <c r="AV19" s="563"/>
      <c r="AW19" s="563"/>
      <c r="AX19" s="563"/>
      <c r="AY19" s="563"/>
      <c r="AZ19" s="563"/>
      <c r="BA19" s="563"/>
      <c r="BB19" s="563"/>
      <c r="BC19" s="563"/>
      <c r="BD19" s="564"/>
    </row>
    <row r="20" spans="1:56" s="36" customFormat="1" x14ac:dyDescent="0.2">
      <c r="A20" s="551"/>
      <c r="B20" s="20" t="s">
        <v>90</v>
      </c>
      <c r="C20" s="21">
        <f>SUM(D20:BD20)</f>
        <v>0</v>
      </c>
      <c r="D20" s="565"/>
      <c r="E20" s="566"/>
      <c r="F20" s="566"/>
      <c r="G20" s="566"/>
      <c r="H20" s="566"/>
      <c r="I20" s="566"/>
      <c r="J20" s="566"/>
      <c r="K20" s="566"/>
      <c r="L20" s="566"/>
      <c r="M20" s="566"/>
      <c r="N20" s="566"/>
      <c r="O20" s="566"/>
      <c r="P20" s="566"/>
      <c r="Q20" s="566"/>
      <c r="R20" s="566"/>
      <c r="S20" s="566"/>
      <c r="T20" s="566"/>
      <c r="U20" s="566"/>
      <c r="V20" s="566"/>
      <c r="W20" s="566"/>
      <c r="X20" s="566"/>
      <c r="Y20" s="566"/>
      <c r="Z20" s="566"/>
      <c r="AA20" s="566"/>
      <c r="AB20" s="566"/>
      <c r="AC20" s="566"/>
      <c r="AD20" s="566"/>
      <c r="AE20" s="566"/>
      <c r="AF20" s="566"/>
      <c r="AG20" s="566"/>
      <c r="AH20" s="566"/>
      <c r="AI20" s="566"/>
      <c r="AJ20" s="566"/>
      <c r="AK20" s="566"/>
      <c r="AL20" s="566"/>
      <c r="AM20" s="566"/>
      <c r="AN20" s="566"/>
      <c r="AO20" s="566"/>
      <c r="AP20" s="566"/>
      <c r="AQ20" s="566"/>
      <c r="AR20" s="566"/>
      <c r="AS20" s="566"/>
      <c r="AT20" s="566"/>
      <c r="AU20" s="566"/>
      <c r="AV20" s="566"/>
      <c r="AW20" s="566"/>
      <c r="AX20" s="566"/>
      <c r="AY20" s="566"/>
      <c r="AZ20" s="566"/>
      <c r="BA20" s="566"/>
      <c r="BB20" s="566"/>
      <c r="BC20" s="566"/>
      <c r="BD20" s="567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32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33">
        <f>SUMIFS(Import!$G:$G,Import!$A:$A,BD$1,Import!$B:$B,$A22,Import!$C:$C,$A$1)</f>
        <v>0</v>
      </c>
    </row>
    <row r="23" spans="1:56" s="36" customFormat="1" x14ac:dyDescent="0.2">
      <c r="A23" s="557"/>
      <c r="B23" s="19" t="s">
        <v>117</v>
      </c>
      <c r="C23" s="437">
        <f>SUM(D23:BD23)</f>
        <v>0</v>
      </c>
      <c r="D23" s="434">
        <f>SUMIFS(Import!$H:$H,Import!$A:$A,D$1,Import!$B:$B,$A22,Import!$D:$D,"PP Lead")</f>
        <v>0</v>
      </c>
      <c r="E23" s="435">
        <f>SUMIFS(Import!$H:$H,Import!$A:$A,E$1,Import!$B:$B,$A22,Import!$D:$D,"PP Lead")</f>
        <v>0</v>
      </c>
      <c r="F23" s="435">
        <f>SUMIFS(Import!$H:$H,Import!$A:$A,F$1,Import!$B:$B,$A22,Import!$D:$D,"PP Lead")</f>
        <v>0</v>
      </c>
      <c r="G23" s="435">
        <f>SUMIFS(Import!$H:$H,Import!$A:$A,G$1,Import!$B:$B,$A22,Import!$D:$D,"PP Lead")</f>
        <v>0</v>
      </c>
      <c r="H23" s="435">
        <f>SUMIFS(Import!$H:$H,Import!$A:$A,H$1,Import!$B:$B,$A22,Import!$D:$D,"PP Lead")</f>
        <v>0</v>
      </c>
      <c r="I23" s="435">
        <f>SUMIFS(Import!$H:$H,Import!$A:$A,I$1,Import!$B:$B,$A22,Import!$D:$D,"PP Lead")</f>
        <v>0</v>
      </c>
      <c r="J23" s="435">
        <f>SUMIFS(Import!$H:$H,Import!$A:$A,J$1,Import!$B:$B,$A22,Import!$D:$D,"PP Lead")</f>
        <v>0</v>
      </c>
      <c r="K23" s="435">
        <f>SUMIFS(Import!$H:$H,Import!$A:$A,K$1,Import!$B:$B,$A22,Import!$D:$D,"PP Lead")</f>
        <v>0</v>
      </c>
      <c r="L23" s="435">
        <f>SUMIFS(Import!$H:$H,Import!$A:$A,L$1,Import!$B:$B,$A22,Import!$D:$D,"PP Lead")</f>
        <v>0</v>
      </c>
      <c r="M23" s="435">
        <f>SUMIFS(Import!$H:$H,Import!$A:$A,M$1,Import!$B:$B,$A22,Import!$D:$D,"PP Lead")</f>
        <v>0</v>
      </c>
      <c r="N23" s="435">
        <f>SUMIFS(Import!$H:$H,Import!$A:$A,N$1,Import!$B:$B,$A22,Import!$D:$D,"PP Lead")</f>
        <v>0</v>
      </c>
      <c r="O23" s="435">
        <f>SUMIFS(Import!$H:$H,Import!$A:$A,O$1,Import!$B:$B,$A22,Import!$D:$D,"PP Lead")</f>
        <v>0</v>
      </c>
      <c r="P23" s="435">
        <f>SUMIFS(Import!$H:$H,Import!$A:$A,P$1,Import!$B:$B,$A22,Import!$D:$D,"PP Lead")</f>
        <v>0</v>
      </c>
      <c r="Q23" s="435">
        <f>SUMIFS(Import!$H:$H,Import!$A:$A,Q$1,Import!$B:$B,$A22,Import!$D:$D,"PP Lead")</f>
        <v>0</v>
      </c>
      <c r="R23" s="435">
        <f>SUMIFS(Import!$H:$H,Import!$A:$A,R$1,Import!$B:$B,$A22,Import!$D:$D,"PP Lead")</f>
        <v>0</v>
      </c>
      <c r="S23" s="435">
        <f>SUMIFS(Import!$H:$H,Import!$A:$A,S$1,Import!$B:$B,$A22,Import!$D:$D,"PP Lead")</f>
        <v>0</v>
      </c>
      <c r="T23" s="435">
        <f>SUMIFS(Import!$H:$H,Import!$A:$A,T$1,Import!$B:$B,$A22,Import!$D:$D,"PP Lead")</f>
        <v>0</v>
      </c>
      <c r="U23" s="435">
        <f>SUMIFS(Import!$H:$H,Import!$A:$A,U$1,Import!$B:$B,$A22,Import!$D:$D,"PP Lead")</f>
        <v>0</v>
      </c>
      <c r="V23" s="435">
        <f>SUMIFS(Import!$H:$H,Import!$A:$A,V$1,Import!$B:$B,$A22,Import!$D:$D,"PP Lead")</f>
        <v>0</v>
      </c>
      <c r="W23" s="435">
        <f>SUMIFS(Import!$H:$H,Import!$A:$A,W$1,Import!$B:$B,$A22,Import!$D:$D,"PP Lead")</f>
        <v>0</v>
      </c>
      <c r="X23" s="435">
        <f>SUMIFS(Import!$H:$H,Import!$A:$A,X$1,Import!$B:$B,$A22,Import!$D:$D,"PP Lead")</f>
        <v>0</v>
      </c>
      <c r="Y23" s="435">
        <f>SUMIFS(Import!$H:$H,Import!$A:$A,Y$1,Import!$B:$B,$A22,Import!$D:$D,"PP Lead")</f>
        <v>0</v>
      </c>
      <c r="Z23" s="435">
        <f>SUMIFS(Import!$H:$H,Import!$A:$A,Z$1,Import!$B:$B,$A22,Import!$D:$D,"PP Lead")</f>
        <v>0</v>
      </c>
      <c r="AA23" s="435">
        <f>SUMIFS(Import!$H:$H,Import!$A:$A,AA$1,Import!$B:$B,$A22,Import!$D:$D,"PP Lead")</f>
        <v>0</v>
      </c>
      <c r="AB23" s="435">
        <f>SUMIFS(Import!$H:$H,Import!$A:$A,AB$1,Import!$B:$B,$A22,Import!$D:$D,"PP Lead")</f>
        <v>0</v>
      </c>
      <c r="AC23" s="435">
        <f>SUMIFS(Import!$H:$H,Import!$A:$A,AC$1,Import!$B:$B,$A22,Import!$D:$D,"PP Lead")</f>
        <v>0</v>
      </c>
      <c r="AD23" s="435">
        <f>SUMIFS(Import!$H:$H,Import!$A:$A,AD$1,Import!$B:$B,$A22,Import!$D:$D,"PP Lead")</f>
        <v>0</v>
      </c>
      <c r="AE23" s="435">
        <f>SUMIFS(Import!$H:$H,Import!$A:$A,AE$1,Import!$B:$B,$A22,Import!$D:$D,"PP Lead")</f>
        <v>0</v>
      </c>
      <c r="AF23" s="435">
        <f>SUMIFS(Import!$H:$H,Import!$A:$A,AF$1,Import!$B:$B,$A22,Import!$D:$D,"PP Lead")</f>
        <v>0</v>
      </c>
      <c r="AG23" s="435">
        <f>SUMIFS(Import!$H:$H,Import!$A:$A,AG$1,Import!$B:$B,$A22,Import!$D:$D,"PP Lead")</f>
        <v>0</v>
      </c>
      <c r="AH23" s="435">
        <f>SUMIFS(Import!$H:$H,Import!$A:$A,AH$1,Import!$B:$B,$A22,Import!$D:$D,"PP Lead")</f>
        <v>0</v>
      </c>
      <c r="AI23" s="435">
        <f>SUMIFS(Import!$H:$H,Import!$A:$A,AI$1,Import!$B:$B,$A22,Import!$D:$D,"PP Lead")</f>
        <v>0</v>
      </c>
      <c r="AJ23" s="435">
        <f>SUMIFS(Import!$H:$H,Import!$A:$A,AJ$1,Import!$B:$B,$A22,Import!$D:$D,"PP Lead")</f>
        <v>0</v>
      </c>
      <c r="AK23" s="435">
        <f>SUMIFS(Import!$H:$H,Import!$A:$A,AK$1,Import!$B:$B,$A22,Import!$D:$D,"PP Lead")</f>
        <v>0</v>
      </c>
      <c r="AL23" s="435">
        <f>SUMIFS(Import!$H:$H,Import!$A:$A,AL$1,Import!$B:$B,$A22,Import!$D:$D,"PP Lead")</f>
        <v>0</v>
      </c>
      <c r="AM23" s="435">
        <f>SUMIFS(Import!$H:$H,Import!$A:$A,AM$1,Import!$B:$B,$A22,Import!$D:$D,"PP Lead")</f>
        <v>0</v>
      </c>
      <c r="AN23" s="435">
        <f>SUMIFS(Import!$H:$H,Import!$A:$A,AN$1,Import!$B:$B,$A22,Import!$D:$D,"PP Lead")</f>
        <v>0</v>
      </c>
      <c r="AO23" s="435">
        <f>SUMIFS(Import!$H:$H,Import!$A:$A,AO$1,Import!$B:$B,$A22,Import!$D:$D,"PP Lead")</f>
        <v>0</v>
      </c>
      <c r="AP23" s="435">
        <f>SUMIFS(Import!$H:$H,Import!$A:$A,AP$1,Import!$B:$B,$A22,Import!$D:$D,"PP Lead")</f>
        <v>0</v>
      </c>
      <c r="AQ23" s="435">
        <f>SUMIFS(Import!$H:$H,Import!$A:$A,AQ$1,Import!$B:$B,$A22,Import!$D:$D,"PP Lead")</f>
        <v>0</v>
      </c>
      <c r="AR23" s="435">
        <f>SUMIFS(Import!$H:$H,Import!$A:$A,AR$1,Import!$B:$B,$A22,Import!$D:$D,"PP Lead")</f>
        <v>0</v>
      </c>
      <c r="AS23" s="435">
        <f>SUMIFS(Import!$H:$H,Import!$A:$A,AS$1,Import!$B:$B,$A22,Import!$D:$D,"PP Lead")</f>
        <v>0</v>
      </c>
      <c r="AT23" s="435">
        <f>SUMIFS(Import!$H:$H,Import!$A:$A,AT$1,Import!$B:$B,$A22,Import!$D:$D,"PP Lead")</f>
        <v>0</v>
      </c>
      <c r="AU23" s="435">
        <f>SUMIFS(Import!$H:$H,Import!$A:$A,AU$1,Import!$B:$B,$A22,Import!$D:$D,"PP Lead")</f>
        <v>0</v>
      </c>
      <c r="AV23" s="435">
        <f>SUMIFS(Import!$H:$H,Import!$A:$A,AV$1,Import!$B:$B,$A22,Import!$D:$D,"PP Lead")</f>
        <v>0</v>
      </c>
      <c r="AW23" s="435">
        <f>SUMIFS(Import!$H:$H,Import!$A:$A,AW$1,Import!$B:$B,$A22,Import!$D:$D,"PP Lead")</f>
        <v>0</v>
      </c>
      <c r="AX23" s="435">
        <f>SUMIFS(Import!$H:$H,Import!$A:$A,AX$1,Import!$B:$B,$A22,Import!$D:$D,"PP Lead")</f>
        <v>0</v>
      </c>
      <c r="AY23" s="435">
        <f>SUMIFS(Import!$H:$H,Import!$A:$A,AY$1,Import!$B:$B,$A22,Import!$D:$D,"PP Lead")</f>
        <v>0</v>
      </c>
      <c r="AZ23" s="435">
        <f>SUMIFS(Import!$H:$H,Import!$A:$A,AZ$1,Import!$B:$B,$A22,Import!$D:$D,"PP Lead")</f>
        <v>0</v>
      </c>
      <c r="BA23" s="435">
        <f>SUMIFS(Import!$H:$H,Import!$A:$A,BA$1,Import!$B:$B,$A22,Import!$D:$D,"PP Lead")</f>
        <v>0</v>
      </c>
      <c r="BB23" s="435">
        <f>SUMIFS(Import!$H:$H,Import!$A:$A,BB$1,Import!$B:$B,$A22,Import!$D:$D,"PP Lead")</f>
        <v>0</v>
      </c>
      <c r="BC23" s="435">
        <f>SUMIFS(Import!$H:$H,Import!$A:$A,BC$1,Import!$B:$B,$A22,Import!$D:$D,"PP Lead")</f>
        <v>0</v>
      </c>
      <c r="BD23" s="436">
        <f>SUMIFS(Import!$H:$H,Import!$A:$A,BD$1,Import!$B:$B,$A22,Import!$D:$D,"PP Lead")</f>
        <v>0</v>
      </c>
    </row>
    <row r="24" spans="1:56" s="36" customFormat="1" x14ac:dyDescent="0.2">
      <c r="A24" s="550"/>
      <c r="B24" s="19" t="s">
        <v>91</v>
      </c>
      <c r="C24" s="19" t="s">
        <v>92</v>
      </c>
      <c r="D24" s="562"/>
      <c r="E24" s="563"/>
      <c r="F24" s="563"/>
      <c r="G24" s="563"/>
      <c r="H24" s="563"/>
      <c r="I24" s="563"/>
      <c r="J24" s="563"/>
      <c r="K24" s="563"/>
      <c r="L24" s="563"/>
      <c r="M24" s="563"/>
      <c r="N24" s="563"/>
      <c r="O24" s="563"/>
      <c r="P24" s="563"/>
      <c r="Q24" s="563"/>
      <c r="R24" s="563"/>
      <c r="S24" s="563"/>
      <c r="T24" s="563"/>
      <c r="U24" s="563"/>
      <c r="V24" s="563"/>
      <c r="W24" s="563"/>
      <c r="X24" s="563"/>
      <c r="Y24" s="563"/>
      <c r="Z24" s="563"/>
      <c r="AA24" s="563"/>
      <c r="AB24" s="563"/>
      <c r="AC24" s="563"/>
      <c r="AD24" s="563"/>
      <c r="AE24" s="563"/>
      <c r="AF24" s="563"/>
      <c r="AG24" s="563"/>
      <c r="AH24" s="563"/>
      <c r="AI24" s="563"/>
      <c r="AJ24" s="563"/>
      <c r="AK24" s="563"/>
      <c r="AL24" s="563"/>
      <c r="AM24" s="563"/>
      <c r="AN24" s="563"/>
      <c r="AO24" s="563"/>
      <c r="AP24" s="563"/>
      <c r="AQ24" s="563"/>
      <c r="AR24" s="563"/>
      <c r="AS24" s="563"/>
      <c r="AT24" s="563"/>
      <c r="AU24" s="563"/>
      <c r="AV24" s="563"/>
      <c r="AW24" s="563"/>
      <c r="AX24" s="563"/>
      <c r="AY24" s="563"/>
      <c r="AZ24" s="563"/>
      <c r="BA24" s="563"/>
      <c r="BB24" s="563"/>
      <c r="BC24" s="563"/>
      <c r="BD24" s="564"/>
    </row>
    <row r="25" spans="1:56" s="36" customFormat="1" x14ac:dyDescent="0.2">
      <c r="A25" s="551"/>
      <c r="B25" s="20" t="s">
        <v>90</v>
      </c>
      <c r="C25" s="21">
        <f>SUM(D25:BD25)</f>
        <v>0</v>
      </c>
      <c r="D25" s="565"/>
      <c r="E25" s="566"/>
      <c r="F25" s="566"/>
      <c r="G25" s="566"/>
      <c r="H25" s="566"/>
      <c r="I25" s="566"/>
      <c r="J25" s="566"/>
      <c r="K25" s="566"/>
      <c r="L25" s="566"/>
      <c r="M25" s="566"/>
      <c r="N25" s="566"/>
      <c r="O25" s="566"/>
      <c r="P25" s="566"/>
      <c r="Q25" s="566"/>
      <c r="R25" s="566"/>
      <c r="S25" s="566"/>
      <c r="T25" s="566"/>
      <c r="U25" s="566"/>
      <c r="V25" s="566"/>
      <c r="W25" s="566"/>
      <c r="X25" s="566"/>
      <c r="Y25" s="566"/>
      <c r="Z25" s="566"/>
      <c r="AA25" s="566"/>
      <c r="AB25" s="566"/>
      <c r="AC25" s="566"/>
      <c r="AD25" s="566"/>
      <c r="AE25" s="568"/>
      <c r="AF25" s="566"/>
      <c r="AG25" s="566"/>
      <c r="AH25" s="566"/>
      <c r="AI25" s="566"/>
      <c r="AJ25" s="566"/>
      <c r="AK25" s="566"/>
      <c r="AL25" s="566"/>
      <c r="AM25" s="566"/>
      <c r="AN25" s="566"/>
      <c r="AO25" s="566"/>
      <c r="AP25" s="566"/>
      <c r="AQ25" s="566"/>
      <c r="AR25" s="566"/>
      <c r="AS25" s="566"/>
      <c r="AT25" s="566"/>
      <c r="AU25" s="566"/>
      <c r="AV25" s="566"/>
      <c r="AW25" s="566"/>
      <c r="AX25" s="566"/>
      <c r="AY25" s="566"/>
      <c r="AZ25" s="566"/>
      <c r="BA25" s="566"/>
      <c r="BB25" s="566"/>
      <c r="BC25" s="566"/>
      <c r="BD25" s="567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12.25</v>
      </c>
      <c r="D27" s="432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2.5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3.25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3.5</v>
      </c>
      <c r="S27" s="18">
        <f>SUMIFS(Import!$G:$G,Import!$A:$A,S$1,Import!$B:$B,$A27,Import!$C:$C,$A$1)</f>
        <v>3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33">
        <f>SUMIFS(Import!$G:$G,Import!$A:$A,BD$1,Import!$B:$B,$A27,Import!$C:$C,$A$1)</f>
        <v>0</v>
      </c>
    </row>
    <row r="28" spans="1:56" s="36" customFormat="1" x14ac:dyDescent="0.2">
      <c r="A28" s="552"/>
      <c r="B28" s="19" t="s">
        <v>117</v>
      </c>
      <c r="C28" s="437">
        <f>SUM(D28:BD28)</f>
        <v>15</v>
      </c>
      <c r="D28" s="434">
        <f>SUMIFS(Import!$H:$H,Import!$A:$A,D$1,Import!$B:$B,$A27,Import!$D:$D,"PP Lead")</f>
        <v>0</v>
      </c>
      <c r="E28" s="435">
        <f>SUMIFS(Import!$H:$H,Import!$A:$A,E$1,Import!$B:$B,$A27,Import!$D:$D,"PP Lead")</f>
        <v>0</v>
      </c>
      <c r="F28" s="435">
        <f>SUMIFS(Import!$H:$H,Import!$A:$A,F$1,Import!$B:$B,$A27,Import!$D:$D,"PP Lead")</f>
        <v>0</v>
      </c>
      <c r="G28" s="435">
        <f>SUMIFS(Import!$H:$H,Import!$A:$A,G$1,Import!$B:$B,$A27,Import!$D:$D,"PP Lead")</f>
        <v>0</v>
      </c>
      <c r="H28" s="435">
        <f>SUMIFS(Import!$H:$H,Import!$A:$A,H$1,Import!$B:$B,$A27,Import!$D:$D,"PP Lead")</f>
        <v>0</v>
      </c>
      <c r="I28" s="435">
        <f>SUMIFS(Import!$H:$H,Import!$A:$A,I$1,Import!$B:$B,$A27,Import!$D:$D,"PP Lead")</f>
        <v>0</v>
      </c>
      <c r="J28" s="435">
        <f>SUMIFS(Import!$H:$H,Import!$A:$A,J$1,Import!$B:$B,$A27,Import!$D:$D,"PP Lead")</f>
        <v>0</v>
      </c>
      <c r="K28" s="435">
        <f>SUMIFS(Import!$H:$H,Import!$A:$A,K$1,Import!$B:$B,$A27,Import!$D:$D,"PP Lead")</f>
        <v>0</v>
      </c>
      <c r="L28" s="435">
        <f>SUMIFS(Import!$H:$H,Import!$A:$A,L$1,Import!$B:$B,$A27,Import!$D:$D,"PP Lead")</f>
        <v>0</v>
      </c>
      <c r="M28" s="435">
        <f>SUMIFS(Import!$H:$H,Import!$A:$A,M$1,Import!$B:$B,$A27,Import!$D:$D,"PP Lead")</f>
        <v>0</v>
      </c>
      <c r="N28" s="435">
        <f>SUMIFS(Import!$H:$H,Import!$A:$A,N$1,Import!$B:$B,$A27,Import!$D:$D,"PP Lead")</f>
        <v>0</v>
      </c>
      <c r="O28" s="435">
        <f>SUMIFS(Import!$H:$H,Import!$A:$A,O$1,Import!$B:$B,$A27,Import!$D:$D,"PP Lead")</f>
        <v>0</v>
      </c>
      <c r="P28" s="435">
        <f>SUMIFS(Import!$H:$H,Import!$A:$A,P$1,Import!$B:$B,$A27,Import!$D:$D,"PP Lead")</f>
        <v>0</v>
      </c>
      <c r="Q28" s="435">
        <f>SUMIFS(Import!$H:$H,Import!$A:$A,Q$1,Import!$B:$B,$A27,Import!$D:$D,"PP Lead")</f>
        <v>0</v>
      </c>
      <c r="R28" s="435">
        <f>SUMIFS(Import!$H:$H,Import!$A:$A,R$1,Import!$B:$B,$A27,Import!$D:$D,"PP Lead")</f>
        <v>15</v>
      </c>
      <c r="S28" s="435">
        <f>SUMIFS(Import!$H:$H,Import!$A:$A,S$1,Import!$B:$B,$A27,Import!$D:$D,"PP Lead")</f>
        <v>0</v>
      </c>
      <c r="T28" s="435">
        <f>SUMIFS(Import!$H:$H,Import!$A:$A,T$1,Import!$B:$B,$A27,Import!$D:$D,"PP Lead")</f>
        <v>0</v>
      </c>
      <c r="U28" s="435">
        <f>SUMIFS(Import!$H:$H,Import!$A:$A,U$1,Import!$B:$B,$A27,Import!$D:$D,"PP Lead")</f>
        <v>0</v>
      </c>
      <c r="V28" s="435">
        <f>SUMIFS(Import!$H:$H,Import!$A:$A,V$1,Import!$B:$B,$A27,Import!$D:$D,"PP Lead")</f>
        <v>0</v>
      </c>
      <c r="W28" s="435">
        <f>SUMIFS(Import!$H:$H,Import!$A:$A,W$1,Import!$B:$B,$A27,Import!$D:$D,"PP Lead")</f>
        <v>0</v>
      </c>
      <c r="X28" s="435">
        <f>SUMIFS(Import!$H:$H,Import!$A:$A,X$1,Import!$B:$B,$A27,Import!$D:$D,"PP Lead")</f>
        <v>0</v>
      </c>
      <c r="Y28" s="435">
        <f>SUMIFS(Import!$H:$H,Import!$A:$A,Y$1,Import!$B:$B,$A27,Import!$D:$D,"PP Lead")</f>
        <v>0</v>
      </c>
      <c r="Z28" s="435">
        <f>SUMIFS(Import!$H:$H,Import!$A:$A,Z$1,Import!$B:$B,$A27,Import!$D:$D,"PP Lead")</f>
        <v>0</v>
      </c>
      <c r="AA28" s="435">
        <f>SUMIFS(Import!$H:$H,Import!$A:$A,AA$1,Import!$B:$B,$A27,Import!$D:$D,"PP Lead")</f>
        <v>0</v>
      </c>
      <c r="AB28" s="435">
        <f>SUMIFS(Import!$H:$H,Import!$A:$A,AB$1,Import!$B:$B,$A27,Import!$D:$D,"PP Lead")</f>
        <v>0</v>
      </c>
      <c r="AC28" s="435">
        <f>SUMIFS(Import!$H:$H,Import!$A:$A,AC$1,Import!$B:$B,$A27,Import!$D:$D,"PP Lead")</f>
        <v>0</v>
      </c>
      <c r="AD28" s="435">
        <f>SUMIFS(Import!$H:$H,Import!$A:$A,AD$1,Import!$B:$B,$A27,Import!$D:$D,"PP Lead")</f>
        <v>0</v>
      </c>
      <c r="AE28" s="435">
        <f>SUMIFS(Import!$H:$H,Import!$A:$A,AE$1,Import!$B:$B,$A27,Import!$D:$D,"PP Lead")</f>
        <v>0</v>
      </c>
      <c r="AF28" s="435">
        <f>SUMIFS(Import!$H:$H,Import!$A:$A,AF$1,Import!$B:$B,$A27,Import!$D:$D,"PP Lead")</f>
        <v>0</v>
      </c>
      <c r="AG28" s="435">
        <f>SUMIFS(Import!$H:$H,Import!$A:$A,AG$1,Import!$B:$B,$A27,Import!$D:$D,"PP Lead")</f>
        <v>0</v>
      </c>
      <c r="AH28" s="435">
        <f>SUMIFS(Import!$H:$H,Import!$A:$A,AH$1,Import!$B:$B,$A27,Import!$D:$D,"PP Lead")</f>
        <v>0</v>
      </c>
      <c r="AI28" s="435">
        <f>SUMIFS(Import!$H:$H,Import!$A:$A,AI$1,Import!$B:$B,$A27,Import!$D:$D,"PP Lead")</f>
        <v>0</v>
      </c>
      <c r="AJ28" s="435">
        <f>SUMIFS(Import!$H:$H,Import!$A:$A,AJ$1,Import!$B:$B,$A27,Import!$D:$D,"PP Lead")</f>
        <v>0</v>
      </c>
      <c r="AK28" s="435">
        <f>SUMIFS(Import!$H:$H,Import!$A:$A,AK$1,Import!$B:$B,$A27,Import!$D:$D,"PP Lead")</f>
        <v>0</v>
      </c>
      <c r="AL28" s="435">
        <f>SUMIFS(Import!$H:$H,Import!$A:$A,AL$1,Import!$B:$B,$A27,Import!$D:$D,"PP Lead")</f>
        <v>0</v>
      </c>
      <c r="AM28" s="435">
        <f>SUMIFS(Import!$H:$H,Import!$A:$A,AM$1,Import!$B:$B,$A27,Import!$D:$D,"PP Lead")</f>
        <v>0</v>
      </c>
      <c r="AN28" s="435">
        <f>SUMIFS(Import!$H:$H,Import!$A:$A,AN$1,Import!$B:$B,$A27,Import!$D:$D,"PP Lead")</f>
        <v>0</v>
      </c>
      <c r="AO28" s="435">
        <f>SUMIFS(Import!$H:$H,Import!$A:$A,AO$1,Import!$B:$B,$A27,Import!$D:$D,"PP Lead")</f>
        <v>0</v>
      </c>
      <c r="AP28" s="435">
        <f>SUMIFS(Import!$H:$H,Import!$A:$A,AP$1,Import!$B:$B,$A27,Import!$D:$D,"PP Lead")</f>
        <v>0</v>
      </c>
      <c r="AQ28" s="435">
        <f>SUMIFS(Import!$H:$H,Import!$A:$A,AQ$1,Import!$B:$B,$A27,Import!$D:$D,"PP Lead")</f>
        <v>0</v>
      </c>
      <c r="AR28" s="435">
        <f>SUMIFS(Import!$H:$H,Import!$A:$A,AR$1,Import!$B:$B,$A27,Import!$D:$D,"PP Lead")</f>
        <v>0</v>
      </c>
      <c r="AS28" s="435">
        <f>SUMIFS(Import!$H:$H,Import!$A:$A,AS$1,Import!$B:$B,$A27,Import!$D:$D,"PP Lead")</f>
        <v>0</v>
      </c>
      <c r="AT28" s="435">
        <f>SUMIFS(Import!$H:$H,Import!$A:$A,AT$1,Import!$B:$B,$A27,Import!$D:$D,"PP Lead")</f>
        <v>0</v>
      </c>
      <c r="AU28" s="435">
        <f>SUMIFS(Import!$H:$H,Import!$A:$A,AU$1,Import!$B:$B,$A27,Import!$D:$D,"PP Lead")</f>
        <v>0</v>
      </c>
      <c r="AV28" s="435">
        <f>SUMIFS(Import!$H:$H,Import!$A:$A,AV$1,Import!$B:$B,$A27,Import!$D:$D,"PP Lead")</f>
        <v>0</v>
      </c>
      <c r="AW28" s="435">
        <f>SUMIFS(Import!$H:$H,Import!$A:$A,AW$1,Import!$B:$B,$A27,Import!$D:$D,"PP Lead")</f>
        <v>0</v>
      </c>
      <c r="AX28" s="435">
        <f>SUMIFS(Import!$H:$H,Import!$A:$A,AX$1,Import!$B:$B,$A27,Import!$D:$D,"PP Lead")</f>
        <v>0</v>
      </c>
      <c r="AY28" s="435">
        <f>SUMIFS(Import!$H:$H,Import!$A:$A,AY$1,Import!$B:$B,$A27,Import!$D:$D,"PP Lead")</f>
        <v>0</v>
      </c>
      <c r="AZ28" s="435">
        <f>SUMIFS(Import!$H:$H,Import!$A:$A,AZ$1,Import!$B:$B,$A27,Import!$D:$D,"PP Lead")</f>
        <v>0</v>
      </c>
      <c r="BA28" s="435">
        <f>SUMIFS(Import!$H:$H,Import!$A:$A,BA$1,Import!$B:$B,$A27,Import!$D:$D,"PP Lead")</f>
        <v>0</v>
      </c>
      <c r="BB28" s="435">
        <f>SUMIFS(Import!$H:$H,Import!$A:$A,BB$1,Import!$B:$B,$A27,Import!$D:$D,"PP Lead")</f>
        <v>0</v>
      </c>
      <c r="BC28" s="435">
        <f>SUMIFS(Import!$H:$H,Import!$A:$A,BC$1,Import!$B:$B,$A27,Import!$D:$D,"PP Lead")</f>
        <v>0</v>
      </c>
      <c r="BD28" s="436">
        <f>SUMIFS(Import!$H:$H,Import!$A:$A,BD$1,Import!$B:$B,$A27,Import!$D:$D,"PP Lead")</f>
        <v>0</v>
      </c>
    </row>
    <row r="29" spans="1:56" s="36" customFormat="1" x14ac:dyDescent="0.2">
      <c r="A29" s="553"/>
      <c r="B29" s="19" t="s">
        <v>91</v>
      </c>
      <c r="C29" s="19" t="s">
        <v>92</v>
      </c>
      <c r="D29" s="562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  <c r="BD29" s="564"/>
    </row>
    <row r="30" spans="1:56" s="36" customFormat="1" x14ac:dyDescent="0.2">
      <c r="A30" s="551"/>
      <c r="B30" s="20" t="s">
        <v>90</v>
      </c>
      <c r="C30" s="21">
        <f>SUM(D30:BD30)</f>
        <v>0</v>
      </c>
      <c r="D30" s="565"/>
      <c r="E30" s="566"/>
      <c r="F30" s="566"/>
      <c r="G30" s="566"/>
      <c r="H30" s="566"/>
      <c r="I30" s="566"/>
      <c r="J30" s="566"/>
      <c r="K30" s="566"/>
      <c r="L30" s="566"/>
      <c r="M30" s="566"/>
      <c r="N30" s="566"/>
      <c r="O30" s="566"/>
      <c r="P30" s="566"/>
      <c r="Q30" s="566"/>
      <c r="R30" s="566"/>
      <c r="S30" s="566"/>
      <c r="T30" s="566"/>
      <c r="U30" s="566"/>
      <c r="V30" s="566"/>
      <c r="W30" s="566"/>
      <c r="X30" s="566"/>
      <c r="Y30" s="566"/>
      <c r="Z30" s="566"/>
      <c r="AA30" s="566"/>
      <c r="AB30" s="566"/>
      <c r="AC30" s="566"/>
      <c r="AD30" s="566"/>
      <c r="AE30" s="566"/>
      <c r="AF30" s="566"/>
      <c r="AG30" s="566"/>
      <c r="AH30" s="566"/>
      <c r="AI30" s="566"/>
      <c r="AJ30" s="566"/>
      <c r="AK30" s="566"/>
      <c r="AL30" s="566"/>
      <c r="AM30" s="566"/>
      <c r="AN30" s="566"/>
      <c r="AO30" s="566"/>
      <c r="AP30" s="566"/>
      <c r="AQ30" s="566"/>
      <c r="AR30" s="566"/>
      <c r="AS30" s="566"/>
      <c r="AT30" s="566"/>
      <c r="AU30" s="566"/>
      <c r="AV30" s="566"/>
      <c r="AW30" s="566"/>
      <c r="AX30" s="566"/>
      <c r="AY30" s="566"/>
      <c r="AZ30" s="566"/>
      <c r="BA30" s="566"/>
      <c r="BB30" s="566"/>
      <c r="BC30" s="566"/>
      <c r="BD30" s="567"/>
    </row>
    <row r="31" spans="1:56" s="37" customFormat="1" ht="12" thickBot="1" x14ac:dyDescent="0.25">
      <c r="A31" s="22" t="str">
        <f>IFERROR("Total Cost: $"&amp;ROUND((C31-0.46*C30)*1.26+(0.46*C30),2)&amp;" - "&amp;"Hourly: $"&amp;ROUND(((C31-0.46*C30)*1.26+(0.46*C30))/C27,2),0)</f>
        <v>Total Cost: $173.25 - Hourly: $14.14</v>
      </c>
      <c r="B31" s="23" t="s">
        <v>93</v>
      </c>
      <c r="C31" s="23">
        <f>SUM(D31:BD31)</f>
        <v>137.5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25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32.5</v>
      </c>
      <c r="Q31" s="23">
        <f>((Q27*Q$82)+Q28+(Q29*Q27)+ROUNDUP(Q30*0.46,0))</f>
        <v>0</v>
      </c>
      <c r="R31" s="23">
        <f>((R27*R$82)+R28+(R29*R27)+ROUNDUP(R30*0.46,0))</f>
        <v>50</v>
      </c>
      <c r="S31" s="23">
        <f>((S27*S$82)+S28+(S29*S27)+ROUNDUP(S30*0.46,0))</f>
        <v>30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10.25</v>
      </c>
      <c r="D32" s="432">
        <f>SUMIFS(Import!$G:$G,Import!$A:$A,D$1,Import!$B:$B,$A32,Import!$C:$C,$A$1)</f>
        <v>2.5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2.5</v>
      </c>
      <c r="G32" s="18">
        <f>SUMIFS(Import!$G:$G,Import!$A:$A,G$1,Import!$B:$B,$A32,Import!$C:$C,$A$1)</f>
        <v>2.5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2.75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33">
        <f>SUMIFS(Import!$G:$G,Import!$A:$A,BD$1,Import!$B:$B,$A32,Import!$C:$C,$A$1)</f>
        <v>0</v>
      </c>
    </row>
    <row r="33" spans="1:56" s="36" customFormat="1" x14ac:dyDescent="0.2">
      <c r="A33" s="549"/>
      <c r="B33" s="19" t="s">
        <v>117</v>
      </c>
      <c r="C33" s="437">
        <f>SUM(D33:BD33)</f>
        <v>15</v>
      </c>
      <c r="D33" s="434">
        <f>SUMIFS(Import!$H:$H,Import!$A:$A,D$1,Import!$B:$B,$A32,Import!$D:$D,"PP Lead")</f>
        <v>0</v>
      </c>
      <c r="E33" s="435">
        <f>SUMIFS(Import!$H:$H,Import!$A:$A,E$1,Import!$B:$B,$A32,Import!$D:$D,"PP Lead")</f>
        <v>0</v>
      </c>
      <c r="F33" s="435">
        <f>SUMIFS(Import!$H:$H,Import!$A:$A,F$1,Import!$B:$B,$A32,Import!$D:$D,"PP Lead")</f>
        <v>0</v>
      </c>
      <c r="G33" s="435">
        <f>SUMIFS(Import!$H:$H,Import!$A:$A,G$1,Import!$B:$B,$A32,Import!$D:$D,"PP Lead")</f>
        <v>0</v>
      </c>
      <c r="H33" s="435">
        <f>SUMIFS(Import!$H:$H,Import!$A:$A,H$1,Import!$B:$B,$A32,Import!$D:$D,"PP Lead")</f>
        <v>0</v>
      </c>
      <c r="I33" s="435">
        <f>SUMIFS(Import!$H:$H,Import!$A:$A,I$1,Import!$B:$B,$A32,Import!$D:$D,"PP Lead")</f>
        <v>0</v>
      </c>
      <c r="J33" s="435">
        <f>SUMIFS(Import!$H:$H,Import!$A:$A,J$1,Import!$B:$B,$A32,Import!$D:$D,"PP Lead")</f>
        <v>0</v>
      </c>
      <c r="K33" s="435">
        <f>SUMIFS(Import!$H:$H,Import!$A:$A,K$1,Import!$B:$B,$A32,Import!$D:$D,"PP Lead")</f>
        <v>0</v>
      </c>
      <c r="L33" s="435">
        <f>SUMIFS(Import!$H:$H,Import!$A:$A,L$1,Import!$B:$B,$A32,Import!$D:$D,"PP Lead")</f>
        <v>0</v>
      </c>
      <c r="M33" s="435">
        <f>SUMIFS(Import!$H:$H,Import!$A:$A,M$1,Import!$B:$B,$A32,Import!$D:$D,"PP Lead")</f>
        <v>0</v>
      </c>
      <c r="N33" s="435">
        <f>SUMIFS(Import!$H:$H,Import!$A:$A,N$1,Import!$B:$B,$A32,Import!$D:$D,"PP Lead")</f>
        <v>0</v>
      </c>
      <c r="O33" s="435">
        <f>SUMIFS(Import!$H:$H,Import!$A:$A,O$1,Import!$B:$B,$A32,Import!$D:$D,"PP Lead")</f>
        <v>0</v>
      </c>
      <c r="P33" s="435">
        <f>SUMIFS(Import!$H:$H,Import!$A:$A,P$1,Import!$B:$B,$A32,Import!$D:$D,"PP Lead")</f>
        <v>0</v>
      </c>
      <c r="Q33" s="435">
        <f>SUMIFS(Import!$H:$H,Import!$A:$A,Q$1,Import!$B:$B,$A32,Import!$D:$D,"PP Lead")</f>
        <v>0</v>
      </c>
      <c r="R33" s="435">
        <f>SUMIFS(Import!$H:$H,Import!$A:$A,R$1,Import!$B:$B,$A32,Import!$D:$D,"PP Lead")</f>
        <v>15</v>
      </c>
      <c r="S33" s="435">
        <f>SUMIFS(Import!$H:$H,Import!$A:$A,S$1,Import!$B:$B,$A32,Import!$D:$D,"PP Lead")</f>
        <v>0</v>
      </c>
      <c r="T33" s="435">
        <f>SUMIFS(Import!$H:$H,Import!$A:$A,T$1,Import!$B:$B,$A32,Import!$D:$D,"PP Lead")</f>
        <v>0</v>
      </c>
      <c r="U33" s="435">
        <f>SUMIFS(Import!$H:$H,Import!$A:$A,U$1,Import!$B:$B,$A32,Import!$D:$D,"PP Lead")</f>
        <v>0</v>
      </c>
      <c r="V33" s="435">
        <f>SUMIFS(Import!$H:$H,Import!$A:$A,V$1,Import!$B:$B,$A32,Import!$D:$D,"PP Lead")</f>
        <v>0</v>
      </c>
      <c r="W33" s="435">
        <f>SUMIFS(Import!$H:$H,Import!$A:$A,W$1,Import!$B:$B,$A32,Import!$D:$D,"PP Lead")</f>
        <v>0</v>
      </c>
      <c r="X33" s="435">
        <f>SUMIFS(Import!$H:$H,Import!$A:$A,X$1,Import!$B:$B,$A32,Import!$D:$D,"PP Lead")</f>
        <v>0</v>
      </c>
      <c r="Y33" s="435">
        <f>SUMIFS(Import!$H:$H,Import!$A:$A,Y$1,Import!$B:$B,$A32,Import!$D:$D,"PP Lead")</f>
        <v>0</v>
      </c>
      <c r="Z33" s="435">
        <f>SUMIFS(Import!$H:$H,Import!$A:$A,Z$1,Import!$B:$B,$A32,Import!$D:$D,"PP Lead")</f>
        <v>0</v>
      </c>
      <c r="AA33" s="435">
        <f>SUMIFS(Import!$H:$H,Import!$A:$A,AA$1,Import!$B:$B,$A32,Import!$D:$D,"PP Lead")</f>
        <v>0</v>
      </c>
      <c r="AB33" s="435">
        <f>SUMIFS(Import!$H:$H,Import!$A:$A,AB$1,Import!$B:$B,$A32,Import!$D:$D,"PP Lead")</f>
        <v>0</v>
      </c>
      <c r="AC33" s="435">
        <f>SUMIFS(Import!$H:$H,Import!$A:$A,AC$1,Import!$B:$B,$A32,Import!$D:$D,"PP Lead")</f>
        <v>0</v>
      </c>
      <c r="AD33" s="435">
        <f>SUMIFS(Import!$H:$H,Import!$A:$A,AD$1,Import!$B:$B,$A32,Import!$D:$D,"PP Lead")</f>
        <v>0</v>
      </c>
      <c r="AE33" s="435">
        <f>SUMIFS(Import!$H:$H,Import!$A:$A,AE$1,Import!$B:$B,$A32,Import!$D:$D,"PP Lead")</f>
        <v>0</v>
      </c>
      <c r="AF33" s="435">
        <f>SUMIFS(Import!$H:$H,Import!$A:$A,AF$1,Import!$B:$B,$A32,Import!$D:$D,"PP Lead")</f>
        <v>0</v>
      </c>
      <c r="AG33" s="435">
        <f>SUMIFS(Import!$H:$H,Import!$A:$A,AG$1,Import!$B:$B,$A32,Import!$D:$D,"PP Lead")</f>
        <v>0</v>
      </c>
      <c r="AH33" s="435">
        <f>SUMIFS(Import!$H:$H,Import!$A:$A,AH$1,Import!$B:$B,$A32,Import!$D:$D,"PP Lead")</f>
        <v>0</v>
      </c>
      <c r="AI33" s="435">
        <f>SUMIFS(Import!$H:$H,Import!$A:$A,AI$1,Import!$B:$B,$A32,Import!$D:$D,"PP Lead")</f>
        <v>0</v>
      </c>
      <c r="AJ33" s="435">
        <f>SUMIFS(Import!$H:$H,Import!$A:$A,AJ$1,Import!$B:$B,$A32,Import!$D:$D,"PP Lead")</f>
        <v>0</v>
      </c>
      <c r="AK33" s="435">
        <f>SUMIFS(Import!$H:$H,Import!$A:$A,AK$1,Import!$B:$B,$A32,Import!$D:$D,"PP Lead")</f>
        <v>0</v>
      </c>
      <c r="AL33" s="435">
        <f>SUMIFS(Import!$H:$H,Import!$A:$A,AL$1,Import!$B:$B,$A32,Import!$D:$D,"PP Lead")</f>
        <v>0</v>
      </c>
      <c r="AM33" s="435">
        <f>SUMIFS(Import!$H:$H,Import!$A:$A,AM$1,Import!$B:$B,$A32,Import!$D:$D,"PP Lead")</f>
        <v>0</v>
      </c>
      <c r="AN33" s="435">
        <f>SUMIFS(Import!$H:$H,Import!$A:$A,AN$1,Import!$B:$B,$A32,Import!$D:$D,"PP Lead")</f>
        <v>0</v>
      </c>
      <c r="AO33" s="435">
        <f>SUMIFS(Import!$H:$H,Import!$A:$A,AO$1,Import!$B:$B,$A32,Import!$D:$D,"PP Lead")</f>
        <v>0</v>
      </c>
      <c r="AP33" s="435">
        <f>SUMIFS(Import!$H:$H,Import!$A:$A,AP$1,Import!$B:$B,$A32,Import!$D:$D,"PP Lead")</f>
        <v>0</v>
      </c>
      <c r="AQ33" s="435">
        <f>SUMIFS(Import!$H:$H,Import!$A:$A,AQ$1,Import!$B:$B,$A32,Import!$D:$D,"PP Lead")</f>
        <v>0</v>
      </c>
      <c r="AR33" s="435">
        <f>SUMIFS(Import!$H:$H,Import!$A:$A,AR$1,Import!$B:$B,$A32,Import!$D:$D,"PP Lead")</f>
        <v>0</v>
      </c>
      <c r="AS33" s="435">
        <f>SUMIFS(Import!$H:$H,Import!$A:$A,AS$1,Import!$B:$B,$A32,Import!$D:$D,"PP Lead")</f>
        <v>0</v>
      </c>
      <c r="AT33" s="435">
        <f>SUMIFS(Import!$H:$H,Import!$A:$A,AT$1,Import!$B:$B,$A32,Import!$D:$D,"PP Lead")</f>
        <v>0</v>
      </c>
      <c r="AU33" s="435">
        <f>SUMIFS(Import!$H:$H,Import!$A:$A,AU$1,Import!$B:$B,$A32,Import!$D:$D,"PP Lead")</f>
        <v>0</v>
      </c>
      <c r="AV33" s="435">
        <f>SUMIFS(Import!$H:$H,Import!$A:$A,AV$1,Import!$B:$B,$A32,Import!$D:$D,"PP Lead")</f>
        <v>0</v>
      </c>
      <c r="AW33" s="435">
        <f>SUMIFS(Import!$H:$H,Import!$A:$A,AW$1,Import!$B:$B,$A32,Import!$D:$D,"PP Lead")</f>
        <v>0</v>
      </c>
      <c r="AX33" s="435">
        <f>SUMIFS(Import!$H:$H,Import!$A:$A,AX$1,Import!$B:$B,$A32,Import!$D:$D,"PP Lead")</f>
        <v>0</v>
      </c>
      <c r="AY33" s="435">
        <f>SUMIFS(Import!$H:$H,Import!$A:$A,AY$1,Import!$B:$B,$A32,Import!$D:$D,"PP Lead")</f>
        <v>0</v>
      </c>
      <c r="AZ33" s="435">
        <f>SUMIFS(Import!$H:$H,Import!$A:$A,AZ$1,Import!$B:$B,$A32,Import!$D:$D,"PP Lead")</f>
        <v>0</v>
      </c>
      <c r="BA33" s="435">
        <f>SUMIFS(Import!$H:$H,Import!$A:$A,BA$1,Import!$B:$B,$A32,Import!$D:$D,"PP Lead")</f>
        <v>0</v>
      </c>
      <c r="BB33" s="435">
        <f>SUMIFS(Import!$H:$H,Import!$A:$A,BB$1,Import!$B:$B,$A32,Import!$D:$D,"PP Lead")</f>
        <v>0</v>
      </c>
      <c r="BC33" s="435">
        <f>SUMIFS(Import!$H:$H,Import!$A:$A,BC$1,Import!$B:$B,$A32,Import!$D:$D,"PP Lead")</f>
        <v>0</v>
      </c>
      <c r="BD33" s="436">
        <f>SUMIFS(Import!$H:$H,Import!$A:$A,BD$1,Import!$B:$B,$A32,Import!$D:$D,"PP Lead")</f>
        <v>0</v>
      </c>
    </row>
    <row r="34" spans="1:56" s="36" customFormat="1" x14ac:dyDescent="0.2">
      <c r="A34" s="550"/>
      <c r="B34" s="19" t="s">
        <v>91</v>
      </c>
      <c r="C34" s="19" t="s">
        <v>92</v>
      </c>
      <c r="D34" s="562"/>
      <c r="E34" s="563"/>
      <c r="F34" s="563"/>
      <c r="G34" s="563"/>
      <c r="H34" s="563"/>
      <c r="I34" s="563"/>
      <c r="J34" s="563"/>
      <c r="K34" s="563"/>
      <c r="L34" s="563"/>
      <c r="M34" s="563"/>
      <c r="N34" s="563"/>
      <c r="O34" s="563"/>
      <c r="P34" s="563"/>
      <c r="Q34" s="563"/>
      <c r="R34" s="563"/>
      <c r="S34" s="563"/>
      <c r="T34" s="563"/>
      <c r="U34" s="563"/>
      <c r="V34" s="563"/>
      <c r="W34" s="563"/>
      <c r="X34" s="563"/>
      <c r="Y34" s="563"/>
      <c r="Z34" s="563"/>
      <c r="AA34" s="563"/>
      <c r="AB34" s="563"/>
      <c r="AC34" s="563"/>
      <c r="AD34" s="563"/>
      <c r="AE34" s="563"/>
      <c r="AF34" s="563"/>
      <c r="AG34" s="563"/>
      <c r="AH34" s="563"/>
      <c r="AI34" s="563"/>
      <c r="AJ34" s="563"/>
      <c r="AK34" s="563"/>
      <c r="AL34" s="563"/>
      <c r="AM34" s="563"/>
      <c r="AN34" s="563"/>
      <c r="AO34" s="563"/>
      <c r="AP34" s="563"/>
      <c r="AQ34" s="563"/>
      <c r="AR34" s="563"/>
      <c r="AS34" s="563"/>
      <c r="AT34" s="563"/>
      <c r="AU34" s="563"/>
      <c r="AV34" s="563"/>
      <c r="AW34" s="563"/>
      <c r="AX34" s="563"/>
      <c r="AY34" s="563"/>
      <c r="AZ34" s="563"/>
      <c r="BA34" s="563"/>
      <c r="BB34" s="563"/>
      <c r="BC34" s="563"/>
      <c r="BD34" s="564"/>
    </row>
    <row r="35" spans="1:56" s="36" customFormat="1" x14ac:dyDescent="0.2">
      <c r="A35" s="551"/>
      <c r="B35" s="20" t="s">
        <v>90</v>
      </c>
      <c r="C35" s="21">
        <f>SUM(D35:BD35)</f>
        <v>0</v>
      </c>
      <c r="D35" s="565"/>
      <c r="E35" s="566"/>
      <c r="F35" s="566"/>
      <c r="G35" s="566"/>
      <c r="H35" s="566"/>
      <c r="I35" s="566"/>
      <c r="J35" s="566"/>
      <c r="K35" s="566"/>
      <c r="L35" s="566"/>
      <c r="M35" s="566"/>
      <c r="N35" s="566"/>
      <c r="O35" s="566"/>
      <c r="P35" s="566"/>
      <c r="Q35" s="566"/>
      <c r="R35" s="566"/>
      <c r="S35" s="566"/>
      <c r="T35" s="566"/>
      <c r="U35" s="566"/>
      <c r="V35" s="566"/>
      <c r="W35" s="566"/>
      <c r="X35" s="566"/>
      <c r="Y35" s="566"/>
      <c r="Z35" s="566"/>
      <c r="AA35" s="566"/>
      <c r="AB35" s="566"/>
      <c r="AC35" s="566"/>
      <c r="AD35" s="566"/>
      <c r="AE35" s="566"/>
      <c r="AF35" s="566"/>
      <c r="AG35" s="566"/>
      <c r="AH35" s="566"/>
      <c r="AI35" s="566"/>
      <c r="AJ35" s="566"/>
      <c r="AK35" s="566"/>
      <c r="AL35" s="566"/>
      <c r="AM35" s="566"/>
      <c r="AN35" s="566"/>
      <c r="AO35" s="566"/>
      <c r="AP35" s="566"/>
      <c r="AQ35" s="566"/>
      <c r="AR35" s="566"/>
      <c r="AS35" s="566"/>
      <c r="AT35" s="566"/>
      <c r="AU35" s="566"/>
      <c r="AV35" s="566"/>
      <c r="AW35" s="566"/>
      <c r="AX35" s="566"/>
      <c r="AY35" s="566"/>
      <c r="AZ35" s="566"/>
      <c r="BA35" s="566"/>
      <c r="BB35" s="566"/>
      <c r="BC35" s="566"/>
      <c r="BD35" s="567"/>
    </row>
    <row r="36" spans="1:56" s="37" customFormat="1" ht="12" thickBot="1" x14ac:dyDescent="0.25">
      <c r="A36" s="22" t="str">
        <f>IFERROR("Total Cost: $"&amp;ROUND((C36-0.46*C35)*1.26+(0.46*C35),2)&amp;" - "&amp;"Hourly: $"&amp;ROUND(((C36-0.46*C35)*1.26+(0.46*C35))/C32,2),0)</f>
        <v>Total Cost: $148.05 - Hourly: $14.44</v>
      </c>
      <c r="B36" s="23" t="s">
        <v>93</v>
      </c>
      <c r="C36" s="23">
        <f>SUM(D36:BD36)</f>
        <v>117.5</v>
      </c>
      <c r="D36" s="24">
        <f>((D32*D$82)+D33+(D34*D32)+ROUNDUP(D35*0.46,0))</f>
        <v>25</v>
      </c>
      <c r="E36" s="23">
        <f>((E32*E$82)+E33+(E34*E32)+ROUNDUP(E35*0.46,0))</f>
        <v>0</v>
      </c>
      <c r="F36" s="23">
        <f>((F32*F$82)+F33+(F34*F32)+ROUNDUP(F35*0.46,0))</f>
        <v>25</v>
      </c>
      <c r="G36" s="23">
        <f>((G32*G$82)+G33+(G34*G32)+ROUNDUP(G35*0.46,0))</f>
        <v>25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0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42.5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77.5</v>
      </c>
      <c r="D37" s="432">
        <f>SUMIFS(Import!$G:$G,Import!$A:$A,D$1,Import!$B:$B,$A37,Import!$C:$C,$A$1)</f>
        <v>4.5</v>
      </c>
      <c r="E37" s="18">
        <f>SUMIFS(Import!$G:$G,Import!$A:$A,E$1,Import!$B:$B,$A37,Import!$C:$C,$A$1)</f>
        <v>7.5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7.25</v>
      </c>
      <c r="N37" s="18">
        <f>SUMIFS(Import!$G:$G,Import!$A:$A,N$1,Import!$B:$B,$A37,Import!$C:$C,$A$1)</f>
        <v>7.25</v>
      </c>
      <c r="O37" s="18">
        <f>SUMIFS(Import!$G:$G,Import!$A:$A,O$1,Import!$B:$B,$A37,Import!$C:$C,$A$1)</f>
        <v>4.25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4.5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7.5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7.5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7.75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4.5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7.5</v>
      </c>
      <c r="AD37" s="18">
        <f>SUMIFS(Import!$G:$G,Import!$A:$A,AD$1,Import!$B:$B,$A37,Import!$C:$C,$A$1)</f>
        <v>7.5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33">
        <f>SUMIFS(Import!$G:$G,Import!$A:$A,BD$1,Import!$B:$B,$A37,Import!$C:$C,$A$1)</f>
        <v>0</v>
      </c>
    </row>
    <row r="38" spans="1:56" s="36" customFormat="1" x14ac:dyDescent="0.2">
      <c r="A38" s="549"/>
      <c r="B38" s="19" t="s">
        <v>117</v>
      </c>
      <c r="C38" s="437">
        <f>SUM(D38:BD38)</f>
        <v>40</v>
      </c>
      <c r="D38" s="434">
        <f>SUMIFS(Import!$H:$H,Import!$A:$A,D$1,Import!$B:$B,$A37,Import!$D:$D,"PP Lead")</f>
        <v>0</v>
      </c>
      <c r="E38" s="435">
        <f>SUMIFS(Import!$H:$H,Import!$A:$A,E$1,Import!$B:$B,$A37,Import!$D:$D,"PP Lead")</f>
        <v>0</v>
      </c>
      <c r="F38" s="435">
        <f>SUMIFS(Import!$H:$H,Import!$A:$A,F$1,Import!$B:$B,$A37,Import!$D:$D,"PP Lead")</f>
        <v>0</v>
      </c>
      <c r="G38" s="435">
        <f>SUMIFS(Import!$H:$H,Import!$A:$A,G$1,Import!$B:$B,$A37,Import!$D:$D,"PP Lead")</f>
        <v>0</v>
      </c>
      <c r="H38" s="435">
        <f>SUMIFS(Import!$H:$H,Import!$A:$A,H$1,Import!$B:$B,$A37,Import!$D:$D,"PP Lead")</f>
        <v>0</v>
      </c>
      <c r="I38" s="435">
        <f>SUMIFS(Import!$H:$H,Import!$A:$A,I$1,Import!$B:$B,$A37,Import!$D:$D,"PP Lead")</f>
        <v>0</v>
      </c>
      <c r="J38" s="435">
        <f>SUMIFS(Import!$H:$H,Import!$A:$A,J$1,Import!$B:$B,$A37,Import!$D:$D,"PP Lead")</f>
        <v>0</v>
      </c>
      <c r="K38" s="435">
        <f>SUMIFS(Import!$H:$H,Import!$A:$A,K$1,Import!$B:$B,$A37,Import!$D:$D,"PP Lead")</f>
        <v>0</v>
      </c>
      <c r="L38" s="435">
        <f>SUMIFS(Import!$H:$H,Import!$A:$A,L$1,Import!$B:$B,$A37,Import!$D:$D,"PP Lead")</f>
        <v>0</v>
      </c>
      <c r="M38" s="435">
        <f>SUMIFS(Import!$H:$H,Import!$A:$A,M$1,Import!$B:$B,$A37,Import!$D:$D,"PP Lead")</f>
        <v>0</v>
      </c>
      <c r="N38" s="435">
        <f>SUMIFS(Import!$H:$H,Import!$A:$A,N$1,Import!$B:$B,$A37,Import!$D:$D,"PP Lead")</f>
        <v>0</v>
      </c>
      <c r="O38" s="435">
        <f>SUMIFS(Import!$H:$H,Import!$A:$A,O$1,Import!$B:$B,$A37,Import!$D:$D,"PP Lead")</f>
        <v>0</v>
      </c>
      <c r="P38" s="435">
        <f>SUMIFS(Import!$H:$H,Import!$A:$A,P$1,Import!$B:$B,$A37,Import!$D:$D,"PP Lead")</f>
        <v>0</v>
      </c>
      <c r="Q38" s="435">
        <f>SUMIFS(Import!$H:$H,Import!$A:$A,Q$1,Import!$B:$B,$A37,Import!$D:$D,"PP Lead")</f>
        <v>0</v>
      </c>
      <c r="R38" s="435">
        <f>SUMIFS(Import!$H:$H,Import!$A:$A,R$1,Import!$B:$B,$A37,Import!$D:$D,"PP Lead")</f>
        <v>15</v>
      </c>
      <c r="S38" s="435">
        <f>SUMIFS(Import!$H:$H,Import!$A:$A,S$1,Import!$B:$B,$A37,Import!$D:$D,"PP Lead")</f>
        <v>0</v>
      </c>
      <c r="T38" s="435">
        <f>SUMIFS(Import!$H:$H,Import!$A:$A,T$1,Import!$B:$B,$A37,Import!$D:$D,"PP Lead")</f>
        <v>0</v>
      </c>
      <c r="U38" s="435">
        <f>SUMIFS(Import!$H:$H,Import!$A:$A,U$1,Import!$B:$B,$A37,Import!$D:$D,"PP Lead")</f>
        <v>0</v>
      </c>
      <c r="V38" s="435">
        <f>SUMIFS(Import!$H:$H,Import!$A:$A,V$1,Import!$B:$B,$A37,Import!$D:$D,"PP Lead")</f>
        <v>0</v>
      </c>
      <c r="W38" s="435">
        <f>SUMIFS(Import!$H:$H,Import!$A:$A,W$1,Import!$B:$B,$A37,Import!$D:$D,"PP Lead")</f>
        <v>0</v>
      </c>
      <c r="X38" s="435">
        <f>SUMIFS(Import!$H:$H,Import!$A:$A,X$1,Import!$B:$B,$A37,Import!$D:$D,"PP Lead")</f>
        <v>0</v>
      </c>
      <c r="Y38" s="435">
        <f>SUMIFS(Import!$H:$H,Import!$A:$A,Y$1,Import!$B:$B,$A37,Import!$D:$D,"PP Lead")</f>
        <v>25</v>
      </c>
      <c r="Z38" s="435">
        <f>SUMIFS(Import!$H:$H,Import!$A:$A,Z$1,Import!$B:$B,$A37,Import!$D:$D,"PP Lead")</f>
        <v>0</v>
      </c>
      <c r="AA38" s="435">
        <f>SUMIFS(Import!$H:$H,Import!$A:$A,AA$1,Import!$B:$B,$A37,Import!$D:$D,"PP Lead")</f>
        <v>0</v>
      </c>
      <c r="AB38" s="435">
        <f>SUMIFS(Import!$H:$H,Import!$A:$A,AB$1,Import!$B:$B,$A37,Import!$D:$D,"PP Lead")</f>
        <v>0</v>
      </c>
      <c r="AC38" s="435">
        <f>SUMIFS(Import!$H:$H,Import!$A:$A,AC$1,Import!$B:$B,$A37,Import!$D:$D,"PP Lead")</f>
        <v>0</v>
      </c>
      <c r="AD38" s="435">
        <f>SUMIFS(Import!$H:$H,Import!$A:$A,AD$1,Import!$B:$B,$A37,Import!$D:$D,"PP Lead")</f>
        <v>0</v>
      </c>
      <c r="AE38" s="435">
        <f>SUMIFS(Import!$H:$H,Import!$A:$A,AE$1,Import!$B:$B,$A37,Import!$D:$D,"PP Lead")</f>
        <v>0</v>
      </c>
      <c r="AF38" s="435">
        <f>SUMIFS(Import!$H:$H,Import!$A:$A,AF$1,Import!$B:$B,$A37,Import!$D:$D,"PP Lead")</f>
        <v>0</v>
      </c>
      <c r="AG38" s="435">
        <f>SUMIFS(Import!$H:$H,Import!$A:$A,AG$1,Import!$B:$B,$A37,Import!$D:$D,"PP Lead")</f>
        <v>0</v>
      </c>
      <c r="AH38" s="435">
        <f>SUMIFS(Import!$H:$H,Import!$A:$A,AH$1,Import!$B:$B,$A37,Import!$D:$D,"PP Lead")</f>
        <v>0</v>
      </c>
      <c r="AI38" s="435">
        <f>SUMIFS(Import!$H:$H,Import!$A:$A,AI$1,Import!$B:$B,$A37,Import!$D:$D,"PP Lead")</f>
        <v>0</v>
      </c>
      <c r="AJ38" s="435">
        <f>SUMIFS(Import!$H:$H,Import!$A:$A,AJ$1,Import!$B:$B,$A37,Import!$D:$D,"PP Lead")</f>
        <v>0</v>
      </c>
      <c r="AK38" s="435">
        <f>SUMIFS(Import!$H:$H,Import!$A:$A,AK$1,Import!$B:$B,$A37,Import!$D:$D,"PP Lead")</f>
        <v>0</v>
      </c>
      <c r="AL38" s="435">
        <f>SUMIFS(Import!$H:$H,Import!$A:$A,AL$1,Import!$B:$B,$A37,Import!$D:$D,"PP Lead")</f>
        <v>0</v>
      </c>
      <c r="AM38" s="435">
        <f>SUMIFS(Import!$H:$H,Import!$A:$A,AM$1,Import!$B:$B,$A37,Import!$D:$D,"PP Lead")</f>
        <v>0</v>
      </c>
      <c r="AN38" s="435">
        <f>SUMIFS(Import!$H:$H,Import!$A:$A,AN$1,Import!$B:$B,$A37,Import!$D:$D,"PP Lead")</f>
        <v>0</v>
      </c>
      <c r="AO38" s="435">
        <f>SUMIFS(Import!$H:$H,Import!$A:$A,AO$1,Import!$B:$B,$A37,Import!$D:$D,"PP Lead")</f>
        <v>0</v>
      </c>
      <c r="AP38" s="435">
        <f>SUMIFS(Import!$H:$H,Import!$A:$A,AP$1,Import!$B:$B,$A37,Import!$D:$D,"PP Lead")</f>
        <v>0</v>
      </c>
      <c r="AQ38" s="435">
        <f>SUMIFS(Import!$H:$H,Import!$A:$A,AQ$1,Import!$B:$B,$A37,Import!$D:$D,"PP Lead")</f>
        <v>0</v>
      </c>
      <c r="AR38" s="435">
        <f>SUMIFS(Import!$H:$H,Import!$A:$A,AR$1,Import!$B:$B,$A37,Import!$D:$D,"PP Lead")</f>
        <v>0</v>
      </c>
      <c r="AS38" s="435">
        <f>SUMIFS(Import!$H:$H,Import!$A:$A,AS$1,Import!$B:$B,$A37,Import!$D:$D,"PP Lead")</f>
        <v>0</v>
      </c>
      <c r="AT38" s="435">
        <f>SUMIFS(Import!$H:$H,Import!$A:$A,AT$1,Import!$B:$B,$A37,Import!$D:$D,"PP Lead")</f>
        <v>0</v>
      </c>
      <c r="AU38" s="435">
        <f>SUMIFS(Import!$H:$H,Import!$A:$A,AU$1,Import!$B:$B,$A37,Import!$D:$D,"PP Lead")</f>
        <v>0</v>
      </c>
      <c r="AV38" s="435">
        <f>SUMIFS(Import!$H:$H,Import!$A:$A,AV$1,Import!$B:$B,$A37,Import!$D:$D,"PP Lead")</f>
        <v>0</v>
      </c>
      <c r="AW38" s="435">
        <f>SUMIFS(Import!$H:$H,Import!$A:$A,AW$1,Import!$B:$B,$A37,Import!$D:$D,"PP Lead")</f>
        <v>0</v>
      </c>
      <c r="AX38" s="435">
        <f>SUMIFS(Import!$H:$H,Import!$A:$A,AX$1,Import!$B:$B,$A37,Import!$D:$D,"PP Lead")</f>
        <v>0</v>
      </c>
      <c r="AY38" s="435">
        <f>SUMIFS(Import!$H:$H,Import!$A:$A,AY$1,Import!$B:$B,$A37,Import!$D:$D,"PP Lead")</f>
        <v>0</v>
      </c>
      <c r="AZ38" s="435">
        <f>SUMIFS(Import!$H:$H,Import!$A:$A,AZ$1,Import!$B:$B,$A37,Import!$D:$D,"PP Lead")</f>
        <v>0</v>
      </c>
      <c r="BA38" s="435">
        <f>SUMIFS(Import!$H:$H,Import!$A:$A,BA$1,Import!$B:$B,$A37,Import!$D:$D,"PP Lead")</f>
        <v>0</v>
      </c>
      <c r="BB38" s="435">
        <f>SUMIFS(Import!$H:$H,Import!$A:$A,BB$1,Import!$B:$B,$A37,Import!$D:$D,"PP Lead")</f>
        <v>0</v>
      </c>
      <c r="BC38" s="435">
        <f>SUMIFS(Import!$H:$H,Import!$A:$A,BC$1,Import!$B:$B,$A37,Import!$D:$D,"PP Lead")</f>
        <v>0</v>
      </c>
      <c r="BD38" s="436">
        <f>SUMIFS(Import!$H:$H,Import!$A:$A,BD$1,Import!$B:$B,$A37,Import!$D:$D,"PP Lead")</f>
        <v>0</v>
      </c>
    </row>
    <row r="39" spans="1:56" s="36" customFormat="1" x14ac:dyDescent="0.2">
      <c r="A39" s="550"/>
      <c r="B39" s="19" t="s">
        <v>91</v>
      </c>
      <c r="C39" s="19" t="s">
        <v>92</v>
      </c>
      <c r="D39" s="562"/>
      <c r="E39" s="563"/>
      <c r="F39" s="563"/>
      <c r="G39" s="563"/>
      <c r="H39" s="563"/>
      <c r="I39" s="563"/>
      <c r="J39" s="563"/>
      <c r="K39" s="563"/>
      <c r="L39" s="563"/>
      <c r="M39" s="563"/>
      <c r="N39" s="563"/>
      <c r="O39" s="563"/>
      <c r="P39" s="563"/>
      <c r="Q39" s="563"/>
      <c r="R39" s="563"/>
      <c r="S39" s="563"/>
      <c r="T39" s="563"/>
      <c r="U39" s="563"/>
      <c r="V39" s="563"/>
      <c r="W39" s="563"/>
      <c r="X39" s="563"/>
      <c r="Y39" s="563"/>
      <c r="Z39" s="563"/>
      <c r="AA39" s="563"/>
      <c r="AB39" s="563"/>
      <c r="AC39" s="563"/>
      <c r="AD39" s="563"/>
      <c r="AE39" s="563"/>
      <c r="AF39" s="563"/>
      <c r="AG39" s="563"/>
      <c r="AH39" s="563"/>
      <c r="AI39" s="563"/>
      <c r="AJ39" s="563"/>
      <c r="AK39" s="563"/>
      <c r="AL39" s="563"/>
      <c r="AM39" s="563"/>
      <c r="AN39" s="563"/>
      <c r="AO39" s="563"/>
      <c r="AP39" s="563"/>
      <c r="AQ39" s="563"/>
      <c r="AR39" s="563"/>
      <c r="AS39" s="563"/>
      <c r="AT39" s="563"/>
      <c r="AU39" s="563"/>
      <c r="AV39" s="563"/>
      <c r="AW39" s="563"/>
      <c r="AX39" s="563"/>
      <c r="AY39" s="563"/>
      <c r="AZ39" s="563"/>
      <c r="BA39" s="563"/>
      <c r="BB39" s="563"/>
      <c r="BC39" s="563"/>
      <c r="BD39" s="564"/>
    </row>
    <row r="40" spans="1:56" s="36" customFormat="1" x14ac:dyDescent="0.2">
      <c r="A40" s="551"/>
      <c r="B40" s="20" t="s">
        <v>90</v>
      </c>
      <c r="C40" s="21">
        <f>SUM(D40:BD40)</f>
        <v>0</v>
      </c>
      <c r="D40" s="565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  <c r="AA40" s="566"/>
      <c r="AB40" s="566"/>
      <c r="AC40" s="566"/>
      <c r="AD40" s="566"/>
      <c r="AE40" s="566"/>
      <c r="AF40" s="566"/>
      <c r="AG40" s="566"/>
      <c r="AH40" s="566"/>
      <c r="AI40" s="566"/>
      <c r="AJ40" s="566"/>
      <c r="AK40" s="566"/>
      <c r="AL40" s="566"/>
      <c r="AM40" s="566"/>
      <c r="AN40" s="566"/>
      <c r="AO40" s="566"/>
      <c r="AP40" s="566"/>
      <c r="AQ40" s="566"/>
      <c r="AR40" s="566"/>
      <c r="AS40" s="566"/>
      <c r="AT40" s="566"/>
      <c r="AU40" s="566"/>
      <c r="AV40" s="566"/>
      <c r="AW40" s="566"/>
      <c r="AX40" s="566"/>
      <c r="AY40" s="566"/>
      <c r="AZ40" s="566"/>
      <c r="BA40" s="566"/>
      <c r="BB40" s="566"/>
      <c r="BC40" s="566"/>
      <c r="BD40" s="567"/>
    </row>
    <row r="41" spans="1:56" s="37" customFormat="1" ht="12" thickBot="1" x14ac:dyDescent="0.25">
      <c r="A41" s="22" t="str">
        <f>IFERROR("Total Cost: $"&amp;ROUND((C41-0.46*C40)*1.26+(0.46*C40),2)&amp;" - "&amp;"Hourly: $"&amp;ROUND(((C41-0.46*C40)*1.26+(0.46*C40))/C37,2),0)</f>
        <v>Total Cost: $935.55 - Hourly: $12.07</v>
      </c>
      <c r="B41" s="23" t="s">
        <v>93</v>
      </c>
      <c r="C41" s="23">
        <f>SUM(D41:BD41)</f>
        <v>742.5</v>
      </c>
      <c r="D41" s="24">
        <f>((D37*D$82)+D38+(D39*D37)+ROUNDUP(D40*0.46,0))</f>
        <v>45</v>
      </c>
      <c r="E41" s="23">
        <f>((E37*E$82)+E38+(E39*E37)+ROUNDUP(E40*0.46,0))</f>
        <v>75</v>
      </c>
      <c r="F41" s="23">
        <f>((F37*F$82)+F38+(F39*F37)+ROUNDUP(F40*0.46,0))</f>
        <v>0</v>
      </c>
      <c r="G41" s="23">
        <f>((G37*G$82)+G38+(G39*G37)+ROUNDUP(G40*0.46,0))</f>
        <v>0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0</v>
      </c>
      <c r="N41" s="23">
        <f>((N37*N$82)+N38+(N39*N37)+ROUNDUP(N40*0.46,0))</f>
        <v>72.5</v>
      </c>
      <c r="O41" s="23">
        <f>((O37*O$82)+O38+(O39*O37)+ROUNDUP(O40*0.46,0))</f>
        <v>42.5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60</v>
      </c>
      <c r="S41" s="23">
        <f>((S37*S$82)+S38+(S39*S37)+ROUNDUP(S40*0.46,0))</f>
        <v>0</v>
      </c>
      <c r="T41" s="23">
        <f>((T37*T$82)+T38+(T39*T37)+ROUNDUP(T40*0.46,0))</f>
        <v>0</v>
      </c>
      <c r="U41" s="23">
        <f>((U37*U$82)+U38+(U39*U37)+ROUNDUP(U40*0.46,0))</f>
        <v>75</v>
      </c>
      <c r="V41" s="23">
        <f>((V37*V$82)+V38+(V39*V37)+ROUNDUP(V40*0.46,0))</f>
        <v>0</v>
      </c>
      <c r="W41" s="23">
        <f>((W37*W$82)+W38+(W39*W37)+ROUNDUP(W40*0.46,0))</f>
        <v>75</v>
      </c>
      <c r="X41" s="23">
        <f>((X37*X$82)+X38+(X39*X37)+ROUNDUP(X40*0.46,0))</f>
        <v>0</v>
      </c>
      <c r="Y41" s="23">
        <f>((Y37*Y$82)+Y38+(Y39*Y37)+ROUNDUP(Y40*0.46,0))</f>
        <v>102.5</v>
      </c>
      <c r="Z41" s="23">
        <f>((Z37*Z$82)+Z38+(Z39*Z37)+ROUNDUP(Z40*0.46,0))</f>
        <v>0</v>
      </c>
      <c r="AA41" s="23">
        <f>((AA37*AA$82)+AA38+(AA39*AA37)+ROUNDUP(AA40*0.46,0))</f>
        <v>45</v>
      </c>
      <c r="AB41" s="23">
        <f>((AB37*AB$82)+AB38+(AB39*AB37)+ROUNDUP(AB40*0.46,0))</f>
        <v>0</v>
      </c>
      <c r="AC41" s="23">
        <f>((AC37*AC$82)+AC38+(AC39*AC37)+ROUNDUP(AC40*0.46,0))</f>
        <v>75</v>
      </c>
      <c r="AD41" s="23">
        <f>((AD37*AD$82)+AD38+(AD39*AD37)+ROUNDUP(AD40*0.46,0))</f>
        <v>75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89.42</v>
      </c>
      <c r="D42" s="432">
        <f>SUMIFS(Import!$G:$G,Import!$A:$A,D$1,Import!$B:$B,$A42,Import!$C:$C,$A$1)</f>
        <v>0</v>
      </c>
      <c r="E42" s="18">
        <f>SUMIFS(Import!$G:$G,Import!$A:$A,E$1,Import!$B:$B,$A42,Import!$C:$C,$A$1)</f>
        <v>7.5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7</v>
      </c>
      <c r="H42" s="18">
        <f>SUMIFS(Import!$G:$G,Import!$A:$A,H$1,Import!$B:$B,$A42,Import!$C:$C,$A$1)</f>
        <v>8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7</v>
      </c>
      <c r="L42" s="18">
        <f>SUMIFS(Import!$G:$G,Import!$A:$A,L$1,Import!$B:$B,$A42,Import!$C:$C,$A$1)</f>
        <v>8</v>
      </c>
      <c r="M42" s="18">
        <f>SUMIFS(Import!$G:$G,Import!$A:$A,M$1,Import!$B:$B,$A42,Import!$C:$C,$A$1)</f>
        <v>6.67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6.5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7.5</v>
      </c>
      <c r="R42" s="18">
        <f>SUMIFS(Import!$G:$G,Import!$A:$A,R$1,Import!$B:$B,$A42,Import!$C:$C,$A$1)</f>
        <v>8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8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7.5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7.75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33">
        <f>SUMIFS(Import!$G:$G,Import!$A:$A,BD$1,Import!$B:$B,$A42,Import!$C:$C,$A$1)</f>
        <v>0</v>
      </c>
    </row>
    <row r="43" spans="1:56" s="36" customFormat="1" x14ac:dyDescent="0.2">
      <c r="A43" s="549"/>
      <c r="B43" s="19" t="s">
        <v>117</v>
      </c>
      <c r="C43" s="437">
        <f>SUM(D43:BD43)</f>
        <v>50</v>
      </c>
      <c r="D43" s="434">
        <f>SUMIFS(Import!$H:$H,Import!$A:$A,D$1,Import!$B:$B,$A42,Import!$D:$D,"PP Lead")</f>
        <v>0</v>
      </c>
      <c r="E43" s="435">
        <f>SUMIFS(Import!$H:$H,Import!$A:$A,E$1,Import!$B:$B,$A42,Import!$D:$D,"PP Lead")</f>
        <v>25</v>
      </c>
      <c r="F43" s="435">
        <f>SUMIFS(Import!$H:$H,Import!$A:$A,F$1,Import!$B:$B,$A42,Import!$D:$D,"PP Lead")</f>
        <v>0</v>
      </c>
      <c r="G43" s="435">
        <f>SUMIFS(Import!$H:$H,Import!$A:$A,G$1,Import!$B:$B,$A42,Import!$D:$D,"PP Lead")</f>
        <v>0</v>
      </c>
      <c r="H43" s="435">
        <f>SUMIFS(Import!$H:$H,Import!$A:$A,H$1,Import!$B:$B,$A42,Import!$D:$D,"PP Lead")</f>
        <v>0</v>
      </c>
      <c r="I43" s="435">
        <f>SUMIFS(Import!$H:$H,Import!$A:$A,I$1,Import!$B:$B,$A42,Import!$D:$D,"PP Lead")</f>
        <v>0</v>
      </c>
      <c r="J43" s="435">
        <f>SUMIFS(Import!$H:$H,Import!$A:$A,J$1,Import!$B:$B,$A42,Import!$D:$D,"PP Lead")</f>
        <v>0</v>
      </c>
      <c r="K43" s="435">
        <f>SUMIFS(Import!$H:$H,Import!$A:$A,K$1,Import!$B:$B,$A42,Import!$D:$D,"PP Lead")</f>
        <v>0</v>
      </c>
      <c r="L43" s="435">
        <f>SUMIFS(Import!$H:$H,Import!$A:$A,L$1,Import!$B:$B,$A42,Import!$D:$D,"PP Lead")</f>
        <v>0</v>
      </c>
      <c r="M43" s="435">
        <f>SUMIFS(Import!$H:$H,Import!$A:$A,M$1,Import!$B:$B,$A42,Import!$D:$D,"PP Lead")</f>
        <v>0</v>
      </c>
      <c r="N43" s="435">
        <f>SUMIFS(Import!$H:$H,Import!$A:$A,N$1,Import!$B:$B,$A42,Import!$D:$D,"PP Lead")</f>
        <v>0</v>
      </c>
      <c r="O43" s="435">
        <f>SUMIFS(Import!$H:$H,Import!$A:$A,O$1,Import!$B:$B,$A42,Import!$D:$D,"PP Lead")</f>
        <v>0</v>
      </c>
      <c r="P43" s="435">
        <f>SUMIFS(Import!$H:$H,Import!$A:$A,P$1,Import!$B:$B,$A42,Import!$D:$D,"PP Lead")</f>
        <v>0</v>
      </c>
      <c r="Q43" s="435">
        <f>SUMIFS(Import!$H:$H,Import!$A:$A,Q$1,Import!$B:$B,$A42,Import!$D:$D,"PP Lead")</f>
        <v>0</v>
      </c>
      <c r="R43" s="435">
        <f>SUMIFS(Import!$H:$H,Import!$A:$A,R$1,Import!$B:$B,$A42,Import!$D:$D,"PP Lead")</f>
        <v>0</v>
      </c>
      <c r="S43" s="435">
        <f>SUMIFS(Import!$H:$H,Import!$A:$A,S$1,Import!$B:$B,$A42,Import!$D:$D,"PP Lead")</f>
        <v>0</v>
      </c>
      <c r="T43" s="435">
        <f>SUMIFS(Import!$H:$H,Import!$A:$A,T$1,Import!$B:$B,$A42,Import!$D:$D,"PP Lead")</f>
        <v>0</v>
      </c>
      <c r="U43" s="435">
        <f>SUMIFS(Import!$H:$H,Import!$A:$A,U$1,Import!$B:$B,$A42,Import!$D:$D,"PP Lead")</f>
        <v>0</v>
      </c>
      <c r="V43" s="435">
        <f>SUMIFS(Import!$H:$H,Import!$A:$A,V$1,Import!$B:$B,$A42,Import!$D:$D,"PP Lead")</f>
        <v>0</v>
      </c>
      <c r="W43" s="435">
        <f>SUMIFS(Import!$H:$H,Import!$A:$A,W$1,Import!$B:$B,$A42,Import!$D:$D,"PP Lead")</f>
        <v>0</v>
      </c>
      <c r="X43" s="435">
        <f>SUMIFS(Import!$H:$H,Import!$A:$A,X$1,Import!$B:$B,$A42,Import!$D:$D,"PP Lead")</f>
        <v>0</v>
      </c>
      <c r="Y43" s="435">
        <f>SUMIFS(Import!$H:$H,Import!$A:$A,Y$1,Import!$B:$B,$A42,Import!$D:$D,"PP Lead")</f>
        <v>25</v>
      </c>
      <c r="Z43" s="435">
        <f>SUMIFS(Import!$H:$H,Import!$A:$A,Z$1,Import!$B:$B,$A42,Import!$D:$D,"PP Lead")</f>
        <v>0</v>
      </c>
      <c r="AA43" s="435">
        <f>SUMIFS(Import!$H:$H,Import!$A:$A,AA$1,Import!$B:$B,$A42,Import!$D:$D,"PP Lead")</f>
        <v>0</v>
      </c>
      <c r="AB43" s="435">
        <f>SUMIFS(Import!$H:$H,Import!$A:$A,AB$1,Import!$B:$B,$A42,Import!$D:$D,"PP Lead")</f>
        <v>0</v>
      </c>
      <c r="AC43" s="435">
        <f>SUMIFS(Import!$H:$H,Import!$A:$A,AC$1,Import!$B:$B,$A42,Import!$D:$D,"PP Lead")</f>
        <v>0</v>
      </c>
      <c r="AD43" s="435">
        <f>SUMIFS(Import!$H:$H,Import!$A:$A,AD$1,Import!$B:$B,$A42,Import!$D:$D,"PP Lead")</f>
        <v>0</v>
      </c>
      <c r="AE43" s="435">
        <f>SUMIFS(Import!$H:$H,Import!$A:$A,AE$1,Import!$B:$B,$A42,Import!$D:$D,"PP Lead")</f>
        <v>0</v>
      </c>
      <c r="AF43" s="435">
        <f>SUMIFS(Import!$H:$H,Import!$A:$A,AF$1,Import!$B:$B,$A42,Import!$D:$D,"PP Lead")</f>
        <v>0</v>
      </c>
      <c r="AG43" s="435">
        <f>SUMIFS(Import!$H:$H,Import!$A:$A,AG$1,Import!$B:$B,$A42,Import!$D:$D,"PP Lead")</f>
        <v>0</v>
      </c>
      <c r="AH43" s="435">
        <f>SUMIFS(Import!$H:$H,Import!$A:$A,AH$1,Import!$B:$B,$A42,Import!$D:$D,"PP Lead")</f>
        <v>0</v>
      </c>
      <c r="AI43" s="435">
        <f>SUMIFS(Import!$H:$H,Import!$A:$A,AI$1,Import!$B:$B,$A42,Import!$D:$D,"PP Lead")</f>
        <v>0</v>
      </c>
      <c r="AJ43" s="435">
        <f>SUMIFS(Import!$H:$H,Import!$A:$A,AJ$1,Import!$B:$B,$A42,Import!$D:$D,"PP Lead")</f>
        <v>0</v>
      </c>
      <c r="AK43" s="435">
        <f>SUMIFS(Import!$H:$H,Import!$A:$A,AK$1,Import!$B:$B,$A42,Import!$D:$D,"PP Lead")</f>
        <v>0</v>
      </c>
      <c r="AL43" s="435">
        <f>SUMIFS(Import!$H:$H,Import!$A:$A,AL$1,Import!$B:$B,$A42,Import!$D:$D,"PP Lead")</f>
        <v>0</v>
      </c>
      <c r="AM43" s="435">
        <f>SUMIFS(Import!$H:$H,Import!$A:$A,AM$1,Import!$B:$B,$A42,Import!$D:$D,"PP Lead")</f>
        <v>0</v>
      </c>
      <c r="AN43" s="435">
        <f>SUMIFS(Import!$H:$H,Import!$A:$A,AN$1,Import!$B:$B,$A42,Import!$D:$D,"PP Lead")</f>
        <v>0</v>
      </c>
      <c r="AO43" s="435">
        <f>SUMIFS(Import!$H:$H,Import!$A:$A,AO$1,Import!$B:$B,$A42,Import!$D:$D,"PP Lead")</f>
        <v>0</v>
      </c>
      <c r="AP43" s="435">
        <f>SUMIFS(Import!$H:$H,Import!$A:$A,AP$1,Import!$B:$B,$A42,Import!$D:$D,"PP Lead")</f>
        <v>0</v>
      </c>
      <c r="AQ43" s="435">
        <f>SUMIFS(Import!$H:$H,Import!$A:$A,AQ$1,Import!$B:$B,$A42,Import!$D:$D,"PP Lead")</f>
        <v>0</v>
      </c>
      <c r="AR43" s="435">
        <f>SUMIFS(Import!$H:$H,Import!$A:$A,AR$1,Import!$B:$B,$A42,Import!$D:$D,"PP Lead")</f>
        <v>0</v>
      </c>
      <c r="AS43" s="435">
        <f>SUMIFS(Import!$H:$H,Import!$A:$A,AS$1,Import!$B:$B,$A42,Import!$D:$D,"PP Lead")</f>
        <v>0</v>
      </c>
      <c r="AT43" s="435">
        <f>SUMIFS(Import!$H:$H,Import!$A:$A,AT$1,Import!$B:$B,$A42,Import!$D:$D,"PP Lead")</f>
        <v>0</v>
      </c>
      <c r="AU43" s="435">
        <f>SUMIFS(Import!$H:$H,Import!$A:$A,AU$1,Import!$B:$B,$A42,Import!$D:$D,"PP Lead")</f>
        <v>0</v>
      </c>
      <c r="AV43" s="435">
        <f>SUMIFS(Import!$H:$H,Import!$A:$A,AV$1,Import!$B:$B,$A42,Import!$D:$D,"PP Lead")</f>
        <v>0</v>
      </c>
      <c r="AW43" s="435">
        <f>SUMIFS(Import!$H:$H,Import!$A:$A,AW$1,Import!$B:$B,$A42,Import!$D:$D,"PP Lead")</f>
        <v>0</v>
      </c>
      <c r="AX43" s="435">
        <f>SUMIFS(Import!$H:$H,Import!$A:$A,AX$1,Import!$B:$B,$A42,Import!$D:$D,"PP Lead")</f>
        <v>0</v>
      </c>
      <c r="AY43" s="435">
        <f>SUMIFS(Import!$H:$H,Import!$A:$A,AY$1,Import!$B:$B,$A42,Import!$D:$D,"PP Lead")</f>
        <v>0</v>
      </c>
      <c r="AZ43" s="435">
        <f>SUMIFS(Import!$H:$H,Import!$A:$A,AZ$1,Import!$B:$B,$A42,Import!$D:$D,"PP Lead")</f>
        <v>0</v>
      </c>
      <c r="BA43" s="435">
        <f>SUMIFS(Import!$H:$H,Import!$A:$A,BA$1,Import!$B:$B,$A42,Import!$D:$D,"PP Lead")</f>
        <v>0</v>
      </c>
      <c r="BB43" s="435">
        <f>SUMIFS(Import!$H:$H,Import!$A:$A,BB$1,Import!$B:$B,$A42,Import!$D:$D,"PP Lead")</f>
        <v>0</v>
      </c>
      <c r="BC43" s="435">
        <f>SUMIFS(Import!$H:$H,Import!$A:$A,BC$1,Import!$B:$B,$A42,Import!$D:$D,"PP Lead")</f>
        <v>0</v>
      </c>
      <c r="BD43" s="436">
        <f>SUMIFS(Import!$H:$H,Import!$A:$A,BD$1,Import!$B:$B,$A42,Import!$D:$D,"PP Lead")</f>
        <v>0</v>
      </c>
    </row>
    <row r="44" spans="1:56" s="36" customFormat="1" x14ac:dyDescent="0.2">
      <c r="A44" s="550"/>
      <c r="B44" s="19" t="s">
        <v>91</v>
      </c>
      <c r="C44" s="19" t="s">
        <v>92</v>
      </c>
      <c r="D44" s="562"/>
      <c r="E44" s="563"/>
      <c r="F44" s="563"/>
      <c r="G44" s="563"/>
      <c r="H44" s="563"/>
      <c r="I44" s="563"/>
      <c r="J44" s="563"/>
      <c r="K44" s="563"/>
      <c r="L44" s="563"/>
      <c r="M44" s="563"/>
      <c r="N44" s="563"/>
      <c r="O44" s="563"/>
      <c r="P44" s="563"/>
      <c r="Q44" s="563"/>
      <c r="R44" s="563"/>
      <c r="S44" s="563"/>
      <c r="T44" s="563"/>
      <c r="U44" s="563"/>
      <c r="V44" s="563"/>
      <c r="W44" s="563"/>
      <c r="X44" s="563"/>
      <c r="Y44" s="563"/>
      <c r="Z44" s="563"/>
      <c r="AA44" s="563"/>
      <c r="AB44" s="563"/>
      <c r="AC44" s="563"/>
      <c r="AD44" s="563"/>
      <c r="AE44" s="563"/>
      <c r="AF44" s="563"/>
      <c r="AG44" s="563"/>
      <c r="AH44" s="563"/>
      <c r="AI44" s="563"/>
      <c r="AJ44" s="563"/>
      <c r="AK44" s="563"/>
      <c r="AL44" s="563"/>
      <c r="AM44" s="563"/>
      <c r="AN44" s="563"/>
      <c r="AO44" s="563"/>
      <c r="AP44" s="563"/>
      <c r="AQ44" s="563"/>
      <c r="AR44" s="563"/>
      <c r="AS44" s="563"/>
      <c r="AT44" s="563"/>
      <c r="AU44" s="563"/>
      <c r="AV44" s="563"/>
      <c r="AW44" s="563"/>
      <c r="AX44" s="563"/>
      <c r="AY44" s="563"/>
      <c r="AZ44" s="563"/>
      <c r="BA44" s="563"/>
      <c r="BB44" s="563"/>
      <c r="BC44" s="563"/>
      <c r="BD44" s="564"/>
    </row>
    <row r="45" spans="1:56" s="36" customFormat="1" x14ac:dyDescent="0.2">
      <c r="A45" s="551"/>
      <c r="B45" s="20" t="s">
        <v>90</v>
      </c>
      <c r="C45" s="21">
        <f>SUM(D45:BD45)</f>
        <v>0</v>
      </c>
      <c r="D45" s="565"/>
      <c r="E45" s="566"/>
      <c r="F45" s="566"/>
      <c r="G45" s="566"/>
      <c r="H45" s="566"/>
      <c r="I45" s="566"/>
      <c r="J45" s="566"/>
      <c r="K45" s="566"/>
      <c r="L45" s="566"/>
      <c r="M45" s="566"/>
      <c r="N45" s="566"/>
      <c r="O45" s="566"/>
      <c r="P45" s="566"/>
      <c r="Q45" s="566"/>
      <c r="R45" s="566"/>
      <c r="S45" s="566"/>
      <c r="T45" s="566"/>
      <c r="U45" s="566"/>
      <c r="V45" s="566"/>
      <c r="W45" s="566"/>
      <c r="X45" s="566"/>
      <c r="Y45" s="566"/>
      <c r="Z45" s="566"/>
      <c r="AA45" s="566"/>
      <c r="AB45" s="566"/>
      <c r="AC45" s="566"/>
      <c r="AD45" s="566"/>
      <c r="AE45" s="566"/>
      <c r="AF45" s="566"/>
      <c r="AG45" s="566"/>
      <c r="AH45" s="566"/>
      <c r="AI45" s="566"/>
      <c r="AJ45" s="566"/>
      <c r="AK45" s="566"/>
      <c r="AL45" s="566"/>
      <c r="AM45" s="566"/>
      <c r="AN45" s="566"/>
      <c r="AO45" s="566"/>
      <c r="AP45" s="566"/>
      <c r="AQ45" s="566"/>
      <c r="AR45" s="566"/>
      <c r="AS45" s="566"/>
      <c r="AT45" s="566"/>
      <c r="AU45" s="566"/>
      <c r="AV45" s="566"/>
      <c r="AW45" s="566"/>
      <c r="AX45" s="566"/>
      <c r="AY45" s="566"/>
      <c r="AZ45" s="566"/>
      <c r="BA45" s="566"/>
      <c r="BB45" s="566"/>
      <c r="BC45" s="566"/>
      <c r="BD45" s="567"/>
    </row>
    <row r="46" spans="1:56" s="37" customFormat="1" ht="12" thickBot="1" x14ac:dyDescent="0.25">
      <c r="A46" s="22" t="str">
        <f>IFERROR("Total Cost: $"&amp;ROUND((C46-0.46*C45)*1.26+(0.46*C45),2)&amp;" - "&amp;"Hourly: $"&amp;ROUND(((C46-0.46*C45)*1.26+(0.46*C45))/C42,2),0)</f>
        <v>Total Cost: $1105.65 - Hourly: $12.36</v>
      </c>
      <c r="B46" s="23" t="s">
        <v>93</v>
      </c>
      <c r="C46" s="23">
        <f>SUM(D46:BD46)</f>
        <v>877.5</v>
      </c>
      <c r="D46" s="24">
        <f>((D42*D$82)+D43+(D44*D42)+ROUNDUP(D45*0.46,0))</f>
        <v>0</v>
      </c>
      <c r="E46" s="23">
        <f>((E42*E$82)+E43+(E44*E42)+ROUNDUP(E45*0.46,0))</f>
        <v>100</v>
      </c>
      <c r="F46" s="23">
        <f>((F42*F$82)+F43+(F44*F42)+ROUNDUP(F45*0.46,0))</f>
        <v>0</v>
      </c>
      <c r="G46" s="23">
        <f>((G42*G$82)+G43+(G44*G42)+ROUNDUP(G45*0.46,0))</f>
        <v>70</v>
      </c>
      <c r="H46" s="23">
        <f>((H42*H$82)+H43+(H44*H42)+ROUNDUP(H45*0.46,0))</f>
        <v>80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70</v>
      </c>
      <c r="L46" s="23">
        <f>((L42*L$82)+L43+(L44*L42)+ROUNDUP(L45*0.46,0))</f>
        <v>80</v>
      </c>
      <c r="M46" s="23">
        <f>((M42*M$82)+M43+(M44*M42)+ROUNDUP(M45*0.46,0))</f>
        <v>0</v>
      </c>
      <c r="N46" s="23">
        <f>((N42*N$82)+N43+(N44*N42)+ROUNDUP(N45*0.46,0))</f>
        <v>0</v>
      </c>
      <c r="O46" s="23">
        <f>((O42*O$82)+O43+(O44*O42)+ROUNDUP(O45*0.46,0))</f>
        <v>65</v>
      </c>
      <c r="P46" s="23">
        <f>((P42*P$82)+P43+(P44*P42)+ROUNDUP(P45*0.46,0))</f>
        <v>0</v>
      </c>
      <c r="Q46" s="23">
        <f>((Q42*Q$82)+Q43+(Q44*Q42)+ROUNDUP(Q45*0.46,0))</f>
        <v>75</v>
      </c>
      <c r="R46" s="23">
        <f>((R42*R$82)+R43+(R44*R42)+ROUNDUP(R45*0.46,0))</f>
        <v>80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80</v>
      </c>
      <c r="X46" s="23">
        <f>((X42*X$82)+X43+(X44*X42)+ROUNDUP(X45*0.46,0))</f>
        <v>0</v>
      </c>
      <c r="Y46" s="23">
        <f>((Y42*Y$82)+Y43+(Y44*Y42)+ROUNDUP(Y45*0.46,0))</f>
        <v>100</v>
      </c>
      <c r="Z46" s="23">
        <f>((Z42*Z$82)+Z43+(Z44*Z42)+ROUNDUP(Z45*0.46,0))</f>
        <v>0</v>
      </c>
      <c r="AA46" s="23">
        <f>((AA42*AA$82)+AA43+(AA44*AA42)+ROUNDUP(AA45*0.46,0))</f>
        <v>77.5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65.3</v>
      </c>
      <c r="D47" s="432">
        <f>SUMIFS(Import!$G:$G,Import!$A:$A,D$1,Import!$B:$B,$A47,Import!$C:$C,$A$1)</f>
        <v>0</v>
      </c>
      <c r="E47" s="18">
        <f>SUMIFS(Import!$G:$G,Import!$A:$A,E$1,Import!$B:$B,$A47,Import!$C:$C,$A$1)</f>
        <v>3.25</v>
      </c>
      <c r="F47" s="18">
        <f>SUMIFS(Import!$G:$G,Import!$A:$A,F$1,Import!$B:$B,$A47,Import!$C:$C,$A$1)</f>
        <v>3.75</v>
      </c>
      <c r="G47" s="18">
        <f>SUMIFS(Import!$G:$G,Import!$A:$A,G$1,Import!$B:$B,$A47,Import!$C:$C,$A$1)</f>
        <v>2.75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8.5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2.5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8.5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8.5</v>
      </c>
      <c r="V47" s="18">
        <f>SUMIFS(Import!$G:$G,Import!$A:$A,V$1,Import!$B:$B,$A47,Import!$C:$C,$A$1)</f>
        <v>15.25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9.5500000000000007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2.75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33">
        <f>SUMIFS(Import!$G:$G,Import!$A:$A,BD$1,Import!$B:$B,$A47,Import!$C:$C,$A$1)</f>
        <v>0</v>
      </c>
    </row>
    <row r="48" spans="1:56" s="36" customFormat="1" x14ac:dyDescent="0.2">
      <c r="A48" s="549"/>
      <c r="B48" s="19" t="s">
        <v>117</v>
      </c>
      <c r="C48" s="437">
        <f>SUM(D48:BD48)</f>
        <v>30</v>
      </c>
      <c r="D48" s="434">
        <f>SUMIFS(Import!$H:$H,Import!$A:$A,D$1,Import!$B:$B,$A47,Import!$D:$D,"PP Lead")</f>
        <v>0</v>
      </c>
      <c r="E48" s="435">
        <f>SUMIFS(Import!$H:$H,Import!$A:$A,E$1,Import!$B:$B,$A47,Import!$D:$D,"PP Lead")</f>
        <v>15</v>
      </c>
      <c r="F48" s="435">
        <f>SUMIFS(Import!$H:$H,Import!$A:$A,F$1,Import!$B:$B,$A47,Import!$D:$D,"PP Lead")</f>
        <v>0</v>
      </c>
      <c r="G48" s="435">
        <f>SUMIFS(Import!$H:$H,Import!$A:$A,G$1,Import!$B:$B,$A47,Import!$D:$D,"PP Lead")</f>
        <v>0</v>
      </c>
      <c r="H48" s="435">
        <f>SUMIFS(Import!$H:$H,Import!$A:$A,H$1,Import!$B:$B,$A47,Import!$D:$D,"PP Lead")</f>
        <v>0</v>
      </c>
      <c r="I48" s="435">
        <f>SUMIFS(Import!$H:$H,Import!$A:$A,I$1,Import!$B:$B,$A47,Import!$D:$D,"PP Lead")</f>
        <v>0</v>
      </c>
      <c r="J48" s="435">
        <f>SUMIFS(Import!$H:$H,Import!$A:$A,J$1,Import!$B:$B,$A47,Import!$D:$D,"PP Lead")</f>
        <v>0</v>
      </c>
      <c r="K48" s="435">
        <f>SUMIFS(Import!$H:$H,Import!$A:$A,K$1,Import!$B:$B,$A47,Import!$D:$D,"PP Lead")</f>
        <v>0</v>
      </c>
      <c r="L48" s="435">
        <f>SUMIFS(Import!$H:$H,Import!$A:$A,L$1,Import!$B:$B,$A47,Import!$D:$D,"PP Lead")</f>
        <v>0</v>
      </c>
      <c r="M48" s="435">
        <f>SUMIFS(Import!$H:$H,Import!$A:$A,M$1,Import!$B:$B,$A47,Import!$D:$D,"PP Lead")</f>
        <v>0</v>
      </c>
      <c r="N48" s="435">
        <f>SUMIFS(Import!$H:$H,Import!$A:$A,N$1,Import!$B:$B,$A47,Import!$D:$D,"PP Lead")</f>
        <v>0</v>
      </c>
      <c r="O48" s="435">
        <f>SUMIFS(Import!$H:$H,Import!$A:$A,O$1,Import!$B:$B,$A47,Import!$D:$D,"PP Lead")</f>
        <v>0</v>
      </c>
      <c r="P48" s="435">
        <f>SUMIFS(Import!$H:$H,Import!$A:$A,P$1,Import!$B:$B,$A47,Import!$D:$D,"PP Lead")</f>
        <v>0</v>
      </c>
      <c r="Q48" s="435">
        <f>SUMIFS(Import!$H:$H,Import!$A:$A,Q$1,Import!$B:$B,$A47,Import!$D:$D,"PP Lead")</f>
        <v>0</v>
      </c>
      <c r="R48" s="435">
        <f>SUMIFS(Import!$H:$H,Import!$A:$A,R$1,Import!$B:$B,$A47,Import!$D:$D,"PP Lead")</f>
        <v>0</v>
      </c>
      <c r="S48" s="435">
        <f>SUMIFS(Import!$H:$H,Import!$A:$A,S$1,Import!$B:$B,$A47,Import!$D:$D,"PP Lead")</f>
        <v>0</v>
      </c>
      <c r="T48" s="435">
        <f>SUMIFS(Import!$H:$H,Import!$A:$A,T$1,Import!$B:$B,$A47,Import!$D:$D,"PP Lead")</f>
        <v>0</v>
      </c>
      <c r="U48" s="435">
        <f>SUMIFS(Import!$H:$H,Import!$A:$A,U$1,Import!$B:$B,$A47,Import!$D:$D,"PP Lead")</f>
        <v>0</v>
      </c>
      <c r="V48" s="435">
        <f>SUMIFS(Import!$H:$H,Import!$A:$A,V$1,Import!$B:$B,$A47,Import!$D:$D,"PP Lead")</f>
        <v>0</v>
      </c>
      <c r="W48" s="435">
        <f>SUMIFS(Import!$H:$H,Import!$A:$A,W$1,Import!$B:$B,$A47,Import!$D:$D,"PP Lead")</f>
        <v>0</v>
      </c>
      <c r="X48" s="435">
        <f>SUMIFS(Import!$H:$H,Import!$A:$A,X$1,Import!$B:$B,$A47,Import!$D:$D,"PP Lead")</f>
        <v>0</v>
      </c>
      <c r="Y48" s="435">
        <f>SUMIFS(Import!$H:$H,Import!$A:$A,Y$1,Import!$B:$B,$A47,Import!$D:$D,"PP Lead")</f>
        <v>15</v>
      </c>
      <c r="Z48" s="435">
        <f>SUMIFS(Import!$H:$H,Import!$A:$A,Z$1,Import!$B:$B,$A47,Import!$D:$D,"PP Lead")</f>
        <v>0</v>
      </c>
      <c r="AA48" s="435">
        <f>SUMIFS(Import!$H:$H,Import!$A:$A,AA$1,Import!$B:$B,$A47,Import!$D:$D,"PP Lead")</f>
        <v>0</v>
      </c>
      <c r="AB48" s="435">
        <f>SUMIFS(Import!$H:$H,Import!$A:$A,AB$1,Import!$B:$B,$A47,Import!$D:$D,"PP Lead")</f>
        <v>0</v>
      </c>
      <c r="AC48" s="435">
        <f>SUMIFS(Import!$H:$H,Import!$A:$A,AC$1,Import!$B:$B,$A47,Import!$D:$D,"PP Lead")</f>
        <v>0</v>
      </c>
      <c r="AD48" s="435">
        <f>SUMIFS(Import!$H:$H,Import!$A:$A,AD$1,Import!$B:$B,$A47,Import!$D:$D,"PP Lead")</f>
        <v>0</v>
      </c>
      <c r="AE48" s="435">
        <f>SUMIFS(Import!$H:$H,Import!$A:$A,AE$1,Import!$B:$B,$A47,Import!$D:$D,"PP Lead")</f>
        <v>0</v>
      </c>
      <c r="AF48" s="435">
        <f>SUMIFS(Import!$H:$H,Import!$A:$A,AF$1,Import!$B:$B,$A47,Import!$D:$D,"PP Lead")</f>
        <v>0</v>
      </c>
      <c r="AG48" s="435">
        <f>SUMIFS(Import!$H:$H,Import!$A:$A,AG$1,Import!$B:$B,$A47,Import!$D:$D,"PP Lead")</f>
        <v>0</v>
      </c>
      <c r="AH48" s="435">
        <f>SUMIFS(Import!$H:$H,Import!$A:$A,AH$1,Import!$B:$B,$A47,Import!$D:$D,"PP Lead")</f>
        <v>0</v>
      </c>
      <c r="AI48" s="435">
        <f>SUMIFS(Import!$H:$H,Import!$A:$A,AI$1,Import!$B:$B,$A47,Import!$D:$D,"PP Lead")</f>
        <v>0</v>
      </c>
      <c r="AJ48" s="435">
        <f>SUMIFS(Import!$H:$H,Import!$A:$A,AJ$1,Import!$B:$B,$A47,Import!$D:$D,"PP Lead")</f>
        <v>0</v>
      </c>
      <c r="AK48" s="435">
        <f>SUMIFS(Import!$H:$H,Import!$A:$A,AK$1,Import!$B:$B,$A47,Import!$D:$D,"PP Lead")</f>
        <v>0</v>
      </c>
      <c r="AL48" s="435">
        <f>SUMIFS(Import!$H:$H,Import!$A:$A,AL$1,Import!$B:$B,$A47,Import!$D:$D,"PP Lead")</f>
        <v>0</v>
      </c>
      <c r="AM48" s="435">
        <f>SUMIFS(Import!$H:$H,Import!$A:$A,AM$1,Import!$B:$B,$A47,Import!$D:$D,"PP Lead")</f>
        <v>0</v>
      </c>
      <c r="AN48" s="435">
        <f>SUMIFS(Import!$H:$H,Import!$A:$A,AN$1,Import!$B:$B,$A47,Import!$D:$D,"PP Lead")</f>
        <v>0</v>
      </c>
      <c r="AO48" s="435">
        <f>SUMIFS(Import!$H:$H,Import!$A:$A,AO$1,Import!$B:$B,$A47,Import!$D:$D,"PP Lead")</f>
        <v>0</v>
      </c>
      <c r="AP48" s="435">
        <f>SUMIFS(Import!$H:$H,Import!$A:$A,AP$1,Import!$B:$B,$A47,Import!$D:$D,"PP Lead")</f>
        <v>0</v>
      </c>
      <c r="AQ48" s="435">
        <f>SUMIFS(Import!$H:$H,Import!$A:$A,AQ$1,Import!$B:$B,$A47,Import!$D:$D,"PP Lead")</f>
        <v>0</v>
      </c>
      <c r="AR48" s="435">
        <f>SUMIFS(Import!$H:$H,Import!$A:$A,AR$1,Import!$B:$B,$A47,Import!$D:$D,"PP Lead")</f>
        <v>0</v>
      </c>
      <c r="AS48" s="435">
        <f>SUMIFS(Import!$H:$H,Import!$A:$A,AS$1,Import!$B:$B,$A47,Import!$D:$D,"PP Lead")</f>
        <v>0</v>
      </c>
      <c r="AT48" s="435">
        <f>SUMIFS(Import!$H:$H,Import!$A:$A,AT$1,Import!$B:$B,$A47,Import!$D:$D,"PP Lead")</f>
        <v>0</v>
      </c>
      <c r="AU48" s="435">
        <f>SUMIFS(Import!$H:$H,Import!$A:$A,AU$1,Import!$B:$B,$A47,Import!$D:$D,"PP Lead")</f>
        <v>0</v>
      </c>
      <c r="AV48" s="435">
        <f>SUMIFS(Import!$H:$H,Import!$A:$A,AV$1,Import!$B:$B,$A47,Import!$D:$D,"PP Lead")</f>
        <v>0</v>
      </c>
      <c r="AW48" s="435">
        <f>SUMIFS(Import!$H:$H,Import!$A:$A,AW$1,Import!$B:$B,$A47,Import!$D:$D,"PP Lead")</f>
        <v>0</v>
      </c>
      <c r="AX48" s="435">
        <f>SUMIFS(Import!$H:$H,Import!$A:$A,AX$1,Import!$B:$B,$A47,Import!$D:$D,"PP Lead")</f>
        <v>0</v>
      </c>
      <c r="AY48" s="435">
        <f>SUMIFS(Import!$H:$H,Import!$A:$A,AY$1,Import!$B:$B,$A47,Import!$D:$D,"PP Lead")</f>
        <v>0</v>
      </c>
      <c r="AZ48" s="435">
        <f>SUMIFS(Import!$H:$H,Import!$A:$A,AZ$1,Import!$B:$B,$A47,Import!$D:$D,"PP Lead")</f>
        <v>0</v>
      </c>
      <c r="BA48" s="435">
        <f>SUMIFS(Import!$H:$H,Import!$A:$A,BA$1,Import!$B:$B,$A47,Import!$D:$D,"PP Lead")</f>
        <v>0</v>
      </c>
      <c r="BB48" s="435">
        <f>SUMIFS(Import!$H:$H,Import!$A:$A,BB$1,Import!$B:$B,$A47,Import!$D:$D,"PP Lead")</f>
        <v>0</v>
      </c>
      <c r="BC48" s="435">
        <f>SUMIFS(Import!$H:$H,Import!$A:$A,BC$1,Import!$B:$B,$A47,Import!$D:$D,"PP Lead")</f>
        <v>0</v>
      </c>
      <c r="BD48" s="436">
        <f>SUMIFS(Import!$H:$H,Import!$A:$A,BD$1,Import!$B:$B,$A47,Import!$D:$D,"PP Lead")</f>
        <v>0</v>
      </c>
    </row>
    <row r="49" spans="1:56" s="36" customFormat="1" x14ac:dyDescent="0.2">
      <c r="A49" s="550"/>
      <c r="B49" s="19" t="s">
        <v>91</v>
      </c>
      <c r="C49" s="19" t="s">
        <v>92</v>
      </c>
      <c r="D49" s="562"/>
      <c r="E49" s="563"/>
      <c r="F49" s="563"/>
      <c r="G49" s="563"/>
      <c r="H49" s="563"/>
      <c r="I49" s="563"/>
      <c r="J49" s="563"/>
      <c r="K49" s="563"/>
      <c r="L49" s="563"/>
      <c r="M49" s="563"/>
      <c r="N49" s="563"/>
      <c r="O49" s="563"/>
      <c r="P49" s="563"/>
      <c r="Q49" s="563"/>
      <c r="R49" s="563"/>
      <c r="S49" s="563"/>
      <c r="T49" s="563"/>
      <c r="U49" s="563"/>
      <c r="V49" s="563"/>
      <c r="W49" s="563"/>
      <c r="X49" s="563"/>
      <c r="Y49" s="563"/>
      <c r="Z49" s="563"/>
      <c r="AA49" s="563"/>
      <c r="AB49" s="563"/>
      <c r="AC49" s="563"/>
      <c r="AD49" s="563"/>
      <c r="AE49" s="563"/>
      <c r="AF49" s="563"/>
      <c r="AG49" s="563"/>
      <c r="AH49" s="563"/>
      <c r="AI49" s="563"/>
      <c r="AJ49" s="563"/>
      <c r="AK49" s="563"/>
      <c r="AL49" s="563"/>
      <c r="AM49" s="563"/>
      <c r="AN49" s="563"/>
      <c r="AO49" s="563"/>
      <c r="AP49" s="563"/>
      <c r="AQ49" s="563"/>
      <c r="AR49" s="563"/>
      <c r="AS49" s="563"/>
      <c r="AT49" s="563"/>
      <c r="AU49" s="563"/>
      <c r="AV49" s="563"/>
      <c r="AW49" s="563"/>
      <c r="AX49" s="563"/>
      <c r="AY49" s="563"/>
      <c r="AZ49" s="563"/>
      <c r="BA49" s="563"/>
      <c r="BB49" s="563"/>
      <c r="BC49" s="563"/>
      <c r="BD49" s="564"/>
    </row>
    <row r="50" spans="1:56" s="36" customFormat="1" x14ac:dyDescent="0.2">
      <c r="A50" s="551"/>
      <c r="B50" s="20" t="s">
        <v>90</v>
      </c>
      <c r="C50" s="21">
        <f>SUM(D50:BD50)</f>
        <v>0</v>
      </c>
      <c r="D50" s="565"/>
      <c r="E50" s="566"/>
      <c r="F50" s="566"/>
      <c r="G50" s="566"/>
      <c r="H50" s="566"/>
      <c r="I50" s="566"/>
      <c r="J50" s="566"/>
      <c r="K50" s="566"/>
      <c r="L50" s="566"/>
      <c r="M50" s="566"/>
      <c r="N50" s="566"/>
      <c r="O50" s="566"/>
      <c r="P50" s="566"/>
      <c r="Q50" s="566"/>
      <c r="R50" s="566"/>
      <c r="S50" s="566"/>
      <c r="T50" s="566"/>
      <c r="U50" s="566"/>
      <c r="V50" s="566"/>
      <c r="W50" s="566"/>
      <c r="X50" s="566"/>
      <c r="Y50" s="566"/>
      <c r="Z50" s="566"/>
      <c r="AA50" s="566"/>
      <c r="AB50" s="566"/>
      <c r="AC50" s="566"/>
      <c r="AD50" s="566"/>
      <c r="AE50" s="566"/>
      <c r="AF50" s="566"/>
      <c r="AG50" s="566"/>
      <c r="AH50" s="566"/>
      <c r="AI50" s="566"/>
      <c r="AJ50" s="566"/>
      <c r="AK50" s="566"/>
      <c r="AL50" s="566"/>
      <c r="AM50" s="566"/>
      <c r="AN50" s="566"/>
      <c r="AO50" s="566"/>
      <c r="AP50" s="566"/>
      <c r="AQ50" s="566"/>
      <c r="AR50" s="566"/>
      <c r="AS50" s="566"/>
      <c r="AT50" s="566"/>
      <c r="AU50" s="566"/>
      <c r="AV50" s="566"/>
      <c r="AW50" s="566"/>
      <c r="AX50" s="566"/>
      <c r="AY50" s="566"/>
      <c r="AZ50" s="566"/>
      <c r="BA50" s="566"/>
      <c r="BB50" s="566"/>
      <c r="BC50" s="566"/>
      <c r="BD50" s="567"/>
    </row>
    <row r="51" spans="1:56" s="37" customFormat="1" ht="12" thickBot="1" x14ac:dyDescent="0.25">
      <c r="A51" s="22" t="str">
        <f>IFERROR("Total Cost: $"&amp;ROUND((C51-0.46*C50)*1.26+(0.46*C50),2)&amp;" - "&amp;"Hourly: $"&amp;ROUND(((C51-0.46*C50)*1.26+(0.46*C50))/C47,2),0)</f>
        <v>Total Cost: $668.43 - Hourly: $10.24</v>
      </c>
      <c r="B51" s="23" t="s">
        <v>93</v>
      </c>
      <c r="C51" s="23">
        <f>SUM(D51:BD51)</f>
        <v>530.5</v>
      </c>
      <c r="D51" s="24">
        <f>((D47*D$82)+D48+(D49*D47)+ROUNDUP(D50*0.46,0))</f>
        <v>0</v>
      </c>
      <c r="E51" s="23">
        <f>((E47*E$82)+E48+(E49*E47)+ROUNDUP(E50*0.46,0))</f>
        <v>47.5</v>
      </c>
      <c r="F51" s="23">
        <f>((F47*F$82)+F48+(F49*F47)+ROUNDUP(F50*0.46,0))</f>
        <v>37.5</v>
      </c>
      <c r="G51" s="23">
        <f>((G47*G$82)+G48+(G49*G47)+ROUNDUP(G50*0.46,0))</f>
        <v>27.5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85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25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85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85</v>
      </c>
      <c r="V51" s="23">
        <f>((V47*V$82)+V48+(V49*V47)+ROUNDUP(V50*0.46,0))</f>
        <v>0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110.5</v>
      </c>
      <c r="Z51" s="23">
        <f>((Z47*Z$82)+Z48+(Z49*Z47)+ROUNDUP(Z50*0.46,0))</f>
        <v>0</v>
      </c>
      <c r="AA51" s="23">
        <f>((AA47*AA$82)+AA48+(AA49*AA47)+ROUNDUP(AA50*0.46,0))</f>
        <v>27.5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19.5</v>
      </c>
      <c r="D52" s="432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6.5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6.5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6.5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33">
        <f>SUMIFS(Import!$G:$G,Import!$A:$A,BD$1,Import!$B:$B,$A52,Import!$C:$C,$A$1)</f>
        <v>0</v>
      </c>
    </row>
    <row r="53" spans="1:56" s="36" customFormat="1" x14ac:dyDescent="0.2">
      <c r="A53" s="549"/>
      <c r="B53" s="19" t="s">
        <v>117</v>
      </c>
      <c r="C53" s="437">
        <f>SUM(D53:BD53)</f>
        <v>15</v>
      </c>
      <c r="D53" s="434">
        <f>SUMIFS(Import!$H:$H,Import!$A:$A,D$1,Import!$B:$B,$A52,Import!$D:$D,"PP Lead")</f>
        <v>0</v>
      </c>
      <c r="E53" s="435">
        <f>SUMIFS(Import!$H:$H,Import!$A:$A,E$1,Import!$B:$B,$A52,Import!$D:$D,"PP Lead")</f>
        <v>0</v>
      </c>
      <c r="F53" s="435">
        <f>SUMIFS(Import!$H:$H,Import!$A:$A,F$1,Import!$B:$B,$A52,Import!$D:$D,"PP Lead")</f>
        <v>0</v>
      </c>
      <c r="G53" s="435">
        <f>SUMIFS(Import!$H:$H,Import!$A:$A,G$1,Import!$B:$B,$A52,Import!$D:$D,"PP Lead")</f>
        <v>0</v>
      </c>
      <c r="H53" s="435">
        <f>SUMIFS(Import!$H:$H,Import!$A:$A,H$1,Import!$B:$B,$A52,Import!$D:$D,"PP Lead")</f>
        <v>0</v>
      </c>
      <c r="I53" s="435">
        <f>SUMIFS(Import!$H:$H,Import!$A:$A,I$1,Import!$B:$B,$A52,Import!$D:$D,"PP Lead")</f>
        <v>0</v>
      </c>
      <c r="J53" s="435">
        <f>SUMIFS(Import!$H:$H,Import!$A:$A,J$1,Import!$B:$B,$A52,Import!$D:$D,"PP Lead")</f>
        <v>0</v>
      </c>
      <c r="K53" s="435">
        <f>SUMIFS(Import!$H:$H,Import!$A:$A,K$1,Import!$B:$B,$A52,Import!$D:$D,"PP Lead")</f>
        <v>0</v>
      </c>
      <c r="L53" s="435">
        <f>SUMIFS(Import!$H:$H,Import!$A:$A,L$1,Import!$B:$B,$A52,Import!$D:$D,"PP Lead")</f>
        <v>0</v>
      </c>
      <c r="M53" s="435">
        <f>SUMIFS(Import!$H:$H,Import!$A:$A,M$1,Import!$B:$B,$A52,Import!$D:$D,"PP Lead")</f>
        <v>0</v>
      </c>
      <c r="N53" s="435">
        <f>SUMIFS(Import!$H:$H,Import!$A:$A,N$1,Import!$B:$B,$A52,Import!$D:$D,"PP Lead")</f>
        <v>0</v>
      </c>
      <c r="O53" s="435">
        <f>SUMIFS(Import!$H:$H,Import!$A:$A,O$1,Import!$B:$B,$A52,Import!$D:$D,"PP Lead")</f>
        <v>0</v>
      </c>
      <c r="P53" s="435">
        <f>SUMIFS(Import!$H:$H,Import!$A:$A,P$1,Import!$B:$B,$A52,Import!$D:$D,"PP Lead")</f>
        <v>0</v>
      </c>
      <c r="Q53" s="435">
        <f>SUMIFS(Import!$H:$H,Import!$A:$A,Q$1,Import!$B:$B,$A52,Import!$D:$D,"PP Lead")</f>
        <v>0</v>
      </c>
      <c r="R53" s="435">
        <f>SUMIFS(Import!$H:$H,Import!$A:$A,R$1,Import!$B:$B,$A52,Import!$D:$D,"PP Lead")</f>
        <v>15</v>
      </c>
      <c r="S53" s="435">
        <f>SUMIFS(Import!$H:$H,Import!$A:$A,S$1,Import!$B:$B,$A52,Import!$D:$D,"PP Lead")</f>
        <v>0</v>
      </c>
      <c r="T53" s="435">
        <f>SUMIFS(Import!$H:$H,Import!$A:$A,T$1,Import!$B:$B,$A52,Import!$D:$D,"PP Lead")</f>
        <v>0</v>
      </c>
      <c r="U53" s="435">
        <f>SUMIFS(Import!$H:$H,Import!$A:$A,U$1,Import!$B:$B,$A52,Import!$D:$D,"PP Lead")</f>
        <v>0</v>
      </c>
      <c r="V53" s="435">
        <f>SUMIFS(Import!$H:$H,Import!$A:$A,V$1,Import!$B:$B,$A52,Import!$D:$D,"PP Lead")</f>
        <v>0</v>
      </c>
      <c r="W53" s="435">
        <f>SUMIFS(Import!$H:$H,Import!$A:$A,W$1,Import!$B:$B,$A52,Import!$D:$D,"PP Lead")</f>
        <v>0</v>
      </c>
      <c r="X53" s="435">
        <f>SUMIFS(Import!$H:$H,Import!$A:$A,X$1,Import!$B:$B,$A52,Import!$D:$D,"PP Lead")</f>
        <v>0</v>
      </c>
      <c r="Y53" s="435">
        <f>SUMIFS(Import!$H:$H,Import!$A:$A,Y$1,Import!$B:$B,$A52,Import!$D:$D,"PP Lead")</f>
        <v>0</v>
      </c>
      <c r="Z53" s="435">
        <f>SUMIFS(Import!$H:$H,Import!$A:$A,Z$1,Import!$B:$B,$A52,Import!$D:$D,"PP Lead")</f>
        <v>0</v>
      </c>
      <c r="AA53" s="435">
        <f>SUMIFS(Import!$H:$H,Import!$A:$A,AA$1,Import!$B:$B,$A52,Import!$D:$D,"PP Lead")</f>
        <v>0</v>
      </c>
      <c r="AB53" s="435">
        <f>SUMIFS(Import!$H:$H,Import!$A:$A,AB$1,Import!$B:$B,$A52,Import!$D:$D,"PP Lead")</f>
        <v>0</v>
      </c>
      <c r="AC53" s="435">
        <f>SUMIFS(Import!$H:$H,Import!$A:$A,AC$1,Import!$B:$B,$A52,Import!$D:$D,"PP Lead")</f>
        <v>0</v>
      </c>
      <c r="AD53" s="435">
        <f>SUMIFS(Import!$H:$H,Import!$A:$A,AD$1,Import!$B:$B,$A52,Import!$D:$D,"PP Lead")</f>
        <v>0</v>
      </c>
      <c r="AE53" s="435">
        <f>SUMIFS(Import!$H:$H,Import!$A:$A,AE$1,Import!$B:$B,$A52,Import!$D:$D,"PP Lead")</f>
        <v>0</v>
      </c>
      <c r="AF53" s="435">
        <f>SUMIFS(Import!$H:$H,Import!$A:$A,AF$1,Import!$B:$B,$A52,Import!$D:$D,"PP Lead")</f>
        <v>0</v>
      </c>
      <c r="AG53" s="435">
        <f>SUMIFS(Import!$H:$H,Import!$A:$A,AG$1,Import!$B:$B,$A52,Import!$D:$D,"PP Lead")</f>
        <v>0</v>
      </c>
      <c r="AH53" s="435">
        <f>SUMIFS(Import!$H:$H,Import!$A:$A,AH$1,Import!$B:$B,$A52,Import!$D:$D,"PP Lead")</f>
        <v>0</v>
      </c>
      <c r="AI53" s="435">
        <f>SUMIFS(Import!$H:$H,Import!$A:$A,AI$1,Import!$B:$B,$A52,Import!$D:$D,"PP Lead")</f>
        <v>0</v>
      </c>
      <c r="AJ53" s="435">
        <f>SUMIFS(Import!$H:$H,Import!$A:$A,AJ$1,Import!$B:$B,$A52,Import!$D:$D,"PP Lead")</f>
        <v>0</v>
      </c>
      <c r="AK53" s="435">
        <f>SUMIFS(Import!$H:$H,Import!$A:$A,AK$1,Import!$B:$B,$A52,Import!$D:$D,"PP Lead")</f>
        <v>0</v>
      </c>
      <c r="AL53" s="435">
        <f>SUMIFS(Import!$H:$H,Import!$A:$A,AL$1,Import!$B:$B,$A52,Import!$D:$D,"PP Lead")</f>
        <v>0</v>
      </c>
      <c r="AM53" s="435">
        <f>SUMIFS(Import!$H:$H,Import!$A:$A,AM$1,Import!$B:$B,$A52,Import!$D:$D,"PP Lead")</f>
        <v>0</v>
      </c>
      <c r="AN53" s="435">
        <f>SUMIFS(Import!$H:$H,Import!$A:$A,AN$1,Import!$B:$B,$A52,Import!$D:$D,"PP Lead")</f>
        <v>0</v>
      </c>
      <c r="AO53" s="435">
        <f>SUMIFS(Import!$H:$H,Import!$A:$A,AO$1,Import!$B:$B,$A52,Import!$D:$D,"PP Lead")</f>
        <v>0</v>
      </c>
      <c r="AP53" s="435">
        <f>SUMIFS(Import!$H:$H,Import!$A:$A,AP$1,Import!$B:$B,$A52,Import!$D:$D,"PP Lead")</f>
        <v>0</v>
      </c>
      <c r="AQ53" s="435">
        <f>SUMIFS(Import!$H:$H,Import!$A:$A,AQ$1,Import!$B:$B,$A52,Import!$D:$D,"PP Lead")</f>
        <v>0</v>
      </c>
      <c r="AR53" s="435">
        <f>SUMIFS(Import!$H:$H,Import!$A:$A,AR$1,Import!$B:$B,$A52,Import!$D:$D,"PP Lead")</f>
        <v>0</v>
      </c>
      <c r="AS53" s="435">
        <f>SUMIFS(Import!$H:$H,Import!$A:$A,AS$1,Import!$B:$B,$A52,Import!$D:$D,"PP Lead")</f>
        <v>0</v>
      </c>
      <c r="AT53" s="435">
        <f>SUMIFS(Import!$H:$H,Import!$A:$A,AT$1,Import!$B:$B,$A52,Import!$D:$D,"PP Lead")</f>
        <v>0</v>
      </c>
      <c r="AU53" s="435">
        <f>SUMIFS(Import!$H:$H,Import!$A:$A,AU$1,Import!$B:$B,$A52,Import!$D:$D,"PP Lead")</f>
        <v>0</v>
      </c>
      <c r="AV53" s="435">
        <f>SUMIFS(Import!$H:$H,Import!$A:$A,AV$1,Import!$B:$B,$A52,Import!$D:$D,"PP Lead")</f>
        <v>0</v>
      </c>
      <c r="AW53" s="435">
        <f>SUMIFS(Import!$H:$H,Import!$A:$A,AW$1,Import!$B:$B,$A52,Import!$D:$D,"PP Lead")</f>
        <v>0</v>
      </c>
      <c r="AX53" s="435">
        <f>SUMIFS(Import!$H:$H,Import!$A:$A,AX$1,Import!$B:$B,$A52,Import!$D:$D,"PP Lead")</f>
        <v>0</v>
      </c>
      <c r="AY53" s="435">
        <f>SUMIFS(Import!$H:$H,Import!$A:$A,AY$1,Import!$B:$B,$A52,Import!$D:$D,"PP Lead")</f>
        <v>0</v>
      </c>
      <c r="AZ53" s="435">
        <f>SUMIFS(Import!$H:$H,Import!$A:$A,AZ$1,Import!$B:$B,$A52,Import!$D:$D,"PP Lead")</f>
        <v>0</v>
      </c>
      <c r="BA53" s="435">
        <f>SUMIFS(Import!$H:$H,Import!$A:$A,BA$1,Import!$B:$B,$A52,Import!$D:$D,"PP Lead")</f>
        <v>0</v>
      </c>
      <c r="BB53" s="435">
        <f>SUMIFS(Import!$H:$H,Import!$A:$A,BB$1,Import!$B:$B,$A52,Import!$D:$D,"PP Lead")</f>
        <v>0</v>
      </c>
      <c r="BC53" s="435">
        <f>SUMIFS(Import!$H:$H,Import!$A:$A,BC$1,Import!$B:$B,$A52,Import!$D:$D,"PP Lead")</f>
        <v>0</v>
      </c>
      <c r="BD53" s="436">
        <f>SUMIFS(Import!$H:$H,Import!$A:$A,BD$1,Import!$B:$B,$A52,Import!$D:$D,"PP Lead")</f>
        <v>0</v>
      </c>
    </row>
    <row r="54" spans="1:56" s="36" customFormat="1" x14ac:dyDescent="0.2">
      <c r="A54" s="550"/>
      <c r="B54" s="19" t="s">
        <v>91</v>
      </c>
      <c r="C54" s="19" t="s">
        <v>92</v>
      </c>
      <c r="D54" s="562"/>
      <c r="E54" s="563"/>
      <c r="F54" s="563"/>
      <c r="G54" s="563"/>
      <c r="H54" s="563"/>
      <c r="I54" s="563"/>
      <c r="J54" s="563"/>
      <c r="K54" s="563"/>
      <c r="L54" s="563"/>
      <c r="M54" s="563"/>
      <c r="N54" s="563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563"/>
      <c r="AA54" s="563"/>
      <c r="AB54" s="563"/>
      <c r="AC54" s="563"/>
      <c r="AD54" s="563"/>
      <c r="AE54" s="563"/>
      <c r="AF54" s="563"/>
      <c r="AG54" s="563"/>
      <c r="AH54" s="563"/>
      <c r="AI54" s="563"/>
      <c r="AJ54" s="563"/>
      <c r="AK54" s="563"/>
      <c r="AL54" s="563"/>
      <c r="AM54" s="563"/>
      <c r="AN54" s="563"/>
      <c r="AO54" s="563"/>
      <c r="AP54" s="563"/>
      <c r="AQ54" s="563"/>
      <c r="AR54" s="563"/>
      <c r="AS54" s="563"/>
      <c r="AT54" s="563"/>
      <c r="AU54" s="563"/>
      <c r="AV54" s="563"/>
      <c r="AW54" s="563"/>
      <c r="AX54" s="563"/>
      <c r="AY54" s="563"/>
      <c r="AZ54" s="563"/>
      <c r="BA54" s="563"/>
      <c r="BB54" s="563"/>
      <c r="BC54" s="563"/>
      <c r="BD54" s="564"/>
    </row>
    <row r="55" spans="1:56" s="36" customFormat="1" x14ac:dyDescent="0.2">
      <c r="A55" s="551"/>
      <c r="B55" s="20" t="s">
        <v>90</v>
      </c>
      <c r="C55" s="21">
        <f>SUM(D55:BD55)</f>
        <v>0</v>
      </c>
      <c r="D55" s="565"/>
      <c r="E55" s="566"/>
      <c r="F55" s="566"/>
      <c r="G55" s="566"/>
      <c r="H55" s="566"/>
      <c r="I55" s="566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6"/>
      <c r="V55" s="566"/>
      <c r="W55" s="566"/>
      <c r="X55" s="566"/>
      <c r="Y55" s="566"/>
      <c r="Z55" s="566"/>
      <c r="AA55" s="566"/>
      <c r="AB55" s="566"/>
      <c r="AC55" s="566"/>
      <c r="AD55" s="566"/>
      <c r="AE55" s="566"/>
      <c r="AF55" s="566"/>
      <c r="AG55" s="566"/>
      <c r="AH55" s="566"/>
      <c r="AI55" s="566"/>
      <c r="AJ55" s="566"/>
      <c r="AK55" s="566"/>
      <c r="AL55" s="566"/>
      <c r="AM55" s="566"/>
      <c r="AN55" s="566"/>
      <c r="AO55" s="566"/>
      <c r="AP55" s="566"/>
      <c r="AQ55" s="566"/>
      <c r="AR55" s="566"/>
      <c r="AS55" s="566"/>
      <c r="AT55" s="566"/>
      <c r="AU55" s="566"/>
      <c r="AV55" s="566"/>
      <c r="AW55" s="566"/>
      <c r="AX55" s="566"/>
      <c r="AY55" s="566"/>
      <c r="AZ55" s="566"/>
      <c r="BA55" s="566"/>
      <c r="BB55" s="566"/>
      <c r="BC55" s="566"/>
      <c r="BD55" s="567"/>
    </row>
    <row r="56" spans="1:56" s="37" customFormat="1" ht="12" thickBot="1" x14ac:dyDescent="0.25">
      <c r="A56" s="22" t="str">
        <f>IFERROR("Total Cost: $"&amp;ROUND((C56-0.46*C55)*1.26+(0.46*C55),2)&amp;" - "&amp;"Hourly: $"&amp;ROUND(((C56-0.46*C55)*1.26+(0.46*C55))/C52,2),0)</f>
        <v>Total Cost: $264.6 - Hourly: $13.57</v>
      </c>
      <c r="B56" s="23" t="s">
        <v>93</v>
      </c>
      <c r="C56" s="23">
        <f>SUM(D56:BD56)</f>
        <v>210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65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80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65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32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33">
        <f>SUMIFS(Import!$G:$G,Import!$A:$A,BD$1,Import!$B:$B,$A57,Import!$C:$C,$A$1)</f>
        <v>0</v>
      </c>
    </row>
    <row r="58" spans="1:56" s="36" customFormat="1" x14ac:dyDescent="0.2">
      <c r="A58" s="549"/>
      <c r="B58" s="19" t="s">
        <v>117</v>
      </c>
      <c r="C58" s="437">
        <f>SUM(D58:BD58)</f>
        <v>0</v>
      </c>
      <c r="D58" s="434">
        <f>SUMIFS(Import!$H:$H,Import!$A:$A,D$1,Import!$B:$B,$A57,Import!$D:$D,"PP Lead")</f>
        <v>0</v>
      </c>
      <c r="E58" s="435">
        <f>SUMIFS(Import!$H:$H,Import!$A:$A,E$1,Import!$B:$B,$A57,Import!$D:$D,"PP Lead")</f>
        <v>0</v>
      </c>
      <c r="F58" s="435">
        <f>SUMIFS(Import!$H:$H,Import!$A:$A,F$1,Import!$B:$B,$A57,Import!$D:$D,"PP Lead")</f>
        <v>0</v>
      </c>
      <c r="G58" s="435">
        <f>SUMIFS(Import!$H:$H,Import!$A:$A,G$1,Import!$B:$B,$A57,Import!$D:$D,"PP Lead")</f>
        <v>0</v>
      </c>
      <c r="H58" s="435">
        <f>SUMIFS(Import!$H:$H,Import!$A:$A,H$1,Import!$B:$B,$A57,Import!$D:$D,"PP Lead")</f>
        <v>0</v>
      </c>
      <c r="I58" s="435">
        <f>SUMIFS(Import!$H:$H,Import!$A:$A,I$1,Import!$B:$B,$A57,Import!$D:$D,"PP Lead")</f>
        <v>0</v>
      </c>
      <c r="J58" s="435">
        <f>SUMIFS(Import!$H:$H,Import!$A:$A,J$1,Import!$B:$B,$A57,Import!$D:$D,"PP Lead")</f>
        <v>0</v>
      </c>
      <c r="K58" s="435">
        <f>SUMIFS(Import!$H:$H,Import!$A:$A,K$1,Import!$B:$B,$A57,Import!$D:$D,"PP Lead")</f>
        <v>0</v>
      </c>
      <c r="L58" s="435">
        <f>SUMIFS(Import!$H:$H,Import!$A:$A,L$1,Import!$B:$B,$A57,Import!$D:$D,"PP Lead")</f>
        <v>0</v>
      </c>
      <c r="M58" s="435">
        <f>SUMIFS(Import!$H:$H,Import!$A:$A,M$1,Import!$B:$B,$A57,Import!$D:$D,"PP Lead")</f>
        <v>0</v>
      </c>
      <c r="N58" s="435">
        <f>SUMIFS(Import!$H:$H,Import!$A:$A,N$1,Import!$B:$B,$A57,Import!$D:$D,"PP Lead")</f>
        <v>0</v>
      </c>
      <c r="O58" s="435">
        <f>SUMIFS(Import!$H:$H,Import!$A:$A,O$1,Import!$B:$B,$A57,Import!$D:$D,"PP Lead")</f>
        <v>0</v>
      </c>
      <c r="P58" s="435">
        <f>SUMIFS(Import!$H:$H,Import!$A:$A,P$1,Import!$B:$B,$A57,Import!$D:$D,"PP Lead")</f>
        <v>0</v>
      </c>
      <c r="Q58" s="435">
        <f>SUMIFS(Import!$H:$H,Import!$A:$A,Q$1,Import!$B:$B,$A57,Import!$D:$D,"PP Lead")</f>
        <v>0</v>
      </c>
      <c r="R58" s="435">
        <f>SUMIFS(Import!$H:$H,Import!$A:$A,R$1,Import!$B:$B,$A57,Import!$D:$D,"PP Lead")</f>
        <v>0</v>
      </c>
      <c r="S58" s="435">
        <f>SUMIFS(Import!$H:$H,Import!$A:$A,S$1,Import!$B:$B,$A57,Import!$D:$D,"PP Lead")</f>
        <v>0</v>
      </c>
      <c r="T58" s="435">
        <f>SUMIFS(Import!$H:$H,Import!$A:$A,T$1,Import!$B:$B,$A57,Import!$D:$D,"PP Lead")</f>
        <v>0</v>
      </c>
      <c r="U58" s="435">
        <f>SUMIFS(Import!$H:$H,Import!$A:$A,U$1,Import!$B:$B,$A57,Import!$D:$D,"PP Lead")</f>
        <v>0</v>
      </c>
      <c r="V58" s="435">
        <f>SUMIFS(Import!$H:$H,Import!$A:$A,V$1,Import!$B:$B,$A57,Import!$D:$D,"PP Lead")</f>
        <v>0</v>
      </c>
      <c r="W58" s="435">
        <f>SUMIFS(Import!$H:$H,Import!$A:$A,W$1,Import!$B:$B,$A57,Import!$D:$D,"PP Lead")</f>
        <v>0</v>
      </c>
      <c r="X58" s="435">
        <f>SUMIFS(Import!$H:$H,Import!$A:$A,X$1,Import!$B:$B,$A57,Import!$D:$D,"PP Lead")</f>
        <v>0</v>
      </c>
      <c r="Y58" s="435">
        <f>SUMIFS(Import!$H:$H,Import!$A:$A,Y$1,Import!$B:$B,$A57,Import!$D:$D,"PP Lead")</f>
        <v>0</v>
      </c>
      <c r="Z58" s="435">
        <f>SUMIFS(Import!$H:$H,Import!$A:$A,Z$1,Import!$B:$B,$A57,Import!$D:$D,"PP Lead")</f>
        <v>0</v>
      </c>
      <c r="AA58" s="435">
        <f>SUMIFS(Import!$H:$H,Import!$A:$A,AA$1,Import!$B:$B,$A57,Import!$D:$D,"PP Lead")</f>
        <v>0</v>
      </c>
      <c r="AB58" s="435">
        <f>SUMIFS(Import!$H:$H,Import!$A:$A,AB$1,Import!$B:$B,$A57,Import!$D:$D,"PP Lead")</f>
        <v>0</v>
      </c>
      <c r="AC58" s="435">
        <f>SUMIFS(Import!$H:$H,Import!$A:$A,AC$1,Import!$B:$B,$A57,Import!$D:$D,"PP Lead")</f>
        <v>0</v>
      </c>
      <c r="AD58" s="435">
        <f>SUMIFS(Import!$H:$H,Import!$A:$A,AD$1,Import!$B:$B,$A57,Import!$D:$D,"PP Lead")</f>
        <v>0</v>
      </c>
      <c r="AE58" s="435">
        <f>SUMIFS(Import!$H:$H,Import!$A:$A,AE$1,Import!$B:$B,$A57,Import!$D:$D,"PP Lead")</f>
        <v>0</v>
      </c>
      <c r="AF58" s="435">
        <f>SUMIFS(Import!$H:$H,Import!$A:$A,AF$1,Import!$B:$B,$A57,Import!$D:$D,"PP Lead")</f>
        <v>0</v>
      </c>
      <c r="AG58" s="435">
        <f>SUMIFS(Import!$H:$H,Import!$A:$A,AG$1,Import!$B:$B,$A57,Import!$D:$D,"PP Lead")</f>
        <v>0</v>
      </c>
      <c r="AH58" s="435">
        <f>SUMIFS(Import!$H:$H,Import!$A:$A,AH$1,Import!$B:$B,$A57,Import!$D:$D,"PP Lead")</f>
        <v>0</v>
      </c>
      <c r="AI58" s="435">
        <f>SUMIFS(Import!$H:$H,Import!$A:$A,AI$1,Import!$B:$B,$A57,Import!$D:$D,"PP Lead")</f>
        <v>0</v>
      </c>
      <c r="AJ58" s="435">
        <f>SUMIFS(Import!$H:$H,Import!$A:$A,AJ$1,Import!$B:$B,$A57,Import!$D:$D,"PP Lead")</f>
        <v>0</v>
      </c>
      <c r="AK58" s="435">
        <f>SUMIFS(Import!$H:$H,Import!$A:$A,AK$1,Import!$B:$B,$A57,Import!$D:$D,"PP Lead")</f>
        <v>0</v>
      </c>
      <c r="AL58" s="435">
        <f>SUMIFS(Import!$H:$H,Import!$A:$A,AL$1,Import!$B:$B,$A57,Import!$D:$D,"PP Lead")</f>
        <v>0</v>
      </c>
      <c r="AM58" s="435">
        <f>SUMIFS(Import!$H:$H,Import!$A:$A,AM$1,Import!$B:$B,$A57,Import!$D:$D,"PP Lead")</f>
        <v>0</v>
      </c>
      <c r="AN58" s="435">
        <f>SUMIFS(Import!$H:$H,Import!$A:$A,AN$1,Import!$B:$B,$A57,Import!$D:$D,"PP Lead")</f>
        <v>0</v>
      </c>
      <c r="AO58" s="435">
        <f>SUMIFS(Import!$H:$H,Import!$A:$A,AO$1,Import!$B:$B,$A57,Import!$D:$D,"PP Lead")</f>
        <v>0</v>
      </c>
      <c r="AP58" s="435">
        <f>SUMIFS(Import!$H:$H,Import!$A:$A,AP$1,Import!$B:$B,$A57,Import!$D:$D,"PP Lead")</f>
        <v>0</v>
      </c>
      <c r="AQ58" s="435">
        <f>SUMIFS(Import!$H:$H,Import!$A:$A,AQ$1,Import!$B:$B,$A57,Import!$D:$D,"PP Lead")</f>
        <v>0</v>
      </c>
      <c r="AR58" s="435">
        <f>SUMIFS(Import!$H:$H,Import!$A:$A,AR$1,Import!$B:$B,$A57,Import!$D:$D,"PP Lead")</f>
        <v>0</v>
      </c>
      <c r="AS58" s="435">
        <f>SUMIFS(Import!$H:$H,Import!$A:$A,AS$1,Import!$B:$B,$A57,Import!$D:$D,"PP Lead")</f>
        <v>0</v>
      </c>
      <c r="AT58" s="435">
        <f>SUMIFS(Import!$H:$H,Import!$A:$A,AT$1,Import!$B:$B,$A57,Import!$D:$D,"PP Lead")</f>
        <v>0</v>
      </c>
      <c r="AU58" s="435">
        <f>SUMIFS(Import!$H:$H,Import!$A:$A,AU$1,Import!$B:$B,$A57,Import!$D:$D,"PP Lead")</f>
        <v>0</v>
      </c>
      <c r="AV58" s="435">
        <f>SUMIFS(Import!$H:$H,Import!$A:$A,AV$1,Import!$B:$B,$A57,Import!$D:$D,"PP Lead")</f>
        <v>0</v>
      </c>
      <c r="AW58" s="435">
        <f>SUMIFS(Import!$H:$H,Import!$A:$A,AW$1,Import!$B:$B,$A57,Import!$D:$D,"PP Lead")</f>
        <v>0</v>
      </c>
      <c r="AX58" s="435">
        <f>SUMIFS(Import!$H:$H,Import!$A:$A,AX$1,Import!$B:$B,$A57,Import!$D:$D,"PP Lead")</f>
        <v>0</v>
      </c>
      <c r="AY58" s="435">
        <f>SUMIFS(Import!$H:$H,Import!$A:$A,AY$1,Import!$B:$B,$A57,Import!$D:$D,"PP Lead")</f>
        <v>0</v>
      </c>
      <c r="AZ58" s="435">
        <f>SUMIFS(Import!$H:$H,Import!$A:$A,AZ$1,Import!$B:$B,$A57,Import!$D:$D,"PP Lead")</f>
        <v>0</v>
      </c>
      <c r="BA58" s="435">
        <f>SUMIFS(Import!$H:$H,Import!$A:$A,BA$1,Import!$B:$B,$A57,Import!$D:$D,"PP Lead")</f>
        <v>0</v>
      </c>
      <c r="BB58" s="435">
        <f>SUMIFS(Import!$H:$H,Import!$A:$A,BB$1,Import!$B:$B,$A57,Import!$D:$D,"PP Lead")</f>
        <v>0</v>
      </c>
      <c r="BC58" s="435">
        <f>SUMIFS(Import!$H:$H,Import!$A:$A,BC$1,Import!$B:$B,$A57,Import!$D:$D,"PP Lead")</f>
        <v>0</v>
      </c>
      <c r="BD58" s="436">
        <f>SUMIFS(Import!$H:$H,Import!$A:$A,BD$1,Import!$B:$B,$A57,Import!$D:$D,"PP Lead")</f>
        <v>0</v>
      </c>
    </row>
    <row r="59" spans="1:56" s="36" customFormat="1" x14ac:dyDescent="0.2">
      <c r="A59" s="550"/>
      <c r="B59" s="19" t="s">
        <v>91</v>
      </c>
      <c r="C59" s="19" t="s">
        <v>92</v>
      </c>
      <c r="D59" s="562"/>
      <c r="E59" s="563"/>
      <c r="F59" s="563"/>
      <c r="G59" s="563"/>
      <c r="H59" s="563"/>
      <c r="I59" s="563"/>
      <c r="J59" s="563"/>
      <c r="K59" s="563"/>
      <c r="L59" s="563"/>
      <c r="M59" s="563"/>
      <c r="N59" s="563"/>
      <c r="O59" s="563"/>
      <c r="P59" s="563"/>
      <c r="Q59" s="563"/>
      <c r="R59" s="563"/>
      <c r="S59" s="563"/>
      <c r="T59" s="563"/>
      <c r="U59" s="563"/>
      <c r="V59" s="563"/>
      <c r="W59" s="563"/>
      <c r="X59" s="563"/>
      <c r="Y59" s="563"/>
      <c r="Z59" s="563"/>
      <c r="AA59" s="563"/>
      <c r="AB59" s="563"/>
      <c r="AC59" s="563"/>
      <c r="AD59" s="563"/>
      <c r="AE59" s="563"/>
      <c r="AF59" s="563"/>
      <c r="AG59" s="563"/>
      <c r="AH59" s="563"/>
      <c r="AI59" s="563"/>
      <c r="AJ59" s="563"/>
      <c r="AK59" s="563"/>
      <c r="AL59" s="563"/>
      <c r="AM59" s="563"/>
      <c r="AN59" s="563"/>
      <c r="AO59" s="563"/>
      <c r="AP59" s="563"/>
      <c r="AQ59" s="563"/>
      <c r="AR59" s="563"/>
      <c r="AS59" s="563"/>
      <c r="AT59" s="563"/>
      <c r="AU59" s="563"/>
      <c r="AV59" s="563"/>
      <c r="AW59" s="563"/>
      <c r="AX59" s="563"/>
      <c r="AY59" s="563"/>
      <c r="AZ59" s="563"/>
      <c r="BA59" s="563"/>
      <c r="BB59" s="563"/>
      <c r="BC59" s="563"/>
      <c r="BD59" s="564"/>
    </row>
    <row r="60" spans="1:56" s="36" customFormat="1" x14ac:dyDescent="0.2">
      <c r="A60" s="551"/>
      <c r="B60" s="20" t="s">
        <v>90</v>
      </c>
      <c r="C60" s="21">
        <f>SUM(D60:BD60)</f>
        <v>0</v>
      </c>
      <c r="D60" s="565"/>
      <c r="E60" s="566"/>
      <c r="F60" s="566"/>
      <c r="G60" s="566"/>
      <c r="H60" s="566"/>
      <c r="I60" s="566"/>
      <c r="J60" s="566"/>
      <c r="K60" s="566"/>
      <c r="L60" s="566"/>
      <c r="M60" s="566"/>
      <c r="N60" s="566"/>
      <c r="O60" s="566"/>
      <c r="P60" s="566"/>
      <c r="Q60" s="566"/>
      <c r="R60" s="566"/>
      <c r="S60" s="566"/>
      <c r="T60" s="566"/>
      <c r="U60" s="566"/>
      <c r="V60" s="566"/>
      <c r="W60" s="566"/>
      <c r="X60" s="566"/>
      <c r="Y60" s="566"/>
      <c r="Z60" s="566"/>
      <c r="AA60" s="566"/>
      <c r="AB60" s="566"/>
      <c r="AC60" s="566"/>
      <c r="AD60" s="566"/>
      <c r="AE60" s="566"/>
      <c r="AF60" s="566"/>
      <c r="AG60" s="566"/>
      <c r="AH60" s="566"/>
      <c r="AI60" s="566"/>
      <c r="AJ60" s="566"/>
      <c r="AK60" s="566"/>
      <c r="AL60" s="566"/>
      <c r="AM60" s="566"/>
      <c r="AN60" s="566"/>
      <c r="AO60" s="566"/>
      <c r="AP60" s="566"/>
      <c r="AQ60" s="566"/>
      <c r="AR60" s="566"/>
      <c r="AS60" s="566"/>
      <c r="AT60" s="566"/>
      <c r="AU60" s="566"/>
      <c r="AV60" s="566"/>
      <c r="AW60" s="566"/>
      <c r="AX60" s="566"/>
      <c r="AY60" s="566"/>
      <c r="AZ60" s="566"/>
      <c r="BA60" s="566"/>
      <c r="BB60" s="566"/>
      <c r="BC60" s="566"/>
      <c r="BD60" s="567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>((D57*D$82)+D58+(D59*D57)+ROUNDUP(D60*0.46,0))</f>
        <v>0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0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32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33">
        <f>SUMIFS(Import!$G:$G,Import!$A:$A,BD$1,Import!$B:$B,$A62,Import!$C:$C,$A$1)</f>
        <v>0</v>
      </c>
    </row>
    <row r="63" spans="1:56" s="36" customFormat="1" x14ac:dyDescent="0.2">
      <c r="A63" s="549"/>
      <c r="B63" s="19" t="s">
        <v>117</v>
      </c>
      <c r="C63" s="437">
        <f>SUM(D63:BD63)</f>
        <v>0</v>
      </c>
      <c r="D63" s="434">
        <f>SUMIFS(Import!$H:$H,Import!$A:$A,D$1,Import!$B:$B,$A62,Import!$D:$D,"PP Lead")</f>
        <v>0</v>
      </c>
      <c r="E63" s="435">
        <f>SUMIFS(Import!$H:$H,Import!$A:$A,E$1,Import!$B:$B,$A62,Import!$D:$D,"PP Lead")</f>
        <v>0</v>
      </c>
      <c r="F63" s="435">
        <f>SUMIFS(Import!$H:$H,Import!$A:$A,F$1,Import!$B:$B,$A62,Import!$D:$D,"PP Lead")</f>
        <v>0</v>
      </c>
      <c r="G63" s="435">
        <f>SUMIFS(Import!$H:$H,Import!$A:$A,G$1,Import!$B:$B,$A62,Import!$D:$D,"PP Lead")</f>
        <v>0</v>
      </c>
      <c r="H63" s="435">
        <f>SUMIFS(Import!$H:$H,Import!$A:$A,H$1,Import!$B:$B,$A62,Import!$D:$D,"PP Lead")</f>
        <v>0</v>
      </c>
      <c r="I63" s="435">
        <f>SUMIFS(Import!$H:$H,Import!$A:$A,I$1,Import!$B:$B,$A62,Import!$D:$D,"PP Lead")</f>
        <v>0</v>
      </c>
      <c r="J63" s="435">
        <f>SUMIFS(Import!$H:$H,Import!$A:$A,J$1,Import!$B:$B,$A62,Import!$D:$D,"PP Lead")</f>
        <v>0</v>
      </c>
      <c r="K63" s="435">
        <f>SUMIFS(Import!$H:$H,Import!$A:$A,K$1,Import!$B:$B,$A62,Import!$D:$D,"PP Lead")</f>
        <v>0</v>
      </c>
      <c r="L63" s="435">
        <f>SUMIFS(Import!$H:$H,Import!$A:$A,L$1,Import!$B:$B,$A62,Import!$D:$D,"PP Lead")</f>
        <v>0</v>
      </c>
      <c r="M63" s="435">
        <f>SUMIFS(Import!$H:$H,Import!$A:$A,M$1,Import!$B:$B,$A62,Import!$D:$D,"PP Lead")</f>
        <v>0</v>
      </c>
      <c r="N63" s="435">
        <f>SUMIFS(Import!$H:$H,Import!$A:$A,N$1,Import!$B:$B,$A62,Import!$D:$D,"PP Lead")</f>
        <v>0</v>
      </c>
      <c r="O63" s="435">
        <f>SUMIFS(Import!$H:$H,Import!$A:$A,O$1,Import!$B:$B,$A62,Import!$D:$D,"PP Lead")</f>
        <v>0</v>
      </c>
      <c r="P63" s="435">
        <f>SUMIFS(Import!$H:$H,Import!$A:$A,P$1,Import!$B:$B,$A62,Import!$D:$D,"PP Lead")</f>
        <v>0</v>
      </c>
      <c r="Q63" s="435">
        <f>SUMIFS(Import!$H:$H,Import!$A:$A,Q$1,Import!$B:$B,$A62,Import!$D:$D,"PP Lead")</f>
        <v>0</v>
      </c>
      <c r="R63" s="435">
        <f>SUMIFS(Import!$H:$H,Import!$A:$A,R$1,Import!$B:$B,$A62,Import!$D:$D,"PP Lead")</f>
        <v>0</v>
      </c>
      <c r="S63" s="435">
        <f>SUMIFS(Import!$H:$H,Import!$A:$A,S$1,Import!$B:$B,$A62,Import!$D:$D,"PP Lead")</f>
        <v>0</v>
      </c>
      <c r="T63" s="435">
        <f>SUMIFS(Import!$H:$H,Import!$A:$A,T$1,Import!$B:$B,$A62,Import!$D:$D,"PP Lead")</f>
        <v>0</v>
      </c>
      <c r="U63" s="435">
        <f>SUMIFS(Import!$H:$H,Import!$A:$A,U$1,Import!$B:$B,$A62,Import!$D:$D,"PP Lead")</f>
        <v>0</v>
      </c>
      <c r="V63" s="435">
        <f>SUMIFS(Import!$H:$H,Import!$A:$A,V$1,Import!$B:$B,$A62,Import!$D:$D,"PP Lead")</f>
        <v>0</v>
      </c>
      <c r="W63" s="435">
        <f>SUMIFS(Import!$H:$H,Import!$A:$A,W$1,Import!$B:$B,$A62,Import!$D:$D,"PP Lead")</f>
        <v>0</v>
      </c>
      <c r="X63" s="435">
        <f>SUMIFS(Import!$H:$H,Import!$A:$A,X$1,Import!$B:$B,$A62,Import!$D:$D,"PP Lead")</f>
        <v>0</v>
      </c>
      <c r="Y63" s="435">
        <f>SUMIFS(Import!$H:$H,Import!$A:$A,Y$1,Import!$B:$B,$A62,Import!$D:$D,"PP Lead")</f>
        <v>0</v>
      </c>
      <c r="Z63" s="435">
        <f>SUMIFS(Import!$H:$H,Import!$A:$A,Z$1,Import!$B:$B,$A62,Import!$D:$D,"PP Lead")</f>
        <v>0</v>
      </c>
      <c r="AA63" s="435">
        <f>SUMIFS(Import!$H:$H,Import!$A:$A,AA$1,Import!$B:$B,$A62,Import!$D:$D,"PP Lead")</f>
        <v>0</v>
      </c>
      <c r="AB63" s="435">
        <f>SUMIFS(Import!$H:$H,Import!$A:$A,AB$1,Import!$B:$B,$A62,Import!$D:$D,"PP Lead")</f>
        <v>0</v>
      </c>
      <c r="AC63" s="435">
        <f>SUMIFS(Import!$H:$H,Import!$A:$A,AC$1,Import!$B:$B,$A62,Import!$D:$D,"PP Lead")</f>
        <v>0</v>
      </c>
      <c r="AD63" s="435">
        <f>SUMIFS(Import!$H:$H,Import!$A:$A,AD$1,Import!$B:$B,$A62,Import!$D:$D,"PP Lead")</f>
        <v>0</v>
      </c>
      <c r="AE63" s="435">
        <f>SUMIFS(Import!$H:$H,Import!$A:$A,AE$1,Import!$B:$B,$A62,Import!$D:$D,"PP Lead")</f>
        <v>0</v>
      </c>
      <c r="AF63" s="435">
        <f>SUMIFS(Import!$H:$H,Import!$A:$A,AF$1,Import!$B:$B,$A62,Import!$D:$D,"PP Lead")</f>
        <v>0</v>
      </c>
      <c r="AG63" s="435">
        <f>SUMIFS(Import!$H:$H,Import!$A:$A,AG$1,Import!$B:$B,$A62,Import!$D:$D,"PP Lead")</f>
        <v>0</v>
      </c>
      <c r="AH63" s="435">
        <f>SUMIFS(Import!$H:$H,Import!$A:$A,AH$1,Import!$B:$B,$A62,Import!$D:$D,"PP Lead")</f>
        <v>0</v>
      </c>
      <c r="AI63" s="435">
        <f>SUMIFS(Import!$H:$H,Import!$A:$A,AI$1,Import!$B:$B,$A62,Import!$D:$D,"PP Lead")</f>
        <v>0</v>
      </c>
      <c r="AJ63" s="435">
        <f>SUMIFS(Import!$H:$H,Import!$A:$A,AJ$1,Import!$B:$B,$A62,Import!$D:$D,"PP Lead")</f>
        <v>0</v>
      </c>
      <c r="AK63" s="435">
        <f>SUMIFS(Import!$H:$H,Import!$A:$A,AK$1,Import!$B:$B,$A62,Import!$D:$D,"PP Lead")</f>
        <v>0</v>
      </c>
      <c r="AL63" s="435">
        <f>SUMIFS(Import!$H:$H,Import!$A:$A,AL$1,Import!$B:$B,$A62,Import!$D:$D,"PP Lead")</f>
        <v>0</v>
      </c>
      <c r="AM63" s="435">
        <f>SUMIFS(Import!$H:$H,Import!$A:$A,AM$1,Import!$B:$B,$A62,Import!$D:$D,"PP Lead")</f>
        <v>0</v>
      </c>
      <c r="AN63" s="435">
        <f>SUMIFS(Import!$H:$H,Import!$A:$A,AN$1,Import!$B:$B,$A62,Import!$D:$D,"PP Lead")</f>
        <v>0</v>
      </c>
      <c r="AO63" s="435">
        <f>SUMIFS(Import!$H:$H,Import!$A:$A,AO$1,Import!$B:$B,$A62,Import!$D:$D,"PP Lead")</f>
        <v>0</v>
      </c>
      <c r="AP63" s="435">
        <f>SUMIFS(Import!$H:$H,Import!$A:$A,AP$1,Import!$B:$B,$A62,Import!$D:$D,"PP Lead")</f>
        <v>0</v>
      </c>
      <c r="AQ63" s="435">
        <f>SUMIFS(Import!$H:$H,Import!$A:$A,AQ$1,Import!$B:$B,$A62,Import!$D:$D,"PP Lead")</f>
        <v>0</v>
      </c>
      <c r="AR63" s="435">
        <f>SUMIFS(Import!$H:$H,Import!$A:$A,AR$1,Import!$B:$B,$A62,Import!$D:$D,"PP Lead")</f>
        <v>0</v>
      </c>
      <c r="AS63" s="435">
        <f>SUMIFS(Import!$H:$H,Import!$A:$A,AS$1,Import!$B:$B,$A62,Import!$D:$D,"PP Lead")</f>
        <v>0</v>
      </c>
      <c r="AT63" s="435">
        <f>SUMIFS(Import!$H:$H,Import!$A:$A,AT$1,Import!$B:$B,$A62,Import!$D:$D,"PP Lead")</f>
        <v>0</v>
      </c>
      <c r="AU63" s="435">
        <f>SUMIFS(Import!$H:$H,Import!$A:$A,AU$1,Import!$B:$B,$A62,Import!$D:$D,"PP Lead")</f>
        <v>0</v>
      </c>
      <c r="AV63" s="435">
        <f>SUMIFS(Import!$H:$H,Import!$A:$A,AV$1,Import!$B:$B,$A62,Import!$D:$D,"PP Lead")</f>
        <v>0</v>
      </c>
      <c r="AW63" s="435">
        <f>SUMIFS(Import!$H:$H,Import!$A:$A,AW$1,Import!$B:$B,$A62,Import!$D:$D,"PP Lead")</f>
        <v>0</v>
      </c>
      <c r="AX63" s="435">
        <f>SUMIFS(Import!$H:$H,Import!$A:$A,AX$1,Import!$B:$B,$A62,Import!$D:$D,"PP Lead")</f>
        <v>0</v>
      </c>
      <c r="AY63" s="435">
        <f>SUMIFS(Import!$H:$H,Import!$A:$A,AY$1,Import!$B:$B,$A62,Import!$D:$D,"PP Lead")</f>
        <v>0</v>
      </c>
      <c r="AZ63" s="435">
        <f>SUMIFS(Import!$H:$H,Import!$A:$A,AZ$1,Import!$B:$B,$A62,Import!$D:$D,"PP Lead")</f>
        <v>0</v>
      </c>
      <c r="BA63" s="435">
        <f>SUMIFS(Import!$H:$H,Import!$A:$A,BA$1,Import!$B:$B,$A62,Import!$D:$D,"PP Lead")</f>
        <v>0</v>
      </c>
      <c r="BB63" s="435">
        <f>SUMIFS(Import!$H:$H,Import!$A:$A,BB$1,Import!$B:$B,$A62,Import!$D:$D,"PP Lead")</f>
        <v>0</v>
      </c>
      <c r="BC63" s="435">
        <f>SUMIFS(Import!$H:$H,Import!$A:$A,BC$1,Import!$B:$B,$A62,Import!$D:$D,"PP Lead")</f>
        <v>0</v>
      </c>
      <c r="BD63" s="436">
        <f>SUMIFS(Import!$H:$H,Import!$A:$A,BD$1,Import!$B:$B,$A62,Import!$D:$D,"PP Lead")</f>
        <v>0</v>
      </c>
    </row>
    <row r="64" spans="1:56" s="36" customFormat="1" x14ac:dyDescent="0.2">
      <c r="A64" s="550"/>
      <c r="B64" s="19" t="s">
        <v>91</v>
      </c>
      <c r="C64" s="19" t="s">
        <v>92</v>
      </c>
      <c r="D64" s="562"/>
      <c r="E64" s="563"/>
      <c r="F64" s="563"/>
      <c r="G64" s="563"/>
      <c r="H64" s="563"/>
      <c r="I64" s="563"/>
      <c r="J64" s="563"/>
      <c r="K64" s="563"/>
      <c r="L64" s="563"/>
      <c r="M64" s="563"/>
      <c r="N64" s="563"/>
      <c r="O64" s="563"/>
      <c r="P64" s="563"/>
      <c r="Q64" s="563"/>
      <c r="R64" s="563"/>
      <c r="S64" s="563"/>
      <c r="T64" s="563"/>
      <c r="U64" s="563"/>
      <c r="V64" s="563"/>
      <c r="W64" s="563"/>
      <c r="X64" s="563"/>
      <c r="Y64" s="563"/>
      <c r="Z64" s="563"/>
      <c r="AA64" s="563"/>
      <c r="AB64" s="563"/>
      <c r="AC64" s="563"/>
      <c r="AD64" s="563"/>
      <c r="AE64" s="563"/>
      <c r="AF64" s="563"/>
      <c r="AG64" s="563"/>
      <c r="AH64" s="563"/>
      <c r="AI64" s="563"/>
      <c r="AJ64" s="563"/>
      <c r="AK64" s="563"/>
      <c r="AL64" s="563"/>
      <c r="AM64" s="563"/>
      <c r="AN64" s="563"/>
      <c r="AO64" s="563"/>
      <c r="AP64" s="563"/>
      <c r="AQ64" s="563"/>
      <c r="AR64" s="563"/>
      <c r="AS64" s="563"/>
      <c r="AT64" s="563"/>
      <c r="AU64" s="563"/>
      <c r="AV64" s="563"/>
      <c r="AW64" s="563"/>
      <c r="AX64" s="563"/>
      <c r="AY64" s="563"/>
      <c r="AZ64" s="563"/>
      <c r="BA64" s="563"/>
      <c r="BB64" s="563"/>
      <c r="BC64" s="563"/>
      <c r="BD64" s="564"/>
    </row>
    <row r="65" spans="1:56" s="36" customFormat="1" x14ac:dyDescent="0.2">
      <c r="A65" s="551"/>
      <c r="B65" s="20" t="s">
        <v>90</v>
      </c>
      <c r="C65" s="21">
        <f>SUM(D65:BD65)</f>
        <v>0</v>
      </c>
      <c r="D65" s="565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  <c r="Z65" s="566"/>
      <c r="AA65" s="566"/>
      <c r="AB65" s="566"/>
      <c r="AC65" s="566"/>
      <c r="AD65" s="566"/>
      <c r="AE65" s="566"/>
      <c r="AF65" s="566"/>
      <c r="AG65" s="566"/>
      <c r="AH65" s="566"/>
      <c r="AI65" s="566"/>
      <c r="AJ65" s="566"/>
      <c r="AK65" s="566"/>
      <c r="AL65" s="566"/>
      <c r="AM65" s="566"/>
      <c r="AN65" s="566"/>
      <c r="AO65" s="566"/>
      <c r="AP65" s="566"/>
      <c r="AQ65" s="566"/>
      <c r="AR65" s="566"/>
      <c r="AS65" s="566"/>
      <c r="AT65" s="566"/>
      <c r="AU65" s="566"/>
      <c r="AV65" s="566"/>
      <c r="AW65" s="566"/>
      <c r="AX65" s="566"/>
      <c r="AY65" s="566"/>
      <c r="AZ65" s="566"/>
      <c r="BA65" s="566"/>
      <c r="BB65" s="566"/>
      <c r="BC65" s="566"/>
      <c r="BD65" s="567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>((D62*D$82)+D63+(D64*D62)+ROUNDUP(D65*0.46,0))</f>
        <v>0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11.75</v>
      </c>
      <c r="D67" s="432">
        <f>SUMIFS(Import!$G:$G,Import!$A:$A,D$1,Import!$B:$B,$A67,Import!$C:$C,$A$1)</f>
        <v>3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2.75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3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3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33">
        <f>SUMIFS(Import!$G:$G,Import!$A:$A,BD$1,Import!$B:$B,$A67,Import!$C:$C,$A$1)</f>
        <v>0</v>
      </c>
    </row>
    <row r="68" spans="1:56" s="36" customFormat="1" x14ac:dyDescent="0.2">
      <c r="A68" s="549"/>
      <c r="B68" s="19" t="s">
        <v>117</v>
      </c>
      <c r="C68" s="437">
        <f>SUM(D68:BD68)</f>
        <v>15</v>
      </c>
      <c r="D68" s="434">
        <f>SUMIFS(Import!$H:$H,Import!$A:$A,D$1,Import!$B:$B,$A67,Import!$D:$D,"PP Lead")</f>
        <v>0</v>
      </c>
      <c r="E68" s="435">
        <f>SUMIFS(Import!$H:$H,Import!$A:$A,E$1,Import!$B:$B,$A67,Import!$D:$D,"PP Lead")</f>
        <v>0</v>
      </c>
      <c r="F68" s="435">
        <f>SUMIFS(Import!$H:$H,Import!$A:$A,F$1,Import!$B:$B,$A67,Import!$D:$D,"PP Lead")</f>
        <v>0</v>
      </c>
      <c r="G68" s="435">
        <f>SUMIFS(Import!$H:$H,Import!$A:$A,G$1,Import!$B:$B,$A67,Import!$D:$D,"PP Lead")</f>
        <v>0</v>
      </c>
      <c r="H68" s="435">
        <f>SUMIFS(Import!$H:$H,Import!$A:$A,H$1,Import!$B:$B,$A67,Import!$D:$D,"PP Lead")</f>
        <v>0</v>
      </c>
      <c r="I68" s="435">
        <f>SUMIFS(Import!$H:$H,Import!$A:$A,I$1,Import!$B:$B,$A67,Import!$D:$D,"PP Lead")</f>
        <v>0</v>
      </c>
      <c r="J68" s="435">
        <f>SUMIFS(Import!$H:$H,Import!$A:$A,J$1,Import!$B:$B,$A67,Import!$D:$D,"PP Lead")</f>
        <v>0</v>
      </c>
      <c r="K68" s="435">
        <f>SUMIFS(Import!$H:$H,Import!$A:$A,K$1,Import!$B:$B,$A67,Import!$D:$D,"PP Lead")</f>
        <v>0</v>
      </c>
      <c r="L68" s="435">
        <f>SUMIFS(Import!$H:$H,Import!$A:$A,L$1,Import!$B:$B,$A67,Import!$D:$D,"PP Lead")</f>
        <v>0</v>
      </c>
      <c r="M68" s="435">
        <f>SUMIFS(Import!$H:$H,Import!$A:$A,M$1,Import!$B:$B,$A67,Import!$D:$D,"PP Lead")</f>
        <v>0</v>
      </c>
      <c r="N68" s="435">
        <f>SUMIFS(Import!$H:$H,Import!$A:$A,N$1,Import!$B:$B,$A67,Import!$D:$D,"PP Lead")</f>
        <v>0</v>
      </c>
      <c r="O68" s="435">
        <f>SUMIFS(Import!$H:$H,Import!$A:$A,O$1,Import!$B:$B,$A67,Import!$D:$D,"PP Lead")</f>
        <v>0</v>
      </c>
      <c r="P68" s="435">
        <f>SUMIFS(Import!$H:$H,Import!$A:$A,P$1,Import!$B:$B,$A67,Import!$D:$D,"PP Lead")</f>
        <v>0</v>
      </c>
      <c r="Q68" s="435">
        <f>SUMIFS(Import!$H:$H,Import!$A:$A,Q$1,Import!$B:$B,$A67,Import!$D:$D,"PP Lead")</f>
        <v>0</v>
      </c>
      <c r="R68" s="435">
        <f>SUMIFS(Import!$H:$H,Import!$A:$A,R$1,Import!$B:$B,$A67,Import!$D:$D,"PP Lead")</f>
        <v>15</v>
      </c>
      <c r="S68" s="435">
        <f>SUMIFS(Import!$H:$H,Import!$A:$A,S$1,Import!$B:$B,$A67,Import!$D:$D,"PP Lead")</f>
        <v>0</v>
      </c>
      <c r="T68" s="435">
        <f>SUMIFS(Import!$H:$H,Import!$A:$A,T$1,Import!$B:$B,$A67,Import!$D:$D,"PP Lead")</f>
        <v>0</v>
      </c>
      <c r="U68" s="435">
        <f>SUMIFS(Import!$H:$H,Import!$A:$A,U$1,Import!$B:$B,$A67,Import!$D:$D,"PP Lead")</f>
        <v>0</v>
      </c>
      <c r="V68" s="435">
        <f>SUMIFS(Import!$H:$H,Import!$A:$A,V$1,Import!$B:$B,$A67,Import!$D:$D,"PP Lead")</f>
        <v>0</v>
      </c>
      <c r="W68" s="435">
        <f>SUMIFS(Import!$H:$H,Import!$A:$A,W$1,Import!$B:$B,$A67,Import!$D:$D,"PP Lead")</f>
        <v>0</v>
      </c>
      <c r="X68" s="435">
        <f>SUMIFS(Import!$H:$H,Import!$A:$A,X$1,Import!$B:$B,$A67,Import!$D:$D,"PP Lead")</f>
        <v>0</v>
      </c>
      <c r="Y68" s="435">
        <f>SUMIFS(Import!$H:$H,Import!$A:$A,Y$1,Import!$B:$B,$A67,Import!$D:$D,"PP Lead")</f>
        <v>0</v>
      </c>
      <c r="Z68" s="435">
        <f>SUMIFS(Import!$H:$H,Import!$A:$A,Z$1,Import!$B:$B,$A67,Import!$D:$D,"PP Lead")</f>
        <v>0</v>
      </c>
      <c r="AA68" s="435">
        <f>SUMIFS(Import!$H:$H,Import!$A:$A,AA$1,Import!$B:$B,$A67,Import!$D:$D,"PP Lead")</f>
        <v>0</v>
      </c>
      <c r="AB68" s="435">
        <f>SUMIFS(Import!$H:$H,Import!$A:$A,AB$1,Import!$B:$B,$A67,Import!$D:$D,"PP Lead")</f>
        <v>0</v>
      </c>
      <c r="AC68" s="435">
        <f>SUMIFS(Import!$H:$H,Import!$A:$A,AC$1,Import!$B:$B,$A67,Import!$D:$D,"PP Lead")</f>
        <v>0</v>
      </c>
      <c r="AD68" s="435">
        <f>SUMIFS(Import!$H:$H,Import!$A:$A,AD$1,Import!$B:$B,$A67,Import!$D:$D,"PP Lead")</f>
        <v>0</v>
      </c>
      <c r="AE68" s="435">
        <f>SUMIFS(Import!$H:$H,Import!$A:$A,AE$1,Import!$B:$B,$A67,Import!$D:$D,"PP Lead")</f>
        <v>0</v>
      </c>
      <c r="AF68" s="435">
        <f>SUMIFS(Import!$H:$H,Import!$A:$A,AF$1,Import!$B:$B,$A67,Import!$D:$D,"PP Lead")</f>
        <v>0</v>
      </c>
      <c r="AG68" s="435">
        <f>SUMIFS(Import!$H:$H,Import!$A:$A,AG$1,Import!$B:$B,$A67,Import!$D:$D,"PP Lead")</f>
        <v>0</v>
      </c>
      <c r="AH68" s="435">
        <f>SUMIFS(Import!$H:$H,Import!$A:$A,AH$1,Import!$B:$B,$A67,Import!$D:$D,"PP Lead")</f>
        <v>0</v>
      </c>
      <c r="AI68" s="435">
        <f>SUMIFS(Import!$H:$H,Import!$A:$A,AI$1,Import!$B:$B,$A67,Import!$D:$D,"PP Lead")</f>
        <v>0</v>
      </c>
      <c r="AJ68" s="435">
        <f>SUMIFS(Import!$H:$H,Import!$A:$A,AJ$1,Import!$B:$B,$A67,Import!$D:$D,"PP Lead")</f>
        <v>0</v>
      </c>
      <c r="AK68" s="435">
        <f>SUMIFS(Import!$H:$H,Import!$A:$A,AK$1,Import!$B:$B,$A67,Import!$D:$D,"PP Lead")</f>
        <v>0</v>
      </c>
      <c r="AL68" s="435">
        <f>SUMIFS(Import!$H:$H,Import!$A:$A,AL$1,Import!$B:$B,$A67,Import!$D:$D,"PP Lead")</f>
        <v>0</v>
      </c>
      <c r="AM68" s="435">
        <f>SUMIFS(Import!$H:$H,Import!$A:$A,AM$1,Import!$B:$B,$A67,Import!$D:$D,"PP Lead")</f>
        <v>0</v>
      </c>
      <c r="AN68" s="435">
        <f>SUMIFS(Import!$H:$H,Import!$A:$A,AN$1,Import!$B:$B,$A67,Import!$D:$D,"PP Lead")</f>
        <v>0</v>
      </c>
      <c r="AO68" s="435">
        <f>SUMIFS(Import!$H:$H,Import!$A:$A,AO$1,Import!$B:$B,$A67,Import!$D:$D,"PP Lead")</f>
        <v>0</v>
      </c>
      <c r="AP68" s="435">
        <f>SUMIFS(Import!$H:$H,Import!$A:$A,AP$1,Import!$B:$B,$A67,Import!$D:$D,"PP Lead")</f>
        <v>0</v>
      </c>
      <c r="AQ68" s="435">
        <f>SUMIFS(Import!$H:$H,Import!$A:$A,AQ$1,Import!$B:$B,$A67,Import!$D:$D,"PP Lead")</f>
        <v>0</v>
      </c>
      <c r="AR68" s="435">
        <f>SUMIFS(Import!$H:$H,Import!$A:$A,AR$1,Import!$B:$B,$A67,Import!$D:$D,"PP Lead")</f>
        <v>0</v>
      </c>
      <c r="AS68" s="435">
        <f>SUMIFS(Import!$H:$H,Import!$A:$A,AS$1,Import!$B:$B,$A67,Import!$D:$D,"PP Lead")</f>
        <v>0</v>
      </c>
      <c r="AT68" s="435">
        <f>SUMIFS(Import!$H:$H,Import!$A:$A,AT$1,Import!$B:$B,$A67,Import!$D:$D,"PP Lead")</f>
        <v>0</v>
      </c>
      <c r="AU68" s="435">
        <f>SUMIFS(Import!$H:$H,Import!$A:$A,AU$1,Import!$B:$B,$A67,Import!$D:$D,"PP Lead")</f>
        <v>0</v>
      </c>
      <c r="AV68" s="435">
        <f>SUMIFS(Import!$H:$H,Import!$A:$A,AV$1,Import!$B:$B,$A67,Import!$D:$D,"PP Lead")</f>
        <v>0</v>
      </c>
      <c r="AW68" s="435">
        <f>SUMIFS(Import!$H:$H,Import!$A:$A,AW$1,Import!$B:$B,$A67,Import!$D:$D,"PP Lead")</f>
        <v>0</v>
      </c>
      <c r="AX68" s="435">
        <f>SUMIFS(Import!$H:$H,Import!$A:$A,AX$1,Import!$B:$B,$A67,Import!$D:$D,"PP Lead")</f>
        <v>0</v>
      </c>
      <c r="AY68" s="435">
        <f>SUMIFS(Import!$H:$H,Import!$A:$A,AY$1,Import!$B:$B,$A67,Import!$D:$D,"PP Lead")</f>
        <v>0</v>
      </c>
      <c r="AZ68" s="435">
        <f>SUMIFS(Import!$H:$H,Import!$A:$A,AZ$1,Import!$B:$B,$A67,Import!$D:$D,"PP Lead")</f>
        <v>0</v>
      </c>
      <c r="BA68" s="435">
        <f>SUMIFS(Import!$H:$H,Import!$A:$A,BA$1,Import!$B:$B,$A67,Import!$D:$D,"PP Lead")</f>
        <v>0</v>
      </c>
      <c r="BB68" s="435">
        <f>SUMIFS(Import!$H:$H,Import!$A:$A,BB$1,Import!$B:$B,$A67,Import!$D:$D,"PP Lead")</f>
        <v>0</v>
      </c>
      <c r="BC68" s="435">
        <f>SUMIFS(Import!$H:$H,Import!$A:$A,BC$1,Import!$B:$B,$A67,Import!$D:$D,"PP Lead")</f>
        <v>0</v>
      </c>
      <c r="BD68" s="436">
        <f>SUMIFS(Import!$H:$H,Import!$A:$A,BD$1,Import!$B:$B,$A67,Import!$D:$D,"PP Lead")</f>
        <v>0</v>
      </c>
    </row>
    <row r="69" spans="1:56" s="36" customFormat="1" x14ac:dyDescent="0.2">
      <c r="A69" s="550"/>
      <c r="B69" s="19" t="s">
        <v>91</v>
      </c>
      <c r="C69" s="19" t="s">
        <v>92</v>
      </c>
      <c r="D69" s="562"/>
      <c r="E69" s="563"/>
      <c r="F69" s="563"/>
      <c r="G69" s="563"/>
      <c r="H69" s="563"/>
      <c r="I69" s="563"/>
      <c r="J69" s="563"/>
      <c r="K69" s="563"/>
      <c r="L69" s="563"/>
      <c r="M69" s="563"/>
      <c r="N69" s="563"/>
      <c r="O69" s="563"/>
      <c r="P69" s="563"/>
      <c r="Q69" s="563"/>
      <c r="R69" s="563"/>
      <c r="S69" s="563"/>
      <c r="T69" s="563"/>
      <c r="U69" s="563"/>
      <c r="V69" s="563"/>
      <c r="W69" s="563"/>
      <c r="X69" s="563"/>
      <c r="Y69" s="563"/>
      <c r="Z69" s="563"/>
      <c r="AA69" s="563"/>
      <c r="AB69" s="563"/>
      <c r="AC69" s="563"/>
      <c r="AD69" s="563"/>
      <c r="AE69" s="563"/>
      <c r="AF69" s="563"/>
      <c r="AG69" s="563"/>
      <c r="AH69" s="563"/>
      <c r="AI69" s="563"/>
      <c r="AJ69" s="563"/>
      <c r="AK69" s="563"/>
      <c r="AL69" s="563"/>
      <c r="AM69" s="563"/>
      <c r="AN69" s="563"/>
      <c r="AO69" s="563"/>
      <c r="AP69" s="563"/>
      <c r="AQ69" s="563"/>
      <c r="AR69" s="563"/>
      <c r="AS69" s="563"/>
      <c r="AT69" s="563"/>
      <c r="AU69" s="563"/>
      <c r="AV69" s="563"/>
      <c r="AW69" s="563"/>
      <c r="AX69" s="563"/>
      <c r="AY69" s="563"/>
      <c r="AZ69" s="563"/>
      <c r="BA69" s="563"/>
      <c r="BB69" s="563"/>
      <c r="BC69" s="563"/>
      <c r="BD69" s="564"/>
    </row>
    <row r="70" spans="1:56" s="36" customFormat="1" x14ac:dyDescent="0.2">
      <c r="A70" s="551"/>
      <c r="B70" s="20" t="s">
        <v>90</v>
      </c>
      <c r="C70" s="21">
        <f>SUM(D70:BD70)</f>
        <v>0</v>
      </c>
      <c r="D70" s="565"/>
      <c r="E70" s="566"/>
      <c r="F70" s="566"/>
      <c r="G70" s="566"/>
      <c r="H70" s="566"/>
      <c r="I70" s="566"/>
      <c r="J70" s="566"/>
      <c r="K70" s="566"/>
      <c r="L70" s="566"/>
      <c r="M70" s="566"/>
      <c r="N70" s="566"/>
      <c r="O70" s="566"/>
      <c r="P70" s="566"/>
      <c r="Q70" s="566"/>
      <c r="R70" s="566"/>
      <c r="S70" s="566"/>
      <c r="T70" s="566"/>
      <c r="U70" s="566"/>
      <c r="V70" s="566"/>
      <c r="W70" s="566"/>
      <c r="X70" s="566"/>
      <c r="Y70" s="566"/>
      <c r="Z70" s="566"/>
      <c r="AA70" s="566"/>
      <c r="AB70" s="566"/>
      <c r="AC70" s="566"/>
      <c r="AD70" s="566"/>
      <c r="AE70" s="566"/>
      <c r="AF70" s="566"/>
      <c r="AG70" s="566"/>
      <c r="AH70" s="566"/>
      <c r="AI70" s="566"/>
      <c r="AJ70" s="566"/>
      <c r="AK70" s="566"/>
      <c r="AL70" s="566"/>
      <c r="AM70" s="566"/>
      <c r="AN70" s="566"/>
      <c r="AO70" s="566"/>
      <c r="AP70" s="566"/>
      <c r="AQ70" s="566"/>
      <c r="AR70" s="566"/>
      <c r="AS70" s="566"/>
      <c r="AT70" s="566"/>
      <c r="AU70" s="566"/>
      <c r="AV70" s="566"/>
      <c r="AW70" s="566"/>
      <c r="AX70" s="566"/>
      <c r="AY70" s="566"/>
      <c r="AZ70" s="566"/>
      <c r="BA70" s="566"/>
      <c r="BB70" s="566"/>
      <c r="BC70" s="566"/>
      <c r="BD70" s="567"/>
    </row>
    <row r="71" spans="1:56" s="37" customFormat="1" ht="12" thickBot="1" x14ac:dyDescent="0.25">
      <c r="A71" s="22" t="str">
        <f>IFERROR("Total Cost: $"&amp;ROUND((C71-0.46*C70)*1.26+(0.46*C70),2)&amp;" - "&amp;"Hourly: $"&amp;ROUND(((C71-0.46*C70)*1.26+(0.46*C70))/C67,2),0)</f>
        <v>Total Cost: $166.95 - Hourly: $14.21</v>
      </c>
      <c r="B71" s="23" t="s">
        <v>93</v>
      </c>
      <c r="C71" s="23">
        <f>SUM(D71:BD71)</f>
        <v>132.5</v>
      </c>
      <c r="D71" s="24">
        <f>((D67*D$82)+D68+(D69*D67)+ROUNDUP(D70*0.46,0))</f>
        <v>30</v>
      </c>
      <c r="E71" s="23">
        <f>((E67*E$82)+E68+(E69*E67)+ROUNDUP(E70*0.46,0))</f>
        <v>0</v>
      </c>
      <c r="F71" s="23">
        <f>((F67*F$82)+F68+(F69*F67)+ROUNDUP(F70*0.46,0))</f>
        <v>27.5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30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45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32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33">
        <f>SUMIFS(Import!$G:$G,Import!$A:$A,BD$1,Import!$B:$B,$A72,Import!$C:$C,$A$1)</f>
        <v>0</v>
      </c>
    </row>
    <row r="73" spans="1:56" s="36" customFormat="1" x14ac:dyDescent="0.2">
      <c r="A73" s="549"/>
      <c r="B73" s="19" t="s">
        <v>117</v>
      </c>
      <c r="C73" s="437">
        <f>SUM(D73:BD73)</f>
        <v>0</v>
      </c>
      <c r="D73" s="434">
        <f>SUMIFS(Import!$H:$H,Import!$A:$A,D$1,Import!$B:$B,$A72,Import!$D:$D,"PP Lead")</f>
        <v>0</v>
      </c>
      <c r="E73" s="435">
        <f>SUMIFS(Import!$H:$H,Import!$A:$A,E$1,Import!$B:$B,$A72,Import!$D:$D,"PP Lead")</f>
        <v>0</v>
      </c>
      <c r="F73" s="435">
        <f>SUMIFS(Import!$H:$H,Import!$A:$A,F$1,Import!$B:$B,$A72,Import!$D:$D,"PP Lead")</f>
        <v>0</v>
      </c>
      <c r="G73" s="435">
        <f>SUMIFS(Import!$H:$H,Import!$A:$A,G$1,Import!$B:$B,$A72,Import!$D:$D,"PP Lead")</f>
        <v>0</v>
      </c>
      <c r="H73" s="435">
        <f>SUMIFS(Import!$H:$H,Import!$A:$A,H$1,Import!$B:$B,$A72,Import!$D:$D,"PP Lead")</f>
        <v>0</v>
      </c>
      <c r="I73" s="435">
        <f>SUMIFS(Import!$H:$H,Import!$A:$A,I$1,Import!$B:$B,$A72,Import!$D:$D,"PP Lead")</f>
        <v>0</v>
      </c>
      <c r="J73" s="435">
        <f>SUMIFS(Import!$H:$H,Import!$A:$A,J$1,Import!$B:$B,$A72,Import!$D:$D,"PP Lead")</f>
        <v>0</v>
      </c>
      <c r="K73" s="435">
        <f>SUMIFS(Import!$H:$H,Import!$A:$A,K$1,Import!$B:$B,$A72,Import!$D:$D,"PP Lead")</f>
        <v>0</v>
      </c>
      <c r="L73" s="435">
        <f>SUMIFS(Import!$H:$H,Import!$A:$A,L$1,Import!$B:$B,$A72,Import!$D:$D,"PP Lead")</f>
        <v>0</v>
      </c>
      <c r="M73" s="435">
        <f>SUMIFS(Import!$H:$H,Import!$A:$A,M$1,Import!$B:$B,$A72,Import!$D:$D,"PP Lead")</f>
        <v>0</v>
      </c>
      <c r="N73" s="435">
        <f>SUMIFS(Import!$H:$H,Import!$A:$A,N$1,Import!$B:$B,$A72,Import!$D:$D,"PP Lead")</f>
        <v>0</v>
      </c>
      <c r="O73" s="435">
        <f>SUMIFS(Import!$H:$H,Import!$A:$A,O$1,Import!$B:$B,$A72,Import!$D:$D,"PP Lead")</f>
        <v>0</v>
      </c>
      <c r="P73" s="435">
        <f>SUMIFS(Import!$H:$H,Import!$A:$A,P$1,Import!$B:$B,$A72,Import!$D:$D,"PP Lead")</f>
        <v>0</v>
      </c>
      <c r="Q73" s="435">
        <f>SUMIFS(Import!$H:$H,Import!$A:$A,Q$1,Import!$B:$B,$A72,Import!$D:$D,"PP Lead")</f>
        <v>0</v>
      </c>
      <c r="R73" s="435">
        <f>SUMIFS(Import!$H:$H,Import!$A:$A,R$1,Import!$B:$B,$A72,Import!$D:$D,"PP Lead")</f>
        <v>0</v>
      </c>
      <c r="S73" s="435">
        <f>SUMIFS(Import!$H:$H,Import!$A:$A,S$1,Import!$B:$B,$A72,Import!$D:$D,"PP Lead")</f>
        <v>0</v>
      </c>
      <c r="T73" s="435">
        <f>SUMIFS(Import!$H:$H,Import!$A:$A,T$1,Import!$B:$B,$A72,Import!$D:$D,"PP Lead")</f>
        <v>0</v>
      </c>
      <c r="U73" s="435">
        <f>SUMIFS(Import!$H:$H,Import!$A:$A,U$1,Import!$B:$B,$A72,Import!$D:$D,"PP Lead")</f>
        <v>0</v>
      </c>
      <c r="V73" s="435">
        <f>SUMIFS(Import!$H:$H,Import!$A:$A,V$1,Import!$B:$B,$A72,Import!$D:$D,"PP Lead")</f>
        <v>0</v>
      </c>
      <c r="W73" s="435">
        <f>SUMIFS(Import!$H:$H,Import!$A:$A,W$1,Import!$B:$B,$A72,Import!$D:$D,"PP Lead")</f>
        <v>0</v>
      </c>
      <c r="X73" s="435">
        <f>SUMIFS(Import!$H:$H,Import!$A:$A,X$1,Import!$B:$B,$A72,Import!$D:$D,"PP Lead")</f>
        <v>0</v>
      </c>
      <c r="Y73" s="435">
        <f>SUMIFS(Import!$H:$H,Import!$A:$A,Y$1,Import!$B:$B,$A72,Import!$D:$D,"PP Lead")</f>
        <v>0</v>
      </c>
      <c r="Z73" s="435">
        <f>SUMIFS(Import!$H:$H,Import!$A:$A,Z$1,Import!$B:$B,$A72,Import!$D:$D,"PP Lead")</f>
        <v>0</v>
      </c>
      <c r="AA73" s="435">
        <f>SUMIFS(Import!$H:$H,Import!$A:$A,AA$1,Import!$B:$B,$A72,Import!$D:$D,"PP Lead")</f>
        <v>0</v>
      </c>
      <c r="AB73" s="435">
        <f>SUMIFS(Import!$H:$H,Import!$A:$A,AB$1,Import!$B:$B,$A72,Import!$D:$D,"PP Lead")</f>
        <v>0</v>
      </c>
      <c r="AC73" s="435">
        <f>SUMIFS(Import!$H:$H,Import!$A:$A,AC$1,Import!$B:$B,$A72,Import!$D:$D,"PP Lead")</f>
        <v>0</v>
      </c>
      <c r="AD73" s="435">
        <f>SUMIFS(Import!$H:$H,Import!$A:$A,AD$1,Import!$B:$B,$A72,Import!$D:$D,"PP Lead")</f>
        <v>0</v>
      </c>
      <c r="AE73" s="435">
        <f>SUMIFS(Import!$H:$H,Import!$A:$A,AE$1,Import!$B:$B,$A72,Import!$D:$D,"PP Lead")</f>
        <v>0</v>
      </c>
      <c r="AF73" s="435">
        <f>SUMIFS(Import!$H:$H,Import!$A:$A,AF$1,Import!$B:$B,$A72,Import!$D:$D,"PP Lead")</f>
        <v>0</v>
      </c>
      <c r="AG73" s="435">
        <f>SUMIFS(Import!$H:$H,Import!$A:$A,AG$1,Import!$B:$B,$A72,Import!$D:$D,"PP Lead")</f>
        <v>0</v>
      </c>
      <c r="AH73" s="435">
        <f>SUMIFS(Import!$H:$H,Import!$A:$A,AH$1,Import!$B:$B,$A72,Import!$D:$D,"PP Lead")</f>
        <v>0</v>
      </c>
      <c r="AI73" s="435">
        <f>SUMIFS(Import!$H:$H,Import!$A:$A,AI$1,Import!$B:$B,$A72,Import!$D:$D,"PP Lead")</f>
        <v>0</v>
      </c>
      <c r="AJ73" s="435">
        <f>SUMIFS(Import!$H:$H,Import!$A:$A,AJ$1,Import!$B:$B,$A72,Import!$D:$D,"PP Lead")</f>
        <v>0</v>
      </c>
      <c r="AK73" s="435">
        <f>SUMIFS(Import!$H:$H,Import!$A:$A,AK$1,Import!$B:$B,$A72,Import!$D:$D,"PP Lead")</f>
        <v>0</v>
      </c>
      <c r="AL73" s="435">
        <f>SUMIFS(Import!$H:$H,Import!$A:$A,AL$1,Import!$B:$B,$A72,Import!$D:$D,"PP Lead")</f>
        <v>0</v>
      </c>
      <c r="AM73" s="435">
        <f>SUMIFS(Import!$H:$H,Import!$A:$A,AM$1,Import!$B:$B,$A72,Import!$D:$D,"PP Lead")</f>
        <v>0</v>
      </c>
      <c r="AN73" s="435">
        <f>SUMIFS(Import!$H:$H,Import!$A:$A,AN$1,Import!$B:$B,$A72,Import!$D:$D,"PP Lead")</f>
        <v>0</v>
      </c>
      <c r="AO73" s="435">
        <f>SUMIFS(Import!$H:$H,Import!$A:$A,AO$1,Import!$B:$B,$A72,Import!$D:$D,"PP Lead")</f>
        <v>0</v>
      </c>
      <c r="AP73" s="435">
        <f>SUMIFS(Import!$H:$H,Import!$A:$A,AP$1,Import!$B:$B,$A72,Import!$D:$D,"PP Lead")</f>
        <v>0</v>
      </c>
      <c r="AQ73" s="435">
        <f>SUMIFS(Import!$H:$H,Import!$A:$A,AQ$1,Import!$B:$B,$A72,Import!$D:$D,"PP Lead")</f>
        <v>0</v>
      </c>
      <c r="AR73" s="435">
        <f>SUMIFS(Import!$H:$H,Import!$A:$A,AR$1,Import!$B:$B,$A72,Import!$D:$D,"PP Lead")</f>
        <v>0</v>
      </c>
      <c r="AS73" s="435">
        <f>SUMIFS(Import!$H:$H,Import!$A:$A,AS$1,Import!$B:$B,$A72,Import!$D:$D,"PP Lead")</f>
        <v>0</v>
      </c>
      <c r="AT73" s="435">
        <f>SUMIFS(Import!$H:$H,Import!$A:$A,AT$1,Import!$B:$B,$A72,Import!$D:$D,"PP Lead")</f>
        <v>0</v>
      </c>
      <c r="AU73" s="435">
        <f>SUMIFS(Import!$H:$H,Import!$A:$A,AU$1,Import!$B:$B,$A72,Import!$D:$D,"PP Lead")</f>
        <v>0</v>
      </c>
      <c r="AV73" s="435">
        <f>SUMIFS(Import!$H:$H,Import!$A:$A,AV$1,Import!$B:$B,$A72,Import!$D:$D,"PP Lead")</f>
        <v>0</v>
      </c>
      <c r="AW73" s="435">
        <f>SUMIFS(Import!$H:$H,Import!$A:$A,AW$1,Import!$B:$B,$A72,Import!$D:$D,"PP Lead")</f>
        <v>0</v>
      </c>
      <c r="AX73" s="435">
        <f>SUMIFS(Import!$H:$H,Import!$A:$A,AX$1,Import!$B:$B,$A72,Import!$D:$D,"PP Lead")</f>
        <v>0</v>
      </c>
      <c r="AY73" s="435">
        <f>SUMIFS(Import!$H:$H,Import!$A:$A,AY$1,Import!$B:$B,$A72,Import!$D:$D,"PP Lead")</f>
        <v>0</v>
      </c>
      <c r="AZ73" s="435">
        <f>SUMIFS(Import!$H:$H,Import!$A:$A,AZ$1,Import!$B:$B,$A72,Import!$D:$D,"PP Lead")</f>
        <v>0</v>
      </c>
      <c r="BA73" s="435">
        <f>SUMIFS(Import!$H:$H,Import!$A:$A,BA$1,Import!$B:$B,$A72,Import!$D:$D,"PP Lead")</f>
        <v>0</v>
      </c>
      <c r="BB73" s="435">
        <f>SUMIFS(Import!$H:$H,Import!$A:$A,BB$1,Import!$B:$B,$A72,Import!$D:$D,"PP Lead")</f>
        <v>0</v>
      </c>
      <c r="BC73" s="435">
        <f>SUMIFS(Import!$H:$H,Import!$A:$A,BC$1,Import!$B:$B,$A72,Import!$D:$D,"PP Lead")</f>
        <v>0</v>
      </c>
      <c r="BD73" s="436">
        <f>SUMIFS(Import!$H:$H,Import!$A:$A,BD$1,Import!$B:$B,$A72,Import!$D:$D,"PP Lead")</f>
        <v>0</v>
      </c>
    </row>
    <row r="74" spans="1:56" s="36" customFormat="1" x14ac:dyDescent="0.2">
      <c r="A74" s="550"/>
      <c r="B74" s="19" t="s">
        <v>91</v>
      </c>
      <c r="C74" s="19" t="s">
        <v>92</v>
      </c>
      <c r="D74" s="562"/>
      <c r="E74" s="563"/>
      <c r="F74" s="563"/>
      <c r="G74" s="563"/>
      <c r="H74" s="563"/>
      <c r="I74" s="563"/>
      <c r="J74" s="563"/>
      <c r="K74" s="563"/>
      <c r="L74" s="563"/>
      <c r="M74" s="563"/>
      <c r="N74" s="563"/>
      <c r="O74" s="563"/>
      <c r="P74" s="563"/>
      <c r="Q74" s="563"/>
      <c r="R74" s="563"/>
      <c r="S74" s="563"/>
      <c r="T74" s="563"/>
      <c r="U74" s="563"/>
      <c r="V74" s="563"/>
      <c r="W74" s="563"/>
      <c r="X74" s="563"/>
      <c r="Y74" s="563"/>
      <c r="Z74" s="563"/>
      <c r="AA74" s="563"/>
      <c r="AB74" s="563"/>
      <c r="AC74" s="563"/>
      <c r="AD74" s="563"/>
      <c r="AE74" s="563"/>
      <c r="AF74" s="563"/>
      <c r="AG74" s="563"/>
      <c r="AH74" s="563"/>
      <c r="AI74" s="563"/>
      <c r="AJ74" s="563"/>
      <c r="AK74" s="563"/>
      <c r="AL74" s="563"/>
      <c r="AM74" s="563"/>
      <c r="AN74" s="563"/>
      <c r="AO74" s="563"/>
      <c r="AP74" s="563"/>
      <c r="AQ74" s="563"/>
      <c r="AR74" s="563"/>
      <c r="AS74" s="563"/>
      <c r="AT74" s="563"/>
      <c r="AU74" s="563"/>
      <c r="AV74" s="563"/>
      <c r="AW74" s="563"/>
      <c r="AX74" s="563"/>
      <c r="AY74" s="563"/>
      <c r="AZ74" s="563"/>
      <c r="BA74" s="563"/>
      <c r="BB74" s="563"/>
      <c r="BC74" s="563"/>
      <c r="BD74" s="564"/>
    </row>
    <row r="75" spans="1:56" s="36" customFormat="1" x14ac:dyDescent="0.2">
      <c r="A75" s="551"/>
      <c r="B75" s="20" t="s">
        <v>90</v>
      </c>
      <c r="C75" s="21">
        <f>SUM(D75:BD75)</f>
        <v>0</v>
      </c>
      <c r="D75" s="565"/>
      <c r="E75" s="566"/>
      <c r="F75" s="566"/>
      <c r="G75" s="566"/>
      <c r="H75" s="566"/>
      <c r="I75" s="566"/>
      <c r="J75" s="566"/>
      <c r="K75" s="566"/>
      <c r="L75" s="566"/>
      <c r="M75" s="566"/>
      <c r="N75" s="566"/>
      <c r="O75" s="566"/>
      <c r="P75" s="566"/>
      <c r="Q75" s="566"/>
      <c r="R75" s="566"/>
      <c r="S75" s="566"/>
      <c r="T75" s="566"/>
      <c r="U75" s="566"/>
      <c r="V75" s="566"/>
      <c r="W75" s="566"/>
      <c r="X75" s="566"/>
      <c r="Y75" s="566"/>
      <c r="Z75" s="566"/>
      <c r="AA75" s="566"/>
      <c r="AB75" s="566"/>
      <c r="AC75" s="566"/>
      <c r="AD75" s="566"/>
      <c r="AE75" s="566"/>
      <c r="AF75" s="566"/>
      <c r="AG75" s="566"/>
      <c r="AH75" s="566"/>
      <c r="AI75" s="566"/>
      <c r="AJ75" s="566"/>
      <c r="AK75" s="566"/>
      <c r="AL75" s="566"/>
      <c r="AM75" s="566"/>
      <c r="AN75" s="566"/>
      <c r="AO75" s="566"/>
      <c r="AP75" s="566"/>
      <c r="AQ75" s="566"/>
      <c r="AR75" s="566"/>
      <c r="AS75" s="566"/>
      <c r="AT75" s="566"/>
      <c r="AU75" s="566"/>
      <c r="AV75" s="566"/>
      <c r="AW75" s="566"/>
      <c r="AX75" s="566"/>
      <c r="AY75" s="566"/>
      <c r="AZ75" s="566"/>
      <c r="BA75" s="566"/>
      <c r="BB75" s="566"/>
      <c r="BC75" s="566"/>
      <c r="BD75" s="567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32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33">
        <f>SUMIFS(Import!$G:$G,Import!$A:$A,BD$1,Import!$B:$B,$A77,Import!$C:$C,$A$1)</f>
        <v>0</v>
      </c>
    </row>
    <row r="78" spans="1:56" s="36" customFormat="1" x14ac:dyDescent="0.2">
      <c r="A78" s="549"/>
      <c r="B78" s="19" t="s">
        <v>117</v>
      </c>
      <c r="C78" s="437">
        <f>SUM(D78:BD78)</f>
        <v>0</v>
      </c>
      <c r="D78" s="434">
        <f>SUMIFS(Import!$H:$H,Import!$A:$A,D$1,Import!$B:$B,$A77,Import!$D:$D,"PP Lead")</f>
        <v>0</v>
      </c>
      <c r="E78" s="435">
        <f>SUMIFS(Import!$H:$H,Import!$A:$A,E$1,Import!$B:$B,$A77,Import!$D:$D,"PP Lead")</f>
        <v>0</v>
      </c>
      <c r="F78" s="435">
        <f>SUMIFS(Import!$H:$H,Import!$A:$A,F$1,Import!$B:$B,$A77,Import!$D:$D,"PP Lead")</f>
        <v>0</v>
      </c>
      <c r="G78" s="435">
        <f>SUMIFS(Import!$H:$H,Import!$A:$A,G$1,Import!$B:$B,$A77,Import!$D:$D,"PP Lead")</f>
        <v>0</v>
      </c>
      <c r="H78" s="435">
        <f>SUMIFS(Import!$H:$H,Import!$A:$A,H$1,Import!$B:$B,$A77,Import!$D:$D,"PP Lead")</f>
        <v>0</v>
      </c>
      <c r="I78" s="435">
        <f>SUMIFS(Import!$H:$H,Import!$A:$A,I$1,Import!$B:$B,$A77,Import!$D:$D,"PP Lead")</f>
        <v>0</v>
      </c>
      <c r="J78" s="435">
        <f>SUMIFS(Import!$H:$H,Import!$A:$A,J$1,Import!$B:$B,$A77,Import!$D:$D,"PP Lead")</f>
        <v>0</v>
      </c>
      <c r="K78" s="435">
        <f>SUMIFS(Import!$H:$H,Import!$A:$A,K$1,Import!$B:$B,$A77,Import!$D:$D,"PP Lead")</f>
        <v>0</v>
      </c>
      <c r="L78" s="435">
        <f>SUMIFS(Import!$H:$H,Import!$A:$A,L$1,Import!$B:$B,$A77,Import!$D:$D,"PP Lead")</f>
        <v>0</v>
      </c>
      <c r="M78" s="435">
        <f>SUMIFS(Import!$H:$H,Import!$A:$A,M$1,Import!$B:$B,$A77,Import!$D:$D,"PP Lead")</f>
        <v>0</v>
      </c>
      <c r="N78" s="435">
        <f>SUMIFS(Import!$H:$H,Import!$A:$A,N$1,Import!$B:$B,$A77,Import!$D:$D,"PP Lead")</f>
        <v>0</v>
      </c>
      <c r="O78" s="435">
        <f>SUMIFS(Import!$H:$H,Import!$A:$A,O$1,Import!$B:$B,$A77,Import!$D:$D,"PP Lead")</f>
        <v>0</v>
      </c>
      <c r="P78" s="435">
        <f>SUMIFS(Import!$H:$H,Import!$A:$A,P$1,Import!$B:$B,$A77,Import!$D:$D,"PP Lead")</f>
        <v>0</v>
      </c>
      <c r="Q78" s="435">
        <f>SUMIFS(Import!$H:$H,Import!$A:$A,Q$1,Import!$B:$B,$A77,Import!$D:$D,"PP Lead")</f>
        <v>0</v>
      </c>
      <c r="R78" s="435">
        <f>SUMIFS(Import!$H:$H,Import!$A:$A,R$1,Import!$B:$B,$A77,Import!$D:$D,"PP Lead")</f>
        <v>0</v>
      </c>
      <c r="S78" s="435">
        <f>SUMIFS(Import!$H:$H,Import!$A:$A,S$1,Import!$B:$B,$A77,Import!$D:$D,"PP Lead")</f>
        <v>0</v>
      </c>
      <c r="T78" s="435">
        <f>SUMIFS(Import!$H:$H,Import!$A:$A,T$1,Import!$B:$B,$A77,Import!$D:$D,"PP Lead")</f>
        <v>0</v>
      </c>
      <c r="U78" s="435">
        <f>SUMIFS(Import!$H:$H,Import!$A:$A,U$1,Import!$B:$B,$A77,Import!$D:$D,"PP Lead")</f>
        <v>0</v>
      </c>
      <c r="V78" s="435">
        <f>SUMIFS(Import!$H:$H,Import!$A:$A,V$1,Import!$B:$B,$A77,Import!$D:$D,"PP Lead")</f>
        <v>0</v>
      </c>
      <c r="W78" s="435">
        <f>SUMIFS(Import!$H:$H,Import!$A:$A,W$1,Import!$B:$B,$A77,Import!$D:$D,"PP Lead")</f>
        <v>0</v>
      </c>
      <c r="X78" s="435">
        <f>SUMIFS(Import!$H:$H,Import!$A:$A,X$1,Import!$B:$B,$A77,Import!$D:$D,"PP Lead")</f>
        <v>0</v>
      </c>
      <c r="Y78" s="435">
        <f>SUMIFS(Import!$H:$H,Import!$A:$A,Y$1,Import!$B:$B,$A77,Import!$D:$D,"PP Lead")</f>
        <v>0</v>
      </c>
      <c r="Z78" s="435">
        <f>SUMIFS(Import!$H:$H,Import!$A:$A,Z$1,Import!$B:$B,$A77,Import!$D:$D,"PP Lead")</f>
        <v>0</v>
      </c>
      <c r="AA78" s="435">
        <f>SUMIFS(Import!$H:$H,Import!$A:$A,AA$1,Import!$B:$B,$A77,Import!$D:$D,"PP Lead")</f>
        <v>0</v>
      </c>
      <c r="AB78" s="435">
        <f>SUMIFS(Import!$H:$H,Import!$A:$A,AB$1,Import!$B:$B,$A77,Import!$D:$D,"PP Lead")</f>
        <v>0</v>
      </c>
      <c r="AC78" s="435">
        <f>SUMIFS(Import!$H:$H,Import!$A:$A,AC$1,Import!$B:$B,$A77,Import!$D:$D,"PP Lead")</f>
        <v>0</v>
      </c>
      <c r="AD78" s="435">
        <f>SUMIFS(Import!$H:$H,Import!$A:$A,AD$1,Import!$B:$B,$A77,Import!$D:$D,"PP Lead")</f>
        <v>0</v>
      </c>
      <c r="AE78" s="435">
        <f>SUMIFS(Import!$H:$H,Import!$A:$A,AE$1,Import!$B:$B,$A77,Import!$D:$D,"PP Lead")</f>
        <v>0</v>
      </c>
      <c r="AF78" s="435">
        <f>SUMIFS(Import!$H:$H,Import!$A:$A,AF$1,Import!$B:$B,$A77,Import!$D:$D,"PP Lead")</f>
        <v>0</v>
      </c>
      <c r="AG78" s="435">
        <f>SUMIFS(Import!$H:$H,Import!$A:$A,AG$1,Import!$B:$B,$A77,Import!$D:$D,"PP Lead")</f>
        <v>0</v>
      </c>
      <c r="AH78" s="435">
        <f>SUMIFS(Import!$H:$H,Import!$A:$A,AH$1,Import!$B:$B,$A77,Import!$D:$D,"PP Lead")</f>
        <v>0</v>
      </c>
      <c r="AI78" s="435">
        <f>SUMIFS(Import!$H:$H,Import!$A:$A,AI$1,Import!$B:$B,$A77,Import!$D:$D,"PP Lead")</f>
        <v>0</v>
      </c>
      <c r="AJ78" s="435">
        <f>SUMIFS(Import!$H:$H,Import!$A:$A,AJ$1,Import!$B:$B,$A77,Import!$D:$D,"PP Lead")</f>
        <v>0</v>
      </c>
      <c r="AK78" s="435">
        <f>SUMIFS(Import!$H:$H,Import!$A:$A,AK$1,Import!$B:$B,$A77,Import!$D:$D,"PP Lead")</f>
        <v>0</v>
      </c>
      <c r="AL78" s="435">
        <f>SUMIFS(Import!$H:$H,Import!$A:$A,AL$1,Import!$B:$B,$A77,Import!$D:$D,"PP Lead")</f>
        <v>0</v>
      </c>
      <c r="AM78" s="435">
        <f>SUMIFS(Import!$H:$H,Import!$A:$A,AM$1,Import!$B:$B,$A77,Import!$D:$D,"PP Lead")</f>
        <v>0</v>
      </c>
      <c r="AN78" s="435">
        <f>SUMIFS(Import!$H:$H,Import!$A:$A,AN$1,Import!$B:$B,$A77,Import!$D:$D,"PP Lead")</f>
        <v>0</v>
      </c>
      <c r="AO78" s="435">
        <f>SUMIFS(Import!$H:$H,Import!$A:$A,AO$1,Import!$B:$B,$A77,Import!$D:$D,"PP Lead")</f>
        <v>0</v>
      </c>
      <c r="AP78" s="435">
        <f>SUMIFS(Import!$H:$H,Import!$A:$A,AP$1,Import!$B:$B,$A77,Import!$D:$D,"PP Lead")</f>
        <v>0</v>
      </c>
      <c r="AQ78" s="435">
        <f>SUMIFS(Import!$H:$H,Import!$A:$A,AQ$1,Import!$B:$B,$A77,Import!$D:$D,"PP Lead")</f>
        <v>0</v>
      </c>
      <c r="AR78" s="435">
        <f>SUMIFS(Import!$H:$H,Import!$A:$A,AR$1,Import!$B:$B,$A77,Import!$D:$D,"PP Lead")</f>
        <v>0</v>
      </c>
      <c r="AS78" s="435">
        <f>SUMIFS(Import!$H:$H,Import!$A:$A,AS$1,Import!$B:$B,$A77,Import!$D:$D,"PP Lead")</f>
        <v>0</v>
      </c>
      <c r="AT78" s="435">
        <f>SUMIFS(Import!$H:$H,Import!$A:$A,AT$1,Import!$B:$B,$A77,Import!$D:$D,"PP Lead")</f>
        <v>0</v>
      </c>
      <c r="AU78" s="435">
        <f>SUMIFS(Import!$H:$H,Import!$A:$A,AU$1,Import!$B:$B,$A77,Import!$D:$D,"PP Lead")</f>
        <v>0</v>
      </c>
      <c r="AV78" s="435">
        <f>SUMIFS(Import!$H:$H,Import!$A:$A,AV$1,Import!$B:$B,$A77,Import!$D:$D,"PP Lead")</f>
        <v>0</v>
      </c>
      <c r="AW78" s="435">
        <f>SUMIFS(Import!$H:$H,Import!$A:$A,AW$1,Import!$B:$B,$A77,Import!$D:$D,"PP Lead")</f>
        <v>0</v>
      </c>
      <c r="AX78" s="435">
        <f>SUMIFS(Import!$H:$H,Import!$A:$A,AX$1,Import!$B:$B,$A77,Import!$D:$D,"PP Lead")</f>
        <v>0</v>
      </c>
      <c r="AY78" s="435">
        <f>SUMIFS(Import!$H:$H,Import!$A:$A,AY$1,Import!$B:$B,$A77,Import!$D:$D,"PP Lead")</f>
        <v>0</v>
      </c>
      <c r="AZ78" s="435">
        <f>SUMIFS(Import!$H:$H,Import!$A:$A,AZ$1,Import!$B:$B,$A77,Import!$D:$D,"PP Lead")</f>
        <v>0</v>
      </c>
      <c r="BA78" s="435">
        <f>SUMIFS(Import!$H:$H,Import!$A:$A,BA$1,Import!$B:$B,$A77,Import!$D:$D,"PP Lead")</f>
        <v>0</v>
      </c>
      <c r="BB78" s="435">
        <f>SUMIFS(Import!$H:$H,Import!$A:$A,BB$1,Import!$B:$B,$A77,Import!$D:$D,"PP Lead")</f>
        <v>0</v>
      </c>
      <c r="BC78" s="435">
        <f>SUMIFS(Import!$H:$H,Import!$A:$A,BC$1,Import!$B:$B,$A77,Import!$D:$D,"PP Lead")</f>
        <v>0</v>
      </c>
      <c r="BD78" s="436">
        <f>SUMIFS(Import!$H:$H,Import!$A:$A,BD$1,Import!$B:$B,$A77,Import!$D:$D,"PP Lead")</f>
        <v>0</v>
      </c>
    </row>
    <row r="79" spans="1:56" s="36" customFormat="1" x14ac:dyDescent="0.2">
      <c r="A79" s="550"/>
      <c r="B79" s="19" t="s">
        <v>91</v>
      </c>
      <c r="C79" s="19" t="s">
        <v>92</v>
      </c>
      <c r="D79" s="562"/>
      <c r="E79" s="563"/>
      <c r="F79" s="563"/>
      <c r="G79" s="563"/>
      <c r="H79" s="563"/>
      <c r="I79" s="563"/>
      <c r="J79" s="563"/>
      <c r="K79" s="563"/>
      <c r="L79" s="563"/>
      <c r="M79" s="563"/>
      <c r="N79" s="563"/>
      <c r="O79" s="563"/>
      <c r="P79" s="563"/>
      <c r="Q79" s="563"/>
      <c r="R79" s="563"/>
      <c r="S79" s="563"/>
      <c r="T79" s="563"/>
      <c r="U79" s="563"/>
      <c r="V79" s="563"/>
      <c r="W79" s="563"/>
      <c r="X79" s="563"/>
      <c r="Y79" s="563"/>
      <c r="Z79" s="563"/>
      <c r="AA79" s="563"/>
      <c r="AB79" s="563"/>
      <c r="AC79" s="563"/>
      <c r="AD79" s="563"/>
      <c r="AE79" s="563"/>
      <c r="AF79" s="563"/>
      <c r="AG79" s="563"/>
      <c r="AH79" s="563"/>
      <c r="AI79" s="563"/>
      <c r="AJ79" s="563"/>
      <c r="AK79" s="563"/>
      <c r="AL79" s="563"/>
      <c r="AM79" s="563"/>
      <c r="AN79" s="563"/>
      <c r="AO79" s="563"/>
      <c r="AP79" s="563"/>
      <c r="AQ79" s="563"/>
      <c r="AR79" s="563"/>
      <c r="AS79" s="563"/>
      <c r="AT79" s="563"/>
      <c r="AU79" s="563"/>
      <c r="AV79" s="563"/>
      <c r="AW79" s="563"/>
      <c r="AX79" s="563"/>
      <c r="AY79" s="563"/>
      <c r="AZ79" s="563"/>
      <c r="BA79" s="563"/>
      <c r="BB79" s="563"/>
      <c r="BC79" s="563"/>
      <c r="BD79" s="564"/>
    </row>
    <row r="80" spans="1:56" s="36" customFormat="1" x14ac:dyDescent="0.2">
      <c r="A80" s="551"/>
      <c r="B80" s="20" t="s">
        <v>90</v>
      </c>
      <c r="C80" s="21">
        <f>SUM(D80:BD80)</f>
        <v>0</v>
      </c>
      <c r="D80" s="565"/>
      <c r="E80" s="566"/>
      <c r="F80" s="566"/>
      <c r="G80" s="566"/>
      <c r="H80" s="566"/>
      <c r="I80" s="566"/>
      <c r="J80" s="566"/>
      <c r="K80" s="566"/>
      <c r="L80" s="566"/>
      <c r="M80" s="566"/>
      <c r="N80" s="566"/>
      <c r="O80" s="566"/>
      <c r="P80" s="566"/>
      <c r="Q80" s="566"/>
      <c r="R80" s="566"/>
      <c r="S80" s="566"/>
      <c r="T80" s="566"/>
      <c r="U80" s="566"/>
      <c r="V80" s="566"/>
      <c r="W80" s="566"/>
      <c r="X80" s="566"/>
      <c r="Y80" s="566"/>
      <c r="Z80" s="566"/>
      <c r="AA80" s="566"/>
      <c r="AB80" s="566"/>
      <c r="AC80" s="566"/>
      <c r="AD80" s="566"/>
      <c r="AE80" s="566"/>
      <c r="AF80" s="566"/>
      <c r="AG80" s="566"/>
      <c r="AH80" s="566"/>
      <c r="AI80" s="566"/>
      <c r="AJ80" s="566"/>
      <c r="AK80" s="566"/>
      <c r="AL80" s="566"/>
      <c r="AM80" s="566"/>
      <c r="AN80" s="566"/>
      <c r="AO80" s="566"/>
      <c r="AP80" s="566"/>
      <c r="AQ80" s="566"/>
      <c r="AR80" s="566"/>
      <c r="AS80" s="566"/>
      <c r="AT80" s="566"/>
      <c r="AU80" s="566"/>
      <c r="AV80" s="566"/>
      <c r="AW80" s="566"/>
      <c r="AX80" s="566"/>
      <c r="AY80" s="566"/>
      <c r="AZ80" s="566"/>
      <c r="BA80" s="566"/>
      <c r="BB80" s="566"/>
      <c r="BC80" s="566"/>
      <c r="BD80" s="567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>SUMIF(EmployeeList,D$1,TotalRegWage)</f>
        <v>10</v>
      </c>
      <c r="E82" s="5">
        <f>SUMIF(EmployeeList,E$1,TotalRegWage)</f>
        <v>10</v>
      </c>
      <c r="F82" s="5">
        <f>SUMIF(EmployeeList,F$1,TotalRegWage)</f>
        <v>10</v>
      </c>
      <c r="G82" s="5">
        <f>SUMIF(EmployeeList,G$1,TotalRegWage)</f>
        <v>10</v>
      </c>
      <c r="H82" s="5">
        <f>SUMIF(EmployeeList,H$1,TotalRegWage)</f>
        <v>10</v>
      </c>
      <c r="I82" s="6">
        <f>SUMIF(EmployeeList,I$1,TotalRegWage)</f>
        <v>10</v>
      </c>
      <c r="J82" s="5">
        <f>SUMIF(EmployeeList,J$1,TotalRegWage)</f>
        <v>10</v>
      </c>
      <c r="K82" s="5">
        <f>SUMIF(EmployeeList,K$1,TotalRegWage)</f>
        <v>10</v>
      </c>
      <c r="L82" s="5">
        <f>SUMIF(EmployeeList,L$1,TotalRegWage)</f>
        <v>10</v>
      </c>
      <c r="M82" s="5">
        <f>SUMIF(EmployeeList,M$1,TotalRegWage)</f>
        <v>0</v>
      </c>
      <c r="N82" s="5">
        <f>SUMIF(EmployeeList,N$1,TotalRegWage)</f>
        <v>10</v>
      </c>
      <c r="O82" s="5">
        <f>SUMIF(EmployeeList,O$1,TotalRegWage)</f>
        <v>10</v>
      </c>
      <c r="P82" s="5">
        <f>SUMIF(EmployeeList,P$1,TotalRegWage)</f>
        <v>10</v>
      </c>
      <c r="Q82" s="5">
        <f>SUMIF(EmployeeList,Q$1,TotalRegWage)</f>
        <v>10</v>
      </c>
      <c r="R82" s="5">
        <f>SUMIF(EmployeeList,R$1,TotalRegWage)</f>
        <v>10</v>
      </c>
      <c r="S82" s="5">
        <f>SUMIF(EmployeeList,S$1,TotalRegWage)</f>
        <v>10</v>
      </c>
      <c r="T82" s="5">
        <f>SUMIF(EmployeeList,T$1,TotalRegWage)</f>
        <v>10</v>
      </c>
      <c r="U82" s="5">
        <f>SUMIF(EmployeeList,U$1,TotalRegWage)</f>
        <v>10</v>
      </c>
      <c r="V82" s="5">
        <f>SUMIF(EmployeeList,V$1,TotalRegWage)</f>
        <v>0</v>
      </c>
      <c r="W82" s="5">
        <f>SUMIF(EmployeeList,W$1,TotalRegWage)</f>
        <v>10</v>
      </c>
      <c r="X82" s="5">
        <f>SUMIF(EmployeeList,X$1,TotalRegWage)</f>
        <v>10</v>
      </c>
      <c r="Y82" s="5">
        <f>SUMIF(EmployeeList,Y$1,TotalRegWage)</f>
        <v>10</v>
      </c>
      <c r="Z82" s="5">
        <f>SUMIF(EmployeeList,Z$1,TotalRegWage)</f>
        <v>10</v>
      </c>
      <c r="AA82" s="5">
        <f>SUMIF(EmployeeList,AA$1,TotalRegWage)</f>
        <v>10</v>
      </c>
      <c r="AB82" s="5">
        <f>SUMIF(EmployeeList,AB$1,TotalRegWage)</f>
        <v>10</v>
      </c>
      <c r="AC82" s="5">
        <f>SUMIF(EmployeeList,AC$1,TotalRegWage)</f>
        <v>10</v>
      </c>
      <c r="AD82" s="5">
        <f>SUMIF(EmployeeList,AD$1,TotalRegWage)</f>
        <v>10</v>
      </c>
      <c r="AE82" s="5">
        <f>SUMIF(EmployeeList,AE$1,TotalRegWage)</f>
        <v>0</v>
      </c>
      <c r="AF82" s="5">
        <f>SUMIF(EmployeeList,AF$1,TotalRegWage)</f>
        <v>0</v>
      </c>
      <c r="AG82" s="5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2" thickBot="1" x14ac:dyDescent="0.25">
      <c r="A83" s="40"/>
      <c r="B83" s="41"/>
      <c r="C83" s="42"/>
      <c r="D83" s="43"/>
      <c r="E83" s="42"/>
      <c r="F83" s="44"/>
      <c r="G83" s="42"/>
      <c r="H83" s="42"/>
      <c r="I83" s="44"/>
      <c r="J83" s="44"/>
      <c r="K83" s="42"/>
      <c r="L83" s="44"/>
      <c r="M83" s="44"/>
      <c r="N83" s="42"/>
      <c r="O83" s="42"/>
      <c r="P83" s="42"/>
      <c r="Q83" s="42"/>
      <c r="R83" s="42"/>
      <c r="S83" s="42"/>
      <c r="T83" s="42"/>
      <c r="U83" s="42"/>
      <c r="V83" s="42"/>
      <c r="W83" s="44"/>
      <c r="X83" s="44"/>
      <c r="Y83" s="42"/>
      <c r="Z83" s="44"/>
      <c r="AA83" s="42"/>
      <c r="AB83" s="42"/>
      <c r="AC83" s="42"/>
      <c r="AD83" s="44"/>
      <c r="AE83" s="42"/>
      <c r="AF83" s="44"/>
      <c r="AG83" s="42"/>
      <c r="AH83" s="44"/>
      <c r="AI83" s="42"/>
      <c r="AJ83" s="42"/>
      <c r="AK83" s="42"/>
      <c r="AL83" s="44"/>
      <c r="AM83" s="44"/>
      <c r="AN83" s="42"/>
      <c r="AO83" s="42"/>
      <c r="AP83" s="42"/>
      <c r="AQ83" s="44"/>
      <c r="AR83" s="42"/>
      <c r="AS83" s="44"/>
      <c r="AT83" s="42"/>
      <c r="AU83" s="42"/>
      <c r="AV83" s="42"/>
      <c r="AW83" s="42"/>
      <c r="AX83" s="44"/>
      <c r="AY83" s="42"/>
      <c r="AZ83" s="42"/>
      <c r="BA83" s="44"/>
      <c r="BB83" s="44"/>
      <c r="BC83" s="42"/>
      <c r="BD83" s="45"/>
    </row>
    <row r="84" spans="1:56" s="46" customFormat="1" ht="12" thickBot="1" x14ac:dyDescent="0.25">
      <c r="B84" s="26" t="s">
        <v>9</v>
      </c>
      <c r="C84" s="27">
        <f>SUM(D84:BD84)</f>
        <v>366.46999999999997</v>
      </c>
      <c r="D84" s="8">
        <f>SUM(D2,D7,D12,D17,D22,D27,D32,D37,D42,D47,D52,D57,D62,D67,D72,D77)</f>
        <v>10</v>
      </c>
      <c r="E84" s="9">
        <f>SUM(E2,E7,E12,E17,E22,E27,E32,E37,E42,E47,E52,E57,E62,E67,E72,E77)</f>
        <v>18.25</v>
      </c>
      <c r="F84" s="9">
        <f>SUM(F2,F7,F12,F17,F22,F27,F32,F37,F42,F47,F52,F57,F62,F67,F72,F77)</f>
        <v>9</v>
      </c>
      <c r="G84" s="9">
        <f>SUM(G2,G7,G12,G17,G22,G27,G32,G37,G42,G47,G52,G57,G62,G67,G72,G77)</f>
        <v>12.25</v>
      </c>
      <c r="H84" s="9">
        <f>SUM(H2,H7,H12,H17,H22,H27,H32,H37,H42,H47,H52,H57,H62,H67,H72,H77)</f>
        <v>15.75</v>
      </c>
      <c r="I84" s="9">
        <f>SUM(I2,I7,I12,I17,I22,I27,I32,I37,I42,I47,I52,I57,I62,I67,I72,I77)</f>
        <v>4.75</v>
      </c>
      <c r="J84" s="9">
        <f>SUM(J2,J7,J12,J17,J22,J27,J32,J37,J42,J47,J52,J57,J62,J67,J72,J77)</f>
        <v>6.5</v>
      </c>
      <c r="K84" s="9">
        <f>SUM(K2,K7,K12,K17,K22,K27,K32,K37,K42,K47,K52,K57,K62,K67,K72,K77)</f>
        <v>27.25</v>
      </c>
      <c r="L84" s="9">
        <f>SUM(L2,L7,L12,L17,L22,L27,L32,L37,L42,L47,L52,L57,L62,L67,L72,L77)</f>
        <v>11</v>
      </c>
      <c r="M84" s="9">
        <f>SUM(M2,M7,M12,M17,M22,M27,M32,M37,M42,M47,M52,M57,M62,M67,M72,M77)</f>
        <v>13.92</v>
      </c>
      <c r="N84" s="9">
        <f>SUM(N2,N7,N12,N17,N22,N27,N32,N37,N42,N47,N52,N57,N62,N67,N72,N77)</f>
        <v>12</v>
      </c>
      <c r="O84" s="9">
        <f>SUM(O2,O7,O12,O17,O22,O27,O32,O37,O42,O47,O52,O57,O62,O67,O72,O77)</f>
        <v>13.25</v>
      </c>
      <c r="P84" s="9">
        <f>SUM(P2,P7,P12,P17,P22,P27,P32,P37,P42,P47,P52,P57,P62,P67,P72,P77)</f>
        <v>3.25</v>
      </c>
      <c r="Q84" s="9">
        <f>SUM(Q2,Q7,Q12,Q17,Q22,Q27,Q32,Q37,Q42,Q47,Q52,Q57,Q62,Q67,Q72,Q77)</f>
        <v>7.5</v>
      </c>
      <c r="R84" s="9">
        <f>SUM(R2,R7,R12,R17,R22,R27,R32,R37,R42,R47,R52,R57,R62,R67,R72,R77)</f>
        <v>47.75</v>
      </c>
      <c r="S84" s="9">
        <f>SUM(S2,S7,S12,S17,S22,S27,S32,S37,S42,S47,S52,S57,S62,S67,S72,S77)</f>
        <v>3</v>
      </c>
      <c r="T84" s="9">
        <f>SUM(T2,T7,T12,T17,T22,T27,T32,T37,T42,T47,T52,T57,T62,T67,T72,T77)</f>
        <v>1.75</v>
      </c>
      <c r="U84" s="9">
        <f>SUM(U2,U7,U12,U17,U22,U27,U32,U37,U42,U47,U52,U57,U62,U67,U72,U77)</f>
        <v>16</v>
      </c>
      <c r="V84" s="9">
        <f>SUM(V2,V7,V12,V17,V22,V27,V32,V37,V42,V47,V52,V57,V62,V67,V72,V77)</f>
        <v>15.25</v>
      </c>
      <c r="W84" s="9">
        <f>SUM(W2,W7,W12,W17,W22,W27,W32,W37,W42,W47,W52,W57,W62,W67,W72,W77)</f>
        <v>27.25</v>
      </c>
      <c r="X84" s="9">
        <f>SUM(X2,X7,X12,X17,X22,X27,X32,X37,X42,X47,X52,X57,X62,X67,X72,X77)</f>
        <v>4.75</v>
      </c>
      <c r="Y84" s="9">
        <f>SUM(Y2,Y7,Y12,Y17,Y22,Y27,Y32,Y37,Y42,Y47,Y52,Y57,Y62,Y67,Y72,Y77)</f>
        <v>36.549999999999997</v>
      </c>
      <c r="Z84" s="9">
        <f>SUM(Z2,Z7,Z12,Z17,Z22,Z27,Z32,Z37,Z42,Z47,Z52,Z57,Z62,Z67,Z72,Z77)</f>
        <v>4.75</v>
      </c>
      <c r="AA84" s="9">
        <f>SUM(AA2,AA7,AA12,AA17,AA22,AA27,AA32,AA37,AA42,AA47,AA52,AA57,AA62,AA67,AA72,AA77)</f>
        <v>15</v>
      </c>
      <c r="AB84" s="9">
        <f>SUM(AB2,AB7,AB12,AB17,AB22,AB27,AB32,AB37,AB42,AB47,AB52,AB57,AB62,AB67,AB72,AB77)</f>
        <v>3.5</v>
      </c>
      <c r="AC84" s="9">
        <f>SUM(AC2,AC7,AC12,AC17,AC22,AC27,AC32,AC37,AC42,AC47,AC52,AC57,AC62,AC67,AC72,AC77)</f>
        <v>7.5</v>
      </c>
      <c r="AD84" s="9">
        <f>SUM(AD2,AD7,AD12,AD17,AD22,AD27,AD32,AD37,AD42,AD47,AD52,AD57,AD62,AD67,AD72,AD77)</f>
        <v>18.75</v>
      </c>
      <c r="AE84" s="9">
        <f>SUM(AE2,AE7,AE12,AE17,AE22,AE27,AE32,AE37,AE42,AE47,AE52,AE57,AE62,AE67,AE72,AE77)</f>
        <v>0</v>
      </c>
      <c r="AF84" s="9">
        <f>SUM(AF2,AF7,AF12,AF17,AF22,AF27,AF32,AF37,AF42,AF47,AF52,AF57,AF62,AF67,AF72,AF77)</f>
        <v>0</v>
      </c>
      <c r="AG84" s="9">
        <f>SUM(AG2,AG7,AG12,AG17,AG22,AG27,AG32,AG37,AG42,AG47,AG52,AG57,AG62,AG67,AG72,AG77)</f>
        <v>0</v>
      </c>
      <c r="AH84" s="9">
        <f>SUM(AH2,AH7,AH12,AH17,AH22,AH27,AH32,AH37,AH42,AH47,AH52,AH57,AH62,AH67,AH72,AH77)</f>
        <v>0</v>
      </c>
      <c r="AI84" s="9">
        <f>SUM(AI2,AI7,AI12,AI17,AI22,AI27,AI32,AI37,AI42,AI47,AI52,AI57,AI62,AI67,AI72,AI77)</f>
        <v>0</v>
      </c>
      <c r="AJ84" s="9">
        <f>SUM(AJ2,AJ7,AJ12,AJ17,AJ22,AJ27,AJ32,AJ37,AJ42,AJ47,AJ52,AJ57,AJ62,AJ67,AJ72,AJ77)</f>
        <v>0</v>
      </c>
      <c r="AK84" s="9">
        <f>SUM(AK2,AK7,AK12,AK17,AK22,AK27,AK32,AK37,AK42,AK47,AK52,AK57,AK62,AK67,AK72,AK77)</f>
        <v>0</v>
      </c>
      <c r="AL84" s="9">
        <f>SUM(AL2,AL7,AL12,AL17,AL22,AL27,AL32,AL37,AL42,AL47,AL52,AL57,AL62,AL67,AL72,AL77)</f>
        <v>0</v>
      </c>
      <c r="AM84" s="9">
        <f>SUM(AM2,AM7,AM12,AM17,AM22,AM27,AM32,AM37,AM42,AM47,AM52,AM57,AM62,AM67,AM72,AM77)</f>
        <v>0</v>
      </c>
      <c r="AN84" s="9">
        <f>SUM(AN2,AN7,AN12,AN17,AN22,AN27,AN32,AN37,AN42,AN47,AN52,AN57,AN62,AN67,AN72,AN77)</f>
        <v>0</v>
      </c>
      <c r="AO84" s="9">
        <f>SUM(AO2,AO7,AO12,AO17,AO22,AO27,AO32,AO37,AO42,AO47,AO52,AO57,AO62,AO67,AO72,AO77)</f>
        <v>0</v>
      </c>
      <c r="AP84" s="9">
        <f>SUM(AP2,AP7,AP12,AP17,AP22,AP27,AP32,AP37,AP42,AP47,AP52,AP57,AP62,AP67,AP72,AP77)</f>
        <v>0</v>
      </c>
      <c r="AQ84" s="9">
        <f>SUM(AQ2,AQ7,AQ12,AQ17,AQ22,AQ27,AQ32,AQ37,AQ42,AQ47,AQ52,AQ57,AQ62,AQ67,AQ72,AQ77)</f>
        <v>0</v>
      </c>
      <c r="AR84" s="9">
        <f>SUM(AR2,AR7,AR12,AR17,AR22,AR27,AR32,AR37,AR42,AR47,AR52,AR57,AR62,AR67,AR72,AR77)</f>
        <v>0</v>
      </c>
      <c r="AS84" s="9">
        <f>SUM(AS2,AS7,AS12,AS17,AS22,AS27,AS32,AS37,AS42,AS47,AS52,AS57,AS62,AS67,AS72,AS77)</f>
        <v>0</v>
      </c>
      <c r="AT84" s="9">
        <f>SUM(AT2,AT7,AT12,AT17,AT22,AT27,AT32,AT37,AT42,AT47,AT52,AT57,AT62,AT67,AT72,AT77)</f>
        <v>0</v>
      </c>
      <c r="AU84" s="9">
        <f>SUM(AU2,AU7,AU12,AU17,AU22,AU27,AU32,AU37,AU42,AU47,AU52,AU57,AU62,AU67,AU72,AU77)</f>
        <v>0</v>
      </c>
      <c r="AV84" s="9">
        <f>SUM(AV2,AV7,AV12,AV17,AV22,AV27,AV32,AV37,AV42,AV47,AV52,AV57,AV62,AV67,AV72,AV77)</f>
        <v>0</v>
      </c>
      <c r="AW84" s="9">
        <f>SUM(AW2,AW7,AW12,AW17,AW22,AW27,AW32,AW37,AW42,AW47,AW52,AW57,AW62,AW67,AW72,AW77)</f>
        <v>0</v>
      </c>
      <c r="AX84" s="9">
        <f>SUM(AX2,AX7,AX12,AX17,AX22,AX27,AX32,AX37,AX42,AX47,AX52,AX57,AX62,AX67,AX72,AX77)</f>
        <v>0</v>
      </c>
      <c r="AY84" s="9">
        <f>SUM(AY2,AY7,AY12,AY17,AY22,AY27,AY32,AY37,AY42,AY47,AY52,AY57,AY62,AY67,AY72,AY77)</f>
        <v>0</v>
      </c>
      <c r="AZ84" s="9">
        <f>SUM(AZ2,AZ7,AZ12,AZ17,AZ22,AZ27,AZ32,AZ37,AZ42,AZ47,AZ52,AZ57,AZ62,AZ67,AZ72,AZ77)</f>
        <v>0</v>
      </c>
      <c r="BA84" s="9">
        <f>SUM(BA2,BA7,BA12,BA17,BA22,BA27,BA32,BA37,BA42,BA47,BA52,BA57,BA62,BA67,BA72,BA77)</f>
        <v>0</v>
      </c>
      <c r="BB84" s="9">
        <f>SUM(BB2,BB7,BB12,BB17,BB22,BB27,BB32,BB37,BB42,BB47,BB52,BB57,BB62,BB67,BB72,BB77)</f>
        <v>0</v>
      </c>
      <c r="BC84" s="9">
        <f>SUM(BC2,BC7,BC12,BC17,BC22,BC27,BC32,BC37,BC42,BC47,BC52,BC57,BC62,BC67,BC72,BC77)</f>
        <v>0</v>
      </c>
      <c r="BD84" s="10">
        <f>SUM(BD2,BD7,BD12,BD17,BD22,BD27,BD32,BD37,BD42,BD47,BD52,BD57,BD62,BD67,BD72,BD77)</f>
        <v>0</v>
      </c>
    </row>
    <row r="85" spans="1:56" ht="12" thickBot="1" x14ac:dyDescent="0.25">
      <c r="B85" s="28" t="s">
        <v>94</v>
      </c>
      <c r="C85" s="29">
        <f>SUM(D85:BD85)</f>
        <v>220</v>
      </c>
      <c r="D85" s="11">
        <f>SUM(D6,D11,D16,D21,D26,D31,D36,D41,D46,D51,D56,D61,D66,D71,D76,D81,)-(D82*D84)-D86</f>
        <v>0</v>
      </c>
      <c r="E85" s="12">
        <f>SUM(E6,E11,E16,E21,E26,E31,E36,E41,E46,E51,E56,E61,E66,E71,E76,E81,)-(E82*E84)-E86</f>
        <v>40</v>
      </c>
      <c r="F85" s="12">
        <f>SUM(F6,F11,F16,F21,F26,F31,F36,F41,F46,F51,F56,F61,F66,F71,F76,F81,)-(F82*F84)-F86</f>
        <v>0</v>
      </c>
      <c r="G85" s="12">
        <f>SUM(G6,G11,G16,G21,G26,G31,G36,G41,G46,G51,G56,G61,G66,G71,G76,G81,)-(G82*G84)-G86</f>
        <v>0</v>
      </c>
      <c r="H85" s="12">
        <f>SUM(H6,H11,H16,H21,H26,H31,H36,H41,H46,H51,H56,H61,H66,H71,H76,H81,)-(H82*H84)-H86</f>
        <v>0</v>
      </c>
      <c r="I85" s="12">
        <f>SUM(I6,I11,I16,I21,I26,I31,I36,I41,I46,I51,I56,I61,I66,I71,I76,I81,)-(I82*I84)-I86</f>
        <v>0</v>
      </c>
      <c r="J85" s="12">
        <f>SUM(J6,J11,J16,J21,J26,J31,J36,J41,J46,J51,J56,J61,J66,J71,J76,J81,)-(J82*J84)-J86</f>
        <v>0</v>
      </c>
      <c r="K85" s="12">
        <f>SUM(K6,K11,K16,K21,K26,K31,K36,K41,K46,K51,K56,K61,K66,K71,K76,K81,)-(K82*K84)-K86</f>
        <v>0</v>
      </c>
      <c r="L85" s="12">
        <f>SUM(L6,L11,L16,L21,L26,L31,L36,L41,L46,L51,L56,L61,L66,L71,L76,L81,)-(L82*L84)-L86</f>
        <v>0</v>
      </c>
      <c r="M85" s="12">
        <f>SUM(M6,M11,M16,M21,M26,M31,M36,M41,M46,M51,M56,M61,M66,M71,M76,M81,)-(M82*M84)-M86</f>
        <v>0</v>
      </c>
      <c r="N85" s="12">
        <f>SUM(N6,N11,N16,N21,N26,N31,N36,N41,N46,N51,N56,N61,N66,N71,N76,N81,)-(N82*N84)-N86</f>
        <v>0</v>
      </c>
      <c r="O85" s="12">
        <f>SUM(O6,O11,O16,O21,O26,O31,O36,O41,O46,O51,O56,O61,O66,O71,O76,O81,)-(O82*O84)-O86</f>
        <v>0</v>
      </c>
      <c r="P85" s="12">
        <f>SUM(P6,P11,P16,P21,P26,P31,P36,P41,P46,P51,P56,P61,P66,P71,P76,P81,)-(P82*P84)-P86</f>
        <v>0</v>
      </c>
      <c r="Q85" s="12">
        <f>SUM(Q6,Q11,Q16,Q21,Q26,Q31,Q36,Q41,Q46,Q51,Q56,Q61,Q66,Q71,Q76,Q81,)-(Q82*Q84)-Q86</f>
        <v>0</v>
      </c>
      <c r="R85" s="12">
        <f>SUM(R6,R11,R16,R21,R26,R31,R36,R41,R46,R51,R56,R61,R66,R71,R76,R81,)-(R82*R84)-R86</f>
        <v>100</v>
      </c>
      <c r="S85" s="12">
        <f>SUM(S6,S11,S16,S21,S26,S31,S36,S41,S46,S51,S56,S61,S66,S71,S76,S81,)-(S82*S84)-S86</f>
        <v>0</v>
      </c>
      <c r="T85" s="12">
        <f>SUM(T6,T11,T16,T21,T26,T31,T36,T41,T46,T51,T56,T61,T66,T71,T76,T81,)-(T82*T84)-T86</f>
        <v>0</v>
      </c>
      <c r="U85" s="12">
        <f>SUM(U6,U11,U16,U21,U26,U31,U36,U41,U46,U51,U56,U61,U66,U71,U76,U81,)-(U82*U84)-U86</f>
        <v>0</v>
      </c>
      <c r="V85" s="12">
        <f>SUM(V6,V11,V16,V21,V26,V31,V36,V41,V46,V51,V56,V61,V66,V71,V76,V81,)-(V82*V84)-V86</f>
        <v>0</v>
      </c>
      <c r="W85" s="12">
        <f>SUM(W6,W11,W16,W21,W26,W31,W36,W41,W46,W51,W56,W61,W66,W71,W76,W81,)-(W82*W84)-W86</f>
        <v>0</v>
      </c>
      <c r="X85" s="12">
        <f>SUM(X6,X11,X16,X21,X26,X31,X36,X41,X46,X51,X56,X61,X66,X71,X76,X81,)-(X82*X84)-X86</f>
        <v>0</v>
      </c>
      <c r="Y85" s="12">
        <f>SUM(Y6,Y11,Y16,Y21,Y26,Y31,Y36,Y41,Y46,Y51,Y56,Y61,Y66,Y71,Y76,Y81,)-(Y82*Y84)-Y86</f>
        <v>80</v>
      </c>
      <c r="Z85" s="12">
        <f>SUM(Z6,Z11,Z16,Z21,Z26,Z31,Z36,Z41,Z46,Z51,Z56,Z61,Z66,Z71,Z76,Z81,)-(Z82*Z84)-Z86</f>
        <v>0</v>
      </c>
      <c r="AA85" s="12">
        <f>SUM(AA6,AA11,AA16,AA21,AA26,AA31,AA36,AA41,AA46,AA51,AA56,AA61,AA66,AA71,AA76,AA81,)-(AA82*AA84)-AA86</f>
        <v>0</v>
      </c>
      <c r="AB85" s="12">
        <f>SUM(AB6,AB11,AB16,AB21,AB26,AB31,AB36,AB41,AB46,AB51,AB56,AB61,AB66,AB71,AB76,AB81,)-(AB82*AB84)-AB86</f>
        <v>0</v>
      </c>
      <c r="AC85" s="12">
        <f>SUM(AC6,AC11,AC16,AC21,AC26,AC31,AC36,AC41,AC46,AC51,AC56,AC61,AC66,AC71,AC76,AC81,)-(AC82*AC84)-AC86</f>
        <v>0</v>
      </c>
      <c r="AD85" s="12">
        <f>SUM(AD6,AD11,AD16,AD21,AD26,AD31,AD36,AD41,AD46,AD51,AD56,AD61,AD66,AD71,AD76,AD81,)-(AD82*AD84)-AD86</f>
        <v>0</v>
      </c>
      <c r="AE85" s="12">
        <f>SUM(AE6,AE11,AE16,AE21,AE26,AE31,AE36,AE41,AE46,AE51,AE56,AE61,AE66,AE71,AE76,AE81,)-(AE82*AE84)-AE86</f>
        <v>0</v>
      </c>
      <c r="AF85" s="12">
        <f>SUM(AF6,AF11,AF16,AF21,AF26,AF31,AF36,AF41,AF46,AF51,AF56,AF61,AF66,AF71,AF76,AF81,)-(AF82*AF84)-AF86</f>
        <v>0</v>
      </c>
      <c r="AG85" s="12">
        <f>SUM(AG6,AG11,AG16,AG21,AG26,AG31,AG36,AG41,AG46,AG51,AG56,AG61,AG66,AG71,AG76,AG81,)-(AG82*AG84)-AG86</f>
        <v>0</v>
      </c>
      <c r="AH85" s="12">
        <f>SUM(AH6,AH11,AH16,AH21,AH26,AH31,AH36,AH41,AH46,AH51,AH56,AH61,AH66,AH71,AH76,AH81,)-(AH82*AH84)-AH86</f>
        <v>0</v>
      </c>
      <c r="AI85" s="12">
        <f>SUM(AI6,AI11,AI16,AI21,AI26,AI31,AI36,AI41,AI46,AI51,AI56,AI61,AI66,AI71,AI76,AI81,)-(AI82*AI84)-AI86</f>
        <v>0</v>
      </c>
      <c r="AJ85" s="12">
        <f>SUM(AJ6,AJ11,AJ16,AJ21,AJ26,AJ31,AJ36,AJ41,AJ46,AJ51,AJ56,AJ61,AJ66,AJ71,AJ76,AJ81,)-(AJ82*AJ84)-AJ86</f>
        <v>0</v>
      </c>
      <c r="AK85" s="12">
        <f>SUM(AK6,AK11,AK16,AK21,AK26,AK31,AK36,AK41,AK46,AK51,AK56,AK61,AK66,AK71,AK76,AK81,)-(AK82*AK84)-AK86</f>
        <v>0</v>
      </c>
      <c r="AL85" s="12">
        <f>SUM(AL6,AL11,AL16,AL21,AL26,AL31,AL36,AL41,AL46,AL51,AL56,AL61,AL66,AL71,AL76,AL81,)-(AL82*AL84)-AL86</f>
        <v>0</v>
      </c>
      <c r="AM85" s="12">
        <f>SUM(AM6,AM11,AM16,AM21,AM26,AM31,AM36,AM41,AM46,AM51,AM56,AM61,AM66,AM71,AM76,AM81,)-(AM82*AM84)-AM86</f>
        <v>0</v>
      </c>
      <c r="AN85" s="12">
        <f>SUM(AN6,AN11,AN16,AN21,AN26,AN31,AN36,AN41,AN46,AN51,AN56,AN61,AN66,AN71,AN76,AN81,)-(AN82*AN84)-AN86</f>
        <v>0</v>
      </c>
      <c r="AO85" s="12">
        <f>SUM(AO6,AO11,AO16,AO21,AO26,AO31,AO36,AO41,AO46,AO51,AO56,AO61,AO66,AO71,AO76,AO81,)-(AO82*AO84)-AO86</f>
        <v>0</v>
      </c>
      <c r="AP85" s="12">
        <f>SUM(AP6,AP11,AP16,AP21,AP26,AP31,AP36,AP41,AP46,AP51,AP56,AP61,AP66,AP71,AP76,AP81,)-(AP82*AP84)-AP86</f>
        <v>0</v>
      </c>
      <c r="AQ85" s="12">
        <f>SUM(AQ6,AQ11,AQ16,AQ21,AQ26,AQ31,AQ36,AQ41,AQ46,AQ51,AQ56,AQ61,AQ66,AQ71,AQ76,AQ81,)-(AQ82*AQ84)-AQ86</f>
        <v>0</v>
      </c>
      <c r="AR85" s="12">
        <f>SUM(AR6,AR11,AR16,AR21,AR26,AR31,AR36,AR41,AR46,AR51,AR56,AR61,AR66,AR71,AR76,AR81,)-(AR82*AR84)-AR86</f>
        <v>0</v>
      </c>
      <c r="AS85" s="12">
        <f>SUM(AS6,AS11,AS16,AS21,AS26,AS31,AS36,AS41,AS46,AS51,AS56,AS61,AS66,AS71,AS76,AS81,)-(AS82*AS84)-AS86</f>
        <v>0</v>
      </c>
      <c r="AT85" s="12">
        <f>SUM(AT6,AT11,AT16,AT21,AT26,AT31,AT36,AT41,AT46,AT51,AT56,AT61,AT66,AT71,AT76,AT81,)-(AT82*AT84)-AT86</f>
        <v>0</v>
      </c>
      <c r="AU85" s="12">
        <f>SUM(AU6,AU11,AU16,AU21,AU26,AU31,AU36,AU41,AU46,AU51,AU56,AU61,AU66,AU71,AU76,AU81,)-(AU82*AU84)-AU86</f>
        <v>0</v>
      </c>
      <c r="AV85" s="12">
        <f>SUM(AV6,AV11,AV16,AV21,AV26,AV31,AV36,AV41,AV46,AV51,AV56,AV61,AV66,AV71,AV76,AV81,)-(AV82*AV84)-AV86</f>
        <v>0</v>
      </c>
      <c r="AW85" s="12">
        <f>SUM(AW6,AW11,AW16,AW21,AW26,AW31,AW36,AW41,AW46,AW51,AW56,AW61,AW66,AW71,AW76,AW81,)-(AW82*AW84)-AW86</f>
        <v>0</v>
      </c>
      <c r="AX85" s="12">
        <f>SUM(AX6,AX11,AX16,AX21,AX26,AX31,AX36,AX41,AX46,AX51,AX56,AX61,AX66,AX71,AX76,AX81,)-(AX82*AX84)-AX86</f>
        <v>0</v>
      </c>
      <c r="AY85" s="12">
        <f>SUM(AY6,AY11,AY16,AY21,AY26,AY31,AY36,AY41,AY46,AY51,AY56,AY61,AY66,AY71,AY76,AY81,)-(AY82*AY84)-AY86</f>
        <v>0</v>
      </c>
      <c r="AZ85" s="12">
        <f>SUM(AZ6,AZ11,AZ16,AZ21,AZ26,AZ31,AZ36,AZ41,AZ46,AZ51,AZ56,AZ61,AZ66,AZ71,AZ76,AZ81,)-(AZ82*AZ84)-AZ86</f>
        <v>0</v>
      </c>
      <c r="BA85" s="12">
        <f>SUM(BA6,BA11,BA16,BA21,BA26,BA31,BA36,BA41,BA46,BA51,BA56,BA61,BA66,BA71,BA76,BA81,)-(BA82*BA84)-BA86</f>
        <v>0</v>
      </c>
      <c r="BB85" s="12">
        <f>SUM(BB6,BB11,BB16,BB21,BB26,BB31,BB36,BB41,BB46,BB51,BB56,BB61,BB66,BB71,BB76,BB81,)-(BB82*BB84)-BB86</f>
        <v>0</v>
      </c>
      <c r="BC85" s="12">
        <f>SUM(BC6,BC11,BC16,BC21,BC26,BC31,BC36,BC41,BC46,BC51,BC56,BC61,BC66,BC71,BC76,BC81,)-(BC82*BC84)-BC86</f>
        <v>0</v>
      </c>
      <c r="BD85" s="13">
        <f>SUM(BD6,BD11,BD16,BD21,BD26,BD31,BD36,BD41,BD46,BD51,BD56,BD61,BD66,BD71,BD76,BD81,)-(BD82*BD84)-BD86</f>
        <v>0</v>
      </c>
    </row>
    <row r="86" spans="1:56" ht="12" thickBot="1" x14ac:dyDescent="0.25">
      <c r="A86" s="47"/>
      <c r="B86" s="28" t="s">
        <v>45</v>
      </c>
      <c r="C86" s="30">
        <f>SUM(D86:BD86)</f>
        <v>39</v>
      </c>
      <c r="D86" s="14">
        <f>ROUNDUP(SUM(D5,D10,D15,D20,D25,D30,D35,D40,D45,D50,D55,D60,D65,D70,D75,D80)*0.46,0)</f>
        <v>0</v>
      </c>
      <c r="E86" s="15">
        <f>ROUNDUP(SUM(E5,E10,E15,E20,E25,E30,E35,E40,E45,E50,E55,E60,E65,E70,E75,E80)*0.46,0)</f>
        <v>0</v>
      </c>
      <c r="F86" s="15">
        <f>ROUNDUP(SUM(F5,F10,F15,F20,F25,F30,F35,F40,F45,F50,F55,F60,F65,F70,F75,F80)*0.46,0)</f>
        <v>0</v>
      </c>
      <c r="G86" s="15">
        <f>ROUNDUP(SUM(G5,G10,G15,G20,G25,G30,G35,G40,G45,G50,G55,G60,G65,G70,G75,G80)*0.46,0)</f>
        <v>0</v>
      </c>
      <c r="H86" s="15">
        <f>ROUNDUP(SUM(H5,H10,H15,H20,H25,H30,H35,H40,H45,H50,H55,H60,H65,H70,H75,H80)*0.46,0)</f>
        <v>0</v>
      </c>
      <c r="I86" s="15">
        <f>ROUNDUP(SUM(I5,I10,I15,I20,I25,I30,I35,I40,I45,I50,I55,I60,I65,I70,I75,I80)*0.46,0)</f>
        <v>0</v>
      </c>
      <c r="J86" s="15">
        <f>ROUNDUP(SUM(J5,J10,J15,J20,J25,J30,J35,J40,J45,J50,J55,J60,J65,J70,J75,J80)*0.46,0)</f>
        <v>0</v>
      </c>
      <c r="K86" s="15">
        <f>ROUNDUP(SUM(K5,K10,K15,K20,K25,K30,K35,K40,K45,K50,K55,K60,K65,K70,K75,K80)*0.46,0)</f>
        <v>0</v>
      </c>
      <c r="L86" s="15">
        <f>ROUNDUP(SUM(L5,L10,L15,L20,L25,L30,L35,L40,L45,L50,L55,L60,L65,L70,L75,L80)*0.46,0)</f>
        <v>0</v>
      </c>
      <c r="M86" s="15">
        <f>ROUNDUP(SUM(M5,M10,M15,M20,M25,M30,M35,M40,M45,M50,M55,M60,M65,M70,M75,M80)*0.46,0)</f>
        <v>0</v>
      </c>
      <c r="N86" s="15">
        <f>ROUNDUP(SUM(N5,N10,N15,N20,N25,N30,N35,N40,N45,N50,N55,N60,N65,N70,N75,N80)*0.46,0)</f>
        <v>0</v>
      </c>
      <c r="O86" s="15">
        <f>ROUNDUP(SUM(O5,O10,O15,O20,O25,O30,O35,O40,O45,O50,O55,O60,O65,O70,O75,O80)*0.46,0)</f>
        <v>0</v>
      </c>
      <c r="P86" s="15">
        <f>ROUNDUP(SUM(P5,P10,P15,P20,P25,P30,P35,P40,P45,P50,P55,P60,P65,P70,P75,P80)*0.46,0)</f>
        <v>0</v>
      </c>
      <c r="Q86" s="15">
        <f>ROUNDUP(SUM(Q5,Q10,Q15,Q20,Q25,Q30,Q35,Q40,Q45,Q50,Q55,Q60,Q65,Q70,Q75,Q80)*0.46,0)</f>
        <v>0</v>
      </c>
      <c r="R86" s="15">
        <f>ROUNDUP(SUM(R5,R10,R15,R20,R25,R30,R35,R40,R45,R50,R55,R60,R65,R70,R75,R80)*0.46,0)</f>
        <v>0</v>
      </c>
      <c r="S86" s="15">
        <f>ROUNDUP(SUM(S5,S10,S15,S20,S25,S30,S35,S40,S45,S50,S55,S60,S65,S70,S75,S80)*0.46,0)</f>
        <v>0</v>
      </c>
      <c r="T86" s="15">
        <f>ROUNDUP(SUM(T5,T10,T15,T20,T25,T30,T35,T40,T45,T50,T55,T60,T65,T70,T75,T80)*0.46,0)</f>
        <v>0</v>
      </c>
      <c r="U86" s="15">
        <f>ROUNDUP(SUM(U5,U10,U15,U20,U25,U30,U35,U40,U45,U50,U55,U60,U65,U70,U75,U80)*0.46,0)</f>
        <v>0</v>
      </c>
      <c r="V86" s="15">
        <f>ROUNDUP(SUM(V5,V10,V15,V20,V25,V30,V35,V40,V45,V50,V55,V60,V65,V70,V75,V80)*0.46,0)</f>
        <v>0</v>
      </c>
      <c r="W86" s="15">
        <f>ROUNDUP(SUM(W5,W10,W15,W20,W25,W30,W35,W40,W45,W50,W55,W60,W65,W70,W75,W80)*0.46,0)</f>
        <v>0</v>
      </c>
      <c r="X86" s="15">
        <f>ROUNDUP(SUM(X5,X10,X15,X20,X25,X30,X35,X40,X45,X50,X55,X60,X65,X70,X75,X80)*0.46,0)</f>
        <v>0</v>
      </c>
      <c r="Y86" s="15">
        <f>ROUNDUP(SUM(Y5,Y10,Y15,Y20,Y25,Y30,Y35,Y40,Y45,Y50,Y55,Y60,Y65,Y70,Y75,Y80)*0.46,0)</f>
        <v>0</v>
      </c>
      <c r="Z86" s="15">
        <f>ROUNDUP(SUM(Z5,Z10,Z15,Z20,Z25,Z30,Z35,Z40,Z45,Z50,Z55,Z60,Z65,Z70,Z75,Z80)*0.46,0)</f>
        <v>0</v>
      </c>
      <c r="AA86" s="15">
        <f>ROUNDUP(SUM(AA5,AA10,AA15,AA20,AA25,AA30,AA35,AA40,AA45,AA50,AA55,AA60,AA65,AA70,AA75,AA80)*0.46,0)</f>
        <v>0</v>
      </c>
      <c r="AB86" s="15">
        <f>ROUNDUP(SUM(AB5,AB10,AB15,AB20,AB25,AB30,AB35,AB40,AB45,AB50,AB55,AB60,AB65,AB70,AB75,AB80)*0.46,0)</f>
        <v>39</v>
      </c>
      <c r="AC86" s="15">
        <f>ROUNDUP(SUM(AC5,AC10,AC15,AC20,AC25,AC30,AC35,AC40,AC45,AC50,AC55,AC60,AC65,AC70,AC75,AC80)*0.46,0)</f>
        <v>0</v>
      </c>
      <c r="AD86" s="15">
        <f>ROUNDUP(SUM(AD5,AD10,AD15,AD20,AD25,AD30,AD35,AD40,AD45,AD50,AD55,AD60,AD65,AD70,AD75,AD80)*0.46,0)</f>
        <v>0</v>
      </c>
      <c r="AE86" s="15">
        <f>ROUNDUP(SUM(AE5,AE10,AE15,AE20,AE25,AE30,AE35,AE40,AE45,AE50,AE55,AE60,AE65,AE70,AE75,AE80)*0.46,0)</f>
        <v>0</v>
      </c>
      <c r="AF86" s="15">
        <f>ROUNDUP(SUM(AF5,AF10,AF15,AF20,AF25,AF30,AF35,AF40,AF45,AF50,AF55,AF60,AF65,AF70,AF75,AF80)*0.46,0)</f>
        <v>0</v>
      </c>
      <c r="AG86" s="15">
        <f>ROUNDUP(SUM(AG5,AG10,AG15,AG20,AG25,AG30,AG35,AG40,AG45,AG50,AG55,AG60,AG65,AG70,AG75,AG80)*0.46,0)</f>
        <v>0</v>
      </c>
      <c r="AH86" s="15">
        <f>ROUNDUP(SUM(AH5,AH10,AH15,AH20,AH25,AH30,AH35,AH40,AH45,AH50,AH55,AH60,AH65,AH70,AH75,AH80)*0.46,0)</f>
        <v>0</v>
      </c>
      <c r="AI86" s="15">
        <f>ROUNDUP(SUM(AI5,AI10,AI15,AI20,AI25,AI30,AI35,AI40,AI45,AI50,AI55,AI60,AI65,AI70,AI75,AI80)*0.46,0)</f>
        <v>0</v>
      </c>
      <c r="AJ86" s="15">
        <f>ROUNDUP(SUM(AJ5,AJ10,AJ15,AJ20,AJ25,AJ30,AJ35,AJ40,AJ45,AJ50,AJ55,AJ60,AJ65,AJ70,AJ75,AJ80)*0.46,0)</f>
        <v>0</v>
      </c>
      <c r="AK86" s="15">
        <f>ROUNDUP(SUM(AK5,AK10,AK15,AK20,AK25,AK30,AK35,AK40,AK45,AK50,AK55,AK60,AK65,AK70,AK75,AK80)*0.46,0)</f>
        <v>0</v>
      </c>
      <c r="AL86" s="15">
        <f>ROUNDUP(SUM(AL5,AL10,AL15,AL20,AL25,AL30,AL35,AL40,AL45,AL50,AL55,AL60,AL65,AL70,AL75,AL80)*0.46,0)</f>
        <v>0</v>
      </c>
      <c r="AM86" s="15">
        <f>ROUNDUP(SUM(AM5,AM10,AM15,AM20,AM25,AM30,AM35,AM40,AM45,AM50,AM55,AM60,AM65,AM70,AM75,AM80)*0.46,0)</f>
        <v>0</v>
      </c>
      <c r="AN86" s="15">
        <f>ROUNDUP(SUM(AN5,AN10,AN15,AN20,AN25,AN30,AN35,AN40,AN45,AN50,AN55,AN60,AN65,AN70,AN75,AN80)*0.46,0)</f>
        <v>0</v>
      </c>
      <c r="AO86" s="15">
        <f>ROUNDUP(SUM(AO5,AO10,AO15,AO20,AO25,AO30,AO35,AO40,AO45,AO50,AO55,AO60,AO65,AO70,AO75,AO80)*0.46,0)</f>
        <v>0</v>
      </c>
      <c r="AP86" s="15">
        <f>ROUNDUP(SUM(AP5,AP10,AP15,AP20,AP25,AP30,AP35,AP40,AP45,AP50,AP55,AP60,AP65,AP70,AP75,AP80)*0.46,0)</f>
        <v>0</v>
      </c>
      <c r="AQ86" s="15">
        <f>ROUNDUP(SUM(AQ5,AQ10,AQ15,AQ20,AQ25,AQ30,AQ35,AQ40,AQ45,AQ50,AQ55,AQ60,AQ65,AQ70,AQ75,AQ80)*0.46,0)</f>
        <v>0</v>
      </c>
      <c r="AR86" s="15">
        <f>ROUNDUP(SUM(AR5,AR10,AR15,AR20,AR25,AR30,AR35,AR40,AR45,AR50,AR55,AR60,AR65,AR70,AR75,AR80)*0.46,0)</f>
        <v>0</v>
      </c>
      <c r="AS86" s="15">
        <f>ROUNDUP(SUM(AS5,AS10,AS15,AS20,AS25,AS30,AS35,AS40,AS45,AS50,AS55,AS60,AS65,AS70,AS75,AS80)*0.46,0)</f>
        <v>0</v>
      </c>
      <c r="AT86" s="15">
        <f>ROUNDUP(SUM(AT5,AT10,AT15,AT20,AT25,AT30,AT35,AT40,AT45,AT50,AT55,AT60,AT65,AT70,AT75,AT80)*0.46,0)</f>
        <v>0</v>
      </c>
      <c r="AU86" s="15">
        <f>ROUNDUP(SUM(AU5,AU10,AU15,AU20,AU25,AU30,AU35,AU40,AU45,AU50,AU55,AU60,AU65,AU70,AU75,AU80)*0.46,0)</f>
        <v>0</v>
      </c>
      <c r="AV86" s="15">
        <f>ROUNDUP(SUM(AV5,AV10,AV15,AV20,AV25,AV30,AV35,AV40,AV45,AV50,AV55,AV60,AV65,AV70,AV75,AV80)*0.46,0)</f>
        <v>0</v>
      </c>
      <c r="AW86" s="15">
        <f>ROUNDUP(SUM(AW5,AW10,AW15,AW20,AW25,AW30,AW35,AW40,AW45,AW50,AW55,AW60,AW65,AW70,AW75,AW80)*0.46,0)</f>
        <v>0</v>
      </c>
      <c r="AX86" s="15">
        <f>ROUNDUP(SUM(AX5,AX10,AX15,AX20,AX25,AX30,AX35,AX40,AX45,AX50,AX55,AX60,AX65,AX70,AX75,AX80)*0.46,0)</f>
        <v>0</v>
      </c>
      <c r="AY86" s="15">
        <f>ROUNDUP(SUM(AY5,AY10,AY15,AY20,AY25,AY30,AY35,AY40,AY45,AY50,AY55,AY60,AY65,AY70,AY75,AY80)*0.46,0)</f>
        <v>0</v>
      </c>
      <c r="AZ86" s="15">
        <f>ROUNDUP(SUM(AZ5,AZ10,AZ15,AZ20,AZ25,AZ30,AZ35,AZ40,AZ45,AZ50,AZ55,AZ60,AZ65,AZ70,AZ75,AZ80)*0.46,0)</f>
        <v>0</v>
      </c>
      <c r="BA86" s="15">
        <f>ROUNDUP(SUM(BA5,BA10,BA15,BA20,BA25,BA30,BA35,BA40,BA45,BA50,BA55,BA60,BA65,BA70,BA75,BA80)*0.46,0)</f>
        <v>0</v>
      </c>
      <c r="BB86" s="15">
        <f>ROUNDUP(SUM(BB5,BB10,BB15,BB20,BB25,BB30,BB35,BB40,BB45,BB50,BB55,BB60,BB65,BB70,BB75,BB80)*0.46,0)</f>
        <v>0</v>
      </c>
      <c r="BC86" s="15">
        <f>ROUNDUP(SUM(BC5,BC10,BC15,BC20,BC25,BC30,BC35,BC40,BC45,BC50,BC55,BC60,BC65,BC70,BC75,BC80)*0.46,0)</f>
        <v>0</v>
      </c>
      <c r="BD86" s="16">
        <f>ROUNDUP(SUM(BD5,BD10,BD15,BD20,BD25,BD30,BD35,BD40,BD45,BD50,BD55,BD60,BD65,BD70,BD75,BD80)*0.46,0)</f>
        <v>0</v>
      </c>
    </row>
    <row r="87" spans="1:56" ht="12" thickBot="1" x14ac:dyDescent="0.25">
      <c r="A87" s="22" t="str">
        <f>IFERROR("Total Cost: $"&amp;ROUND((C87-0.46*C86)*1.26+(0.46*C86),2)&amp;" - "&amp;"Hourly: $"&amp;ROUND(((C87-0.46*C86)*1.26+(0.46*C86))/C84,2),0)</f>
        <v>Total Cost: $4571.66 - Hourly: $12.47</v>
      </c>
      <c r="B87" s="31" t="s">
        <v>28</v>
      </c>
      <c r="C87" s="32">
        <f>SUM(C6,C11,C16,C21,C26,C31,C36,C41,C46,C51,C56,C61,C66,C71,C76,C8)</f>
        <v>3632</v>
      </c>
      <c r="D87" s="41"/>
      <c r="F87" s="41"/>
      <c r="G87" s="41"/>
      <c r="H87" s="41"/>
      <c r="J87" s="41"/>
      <c r="L87" s="41"/>
      <c r="N87" s="41"/>
      <c r="O87" s="41"/>
      <c r="P87" s="41"/>
      <c r="S87" s="41"/>
      <c r="T87" s="41"/>
      <c r="X87" s="48"/>
      <c r="Y87" s="48"/>
      <c r="AA87" s="48"/>
      <c r="AF87" s="48"/>
      <c r="AH87" s="48"/>
      <c r="AL87" s="48"/>
      <c r="AQ87" s="48"/>
      <c r="AS87" s="48"/>
      <c r="AT87" s="48"/>
      <c r="AX87" s="48"/>
      <c r="BA87" s="48"/>
      <c r="BB87" s="48"/>
      <c r="BC87" s="48"/>
    </row>
    <row r="88" spans="1:56" x14ac:dyDescent="0.2">
      <c r="A88" s="47"/>
      <c r="B88" s="49"/>
      <c r="C88" s="49"/>
      <c r="D88" s="41"/>
      <c r="F88" s="41"/>
      <c r="G88" s="41"/>
      <c r="H88" s="41"/>
      <c r="L88" s="41"/>
      <c r="N88" s="41"/>
      <c r="O88" s="41"/>
      <c r="P88" s="41"/>
      <c r="R88" s="41"/>
      <c r="S88" s="41"/>
      <c r="T88" s="41"/>
      <c r="U88" s="41"/>
      <c r="X88" s="48"/>
      <c r="Y88" s="48"/>
      <c r="AA88" s="48"/>
      <c r="AF88" s="48"/>
      <c r="AH88" s="48"/>
      <c r="AL88" s="48"/>
      <c r="AQ88" s="48"/>
      <c r="AS88" s="48"/>
      <c r="AT88" s="48"/>
      <c r="AU88" s="44"/>
      <c r="AX88" s="48"/>
      <c r="BA88" s="48"/>
      <c r="BB88" s="48"/>
      <c r="BC88" s="48"/>
    </row>
    <row r="89" spans="1:56" x14ac:dyDescent="0.2">
      <c r="A89" s="47"/>
      <c r="C89" s="42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50"/>
      <c r="AX89" s="48"/>
      <c r="BA89" s="48"/>
      <c r="BB89" s="48"/>
      <c r="BC89" s="48"/>
    </row>
    <row r="90" spans="1:56" x14ac:dyDescent="0.2">
      <c r="A90" s="51"/>
      <c r="B90" s="42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C90" s="48"/>
    </row>
    <row r="91" spans="1:56" x14ac:dyDescent="0.2"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C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C92" s="48"/>
    </row>
    <row r="93" spans="1:56" x14ac:dyDescent="0.2"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2"/>
      <c r="AX93" s="48"/>
      <c r="BA93" s="48"/>
      <c r="BB93" s="48"/>
      <c r="BC93" s="48"/>
    </row>
    <row r="94" spans="1:56" x14ac:dyDescent="0.2">
      <c r="C94" s="42"/>
      <c r="D94" s="41"/>
      <c r="F94" s="41"/>
      <c r="G94" s="41"/>
      <c r="H94" s="41"/>
      <c r="J94" s="41"/>
      <c r="L94" s="41"/>
      <c r="N94" s="41"/>
      <c r="O94" s="41"/>
      <c r="P94" s="41"/>
      <c r="S94" s="41"/>
      <c r="T94" s="41"/>
      <c r="X94" s="48"/>
      <c r="Y94" s="48"/>
      <c r="AA94" s="48"/>
      <c r="AF94" s="48"/>
      <c r="AH94" s="48"/>
      <c r="AL94" s="48"/>
      <c r="AQ94" s="48"/>
      <c r="AS94" s="48"/>
      <c r="AT94" s="48"/>
      <c r="AU94" s="42"/>
      <c r="AX94" s="48"/>
      <c r="BA94" s="48"/>
      <c r="BB94" s="48"/>
      <c r="BC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X95" s="48"/>
      <c r="BA95" s="48"/>
      <c r="BB95" s="48"/>
      <c r="BC95" s="48"/>
    </row>
    <row r="96" spans="1:56" x14ac:dyDescent="0.2">
      <c r="C96" s="42"/>
      <c r="D96" s="41"/>
      <c r="F96" s="41"/>
      <c r="G96" s="41"/>
      <c r="H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C96" s="48"/>
    </row>
    <row r="97" spans="3:55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C97" s="48"/>
    </row>
    <row r="98" spans="3:55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C98" s="48"/>
    </row>
    <row r="99" spans="3:55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C99" s="48"/>
    </row>
    <row r="100" spans="3:55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C100" s="48"/>
    </row>
    <row r="101" spans="3:55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C101" s="48"/>
    </row>
    <row r="102" spans="3:55" x14ac:dyDescent="0.2">
      <c r="C102" s="42"/>
      <c r="D102" s="41"/>
      <c r="F102" s="41"/>
      <c r="G102" s="41"/>
      <c r="H102" s="41"/>
      <c r="J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C102" s="48"/>
    </row>
    <row r="103" spans="3:55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C103" s="48"/>
    </row>
    <row r="104" spans="3:55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C104" s="48"/>
    </row>
    <row r="105" spans="3:55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C105" s="48"/>
    </row>
    <row r="106" spans="3:55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C106" s="48"/>
    </row>
    <row r="107" spans="3:55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C107" s="48"/>
    </row>
    <row r="108" spans="3:55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C108" s="48"/>
    </row>
    <row r="109" spans="3:55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C109" s="48"/>
    </row>
    <row r="110" spans="3:55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C110" s="48"/>
    </row>
    <row r="111" spans="3:55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C111" s="48"/>
    </row>
    <row r="112" spans="3:55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C112" s="48"/>
    </row>
    <row r="113" spans="3:55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C113" s="48"/>
    </row>
    <row r="114" spans="3:55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C114" s="48"/>
    </row>
    <row r="115" spans="3:55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C115" s="48"/>
    </row>
    <row r="116" spans="3:55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C116" s="48"/>
    </row>
    <row r="117" spans="3:55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C117" s="48"/>
    </row>
    <row r="118" spans="3:55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C118" s="48"/>
    </row>
    <row r="119" spans="3:55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C119" s="48"/>
    </row>
    <row r="120" spans="3:55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C120" s="48"/>
    </row>
    <row r="121" spans="3:55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C121" s="48"/>
    </row>
    <row r="122" spans="3:55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C122" s="48"/>
    </row>
    <row r="123" spans="3:55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C123" s="48"/>
    </row>
    <row r="124" spans="3:55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C124" s="48"/>
    </row>
    <row r="125" spans="3:55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C125" s="48"/>
    </row>
    <row r="126" spans="3:55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C126" s="48"/>
    </row>
    <row r="127" spans="3:55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C127" s="48"/>
    </row>
    <row r="128" spans="3:55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C128" s="48"/>
    </row>
    <row r="129" spans="3:55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C129" s="48"/>
    </row>
    <row r="130" spans="3:55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C130" s="48"/>
    </row>
    <row r="131" spans="3:55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C131" s="48"/>
    </row>
    <row r="132" spans="3:55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C132" s="48"/>
    </row>
    <row r="133" spans="3:55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C133" s="48"/>
    </row>
    <row r="134" spans="3:55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C134" s="48"/>
    </row>
    <row r="135" spans="3:55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C135" s="48"/>
    </row>
    <row r="136" spans="3:55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C136" s="48"/>
    </row>
    <row r="137" spans="3:55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C137" s="48"/>
    </row>
    <row r="138" spans="3:55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C138" s="48"/>
    </row>
    <row r="139" spans="3:55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C139" s="48"/>
    </row>
    <row r="140" spans="3:55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C140" s="48"/>
    </row>
    <row r="141" spans="3:55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C141" s="48"/>
    </row>
    <row r="142" spans="3:55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C142" s="48"/>
    </row>
    <row r="143" spans="3:55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C143" s="48"/>
    </row>
    <row r="144" spans="3:55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C144" s="48"/>
    </row>
    <row r="145" spans="3:55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C145" s="48"/>
    </row>
    <row r="146" spans="3:55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C146" s="48"/>
    </row>
    <row r="147" spans="3:55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C147" s="48"/>
    </row>
    <row r="148" spans="3:55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C148" s="48"/>
    </row>
    <row r="149" spans="3:55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C149" s="48"/>
    </row>
    <row r="150" spans="3:55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C150" s="48"/>
    </row>
    <row r="151" spans="3:55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C151" s="48"/>
    </row>
    <row r="152" spans="3:55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C152" s="48"/>
    </row>
    <row r="153" spans="3:55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C153" s="48"/>
    </row>
    <row r="154" spans="3:55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C154" s="48"/>
    </row>
    <row r="155" spans="3:55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C155" s="48"/>
    </row>
    <row r="156" spans="3:55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C156" s="48"/>
    </row>
    <row r="157" spans="3:55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C157" s="48"/>
    </row>
    <row r="158" spans="3:55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C158" s="48"/>
    </row>
    <row r="159" spans="3:55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C159" s="48"/>
    </row>
    <row r="160" spans="3:55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C160" s="48"/>
    </row>
    <row r="161" spans="3:55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C161" s="48"/>
    </row>
    <row r="162" spans="3:55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C162" s="48"/>
    </row>
    <row r="163" spans="3:55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C163" s="48"/>
    </row>
    <row r="164" spans="3:55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C164" s="48"/>
    </row>
    <row r="165" spans="3:55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C165" s="48"/>
    </row>
    <row r="166" spans="3:55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C166" s="48"/>
    </row>
    <row r="167" spans="3:55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C167" s="48"/>
    </row>
    <row r="168" spans="3:55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C168" s="48"/>
    </row>
    <row r="169" spans="3:55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C169" s="48"/>
    </row>
    <row r="170" spans="3:55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C170" s="48"/>
    </row>
    <row r="171" spans="3:55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C171" s="48"/>
    </row>
    <row r="172" spans="3:55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C172" s="48"/>
    </row>
    <row r="173" spans="3:55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C173" s="48"/>
    </row>
    <row r="174" spans="3:55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C174" s="48"/>
    </row>
    <row r="175" spans="3:55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C175" s="48"/>
    </row>
    <row r="176" spans="3:55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C176" s="48"/>
    </row>
    <row r="177" spans="3:55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C177" s="48"/>
    </row>
    <row r="178" spans="3:55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C178" s="48"/>
    </row>
    <row r="179" spans="3:55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C179" s="48"/>
    </row>
    <row r="180" spans="3:55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C180" s="48"/>
    </row>
    <row r="181" spans="3:55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C181" s="48"/>
    </row>
    <row r="182" spans="3:55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C182" s="48"/>
    </row>
    <row r="183" spans="3:55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C183" s="48"/>
    </row>
    <row r="184" spans="3:55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C184" s="48"/>
    </row>
    <row r="185" spans="3:55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C185" s="48"/>
    </row>
    <row r="186" spans="3:55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C186" s="48"/>
    </row>
    <row r="187" spans="3:55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C187" s="48"/>
    </row>
    <row r="188" spans="3:55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C188" s="48"/>
    </row>
    <row r="189" spans="3:55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C189" s="48"/>
    </row>
    <row r="190" spans="3:55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C190" s="48"/>
    </row>
    <row r="191" spans="3:55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C191" s="48"/>
    </row>
    <row r="192" spans="3:55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C192" s="48"/>
    </row>
    <row r="193" spans="3:55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C193" s="48"/>
    </row>
    <row r="194" spans="3:55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C194" s="48"/>
    </row>
    <row r="195" spans="3:55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C195" s="48"/>
    </row>
    <row r="196" spans="3:55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C196" s="48"/>
    </row>
    <row r="197" spans="3:55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C197" s="48"/>
    </row>
    <row r="198" spans="3:55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C198" s="48"/>
    </row>
    <row r="199" spans="3:55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C199" s="48"/>
    </row>
    <row r="200" spans="3:55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C200" s="48"/>
    </row>
    <row r="201" spans="3:55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C201" s="48"/>
    </row>
    <row r="202" spans="3:55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C202" s="48"/>
    </row>
    <row r="203" spans="3:55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C203" s="48"/>
    </row>
    <row r="204" spans="3:55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C204" s="48"/>
    </row>
    <row r="205" spans="3:55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C205" s="48"/>
    </row>
    <row r="206" spans="3:55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C206" s="48"/>
    </row>
    <row r="207" spans="3:55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C207" s="48"/>
    </row>
    <row r="208" spans="3:55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C208" s="48"/>
    </row>
    <row r="209" spans="3:55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C209" s="48"/>
    </row>
    <row r="210" spans="3:55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C210" s="48"/>
    </row>
    <row r="211" spans="3:55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C211" s="48"/>
    </row>
    <row r="212" spans="3:55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C212" s="48"/>
    </row>
    <row r="213" spans="3:55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C213" s="48"/>
    </row>
    <row r="214" spans="3:55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C214" s="48"/>
    </row>
    <row r="215" spans="3:55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C215" s="48"/>
    </row>
    <row r="216" spans="3:55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C216" s="48"/>
    </row>
    <row r="217" spans="3:55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C217" s="48"/>
    </row>
    <row r="218" spans="3:55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C218" s="48"/>
    </row>
    <row r="219" spans="3:55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C219" s="48"/>
    </row>
    <row r="220" spans="3:55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C220" s="48"/>
    </row>
    <row r="221" spans="3:55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C221" s="48"/>
    </row>
    <row r="222" spans="3:55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C222" s="48"/>
    </row>
    <row r="223" spans="3:55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C223" s="48"/>
    </row>
    <row r="224" spans="3:55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C224" s="48"/>
    </row>
    <row r="225" spans="3:55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C225" s="48"/>
    </row>
    <row r="226" spans="3:55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C226" s="48"/>
    </row>
    <row r="227" spans="3:55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C227" s="48"/>
    </row>
    <row r="228" spans="3:55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C228" s="48"/>
    </row>
    <row r="229" spans="3:55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C229" s="48"/>
    </row>
    <row r="230" spans="3:55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C230" s="48"/>
    </row>
    <row r="231" spans="3:55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C231" s="48"/>
    </row>
    <row r="232" spans="3:55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C232" s="48"/>
    </row>
    <row r="233" spans="3:55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C233" s="48"/>
    </row>
    <row r="234" spans="3:55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C234" s="48"/>
    </row>
    <row r="235" spans="3:55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C235" s="48"/>
    </row>
    <row r="236" spans="3:55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C236" s="48"/>
    </row>
    <row r="237" spans="3:55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C237" s="48"/>
    </row>
    <row r="238" spans="3:55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C238" s="48"/>
    </row>
    <row r="239" spans="3:55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C239" s="48"/>
    </row>
    <row r="240" spans="3:55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C240" s="48"/>
    </row>
    <row r="241" spans="3:55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C241" s="48"/>
    </row>
    <row r="242" spans="3:55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C242" s="48"/>
    </row>
    <row r="243" spans="3:55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C243" s="48"/>
    </row>
    <row r="244" spans="3:55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C244" s="48"/>
    </row>
    <row r="245" spans="3:55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C245" s="48"/>
    </row>
    <row r="246" spans="3:55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C246" s="48"/>
    </row>
    <row r="247" spans="3:55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C247" s="48"/>
    </row>
    <row r="248" spans="3:55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C248" s="48"/>
    </row>
    <row r="249" spans="3:55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C249" s="48"/>
    </row>
    <row r="250" spans="3:55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C250" s="48"/>
    </row>
    <row r="251" spans="3:55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C251" s="48"/>
    </row>
    <row r="252" spans="3:55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C252" s="48"/>
    </row>
    <row r="253" spans="3:55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C253" s="48"/>
    </row>
    <row r="254" spans="3:55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C254" s="48"/>
    </row>
    <row r="255" spans="3:55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C255" s="48"/>
    </row>
    <row r="256" spans="3:55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C256" s="48"/>
    </row>
    <row r="257" spans="3:55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C257" s="48"/>
    </row>
    <row r="258" spans="3:55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C258" s="48"/>
    </row>
    <row r="259" spans="3:55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C259" s="48"/>
    </row>
    <row r="260" spans="3:55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C260" s="48"/>
    </row>
    <row r="261" spans="3:55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C261" s="48"/>
    </row>
    <row r="262" spans="3:55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C262" s="48"/>
    </row>
    <row r="263" spans="3:55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C263" s="48"/>
    </row>
    <row r="264" spans="3:55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C264" s="48"/>
    </row>
    <row r="265" spans="3:55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C265" s="48"/>
    </row>
    <row r="266" spans="3:55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C266" s="48"/>
    </row>
    <row r="267" spans="3:55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C267" s="48"/>
    </row>
    <row r="268" spans="3:55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C268" s="48"/>
    </row>
    <row r="269" spans="3:55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C269" s="48"/>
    </row>
    <row r="270" spans="3:55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C270" s="48"/>
    </row>
    <row r="271" spans="3:55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C271" s="48"/>
    </row>
    <row r="272" spans="3:55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C272" s="48"/>
    </row>
    <row r="273" spans="3:55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C273" s="48"/>
    </row>
    <row r="274" spans="3:55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C274" s="48"/>
    </row>
    <row r="275" spans="3:55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C275" s="48"/>
    </row>
    <row r="276" spans="3:55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C276" s="48"/>
    </row>
    <row r="277" spans="3:55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C277" s="48"/>
    </row>
    <row r="278" spans="3:55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C278" s="48"/>
    </row>
    <row r="279" spans="3:55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C279" s="48"/>
    </row>
    <row r="280" spans="3:55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C280" s="48"/>
    </row>
    <row r="281" spans="3:55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C281" s="48"/>
    </row>
    <row r="282" spans="3:55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C282" s="48"/>
    </row>
    <row r="283" spans="3:55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C283" s="48"/>
    </row>
    <row r="284" spans="3:55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C284" s="48"/>
    </row>
    <row r="285" spans="3:55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C285" s="48"/>
    </row>
    <row r="286" spans="3:55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C286" s="48"/>
    </row>
    <row r="287" spans="3:55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C287" s="48"/>
    </row>
    <row r="288" spans="3:55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C288" s="48"/>
    </row>
    <row r="289" spans="3:55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C289" s="48"/>
    </row>
    <row r="290" spans="3:55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C290" s="48"/>
    </row>
    <row r="291" spans="3:55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C291" s="48"/>
    </row>
    <row r="292" spans="3:55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C292" s="48"/>
    </row>
    <row r="293" spans="3:55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C293" s="48"/>
    </row>
    <row r="294" spans="3:55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C294" s="48"/>
    </row>
    <row r="295" spans="3:55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C295" s="48"/>
    </row>
    <row r="296" spans="3:55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C296" s="48"/>
    </row>
    <row r="297" spans="3:55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C297" s="48"/>
    </row>
    <row r="298" spans="3:55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C298" s="48"/>
    </row>
    <row r="299" spans="3:55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C299" s="48"/>
    </row>
    <row r="300" spans="3:55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C300" s="48"/>
    </row>
    <row r="301" spans="3:55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C301" s="48"/>
    </row>
    <row r="302" spans="3:55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C302" s="48"/>
    </row>
    <row r="303" spans="3:55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C303" s="48"/>
    </row>
    <row r="304" spans="3:55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C304" s="48"/>
    </row>
    <row r="305" spans="3:55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C305" s="48"/>
    </row>
    <row r="306" spans="3:55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C306" s="48"/>
    </row>
    <row r="307" spans="3:55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C307" s="48"/>
    </row>
    <row r="308" spans="3:55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C308" s="48"/>
    </row>
    <row r="309" spans="3:55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C309" s="48"/>
    </row>
    <row r="310" spans="3:55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C310" s="48"/>
    </row>
    <row r="311" spans="3:55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C311" s="48"/>
    </row>
    <row r="312" spans="3:55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C312" s="48"/>
    </row>
    <row r="313" spans="3:55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C313" s="48"/>
    </row>
    <row r="314" spans="3:55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C314" s="48"/>
    </row>
    <row r="315" spans="3:55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C315" s="48"/>
    </row>
    <row r="316" spans="3:55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C316" s="48"/>
    </row>
    <row r="317" spans="3:55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C317" s="48"/>
    </row>
    <row r="318" spans="3:55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C318" s="48"/>
    </row>
    <row r="319" spans="3:55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C319" s="48"/>
    </row>
    <row r="320" spans="3:55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C320" s="48"/>
    </row>
    <row r="321" spans="3:55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C321" s="48"/>
    </row>
    <row r="322" spans="3:55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C322" s="48"/>
    </row>
    <row r="323" spans="3:55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C323" s="48"/>
    </row>
    <row r="324" spans="3:55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C324" s="48"/>
    </row>
    <row r="325" spans="3:55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C325" s="48"/>
    </row>
    <row r="326" spans="3:55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C326" s="48"/>
    </row>
    <row r="327" spans="3:55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C327" s="48"/>
    </row>
    <row r="328" spans="3:55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C328" s="48"/>
    </row>
    <row r="329" spans="3:55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C329" s="48"/>
    </row>
    <row r="330" spans="3:55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C330" s="48"/>
    </row>
    <row r="331" spans="3:55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C331" s="48"/>
    </row>
    <row r="332" spans="3:55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C332" s="48"/>
    </row>
    <row r="333" spans="3:55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C333" s="48"/>
    </row>
    <row r="334" spans="3:55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C334" s="48"/>
    </row>
    <row r="335" spans="3:55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C335" s="48"/>
    </row>
    <row r="336" spans="3:55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C336" s="48"/>
    </row>
    <row r="337" spans="3:55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C337" s="48"/>
    </row>
    <row r="338" spans="3:55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C338" s="48"/>
    </row>
    <row r="339" spans="3:55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C339" s="48"/>
    </row>
    <row r="340" spans="3:55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C340" s="48"/>
    </row>
    <row r="341" spans="3:55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C341" s="48"/>
    </row>
    <row r="342" spans="3:55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C342" s="48"/>
    </row>
    <row r="343" spans="3:55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C343" s="48"/>
    </row>
    <row r="344" spans="3:55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C344" s="48"/>
    </row>
    <row r="345" spans="3:55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C345" s="48"/>
    </row>
    <row r="346" spans="3:55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C346" s="48"/>
    </row>
    <row r="347" spans="3:55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C347" s="48"/>
    </row>
    <row r="348" spans="3:55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C348" s="48"/>
    </row>
    <row r="349" spans="3:55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C349" s="48"/>
    </row>
    <row r="350" spans="3:55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C350" s="48"/>
    </row>
    <row r="351" spans="3:55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C351" s="48"/>
    </row>
    <row r="352" spans="3:55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C352" s="48"/>
    </row>
    <row r="353" spans="3:55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C353" s="48"/>
    </row>
    <row r="354" spans="3:55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C354" s="48"/>
    </row>
    <row r="355" spans="3:55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C355" s="48"/>
    </row>
    <row r="356" spans="3:55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C356" s="48"/>
    </row>
    <row r="357" spans="3:55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C357" s="48"/>
    </row>
    <row r="358" spans="3:55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C358" s="48"/>
    </row>
    <row r="359" spans="3:55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C359" s="48"/>
    </row>
    <row r="360" spans="3:55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C360" s="48"/>
    </row>
    <row r="361" spans="3:55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C361" s="48"/>
    </row>
    <row r="362" spans="3:55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C362" s="48"/>
    </row>
    <row r="363" spans="3:55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C363" s="48"/>
    </row>
    <row r="364" spans="3:55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C364" s="48"/>
    </row>
    <row r="365" spans="3:55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C365" s="48"/>
    </row>
    <row r="366" spans="3:55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C366" s="48"/>
    </row>
    <row r="367" spans="3:55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C367" s="48"/>
    </row>
    <row r="368" spans="3:55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C368" s="48"/>
    </row>
    <row r="369" spans="3:55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C369" s="48"/>
    </row>
    <row r="370" spans="3:55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C370" s="48"/>
    </row>
    <row r="371" spans="3:55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C371" s="48"/>
    </row>
    <row r="372" spans="3:55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C372" s="48"/>
    </row>
    <row r="373" spans="3:55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C373" s="48"/>
    </row>
    <row r="374" spans="3:55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C374" s="48"/>
    </row>
    <row r="375" spans="3:55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C375" s="48"/>
    </row>
    <row r="376" spans="3:55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C376" s="48"/>
    </row>
    <row r="377" spans="3:55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C377" s="48"/>
    </row>
    <row r="378" spans="3:55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C378" s="48"/>
    </row>
    <row r="379" spans="3:55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C379" s="48"/>
    </row>
    <row r="380" spans="3:55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C380" s="48"/>
    </row>
    <row r="381" spans="3:55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C381" s="48"/>
    </row>
    <row r="382" spans="3:55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C382" s="48"/>
    </row>
    <row r="383" spans="3:55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C383" s="48"/>
    </row>
    <row r="384" spans="3:55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C384" s="48"/>
    </row>
    <row r="385" spans="3:55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C385" s="48"/>
    </row>
    <row r="386" spans="3:55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C386" s="48"/>
    </row>
    <row r="387" spans="3:55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C387" s="48"/>
    </row>
    <row r="388" spans="3:55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C388" s="48"/>
    </row>
    <row r="389" spans="3:55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C389" s="48"/>
    </row>
    <row r="390" spans="3:55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C390" s="48"/>
    </row>
    <row r="391" spans="3:55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C391" s="48"/>
    </row>
    <row r="392" spans="3:55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C392" s="48"/>
    </row>
    <row r="393" spans="3:55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C393" s="48"/>
    </row>
    <row r="394" spans="3:55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C394" s="48"/>
    </row>
    <row r="395" spans="3:55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C395" s="48"/>
    </row>
    <row r="396" spans="3:55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C396" s="48"/>
    </row>
    <row r="397" spans="3:55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C397" s="48"/>
    </row>
    <row r="398" spans="3:55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C398" s="48"/>
    </row>
    <row r="399" spans="3:55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C399" s="48"/>
    </row>
    <row r="400" spans="3:55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C400" s="48"/>
    </row>
    <row r="401" spans="3:55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C401" s="48"/>
    </row>
    <row r="402" spans="3:55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C402" s="48"/>
    </row>
    <row r="403" spans="3:55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C403" s="48"/>
    </row>
    <row r="404" spans="3:55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C404" s="48"/>
    </row>
    <row r="405" spans="3:55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C405" s="48"/>
    </row>
    <row r="406" spans="3:55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C406" s="48"/>
    </row>
    <row r="407" spans="3:55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C407" s="48"/>
    </row>
    <row r="408" spans="3:55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C408" s="48"/>
    </row>
    <row r="409" spans="3:55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C409" s="48"/>
    </row>
    <row r="410" spans="3:55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C410" s="48"/>
    </row>
    <row r="411" spans="3:55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C411" s="48"/>
    </row>
    <row r="412" spans="3:55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C412" s="48"/>
    </row>
    <row r="413" spans="3:55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C413" s="48"/>
    </row>
    <row r="414" spans="3:55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C414" s="48"/>
    </row>
    <row r="415" spans="3:55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C415" s="48"/>
    </row>
    <row r="416" spans="3:55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C416" s="48"/>
    </row>
    <row r="417" spans="3:55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C417" s="48"/>
    </row>
    <row r="418" spans="3:55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C418" s="48"/>
    </row>
    <row r="419" spans="3:55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C419" s="48"/>
    </row>
    <row r="420" spans="3:55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C420" s="48"/>
    </row>
    <row r="421" spans="3:55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C421" s="48"/>
    </row>
    <row r="422" spans="3:55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C422" s="48"/>
    </row>
    <row r="423" spans="3:55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C423" s="48"/>
    </row>
    <row r="424" spans="3:55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C424" s="48"/>
    </row>
    <row r="425" spans="3:55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C425" s="48"/>
    </row>
    <row r="426" spans="3:55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C426" s="48"/>
    </row>
    <row r="427" spans="3:55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C427" s="48"/>
    </row>
    <row r="428" spans="3:55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C428" s="48"/>
    </row>
    <row r="429" spans="3:55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C429" s="48"/>
    </row>
    <row r="430" spans="3:55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C430" s="48"/>
    </row>
    <row r="431" spans="3:55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C431" s="48"/>
    </row>
    <row r="432" spans="3:55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C432" s="48"/>
    </row>
    <row r="433" spans="3:55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C433" s="48"/>
    </row>
    <row r="434" spans="3:55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C434" s="48"/>
    </row>
    <row r="435" spans="3:55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C435" s="48"/>
    </row>
    <row r="436" spans="3:55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C436" s="48"/>
    </row>
    <row r="437" spans="3:55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C437" s="48"/>
    </row>
    <row r="438" spans="3:55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C438" s="48"/>
    </row>
    <row r="439" spans="3:55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C439" s="48"/>
    </row>
    <row r="440" spans="3:55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C440" s="48"/>
    </row>
    <row r="441" spans="3:55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C441" s="48"/>
    </row>
    <row r="442" spans="3:55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C442" s="48"/>
    </row>
    <row r="443" spans="3:55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C443" s="48"/>
    </row>
    <row r="444" spans="3:55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C444" s="48"/>
    </row>
    <row r="445" spans="3:55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C445" s="48"/>
    </row>
    <row r="446" spans="3:55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C446" s="48"/>
    </row>
    <row r="447" spans="3:55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C447" s="48"/>
    </row>
    <row r="448" spans="3:55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C448" s="48"/>
    </row>
    <row r="449" spans="3:55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C449" s="48"/>
    </row>
    <row r="450" spans="3:55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C450" s="48"/>
    </row>
    <row r="451" spans="3:55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C451" s="48"/>
    </row>
    <row r="452" spans="3:55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C452" s="48"/>
    </row>
    <row r="453" spans="3:55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C453" s="48"/>
    </row>
    <row r="454" spans="3:55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C454" s="48"/>
    </row>
    <row r="455" spans="3:55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C455" s="48"/>
    </row>
    <row r="456" spans="3:55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C456" s="48"/>
    </row>
    <row r="457" spans="3:55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C457" s="48"/>
    </row>
    <row r="458" spans="3:55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C458" s="48"/>
    </row>
    <row r="459" spans="3:55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C459" s="48"/>
    </row>
    <row r="460" spans="3:55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C460" s="48"/>
    </row>
    <row r="461" spans="3:55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C461" s="48"/>
    </row>
    <row r="462" spans="3:55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C462" s="48"/>
    </row>
    <row r="463" spans="3:55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C463" s="48"/>
    </row>
    <row r="464" spans="3:55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C464" s="48"/>
    </row>
    <row r="465" spans="3:55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C465" s="48"/>
    </row>
    <row r="466" spans="3:55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C466" s="48"/>
    </row>
    <row r="467" spans="3:55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C467" s="48"/>
    </row>
    <row r="468" spans="3:55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C468" s="48"/>
    </row>
    <row r="469" spans="3:55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C469" s="48"/>
    </row>
    <row r="470" spans="3:55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C470" s="48"/>
    </row>
    <row r="471" spans="3:55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C471" s="48"/>
    </row>
    <row r="472" spans="3:55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C472" s="48"/>
    </row>
    <row r="473" spans="3:55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C473" s="48"/>
    </row>
    <row r="474" spans="3:55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C474" s="48"/>
    </row>
    <row r="475" spans="3:55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C475" s="48"/>
    </row>
    <row r="476" spans="3:55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C476" s="48"/>
    </row>
    <row r="477" spans="3:55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C477" s="48"/>
    </row>
    <row r="478" spans="3:55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C478" s="48"/>
    </row>
    <row r="479" spans="3:55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C479" s="48"/>
    </row>
    <row r="480" spans="3:55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C480" s="48"/>
    </row>
    <row r="481" spans="3:55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C481" s="48"/>
    </row>
    <row r="482" spans="3:55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C482" s="48"/>
    </row>
    <row r="483" spans="3:55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C483" s="48"/>
    </row>
    <row r="484" spans="3:55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C484" s="48"/>
    </row>
    <row r="485" spans="3:55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C485" s="48"/>
    </row>
    <row r="486" spans="3:55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C486" s="48"/>
    </row>
    <row r="487" spans="3:55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C487" s="48"/>
    </row>
    <row r="488" spans="3:55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C488" s="48"/>
    </row>
    <row r="489" spans="3:55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C489" s="48"/>
    </row>
    <row r="490" spans="3:55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C490" s="48"/>
    </row>
    <row r="491" spans="3:55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C491" s="48"/>
    </row>
    <row r="492" spans="3:55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C492" s="48"/>
    </row>
    <row r="493" spans="3:55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C493" s="48"/>
    </row>
    <row r="494" spans="3:55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C494" s="48"/>
    </row>
    <row r="495" spans="3:55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C495" s="48"/>
    </row>
    <row r="496" spans="3:55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C496" s="48"/>
    </row>
    <row r="497" spans="3:55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C497" s="48"/>
    </row>
    <row r="498" spans="3:55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C498" s="48"/>
    </row>
    <row r="499" spans="3:55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C499" s="48"/>
    </row>
    <row r="500" spans="3:55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C500" s="48"/>
    </row>
    <row r="501" spans="3:55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C501" s="48"/>
    </row>
    <row r="502" spans="3:55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C502" s="48"/>
    </row>
    <row r="503" spans="3:55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C503" s="48"/>
    </row>
    <row r="504" spans="3:55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C504" s="48"/>
    </row>
    <row r="505" spans="3:55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C505" s="48"/>
    </row>
    <row r="506" spans="3:55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C506" s="48"/>
    </row>
    <row r="507" spans="3:55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C507" s="48"/>
    </row>
    <row r="508" spans="3:55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C508" s="48"/>
    </row>
    <row r="509" spans="3:55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C509" s="48"/>
    </row>
    <row r="510" spans="3:55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C510" s="48"/>
    </row>
    <row r="511" spans="3:55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C511" s="48"/>
    </row>
    <row r="512" spans="3:55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C512" s="48"/>
    </row>
    <row r="513" spans="3:55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C513" s="48"/>
    </row>
    <row r="514" spans="3:55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C514" s="48"/>
    </row>
    <row r="515" spans="3:55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C515" s="48"/>
    </row>
    <row r="516" spans="3:55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C516" s="48"/>
    </row>
    <row r="517" spans="3:55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C517" s="48"/>
    </row>
    <row r="518" spans="3:55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C518" s="48"/>
    </row>
    <row r="519" spans="3:55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C519" s="48"/>
    </row>
    <row r="520" spans="3:55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C520" s="48"/>
    </row>
    <row r="521" spans="3:55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C521" s="48"/>
    </row>
    <row r="522" spans="3:55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C522" s="48"/>
    </row>
    <row r="523" spans="3:55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C523" s="48"/>
    </row>
    <row r="524" spans="3:55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C524" s="48"/>
    </row>
    <row r="525" spans="3:55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C525" s="48"/>
    </row>
    <row r="526" spans="3:55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C526" s="48"/>
    </row>
    <row r="527" spans="3:55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C527" s="48"/>
    </row>
    <row r="528" spans="3:55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C528" s="48"/>
    </row>
    <row r="529" spans="3:55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C529" s="48"/>
    </row>
    <row r="530" spans="3:55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C530" s="48"/>
    </row>
    <row r="531" spans="3:55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C531" s="48"/>
    </row>
    <row r="532" spans="3:55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C532" s="48"/>
    </row>
    <row r="533" spans="3:55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C533" s="48"/>
    </row>
    <row r="534" spans="3:55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C534" s="48"/>
    </row>
    <row r="535" spans="3:55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C535" s="48"/>
    </row>
    <row r="536" spans="3:55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C536" s="48"/>
    </row>
    <row r="537" spans="3:55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C537" s="48"/>
    </row>
    <row r="538" spans="3:55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C538" s="48"/>
    </row>
    <row r="539" spans="3:55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C539" s="48"/>
    </row>
    <row r="540" spans="3:55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C540" s="48"/>
    </row>
    <row r="541" spans="3:55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C541" s="48"/>
    </row>
    <row r="542" spans="3:55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C542" s="48"/>
    </row>
    <row r="543" spans="3:55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C543" s="48"/>
    </row>
    <row r="544" spans="3:55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C544" s="48"/>
    </row>
    <row r="545" spans="3:55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C545" s="48"/>
    </row>
    <row r="546" spans="3:55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C546" s="48"/>
    </row>
    <row r="547" spans="3:55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C547" s="48"/>
    </row>
    <row r="548" spans="3:55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C548" s="48"/>
    </row>
    <row r="549" spans="3:55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C549" s="48"/>
    </row>
    <row r="550" spans="3:55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C550" s="48"/>
    </row>
    <row r="551" spans="3:55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C551" s="48"/>
    </row>
    <row r="552" spans="3:55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C552" s="48"/>
    </row>
    <row r="553" spans="3:55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C553" s="48"/>
    </row>
    <row r="554" spans="3:55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C554" s="48"/>
    </row>
    <row r="555" spans="3:55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C555" s="48"/>
    </row>
    <row r="556" spans="3:55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C556" s="48"/>
    </row>
    <row r="557" spans="3:55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C557" s="48"/>
    </row>
    <row r="558" spans="3:55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C558" s="48"/>
    </row>
    <row r="559" spans="3:55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C559" s="48"/>
    </row>
    <row r="560" spans="3:55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C560" s="48"/>
    </row>
    <row r="561" spans="3:55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C561" s="48"/>
    </row>
    <row r="562" spans="3:55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C562" s="48"/>
    </row>
    <row r="563" spans="3:55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C563" s="48"/>
    </row>
    <row r="564" spans="3:55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C564" s="48"/>
    </row>
    <row r="565" spans="3:55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C565" s="48"/>
    </row>
    <row r="566" spans="3:55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C566" s="48"/>
    </row>
    <row r="567" spans="3:55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C567" s="48"/>
    </row>
    <row r="568" spans="3:55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C568" s="48"/>
    </row>
    <row r="569" spans="3:55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C569" s="48"/>
    </row>
    <row r="570" spans="3:55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C570" s="48"/>
    </row>
    <row r="571" spans="3:55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C571" s="48"/>
    </row>
    <row r="572" spans="3:55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C572" s="48"/>
    </row>
    <row r="573" spans="3:55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C573" s="48"/>
    </row>
    <row r="574" spans="3:55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C574" s="48"/>
    </row>
    <row r="575" spans="3:55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C575" s="48"/>
    </row>
    <row r="576" spans="3:55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C576" s="48"/>
    </row>
    <row r="577" spans="3:55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C577" s="48"/>
    </row>
    <row r="578" spans="3:55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C578" s="48"/>
    </row>
    <row r="579" spans="3:55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C579" s="48"/>
    </row>
    <row r="580" spans="3:55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C580" s="48"/>
    </row>
    <row r="581" spans="3:55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C581" s="48"/>
    </row>
    <row r="582" spans="3:55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C582" s="48"/>
    </row>
    <row r="583" spans="3:55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C583" s="48"/>
    </row>
    <row r="584" spans="3:55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C584" s="48"/>
    </row>
    <row r="585" spans="3:55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C585" s="48"/>
    </row>
    <row r="586" spans="3:55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C586" s="48"/>
    </row>
    <row r="587" spans="3:55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C587" s="48"/>
    </row>
    <row r="588" spans="3:55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C588" s="48"/>
    </row>
    <row r="589" spans="3:55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C589" s="48"/>
    </row>
    <row r="590" spans="3:55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C590" s="48"/>
    </row>
    <row r="591" spans="3:55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C591" s="48"/>
    </row>
    <row r="592" spans="3:55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C592" s="48"/>
    </row>
    <row r="593" spans="3:55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C593" s="48"/>
    </row>
    <row r="594" spans="3:55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C594" s="48"/>
    </row>
    <row r="595" spans="3:55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C595" s="48"/>
    </row>
    <row r="596" spans="3:55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C596" s="48"/>
    </row>
    <row r="597" spans="3:55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C597" s="48"/>
    </row>
    <row r="598" spans="3:55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C598" s="48"/>
    </row>
    <row r="599" spans="3:55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C599" s="48"/>
    </row>
    <row r="600" spans="3:55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C600" s="48"/>
    </row>
    <row r="601" spans="3:55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C601" s="48"/>
    </row>
    <row r="602" spans="3:55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C602" s="48"/>
    </row>
    <row r="603" spans="3:55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C603" s="48"/>
    </row>
    <row r="604" spans="3:55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C604" s="48"/>
    </row>
    <row r="605" spans="3:55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C605" s="48"/>
    </row>
    <row r="606" spans="3:55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C606" s="48"/>
    </row>
    <row r="607" spans="3:55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C607" s="48"/>
    </row>
    <row r="608" spans="3:55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C608" s="48"/>
    </row>
    <row r="609" spans="3:55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C609" s="48"/>
    </row>
    <row r="610" spans="3:55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C610" s="48"/>
    </row>
    <row r="611" spans="3:55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C611" s="48"/>
    </row>
    <row r="612" spans="3:55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C612" s="48"/>
    </row>
    <row r="613" spans="3:55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C613" s="48"/>
    </row>
    <row r="614" spans="3:55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C614" s="48"/>
    </row>
    <row r="615" spans="3:55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C615" s="48"/>
    </row>
    <row r="616" spans="3:55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C616" s="48"/>
    </row>
    <row r="617" spans="3:55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C617" s="48"/>
    </row>
    <row r="618" spans="3:55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C618" s="48"/>
    </row>
    <row r="619" spans="3:55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C619" s="48"/>
    </row>
    <row r="620" spans="3:55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C620" s="48"/>
    </row>
    <row r="621" spans="3:55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C621" s="48"/>
    </row>
    <row r="622" spans="3:55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C622" s="48"/>
    </row>
    <row r="623" spans="3:55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C623" s="48"/>
    </row>
    <row r="624" spans="3:55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C624" s="48"/>
    </row>
    <row r="625" spans="3:55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C625" s="48"/>
    </row>
    <row r="626" spans="3:55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C626" s="48"/>
    </row>
    <row r="627" spans="3:55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C627" s="48"/>
    </row>
    <row r="628" spans="3:55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C628" s="48"/>
    </row>
    <row r="629" spans="3:55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C629" s="48"/>
    </row>
    <row r="630" spans="3:55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C630" s="48"/>
    </row>
    <row r="631" spans="3:55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C631" s="48"/>
    </row>
    <row r="632" spans="3:55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C632" s="48"/>
    </row>
    <row r="633" spans="3:55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C633" s="48"/>
    </row>
    <row r="634" spans="3:55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C634" s="48"/>
    </row>
    <row r="635" spans="3:55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C635" s="48"/>
    </row>
    <row r="636" spans="3:55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C636" s="48"/>
    </row>
    <row r="637" spans="3:55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C637" s="48"/>
    </row>
    <row r="638" spans="3:55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C638" s="48"/>
    </row>
    <row r="639" spans="3:55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C639" s="48"/>
    </row>
    <row r="640" spans="3:55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C640" s="48"/>
    </row>
    <row r="641" spans="3:55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C641" s="48"/>
    </row>
    <row r="642" spans="3:55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C642" s="48"/>
    </row>
    <row r="643" spans="3:55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C643" s="48"/>
    </row>
    <row r="644" spans="3:55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C644" s="48"/>
    </row>
    <row r="645" spans="3:55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C645" s="48"/>
    </row>
    <row r="646" spans="3:55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C646" s="48"/>
    </row>
    <row r="647" spans="3:55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C647" s="48"/>
    </row>
    <row r="648" spans="3:55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C648" s="48"/>
    </row>
    <row r="649" spans="3:55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C649" s="48"/>
    </row>
    <row r="650" spans="3:55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C650" s="48"/>
    </row>
    <row r="651" spans="3:55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C651" s="48"/>
    </row>
    <row r="652" spans="3:55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C652" s="48"/>
    </row>
    <row r="653" spans="3:55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C653" s="48"/>
    </row>
    <row r="654" spans="3:55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C654" s="48"/>
    </row>
    <row r="655" spans="3:55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C655" s="48"/>
    </row>
    <row r="656" spans="3:55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C656" s="48"/>
    </row>
    <row r="657" spans="3:55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C657" s="48"/>
    </row>
    <row r="658" spans="3:55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C658" s="48"/>
    </row>
    <row r="659" spans="3:55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C659" s="48"/>
    </row>
    <row r="660" spans="3:55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C660" s="48"/>
    </row>
    <row r="661" spans="3:55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C661" s="48"/>
    </row>
    <row r="662" spans="3:55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C662" s="48"/>
    </row>
    <row r="663" spans="3:55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C663" s="48"/>
    </row>
    <row r="664" spans="3:55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C664" s="48"/>
    </row>
    <row r="665" spans="3:55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C665" s="48"/>
    </row>
    <row r="666" spans="3:55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C666" s="48"/>
    </row>
    <row r="667" spans="3:55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C667" s="48"/>
    </row>
    <row r="668" spans="3:55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C668" s="48"/>
    </row>
    <row r="669" spans="3:55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C669" s="48"/>
    </row>
    <row r="670" spans="3:55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C670" s="48"/>
    </row>
    <row r="671" spans="3:55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C671" s="48"/>
    </row>
    <row r="672" spans="3:55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C672" s="48"/>
    </row>
    <row r="673" spans="3:55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C673" s="48"/>
    </row>
    <row r="674" spans="3:55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C674" s="48"/>
    </row>
    <row r="675" spans="3:55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C675" s="48"/>
    </row>
    <row r="676" spans="3:55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C676" s="48"/>
    </row>
    <row r="677" spans="3:55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C677" s="48"/>
    </row>
    <row r="678" spans="3:55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C678" s="48"/>
    </row>
    <row r="679" spans="3:55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C679" s="48"/>
    </row>
    <row r="680" spans="3:55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C680" s="48"/>
    </row>
    <row r="681" spans="3:55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C681" s="48"/>
    </row>
    <row r="682" spans="3:55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C682" s="48"/>
    </row>
    <row r="683" spans="3:55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C683" s="48"/>
    </row>
    <row r="684" spans="3:55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C684" s="48"/>
    </row>
    <row r="685" spans="3:55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C685" s="48"/>
    </row>
    <row r="686" spans="3:55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C686" s="48"/>
    </row>
    <row r="687" spans="3:55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C687" s="48"/>
    </row>
    <row r="688" spans="3:55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C688" s="48"/>
    </row>
    <row r="689" spans="3:55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C689" s="48"/>
    </row>
    <row r="690" spans="3:55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C690" s="48"/>
    </row>
    <row r="691" spans="3:55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C691" s="48"/>
    </row>
    <row r="692" spans="3:55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C692" s="48"/>
    </row>
    <row r="693" spans="3:55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C693" s="48"/>
    </row>
    <row r="694" spans="3:55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C694" s="48"/>
    </row>
    <row r="695" spans="3:55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C695" s="48"/>
    </row>
    <row r="696" spans="3:55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C696" s="48"/>
    </row>
    <row r="697" spans="3:55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C697" s="48"/>
    </row>
    <row r="698" spans="3:55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C698" s="48"/>
    </row>
    <row r="699" spans="3:55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C699" s="48"/>
    </row>
    <row r="700" spans="3:55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C700" s="48"/>
    </row>
    <row r="701" spans="3:55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C701" s="48"/>
    </row>
    <row r="702" spans="3:55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C702" s="48"/>
    </row>
    <row r="703" spans="3:55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C703" s="48"/>
    </row>
    <row r="704" spans="3:55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C704" s="48"/>
    </row>
    <row r="705" spans="3:55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C705" s="48"/>
    </row>
    <row r="706" spans="3:55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C706" s="48"/>
    </row>
    <row r="707" spans="3:55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C707" s="48"/>
    </row>
    <row r="708" spans="3:55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C708" s="48"/>
    </row>
    <row r="709" spans="3:55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C709" s="48"/>
    </row>
    <row r="710" spans="3:55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C710" s="48"/>
    </row>
    <row r="711" spans="3:55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C711" s="48"/>
    </row>
    <row r="712" spans="3:55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C712" s="48"/>
    </row>
    <row r="713" spans="3:55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C713" s="48"/>
    </row>
    <row r="714" spans="3:55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C714" s="48"/>
    </row>
    <row r="715" spans="3:55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C715" s="48"/>
    </row>
    <row r="716" spans="3:55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C716" s="48"/>
    </row>
    <row r="717" spans="3:55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C717" s="48"/>
    </row>
    <row r="718" spans="3:55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C718" s="48"/>
    </row>
    <row r="719" spans="3:55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C719" s="48"/>
    </row>
    <row r="720" spans="3:55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C720" s="48"/>
    </row>
    <row r="721" spans="3:55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C721" s="48"/>
    </row>
    <row r="722" spans="3:55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C722" s="48"/>
    </row>
    <row r="723" spans="3:55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C723" s="48"/>
    </row>
    <row r="724" spans="3:55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C724" s="48"/>
    </row>
    <row r="725" spans="3:55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C725" s="48"/>
    </row>
    <row r="726" spans="3:55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C726" s="48"/>
    </row>
    <row r="727" spans="3:55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C727" s="48"/>
    </row>
    <row r="728" spans="3:55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C728" s="48"/>
    </row>
    <row r="729" spans="3:55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C729" s="48"/>
    </row>
    <row r="730" spans="3:55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C730" s="48"/>
    </row>
    <row r="731" spans="3:55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C731" s="48"/>
    </row>
    <row r="732" spans="3:55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C732" s="48"/>
    </row>
    <row r="733" spans="3:55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C733" s="48"/>
    </row>
    <row r="734" spans="3:55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C734" s="48"/>
    </row>
    <row r="735" spans="3:55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C735" s="48"/>
    </row>
    <row r="736" spans="3:55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C736" s="48"/>
    </row>
    <row r="737" spans="3:55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C737" s="48"/>
    </row>
    <row r="738" spans="3:55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C738" s="48"/>
    </row>
    <row r="739" spans="3:55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C739" s="48"/>
    </row>
    <row r="740" spans="3:55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C740" s="48"/>
    </row>
    <row r="741" spans="3:55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C741" s="48"/>
    </row>
    <row r="742" spans="3:55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C742" s="48"/>
    </row>
    <row r="743" spans="3:55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C743" s="48"/>
    </row>
    <row r="744" spans="3:55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C744" s="48"/>
    </row>
    <row r="745" spans="3:55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C745" s="48"/>
    </row>
    <row r="746" spans="3:55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C746" s="48"/>
    </row>
    <row r="747" spans="3:55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C747" s="48"/>
    </row>
    <row r="748" spans="3:55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C748" s="48"/>
    </row>
    <row r="749" spans="3:55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C749" s="48"/>
    </row>
    <row r="750" spans="3:55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C750" s="48"/>
    </row>
    <row r="751" spans="3:55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C751" s="48"/>
    </row>
    <row r="752" spans="3:55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C752" s="48"/>
    </row>
    <row r="753" spans="3:55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C753" s="48"/>
    </row>
    <row r="754" spans="3:55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C754" s="48"/>
    </row>
    <row r="755" spans="3:55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C755" s="48"/>
    </row>
    <row r="756" spans="3:55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C756" s="48"/>
    </row>
    <row r="757" spans="3:55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C757" s="48"/>
    </row>
    <row r="758" spans="3:55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C758" s="48"/>
    </row>
    <row r="759" spans="3:55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C759" s="48"/>
    </row>
    <row r="760" spans="3:55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C760" s="48"/>
    </row>
    <row r="761" spans="3:55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C761" s="48"/>
    </row>
    <row r="762" spans="3:55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C762" s="48"/>
    </row>
    <row r="763" spans="3:55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C763" s="48"/>
    </row>
    <row r="764" spans="3:55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C764" s="48"/>
    </row>
    <row r="765" spans="3:55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C765" s="48"/>
    </row>
    <row r="766" spans="3:55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C766" s="48"/>
    </row>
    <row r="767" spans="3:55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C767" s="48"/>
    </row>
    <row r="768" spans="3:55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C768" s="48"/>
    </row>
    <row r="769" spans="3:55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C769" s="48"/>
    </row>
    <row r="770" spans="3:55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C770" s="48"/>
    </row>
    <row r="771" spans="3:55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C771" s="48"/>
    </row>
    <row r="772" spans="3:55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C772" s="48"/>
    </row>
    <row r="773" spans="3:55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C773" s="48"/>
    </row>
    <row r="774" spans="3:55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C774" s="48"/>
    </row>
    <row r="775" spans="3:55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C775" s="48"/>
    </row>
    <row r="776" spans="3:55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C776" s="48"/>
    </row>
    <row r="777" spans="3:55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C777" s="48"/>
    </row>
    <row r="778" spans="3:55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C778" s="48"/>
    </row>
    <row r="779" spans="3:55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C779" s="48"/>
    </row>
    <row r="780" spans="3:55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C780" s="48"/>
    </row>
    <row r="781" spans="3:55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C781" s="48"/>
    </row>
    <row r="782" spans="3:55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C782" s="48"/>
    </row>
    <row r="783" spans="3:55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C783" s="48"/>
    </row>
    <row r="784" spans="3:55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C784" s="48"/>
    </row>
    <row r="785" spans="3:55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C785" s="48"/>
    </row>
    <row r="786" spans="3:55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C786" s="48"/>
    </row>
    <row r="787" spans="3:55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C787" s="48"/>
    </row>
    <row r="788" spans="3:55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C788" s="48"/>
    </row>
    <row r="789" spans="3:55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C789" s="48"/>
    </row>
    <row r="790" spans="3:55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C790" s="48"/>
    </row>
    <row r="791" spans="3:55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C791" s="48"/>
    </row>
    <row r="792" spans="3:55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C792" s="48"/>
    </row>
    <row r="793" spans="3:55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C793" s="48"/>
    </row>
    <row r="794" spans="3:55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C794" s="48"/>
    </row>
    <row r="795" spans="3:55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C795" s="48"/>
    </row>
    <row r="796" spans="3:55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C796" s="48"/>
    </row>
    <row r="797" spans="3:55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C797" s="48"/>
    </row>
    <row r="798" spans="3:55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C798" s="48"/>
    </row>
    <row r="799" spans="3:55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C799" s="48"/>
    </row>
    <row r="800" spans="3:55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C800" s="48"/>
    </row>
    <row r="801" spans="3:55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C801" s="48"/>
    </row>
    <row r="802" spans="3:55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C802" s="48"/>
    </row>
    <row r="803" spans="3:55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C803" s="48"/>
    </row>
    <row r="804" spans="3:55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C804" s="48"/>
    </row>
    <row r="805" spans="3:55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C805" s="48"/>
    </row>
    <row r="806" spans="3:55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C806" s="48"/>
    </row>
    <row r="807" spans="3:55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C807" s="48"/>
    </row>
    <row r="808" spans="3:55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C808" s="48"/>
    </row>
    <row r="809" spans="3:55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C809" s="48"/>
    </row>
    <row r="810" spans="3:55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C810" s="48"/>
    </row>
    <row r="811" spans="3:55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C811" s="48"/>
    </row>
    <row r="812" spans="3:55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C812" s="48"/>
    </row>
    <row r="813" spans="3:55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C813" s="48"/>
    </row>
    <row r="814" spans="3:55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C814" s="48"/>
    </row>
    <row r="815" spans="3:55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C815" s="48"/>
    </row>
    <row r="816" spans="3:55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C816" s="48"/>
    </row>
    <row r="817" spans="3:55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C817" s="48"/>
    </row>
    <row r="818" spans="3:55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C818" s="48"/>
    </row>
    <row r="819" spans="3:55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C819" s="48"/>
    </row>
    <row r="820" spans="3:55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C820" s="48"/>
    </row>
    <row r="821" spans="3:55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C821" s="48"/>
    </row>
    <row r="822" spans="3:55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C822" s="48"/>
    </row>
    <row r="823" spans="3:55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C823" s="48"/>
    </row>
    <row r="824" spans="3:55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C824" s="48"/>
    </row>
    <row r="825" spans="3:55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C825" s="48"/>
    </row>
    <row r="826" spans="3:55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C826" s="48"/>
    </row>
    <row r="827" spans="3:55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C827" s="48"/>
    </row>
    <row r="828" spans="3:55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C828" s="48"/>
    </row>
    <row r="829" spans="3:55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C829" s="48"/>
    </row>
    <row r="830" spans="3:55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C830" s="48"/>
    </row>
    <row r="831" spans="3:55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C831" s="48"/>
    </row>
    <row r="832" spans="3:55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C832" s="48"/>
    </row>
    <row r="833" spans="3:55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C833" s="48"/>
    </row>
    <row r="834" spans="3:55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C834" s="48"/>
    </row>
    <row r="835" spans="3:55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C835" s="48"/>
    </row>
    <row r="836" spans="3:55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C836" s="48"/>
    </row>
    <row r="837" spans="3:55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C837" s="48"/>
    </row>
    <row r="838" spans="3:55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C838" s="48"/>
    </row>
    <row r="839" spans="3:55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C839" s="48"/>
    </row>
    <row r="840" spans="3:55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C840" s="48"/>
    </row>
    <row r="841" spans="3:55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C841" s="48"/>
    </row>
    <row r="842" spans="3:55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C842" s="48"/>
    </row>
    <row r="843" spans="3:55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C843" s="48"/>
    </row>
    <row r="844" spans="3:55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C844" s="48"/>
    </row>
    <row r="845" spans="3:55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C845" s="48"/>
    </row>
    <row r="846" spans="3:55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C846" s="48"/>
    </row>
    <row r="847" spans="3:55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C847" s="48"/>
    </row>
    <row r="848" spans="3:55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C848" s="48"/>
    </row>
    <row r="849" spans="3:55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C849" s="48"/>
    </row>
    <row r="850" spans="3:55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C850" s="48"/>
    </row>
    <row r="851" spans="3:55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C851" s="48"/>
    </row>
    <row r="852" spans="3:55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C852" s="48"/>
    </row>
    <row r="853" spans="3:55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C853" s="48"/>
    </row>
    <row r="854" spans="3:55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C854" s="48"/>
    </row>
    <row r="855" spans="3:55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C855" s="48"/>
    </row>
    <row r="856" spans="3:55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C856" s="48"/>
    </row>
    <row r="857" spans="3:55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C857" s="48"/>
    </row>
    <row r="858" spans="3:55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C858" s="48"/>
    </row>
    <row r="859" spans="3:55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C859" s="48"/>
    </row>
    <row r="860" spans="3:55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C860" s="48"/>
    </row>
    <row r="861" spans="3:55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C861" s="48"/>
    </row>
    <row r="862" spans="3:55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C862" s="48"/>
    </row>
    <row r="863" spans="3:55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C863" s="48"/>
    </row>
    <row r="864" spans="3:55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C864" s="48"/>
    </row>
    <row r="865" spans="3:55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C865" s="48"/>
    </row>
    <row r="866" spans="3:55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C866" s="48"/>
    </row>
    <row r="867" spans="3:55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C867" s="48"/>
    </row>
    <row r="868" spans="3:55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C868" s="48"/>
    </row>
    <row r="869" spans="3:55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C869" s="48"/>
    </row>
    <row r="870" spans="3:55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C870" s="48"/>
    </row>
    <row r="871" spans="3:55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C871" s="48"/>
    </row>
    <row r="872" spans="3:55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C872" s="48"/>
    </row>
    <row r="873" spans="3:55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C873" s="48"/>
    </row>
    <row r="874" spans="3:55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C874" s="48"/>
    </row>
    <row r="875" spans="3:55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C875" s="48"/>
    </row>
    <row r="876" spans="3:55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C876" s="48"/>
    </row>
    <row r="877" spans="3:55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C877" s="48"/>
    </row>
    <row r="878" spans="3:55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C878" s="48"/>
    </row>
    <row r="879" spans="3:55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C879" s="48"/>
    </row>
    <row r="880" spans="3:55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C880" s="48"/>
    </row>
    <row r="881" spans="3:55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C881" s="48"/>
    </row>
    <row r="882" spans="3:55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C882" s="48"/>
    </row>
    <row r="883" spans="3:55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C883" s="48"/>
    </row>
    <row r="884" spans="3:55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C884" s="48"/>
    </row>
    <row r="885" spans="3:55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C885" s="48"/>
    </row>
    <row r="886" spans="3:55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C886" s="48"/>
    </row>
    <row r="887" spans="3:55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C887" s="48"/>
    </row>
    <row r="888" spans="3:55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C888" s="48"/>
    </row>
    <row r="889" spans="3:55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C889" s="48"/>
    </row>
    <row r="890" spans="3:55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C890" s="48"/>
    </row>
    <row r="891" spans="3:55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C891" s="48"/>
    </row>
    <row r="892" spans="3:55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C892" s="48"/>
    </row>
    <row r="893" spans="3:55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C893" s="48"/>
    </row>
    <row r="894" spans="3:55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C894" s="48"/>
    </row>
    <row r="895" spans="3:55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C895" s="48"/>
    </row>
    <row r="896" spans="3:55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C896" s="48"/>
    </row>
    <row r="897" spans="3:55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C897" s="48"/>
    </row>
    <row r="898" spans="3:55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C898" s="48"/>
    </row>
    <row r="899" spans="3:55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C899" s="48"/>
    </row>
    <row r="900" spans="3:55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C900" s="48"/>
    </row>
    <row r="901" spans="3:55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C901" s="48"/>
    </row>
    <row r="902" spans="3:55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C902" s="48"/>
    </row>
    <row r="903" spans="3:55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C903" s="48"/>
    </row>
    <row r="904" spans="3:55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C904" s="48"/>
    </row>
    <row r="905" spans="3:55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C905" s="48"/>
    </row>
    <row r="906" spans="3:55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C906" s="48"/>
    </row>
    <row r="907" spans="3:55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C907" s="48"/>
    </row>
    <row r="908" spans="3:55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C908" s="48"/>
    </row>
    <row r="909" spans="3:55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C909" s="48"/>
    </row>
    <row r="910" spans="3:55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C910" s="48"/>
    </row>
    <row r="911" spans="3:55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C911" s="48"/>
    </row>
    <row r="912" spans="3:55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C912" s="48"/>
    </row>
    <row r="913" spans="3:55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C913" s="48"/>
    </row>
    <row r="914" spans="3:55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C914" s="48"/>
    </row>
    <row r="915" spans="3:55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C915" s="48"/>
    </row>
    <row r="916" spans="3:55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C916" s="48"/>
    </row>
    <row r="917" spans="3:55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C917" s="48"/>
    </row>
    <row r="918" spans="3:55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C918" s="48"/>
    </row>
    <row r="919" spans="3:55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C919" s="48"/>
    </row>
    <row r="920" spans="3:55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C920" s="48"/>
    </row>
    <row r="921" spans="3:55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C921" s="48"/>
    </row>
    <row r="922" spans="3:55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C922" s="48"/>
    </row>
    <row r="923" spans="3:55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C923" s="48"/>
    </row>
    <row r="924" spans="3:55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C924" s="48"/>
    </row>
    <row r="925" spans="3:55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C925" s="48"/>
    </row>
    <row r="926" spans="3:55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C926" s="48"/>
    </row>
    <row r="927" spans="3:55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C927" s="48"/>
    </row>
    <row r="928" spans="3:55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C928" s="48"/>
    </row>
    <row r="929" spans="3:55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C929" s="48"/>
    </row>
    <row r="930" spans="3:55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C930" s="48"/>
    </row>
    <row r="931" spans="3:55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C931" s="48"/>
    </row>
    <row r="932" spans="3:55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C932" s="48"/>
    </row>
    <row r="933" spans="3:55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C933" s="48"/>
    </row>
    <row r="934" spans="3:55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C934" s="48"/>
    </row>
    <row r="935" spans="3:55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C935" s="48"/>
    </row>
    <row r="936" spans="3:55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C936" s="48"/>
    </row>
    <row r="937" spans="3:55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C937" s="48"/>
    </row>
    <row r="938" spans="3:55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C938" s="48"/>
    </row>
    <row r="939" spans="3:55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C939" s="48"/>
    </row>
    <row r="940" spans="3:55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C940" s="48"/>
    </row>
    <row r="941" spans="3:55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C941" s="48"/>
    </row>
    <row r="942" spans="3:55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C942" s="48"/>
    </row>
    <row r="943" spans="3:55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C943" s="48"/>
    </row>
    <row r="944" spans="3:55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C944" s="48"/>
    </row>
    <row r="945" spans="3:55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C945" s="48"/>
    </row>
    <row r="946" spans="3:55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C946" s="48"/>
    </row>
    <row r="947" spans="3:55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C947" s="48"/>
    </row>
    <row r="948" spans="3:55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C948" s="48"/>
    </row>
    <row r="949" spans="3:55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C949" s="48"/>
    </row>
    <row r="950" spans="3:55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C950" s="48"/>
    </row>
    <row r="951" spans="3:55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C951" s="48"/>
    </row>
    <row r="952" spans="3:55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C952" s="48"/>
    </row>
    <row r="953" spans="3:55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C953" s="48"/>
    </row>
    <row r="954" spans="3:55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C954" s="48"/>
    </row>
    <row r="955" spans="3:55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C955" s="48"/>
    </row>
    <row r="956" spans="3:55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C956" s="48"/>
    </row>
    <row r="957" spans="3:55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C957" s="48"/>
    </row>
    <row r="958" spans="3:55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C958" s="48"/>
    </row>
    <row r="959" spans="3:55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C959" s="48"/>
    </row>
    <row r="960" spans="3:55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C960" s="48"/>
    </row>
    <row r="961" spans="3:55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C961" s="48"/>
    </row>
    <row r="962" spans="3:55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C962" s="48"/>
    </row>
    <row r="963" spans="3:55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C963" s="48"/>
    </row>
    <row r="964" spans="3:55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C964" s="48"/>
    </row>
    <row r="965" spans="3:55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C965" s="48"/>
    </row>
    <row r="966" spans="3:55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C966" s="48"/>
    </row>
    <row r="967" spans="3:55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C967" s="48"/>
    </row>
    <row r="968" spans="3:55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C968" s="48"/>
    </row>
    <row r="969" spans="3:55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C969" s="48"/>
    </row>
    <row r="970" spans="3:55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C970" s="48"/>
    </row>
    <row r="971" spans="3:55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C971" s="48"/>
    </row>
    <row r="972" spans="3:55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C972" s="48"/>
    </row>
    <row r="973" spans="3:55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C973" s="48"/>
    </row>
    <row r="974" spans="3:55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C974" s="48"/>
    </row>
    <row r="975" spans="3:55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C975" s="48"/>
    </row>
    <row r="976" spans="3:55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C976" s="48"/>
    </row>
    <row r="977" spans="3:55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C977" s="48"/>
    </row>
    <row r="978" spans="3:55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C978" s="48"/>
    </row>
    <row r="979" spans="3:55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C979" s="48"/>
    </row>
    <row r="980" spans="3:55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C980" s="48"/>
    </row>
    <row r="981" spans="3:55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C981" s="48"/>
    </row>
    <row r="982" spans="3:55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C982" s="48"/>
    </row>
    <row r="983" spans="3:55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C983" s="48"/>
    </row>
    <row r="984" spans="3:55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C984" s="48"/>
    </row>
    <row r="985" spans="3:55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C985" s="48"/>
    </row>
    <row r="986" spans="3:55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C986" s="48"/>
    </row>
    <row r="987" spans="3:55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C987" s="48"/>
    </row>
    <row r="988" spans="3:55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C988" s="48"/>
    </row>
    <row r="989" spans="3:55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C989" s="48"/>
    </row>
    <row r="990" spans="3:55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C990" s="48"/>
    </row>
    <row r="991" spans="3:55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C991" s="48"/>
    </row>
    <row r="992" spans="3:55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C992" s="48"/>
    </row>
    <row r="993" spans="3:55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C993" s="48"/>
    </row>
    <row r="994" spans="3:55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C994" s="48"/>
    </row>
    <row r="995" spans="3:55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C995" s="48"/>
    </row>
    <row r="996" spans="3:55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C996" s="48"/>
    </row>
    <row r="997" spans="3:55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C997" s="48"/>
    </row>
    <row r="998" spans="3:55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C998" s="48"/>
    </row>
    <row r="999" spans="3:55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C999" s="48"/>
    </row>
    <row r="1000" spans="3:55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C1000" s="48"/>
    </row>
    <row r="1001" spans="3:55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C1001" s="48"/>
    </row>
    <row r="1002" spans="3:55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C1002" s="48"/>
    </row>
    <row r="1003" spans="3:55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C1003" s="48"/>
    </row>
    <row r="1004" spans="3:55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C1004" s="48"/>
    </row>
    <row r="1005" spans="3:55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C1005" s="48"/>
    </row>
    <row r="1006" spans="3:55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C1006" s="48"/>
    </row>
    <row r="1007" spans="3:55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C1007" s="48"/>
    </row>
    <row r="1008" spans="3:55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C1008" s="48"/>
    </row>
    <row r="1009" spans="3:55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C1009" s="48"/>
    </row>
    <row r="1010" spans="3:55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C1010" s="48"/>
    </row>
    <row r="1011" spans="3:55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C1011" s="48"/>
    </row>
    <row r="1012" spans="3:55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C1012" s="48"/>
    </row>
    <row r="1013" spans="3:55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C1013" s="48"/>
    </row>
    <row r="1014" spans="3:55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C1014" s="48"/>
    </row>
    <row r="1015" spans="3:55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C1015" s="48"/>
    </row>
    <row r="1016" spans="3:55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C1016" s="48"/>
    </row>
    <row r="1017" spans="3:55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C1017" s="48"/>
    </row>
    <row r="1018" spans="3:55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C1018" s="48"/>
    </row>
    <row r="1019" spans="3:55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C1019" s="48"/>
    </row>
    <row r="1020" spans="3:55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C1020" s="48"/>
    </row>
    <row r="1021" spans="3:55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C1021" s="48"/>
    </row>
    <row r="1022" spans="3:55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C1022" s="48"/>
    </row>
    <row r="1023" spans="3:55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C1023" s="48"/>
    </row>
    <row r="1024" spans="3:55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C1024" s="48"/>
    </row>
    <row r="1025" spans="3:55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C1025" s="48"/>
    </row>
    <row r="1026" spans="3:55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C1026" s="48"/>
    </row>
    <row r="1027" spans="3:55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C1027" s="48"/>
    </row>
    <row r="1028" spans="3:55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C1028" s="48"/>
    </row>
    <row r="1029" spans="3:55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C1029" s="48"/>
    </row>
    <row r="1030" spans="3:55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C1030" s="48"/>
    </row>
    <row r="1031" spans="3:55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C1031" s="48"/>
    </row>
    <row r="1032" spans="3:55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C1032" s="48"/>
    </row>
    <row r="1033" spans="3:55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C1033" s="48"/>
    </row>
    <row r="1034" spans="3:55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C1034" s="48"/>
    </row>
    <row r="1035" spans="3:55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C1035" s="48"/>
    </row>
    <row r="1036" spans="3:55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C1036" s="48"/>
    </row>
    <row r="1037" spans="3:55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C1037" s="48"/>
    </row>
    <row r="1038" spans="3:55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C1038" s="48"/>
    </row>
    <row r="1039" spans="3:55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C1039" s="48"/>
    </row>
    <row r="1040" spans="3:55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C1040" s="48"/>
    </row>
    <row r="1041" spans="3:55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C1041" s="48"/>
    </row>
    <row r="1042" spans="3:55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C1042" s="48"/>
    </row>
    <row r="1043" spans="3:55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C1043" s="48"/>
    </row>
    <row r="1044" spans="3:55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C1044" s="48"/>
    </row>
    <row r="1045" spans="3:55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C1045" s="48"/>
    </row>
    <row r="1046" spans="3:55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C1046" s="48"/>
    </row>
    <row r="1047" spans="3:55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C1047" s="48"/>
    </row>
    <row r="1048" spans="3:55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C1048" s="48"/>
    </row>
    <row r="1049" spans="3:55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C1049" s="48"/>
    </row>
    <row r="1050" spans="3:55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C1050" s="48"/>
    </row>
    <row r="1051" spans="3:55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C1051" s="48"/>
    </row>
    <row r="1052" spans="3:55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C1052" s="48"/>
    </row>
    <row r="1053" spans="3:55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C1053" s="48"/>
    </row>
    <row r="1054" spans="3:55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C1054" s="48"/>
    </row>
    <row r="1055" spans="3:55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C1055" s="48"/>
    </row>
    <row r="1056" spans="3:55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C1056" s="48"/>
    </row>
    <row r="1057" spans="3:55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C1057" s="48"/>
    </row>
    <row r="1058" spans="3:55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C1058" s="48"/>
    </row>
    <row r="1059" spans="3:55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C1059" s="48"/>
    </row>
    <row r="1060" spans="3:55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C1060" s="48"/>
    </row>
    <row r="1061" spans="3:55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C1061" s="48"/>
    </row>
    <row r="1062" spans="3:55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C1062" s="48"/>
    </row>
    <row r="1063" spans="3:55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C1063" s="48"/>
    </row>
    <row r="1064" spans="3:55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C1064" s="48"/>
    </row>
    <row r="1065" spans="3:55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C1065" s="48"/>
    </row>
    <row r="1066" spans="3:55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C1066" s="48"/>
    </row>
    <row r="1067" spans="3:55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C1067" s="48"/>
    </row>
    <row r="1068" spans="3:55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C1068" s="48"/>
    </row>
    <row r="1069" spans="3:55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C1069" s="48"/>
    </row>
    <row r="1070" spans="3:55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C1070" s="48"/>
    </row>
    <row r="1071" spans="3:55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C1071" s="48"/>
    </row>
    <row r="1072" spans="3:55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C1072" s="48"/>
    </row>
    <row r="1073" spans="3:55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C1073" s="48"/>
    </row>
    <row r="1074" spans="3:55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C1074" s="48"/>
    </row>
    <row r="1075" spans="3:55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C1075" s="48"/>
    </row>
    <row r="1076" spans="3:55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C1076" s="48"/>
    </row>
    <row r="1077" spans="3:55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C1077" s="48"/>
    </row>
    <row r="1078" spans="3:55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C1078" s="48"/>
    </row>
    <row r="1079" spans="3:55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C1079" s="48"/>
    </row>
    <row r="1080" spans="3:55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C1080" s="48"/>
    </row>
    <row r="1081" spans="3:55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C1081" s="48"/>
    </row>
    <row r="1082" spans="3:55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C1082" s="48"/>
    </row>
    <row r="1083" spans="3:55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C1083" s="48"/>
    </row>
    <row r="1084" spans="3:55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C1084" s="48"/>
    </row>
    <row r="1085" spans="3:55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C1085" s="48"/>
    </row>
    <row r="1086" spans="3:55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C1086" s="48"/>
    </row>
    <row r="1087" spans="3:55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C1087" s="48"/>
    </row>
    <row r="1088" spans="3:55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C1088" s="48"/>
    </row>
    <row r="1089" spans="3:55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C1089" s="48"/>
    </row>
    <row r="1090" spans="3:55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C1090" s="48"/>
    </row>
    <row r="1091" spans="3:55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C1091" s="48"/>
    </row>
    <row r="1092" spans="3:55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C1092" s="48"/>
    </row>
    <row r="1093" spans="3:55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C1093" s="48"/>
    </row>
    <row r="1094" spans="3:55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C1094" s="48"/>
    </row>
    <row r="1095" spans="3:55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C1095" s="48"/>
    </row>
    <row r="1096" spans="3:55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C1096" s="48"/>
    </row>
    <row r="1097" spans="3:55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C1097" s="48"/>
    </row>
    <row r="1098" spans="3:55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C1098" s="48"/>
    </row>
    <row r="1099" spans="3:55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C1099" s="48"/>
    </row>
    <row r="1100" spans="3:55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C1100" s="48"/>
    </row>
    <row r="1101" spans="3:55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C1101" s="48"/>
    </row>
    <row r="1102" spans="3:55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C1102" s="48"/>
    </row>
    <row r="1103" spans="3:55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C1103" s="48"/>
    </row>
    <row r="1104" spans="3:55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C1104" s="48"/>
    </row>
    <row r="1105" spans="3:55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C1105" s="48"/>
    </row>
    <row r="1106" spans="3:55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C1106" s="48"/>
    </row>
    <row r="1107" spans="3:55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C1107" s="48"/>
    </row>
    <row r="1108" spans="3:55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C1108" s="48"/>
    </row>
    <row r="1109" spans="3:55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C1109" s="48"/>
    </row>
    <row r="1110" spans="3:55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C1110" s="48"/>
    </row>
    <row r="1111" spans="3:55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C1111" s="48"/>
    </row>
    <row r="1112" spans="3:55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C1112" s="48"/>
    </row>
    <row r="1113" spans="3:55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C1113" s="48"/>
    </row>
    <row r="1114" spans="3:55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C1114" s="48"/>
    </row>
    <row r="1115" spans="3:55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C1115" s="48"/>
    </row>
    <row r="1116" spans="3:55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C1116" s="48"/>
    </row>
    <row r="1117" spans="3:55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C1117" s="48"/>
    </row>
    <row r="1118" spans="3:55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C1118" s="48"/>
    </row>
    <row r="1119" spans="3:55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C1119" s="48"/>
    </row>
    <row r="1120" spans="3:55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C1120" s="48"/>
    </row>
    <row r="1121" spans="3:55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C1121" s="48"/>
    </row>
    <row r="1122" spans="3:55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C1122" s="48"/>
    </row>
    <row r="1123" spans="3:55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C1123" s="48"/>
    </row>
    <row r="1124" spans="3:55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C1124" s="48"/>
    </row>
    <row r="1125" spans="3:55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C1125" s="48"/>
    </row>
    <row r="1126" spans="3:55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C1126" s="48"/>
    </row>
    <row r="1127" spans="3:55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C1127" s="48"/>
    </row>
    <row r="1128" spans="3:55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C1128" s="48"/>
    </row>
    <row r="1129" spans="3:55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C1129" s="48"/>
    </row>
    <row r="1130" spans="3:55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C1130" s="48"/>
    </row>
    <row r="1131" spans="3:55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C1131" s="48"/>
    </row>
    <row r="1132" spans="3:55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C1132" s="48"/>
    </row>
    <row r="1133" spans="3:55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C1133" s="48"/>
    </row>
    <row r="1134" spans="3:55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C1134" s="48"/>
    </row>
    <row r="1135" spans="3:55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C1135" s="48"/>
    </row>
    <row r="1136" spans="3:55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C1136" s="48"/>
    </row>
    <row r="1137" spans="3:55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C1137" s="48"/>
    </row>
    <row r="1138" spans="3:55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C1138" s="48"/>
    </row>
    <row r="1139" spans="3:55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C1139" s="48"/>
    </row>
    <row r="1140" spans="3:55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C1140" s="48"/>
    </row>
    <row r="1141" spans="3:55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C1141" s="48"/>
    </row>
    <row r="1142" spans="3:55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C1142" s="48"/>
    </row>
    <row r="1143" spans="3:55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C1143" s="48"/>
    </row>
    <row r="1144" spans="3:55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C1144" s="48"/>
    </row>
    <row r="1145" spans="3:55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C1145" s="48"/>
    </row>
    <row r="1146" spans="3:55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C1146" s="48"/>
    </row>
    <row r="1147" spans="3:55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C1147" s="48"/>
    </row>
    <row r="1148" spans="3:55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C1148" s="48"/>
    </row>
    <row r="1149" spans="3:55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C1149" s="48"/>
    </row>
    <row r="1150" spans="3:55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C1150" s="48"/>
    </row>
    <row r="1151" spans="3:55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C1151" s="48"/>
    </row>
    <row r="1152" spans="3:55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C1152" s="48"/>
    </row>
    <row r="1153" spans="3:55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C1153" s="48"/>
    </row>
    <row r="1154" spans="3:55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C1154" s="48"/>
    </row>
    <row r="1155" spans="3:55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C1155" s="48"/>
    </row>
    <row r="1156" spans="3:55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C1156" s="48"/>
    </row>
    <row r="1157" spans="3:55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C1157" s="48"/>
    </row>
    <row r="1158" spans="3:55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C1158" s="48"/>
    </row>
    <row r="1159" spans="3:55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C1159" s="48"/>
    </row>
    <row r="1160" spans="3:55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C1160" s="48"/>
    </row>
    <row r="1161" spans="3:55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C1161" s="48"/>
    </row>
    <row r="1162" spans="3:55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C1162" s="48"/>
    </row>
    <row r="1163" spans="3:55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C1163" s="48"/>
    </row>
    <row r="1164" spans="3:55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C1164" s="48"/>
    </row>
    <row r="1165" spans="3:55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C1165" s="48"/>
    </row>
    <row r="1166" spans="3:55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C1166" s="48"/>
    </row>
    <row r="1167" spans="3:55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C1167" s="48"/>
    </row>
    <row r="1168" spans="3:55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C1168" s="48"/>
    </row>
    <row r="1169" spans="3:55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C1169" s="48"/>
    </row>
    <row r="1170" spans="3:55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C1170" s="48"/>
    </row>
    <row r="1171" spans="3:55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C1171" s="48"/>
    </row>
    <row r="1172" spans="3:55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C1172" s="48"/>
    </row>
    <row r="1173" spans="3:55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C1173" s="48"/>
    </row>
    <row r="1174" spans="3:55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C1174" s="48"/>
    </row>
    <row r="1175" spans="3:55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C1175" s="48"/>
    </row>
    <row r="1176" spans="3:55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C1176" s="48"/>
    </row>
    <row r="1177" spans="3:55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C1177" s="48"/>
    </row>
    <row r="1178" spans="3:55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C1178" s="48"/>
    </row>
    <row r="1179" spans="3:55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C1179" s="48"/>
    </row>
    <row r="1180" spans="3:55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C1180" s="48"/>
    </row>
    <row r="1181" spans="3:55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C1181" s="48"/>
    </row>
    <row r="1182" spans="3:55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C1182" s="48"/>
    </row>
    <row r="1183" spans="3:55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C1183" s="48"/>
    </row>
    <row r="1184" spans="3:55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C1184" s="48"/>
    </row>
    <row r="1185" spans="3:55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C1185" s="48"/>
    </row>
    <row r="1186" spans="3:55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C1186" s="48"/>
    </row>
    <row r="1187" spans="3:55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C1187" s="48"/>
    </row>
    <row r="1188" spans="3:55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C1188" s="48"/>
    </row>
    <row r="1189" spans="3:55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C1189" s="48"/>
    </row>
    <row r="1190" spans="3:55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C1190" s="48"/>
    </row>
    <row r="1191" spans="3:55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C1191" s="48"/>
    </row>
    <row r="1192" spans="3:55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C1192" s="48"/>
    </row>
    <row r="1193" spans="3:55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C1193" s="48"/>
    </row>
    <row r="1194" spans="3:55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C1194" s="48"/>
    </row>
    <row r="1195" spans="3:55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C1195" s="48"/>
    </row>
    <row r="1196" spans="3:55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C1196" s="48"/>
    </row>
    <row r="1197" spans="3:55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C1197" s="48"/>
    </row>
    <row r="1198" spans="3:55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C1198" s="48"/>
    </row>
    <row r="1199" spans="3:55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C1199" s="48"/>
    </row>
    <row r="1200" spans="3:55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C1200" s="48"/>
    </row>
    <row r="1201" spans="3:55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C1201" s="48"/>
    </row>
    <row r="1202" spans="3:55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C1202" s="48"/>
    </row>
    <row r="1203" spans="3:55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C1203" s="48"/>
    </row>
    <row r="1204" spans="3:55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C1204" s="48"/>
    </row>
    <row r="1205" spans="3:55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C1205" s="48"/>
    </row>
    <row r="1206" spans="3:55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C1206" s="48"/>
    </row>
    <row r="1207" spans="3:55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C1207" s="48"/>
    </row>
    <row r="1208" spans="3:55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C1208" s="48"/>
    </row>
    <row r="1209" spans="3:55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C1209" s="48"/>
    </row>
    <row r="1210" spans="3:55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C1210" s="48"/>
    </row>
    <row r="1211" spans="3:55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C1211" s="48"/>
    </row>
    <row r="1212" spans="3:55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C1212" s="48"/>
    </row>
    <row r="1213" spans="3:55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C1213" s="48"/>
    </row>
    <row r="1214" spans="3:55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C1214" s="48"/>
    </row>
    <row r="1215" spans="3:55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C1215" s="48"/>
    </row>
    <row r="1216" spans="3:55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C1216" s="48"/>
    </row>
    <row r="1217" spans="3:55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C1217" s="48"/>
    </row>
    <row r="1218" spans="3:55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C1218" s="48"/>
    </row>
    <row r="1219" spans="3:55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C1219" s="48"/>
    </row>
    <row r="1220" spans="3:55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C1220" s="48"/>
    </row>
    <row r="1221" spans="3:55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C1221" s="48"/>
    </row>
    <row r="1222" spans="3:55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C1222" s="48"/>
    </row>
    <row r="1223" spans="3:55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C1223" s="48"/>
    </row>
    <row r="1224" spans="3:55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C1224" s="48"/>
    </row>
    <row r="1225" spans="3:55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C1225" s="48"/>
    </row>
    <row r="1226" spans="3:55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C1226" s="48"/>
    </row>
    <row r="1227" spans="3:55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C1227" s="48"/>
    </row>
    <row r="1228" spans="3:55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C1228" s="48"/>
    </row>
    <row r="1229" spans="3:55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C1229" s="48"/>
    </row>
    <row r="1230" spans="3:55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C1230" s="48"/>
    </row>
    <row r="1231" spans="3:55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C1231" s="48"/>
    </row>
    <row r="1232" spans="3:55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C1232" s="48"/>
    </row>
    <row r="1233" spans="3:55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C1233" s="48"/>
    </row>
    <row r="1234" spans="3:55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C1234" s="48"/>
    </row>
    <row r="1235" spans="3:55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C1235" s="48"/>
    </row>
    <row r="1236" spans="3:55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C1236" s="48"/>
    </row>
    <row r="1237" spans="3:55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C1237" s="48"/>
    </row>
    <row r="1238" spans="3:55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C1238" s="48"/>
    </row>
    <row r="1239" spans="3:55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C1239" s="48"/>
    </row>
    <row r="1240" spans="3:55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C1240" s="48"/>
    </row>
    <row r="1241" spans="3:55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C1241" s="48"/>
    </row>
    <row r="1242" spans="3:55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C1242" s="48"/>
    </row>
    <row r="1243" spans="3:55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C1243" s="48"/>
    </row>
    <row r="1244" spans="3:55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C1244" s="48"/>
    </row>
    <row r="1245" spans="3:55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C1245" s="48"/>
    </row>
    <row r="1246" spans="3:55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C1246" s="48"/>
    </row>
    <row r="1247" spans="3:55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C1247" s="48"/>
    </row>
    <row r="1248" spans="3:55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C1248" s="48"/>
    </row>
    <row r="1249" spans="3:55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C1249" s="48"/>
    </row>
    <row r="1250" spans="3:55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C1250" s="48"/>
    </row>
    <row r="1251" spans="3:55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C1251" s="48"/>
    </row>
    <row r="1252" spans="3:55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C1252" s="48"/>
    </row>
    <row r="1253" spans="3:55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C1253" s="48"/>
    </row>
    <row r="1254" spans="3:55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C1254" s="48"/>
    </row>
    <row r="1255" spans="3:55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C1255" s="48"/>
    </row>
    <row r="1256" spans="3:55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C1256" s="48"/>
    </row>
    <row r="1257" spans="3:55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C1257" s="48"/>
    </row>
    <row r="1258" spans="3:55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C1258" s="48"/>
    </row>
    <row r="1259" spans="3:55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C1259" s="48"/>
    </row>
    <row r="1260" spans="3:55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C1260" s="48"/>
    </row>
    <row r="1261" spans="3:55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C1261" s="48"/>
    </row>
    <row r="1262" spans="3:55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C1262" s="48"/>
    </row>
    <row r="1263" spans="3:55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C1263" s="48"/>
    </row>
    <row r="1264" spans="3:55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C1264" s="48"/>
    </row>
    <row r="1265" spans="3:55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C1265" s="48"/>
    </row>
    <row r="1266" spans="3:55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C1266" s="48"/>
    </row>
    <row r="1267" spans="3:55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C1267" s="48"/>
    </row>
    <row r="1268" spans="3:55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C1268" s="48"/>
    </row>
    <row r="1269" spans="3:55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C1269" s="48"/>
    </row>
    <row r="1270" spans="3:55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C1270" s="48"/>
    </row>
    <row r="1271" spans="3:55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C1271" s="48"/>
    </row>
    <row r="1272" spans="3:55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C1272" s="48"/>
    </row>
    <row r="1273" spans="3:55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C1273" s="48"/>
    </row>
    <row r="1274" spans="3:55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C1274" s="48"/>
    </row>
    <row r="1275" spans="3:55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C1275" s="48"/>
    </row>
    <row r="1276" spans="3:55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C1276" s="48"/>
    </row>
    <row r="1277" spans="3:55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C1277" s="48"/>
    </row>
    <row r="1278" spans="3:55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C1278" s="48"/>
    </row>
    <row r="1279" spans="3:55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C1279" s="48"/>
    </row>
    <row r="1280" spans="3:55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C1280" s="48"/>
    </row>
    <row r="1281" spans="3:55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C1281" s="48"/>
    </row>
    <row r="1282" spans="3:55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C1282" s="48"/>
    </row>
    <row r="1283" spans="3:55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C1283" s="48"/>
    </row>
    <row r="1284" spans="3:55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C1284" s="48"/>
    </row>
    <row r="1285" spans="3:55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C1285" s="48"/>
    </row>
    <row r="1286" spans="3:55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C1286" s="48"/>
    </row>
    <row r="1287" spans="3:55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C1287" s="48"/>
    </row>
    <row r="1288" spans="3:55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C1288" s="48"/>
    </row>
    <row r="1289" spans="3:55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C1289" s="48"/>
    </row>
    <row r="1290" spans="3:55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C1290" s="48"/>
    </row>
    <row r="1291" spans="3:55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C1291" s="48"/>
    </row>
    <row r="1292" spans="3:55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C1292" s="48"/>
    </row>
    <row r="1293" spans="3:55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C1293" s="48"/>
    </row>
    <row r="1294" spans="3:55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C1294" s="48"/>
    </row>
    <row r="1295" spans="3:55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C1295" s="48"/>
    </row>
    <row r="1296" spans="3:55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C1296" s="48"/>
    </row>
    <row r="1297" spans="3:55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C1297" s="48"/>
    </row>
    <row r="1298" spans="3:55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C1298" s="48"/>
    </row>
    <row r="1299" spans="3:55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C1299" s="48"/>
    </row>
    <row r="1300" spans="3:55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C1300" s="48"/>
    </row>
    <row r="1301" spans="3:55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C1301" s="48"/>
    </row>
    <row r="1302" spans="3:55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C1302" s="48"/>
    </row>
    <row r="1303" spans="3:55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C1303" s="48"/>
    </row>
    <row r="1304" spans="3:55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C1304" s="48"/>
    </row>
    <row r="1305" spans="3:55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C1305" s="48"/>
    </row>
    <row r="1306" spans="3:55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C1306" s="48"/>
    </row>
    <row r="1307" spans="3:55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C1307" s="48"/>
    </row>
    <row r="1308" spans="3:55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C1308" s="48"/>
    </row>
    <row r="1309" spans="3:55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C1309" s="48"/>
    </row>
    <row r="1310" spans="3:55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C1310" s="48"/>
    </row>
    <row r="1311" spans="3:55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C1311" s="48"/>
    </row>
    <row r="1312" spans="3:55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C1312" s="48"/>
    </row>
    <row r="1313" spans="3:55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C1313" s="48"/>
    </row>
    <row r="1314" spans="3:55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C1314" s="48"/>
    </row>
    <row r="1315" spans="3:55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C1315" s="48"/>
    </row>
    <row r="1316" spans="3:55" x14ac:dyDescent="0.2">
      <c r="D1316" s="41"/>
      <c r="F1316" s="41"/>
      <c r="G1316" s="41"/>
      <c r="H1316" s="41"/>
      <c r="J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C1316" s="48"/>
    </row>
    <row r="1317" spans="3:55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C1317" s="48"/>
    </row>
    <row r="1318" spans="3:55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C1318" s="48"/>
    </row>
  </sheetData>
  <sheetProtection algorithmName="SHA-512" hashValue="/DZCfWp/xQwSr0Dd/vlaYlHtIy3PQ3i4PEDDKZhioCziJSGl/BvAcO08zlR/F8HDlnpJss8uyo0EtooQCrqtZg==" saltValue="JAFBZ7X40UltpfX+cvnheQ==" spinCount="100000" sheet="1" objects="1" scenarios="1"/>
  <sortState columnSort="1" ref="D1:BD86">
    <sortCondition ref="D1:BD1"/>
  </sortState>
  <dataConsolidate/>
  <customSheetViews>
    <customSheetView guid="{802CA4C3-1A0C-4029-B73F-1EE5B8B22311}">
      <pane xSplit="3" ySplit="1" topLeftCell="D2" activePane="bottomRight" state="frozen"/>
      <selection pane="bottomRight" activeCell="F6" sqref="F6"/>
      <pageMargins left="0.7" right="0.7" top="0.75" bottom="0.75" header="0.3" footer="0.3"/>
      <pageSetup orientation="portrait" horizontalDpi="4294967294" verticalDpi="0" r:id="rId1"/>
    </customSheetView>
  </customSheetViews>
  <conditionalFormatting sqref="A33:A35 A30 A78:A80">
    <cfRule type="notContainsBlanks" dxfId="27" priority="13">
      <formula>LEN(TRIM(A30))&gt;0</formula>
    </cfRule>
  </conditionalFormatting>
  <conditionalFormatting sqref="D1:H1">
    <cfRule type="duplicateValues" dxfId="26" priority="10"/>
  </conditionalFormatting>
  <conditionalFormatting sqref="I1:BD1">
    <cfRule type="duplicateValues" dxfId="25" priority="2175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2"/>
  <ignoredErrors>
    <ignoredError sqref="A31 A36" unlockedFormula="1"/>
  </ignoredErrors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34998626667073579"/>
  </sheetPr>
  <dimension ref="A1:BD1319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" sqref="D1:BD87"/>
    </sheetView>
  </sheetViews>
  <sheetFormatPr defaultColWidth="30.28515625" defaultRowHeight="11.25" x14ac:dyDescent="0.2"/>
  <cols>
    <col min="1" max="1" width="19.2851562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95</v>
      </c>
      <c r="B1" s="2" t="s">
        <v>27</v>
      </c>
      <c r="C1" s="3" t="s">
        <v>3</v>
      </c>
      <c r="D1" s="560"/>
      <c r="E1" s="560"/>
      <c r="F1" s="560"/>
      <c r="G1" s="560"/>
      <c r="H1" s="560"/>
      <c r="I1" s="560"/>
      <c r="J1" s="560"/>
      <c r="K1" s="560"/>
      <c r="L1" s="560"/>
      <c r="M1" s="560"/>
      <c r="N1" s="560"/>
      <c r="O1" s="560"/>
      <c r="P1" s="560"/>
      <c r="Q1" s="560"/>
      <c r="R1" s="560"/>
      <c r="S1" s="560"/>
      <c r="T1" s="560"/>
      <c r="U1" s="560"/>
      <c r="V1" s="560"/>
      <c r="W1" s="560"/>
      <c r="X1" s="560"/>
      <c r="Y1" s="560"/>
      <c r="Z1" s="560"/>
      <c r="AA1" s="560"/>
      <c r="AB1" s="560"/>
      <c r="AC1" s="560"/>
      <c r="AD1" s="560"/>
      <c r="AE1" s="560"/>
      <c r="AF1" s="560"/>
      <c r="AG1" s="560"/>
      <c r="AH1" s="560"/>
      <c r="AI1" s="560"/>
      <c r="AJ1" s="560"/>
      <c r="AK1" s="560"/>
      <c r="AL1" s="560"/>
      <c r="AM1" s="560"/>
      <c r="AN1" s="560"/>
      <c r="AO1" s="560"/>
      <c r="AP1" s="560"/>
      <c r="AQ1" s="560"/>
      <c r="AR1" s="560"/>
      <c r="AS1" s="560"/>
      <c r="AT1" s="560"/>
      <c r="AU1" s="560"/>
      <c r="AV1" s="560"/>
      <c r="AW1" s="560"/>
      <c r="AX1" s="560"/>
      <c r="AY1" s="560"/>
      <c r="AZ1" s="560"/>
      <c r="BA1" s="560"/>
      <c r="BB1" s="560"/>
      <c r="BC1" s="560"/>
      <c r="BD1" s="561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32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33">
        <f>SUMIFS(Import!$G:$G,Import!$A:$A,BD$1,Import!$B:$B,$A2,Import!$C:$C,$A$1)</f>
        <v>0</v>
      </c>
    </row>
    <row r="3" spans="1:56" s="36" customFormat="1" x14ac:dyDescent="0.2">
      <c r="A3" s="549"/>
      <c r="B3" s="19" t="s">
        <v>117</v>
      </c>
      <c r="C3" s="437">
        <f>SUM(D3:BD3)</f>
        <v>0</v>
      </c>
      <c r="D3" s="434">
        <f>SUMIFS(Import!$H:$H,Import!$A:$A,D$1,Import!$B:$B,$A2,Import!$D:$D,"PC Lead")</f>
        <v>0</v>
      </c>
      <c r="E3" s="435">
        <f>SUMIFS(Import!$H:$H,Import!$A:$A,E$1,Import!$B:$B,$A2,Import!$D:$D,"PC Lead")</f>
        <v>0</v>
      </c>
      <c r="F3" s="435">
        <f>SUMIFS(Import!$H:$H,Import!$A:$A,F$1,Import!$B:$B,$A2,Import!$D:$D,"PC Lead")</f>
        <v>0</v>
      </c>
      <c r="G3" s="435">
        <f>SUMIFS(Import!$H:$H,Import!$A:$A,G$1,Import!$B:$B,$A2,Import!$D:$D,"PC Lead")</f>
        <v>0</v>
      </c>
      <c r="H3" s="435">
        <f>SUMIFS(Import!$H:$H,Import!$A:$A,H$1,Import!$B:$B,$A2,Import!$D:$D,"PC Lead")</f>
        <v>0</v>
      </c>
      <c r="I3" s="435">
        <f>SUMIFS(Import!$H:$H,Import!$A:$A,I$1,Import!$B:$B,$A2,Import!$D:$D,"PC Lead")</f>
        <v>0</v>
      </c>
      <c r="J3" s="435">
        <f>SUMIFS(Import!$H:$H,Import!$A:$A,J$1,Import!$B:$B,$A2,Import!$D:$D,"PC Lead")</f>
        <v>0</v>
      </c>
      <c r="K3" s="435">
        <f>SUMIFS(Import!$H:$H,Import!$A:$A,K$1,Import!$B:$B,$A2,Import!$D:$D,"PC Lead")</f>
        <v>0</v>
      </c>
      <c r="L3" s="435">
        <f>SUMIFS(Import!$H:$H,Import!$A:$A,L$1,Import!$B:$B,$A2,Import!$D:$D,"PC Lead")</f>
        <v>0</v>
      </c>
      <c r="M3" s="435">
        <f>SUMIFS(Import!$H:$H,Import!$A:$A,M$1,Import!$B:$B,$A2,Import!$D:$D,"PC Lead")</f>
        <v>0</v>
      </c>
      <c r="N3" s="435">
        <f>SUMIFS(Import!$H:$H,Import!$A:$A,N$1,Import!$B:$B,$A2,Import!$D:$D,"PC Lead")</f>
        <v>0</v>
      </c>
      <c r="O3" s="435">
        <f>SUMIFS(Import!$H:$H,Import!$A:$A,O$1,Import!$B:$B,$A2,Import!$D:$D,"PC Lead")</f>
        <v>0</v>
      </c>
      <c r="P3" s="435">
        <f>SUMIFS(Import!$H:$H,Import!$A:$A,P$1,Import!$B:$B,$A2,Import!$D:$D,"PC Lead")</f>
        <v>0</v>
      </c>
      <c r="Q3" s="435">
        <f>SUMIFS(Import!$H:$H,Import!$A:$A,Q$1,Import!$B:$B,$A2,Import!$D:$D,"PC Lead")</f>
        <v>0</v>
      </c>
      <c r="R3" s="435">
        <f>SUMIFS(Import!$H:$H,Import!$A:$A,R$1,Import!$B:$B,$A2,Import!$D:$D,"PC Lead")</f>
        <v>0</v>
      </c>
      <c r="S3" s="435">
        <f>SUMIFS(Import!$H:$H,Import!$A:$A,S$1,Import!$B:$B,$A2,Import!$D:$D,"PC Lead")</f>
        <v>0</v>
      </c>
      <c r="T3" s="435">
        <f>SUMIFS(Import!$H:$H,Import!$A:$A,T$1,Import!$B:$B,$A2,Import!$D:$D,"PC Lead")</f>
        <v>0</v>
      </c>
      <c r="U3" s="435">
        <f>SUMIFS(Import!$H:$H,Import!$A:$A,U$1,Import!$B:$B,$A2,Import!$D:$D,"PC Lead")</f>
        <v>0</v>
      </c>
      <c r="V3" s="435">
        <f>SUMIFS(Import!$H:$H,Import!$A:$A,V$1,Import!$B:$B,$A2,Import!$D:$D,"PC Lead")</f>
        <v>0</v>
      </c>
      <c r="W3" s="435">
        <f>SUMIFS(Import!$H:$H,Import!$A:$A,W$1,Import!$B:$B,$A2,Import!$D:$D,"PC Lead")</f>
        <v>0</v>
      </c>
      <c r="X3" s="435">
        <f>SUMIFS(Import!$H:$H,Import!$A:$A,X$1,Import!$B:$B,$A2,Import!$D:$D,"PC Lead")</f>
        <v>0</v>
      </c>
      <c r="Y3" s="435">
        <f>SUMIFS(Import!$H:$H,Import!$A:$A,Y$1,Import!$B:$B,$A2,Import!$D:$D,"PC Lead")</f>
        <v>0</v>
      </c>
      <c r="Z3" s="435">
        <f>SUMIFS(Import!$H:$H,Import!$A:$A,Z$1,Import!$B:$B,$A2,Import!$D:$D,"PC Lead")</f>
        <v>0</v>
      </c>
      <c r="AA3" s="435">
        <f>SUMIFS(Import!$H:$H,Import!$A:$A,AA$1,Import!$B:$B,$A2,Import!$D:$D,"PC Lead")</f>
        <v>0</v>
      </c>
      <c r="AB3" s="435">
        <f>SUMIFS(Import!$H:$H,Import!$A:$A,AB$1,Import!$B:$B,$A2,Import!$D:$D,"PC Lead")</f>
        <v>0</v>
      </c>
      <c r="AC3" s="435">
        <f>SUMIFS(Import!$H:$H,Import!$A:$A,AC$1,Import!$B:$B,$A2,Import!$D:$D,"PC Lead")</f>
        <v>0</v>
      </c>
      <c r="AD3" s="435">
        <f>SUMIFS(Import!$H:$H,Import!$A:$A,AD$1,Import!$B:$B,$A2,Import!$D:$D,"PC Lead")</f>
        <v>0</v>
      </c>
      <c r="AE3" s="435">
        <f>SUMIFS(Import!$H:$H,Import!$A:$A,AE$1,Import!$B:$B,$A2,Import!$D:$D,"PC Lead")</f>
        <v>0</v>
      </c>
      <c r="AF3" s="435">
        <f>SUMIFS(Import!$H:$H,Import!$A:$A,AF$1,Import!$B:$B,$A2,Import!$D:$D,"PC Lead")</f>
        <v>0</v>
      </c>
      <c r="AG3" s="435">
        <f>SUMIFS(Import!$H:$H,Import!$A:$A,AG$1,Import!$B:$B,$A2,Import!$D:$D,"PC Lead")</f>
        <v>0</v>
      </c>
      <c r="AH3" s="435">
        <f>SUMIFS(Import!$H:$H,Import!$A:$A,AH$1,Import!$B:$B,$A2,Import!$D:$D,"PC Lead")</f>
        <v>0</v>
      </c>
      <c r="AI3" s="435">
        <f>SUMIFS(Import!$H:$H,Import!$A:$A,AI$1,Import!$B:$B,$A2,Import!$D:$D,"PC Lead")</f>
        <v>0</v>
      </c>
      <c r="AJ3" s="435">
        <f>SUMIFS(Import!$H:$H,Import!$A:$A,AJ$1,Import!$B:$B,$A2,Import!$D:$D,"PC Lead")</f>
        <v>0</v>
      </c>
      <c r="AK3" s="435">
        <f>SUMIFS(Import!$H:$H,Import!$A:$A,AK$1,Import!$B:$B,$A2,Import!$D:$D,"PC Lead")</f>
        <v>0</v>
      </c>
      <c r="AL3" s="435">
        <f>SUMIFS(Import!$H:$H,Import!$A:$A,AL$1,Import!$B:$B,$A2,Import!$D:$D,"PC Lead")</f>
        <v>0</v>
      </c>
      <c r="AM3" s="435">
        <f>SUMIFS(Import!$H:$H,Import!$A:$A,AM$1,Import!$B:$B,$A2,Import!$D:$D,"PC Lead")</f>
        <v>0</v>
      </c>
      <c r="AN3" s="435">
        <f>SUMIFS(Import!$H:$H,Import!$A:$A,AN$1,Import!$B:$B,$A2,Import!$D:$D,"PC Lead")</f>
        <v>0</v>
      </c>
      <c r="AO3" s="435">
        <f>SUMIFS(Import!$H:$H,Import!$A:$A,AO$1,Import!$B:$B,$A2,Import!$D:$D,"PC Lead")</f>
        <v>0</v>
      </c>
      <c r="AP3" s="435">
        <f>SUMIFS(Import!$H:$H,Import!$A:$A,AP$1,Import!$B:$B,$A2,Import!$D:$D,"PC Lead")</f>
        <v>0</v>
      </c>
      <c r="AQ3" s="435">
        <f>SUMIFS(Import!$H:$H,Import!$A:$A,AQ$1,Import!$B:$B,$A2,Import!$D:$D,"PC Lead")</f>
        <v>0</v>
      </c>
      <c r="AR3" s="435">
        <f>SUMIFS(Import!$H:$H,Import!$A:$A,AR$1,Import!$B:$B,$A2,Import!$D:$D,"PC Lead")</f>
        <v>0</v>
      </c>
      <c r="AS3" s="435">
        <f>SUMIFS(Import!$H:$H,Import!$A:$A,AS$1,Import!$B:$B,$A2,Import!$D:$D,"PC Lead")</f>
        <v>0</v>
      </c>
      <c r="AT3" s="435">
        <f>SUMIFS(Import!$H:$H,Import!$A:$A,AT$1,Import!$B:$B,$A2,Import!$D:$D,"PC Lead")</f>
        <v>0</v>
      </c>
      <c r="AU3" s="435">
        <f>SUMIFS(Import!$H:$H,Import!$A:$A,AU$1,Import!$B:$B,$A2,Import!$D:$D,"PC Lead")</f>
        <v>0</v>
      </c>
      <c r="AV3" s="435">
        <f>SUMIFS(Import!$H:$H,Import!$A:$A,AV$1,Import!$B:$B,$A2,Import!$D:$D,"PC Lead")</f>
        <v>0</v>
      </c>
      <c r="AW3" s="435">
        <f>SUMIFS(Import!$H:$H,Import!$A:$A,AW$1,Import!$B:$B,$A2,Import!$D:$D,"PC Lead")</f>
        <v>0</v>
      </c>
      <c r="AX3" s="435">
        <f>SUMIFS(Import!$H:$H,Import!$A:$A,AX$1,Import!$B:$B,$A2,Import!$D:$D,"PC Lead")</f>
        <v>0</v>
      </c>
      <c r="AY3" s="435">
        <f>SUMIFS(Import!$H:$H,Import!$A:$A,AY$1,Import!$B:$B,$A2,Import!$D:$D,"PC Lead")</f>
        <v>0</v>
      </c>
      <c r="AZ3" s="435">
        <f>SUMIFS(Import!$H:$H,Import!$A:$A,AZ$1,Import!$B:$B,$A2,Import!$D:$D,"PC Lead")</f>
        <v>0</v>
      </c>
      <c r="BA3" s="435">
        <f>SUMIFS(Import!$H:$H,Import!$A:$A,BA$1,Import!$B:$B,$A2,Import!$D:$D,"PC Lead")</f>
        <v>0</v>
      </c>
      <c r="BB3" s="435">
        <f>SUMIFS(Import!$H:$H,Import!$A:$A,BB$1,Import!$B:$B,$A2,Import!$D:$D,"PC Lead")</f>
        <v>0</v>
      </c>
      <c r="BC3" s="435">
        <f>SUMIFS(Import!$H:$H,Import!$A:$A,BC$1,Import!$B:$B,$A2,Import!$D:$D,"PC Lead")</f>
        <v>0</v>
      </c>
      <c r="BD3" s="436">
        <f>SUMIFS(Import!$H:$H,Import!$A:$A,BD$1,Import!$B:$B,$A2,Import!$D:$D,"PC Lead")</f>
        <v>0</v>
      </c>
    </row>
    <row r="4" spans="1:56" s="36" customFormat="1" x14ac:dyDescent="0.2">
      <c r="A4" s="550"/>
      <c r="B4" s="19" t="s">
        <v>91</v>
      </c>
      <c r="C4" s="19" t="s">
        <v>92</v>
      </c>
      <c r="D4" s="562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563"/>
      <c r="P4" s="563"/>
      <c r="Q4" s="563"/>
      <c r="R4" s="563"/>
      <c r="S4" s="563"/>
      <c r="T4" s="563"/>
      <c r="U4" s="563"/>
      <c r="V4" s="563"/>
      <c r="W4" s="563"/>
      <c r="X4" s="563"/>
      <c r="Y4" s="563"/>
      <c r="Z4" s="563"/>
      <c r="AA4" s="563"/>
      <c r="AB4" s="563"/>
      <c r="AC4" s="563"/>
      <c r="AD4" s="563"/>
      <c r="AE4" s="563"/>
      <c r="AF4" s="563"/>
      <c r="AG4" s="563"/>
      <c r="AH4" s="563"/>
      <c r="AI4" s="563"/>
      <c r="AJ4" s="563"/>
      <c r="AK4" s="563"/>
      <c r="AL4" s="563"/>
      <c r="AM4" s="563"/>
      <c r="AN4" s="563"/>
      <c r="AO4" s="563"/>
      <c r="AP4" s="563"/>
      <c r="AQ4" s="563"/>
      <c r="AR4" s="563"/>
      <c r="AS4" s="563"/>
      <c r="AT4" s="563"/>
      <c r="AU4" s="563"/>
      <c r="AV4" s="563"/>
      <c r="AW4" s="563"/>
      <c r="AX4" s="563"/>
      <c r="AY4" s="563"/>
      <c r="AZ4" s="563"/>
      <c r="BA4" s="563"/>
      <c r="BB4" s="563"/>
      <c r="BC4" s="563"/>
      <c r="BD4" s="564"/>
    </row>
    <row r="5" spans="1:56" s="36" customFormat="1" x14ac:dyDescent="0.2">
      <c r="A5" s="551"/>
      <c r="B5" s="20" t="s">
        <v>90</v>
      </c>
      <c r="C5" s="21">
        <f>SUM(D5:BD5)</f>
        <v>0</v>
      </c>
      <c r="D5" s="565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566"/>
      <c r="AK5" s="566"/>
      <c r="AL5" s="566"/>
      <c r="AM5" s="566"/>
      <c r="AN5" s="566"/>
      <c r="AO5" s="566"/>
      <c r="AP5" s="566"/>
      <c r="AQ5" s="566"/>
      <c r="AR5" s="566"/>
      <c r="AS5" s="566"/>
      <c r="AT5" s="566"/>
      <c r="AU5" s="566"/>
      <c r="AV5" s="566"/>
      <c r="AW5" s="566"/>
      <c r="AX5" s="566"/>
      <c r="AY5" s="566"/>
      <c r="AZ5" s="566"/>
      <c r="BA5" s="566"/>
      <c r="BB5" s="566"/>
      <c r="BC5" s="566"/>
      <c r="BD5" s="567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32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33">
        <f>SUMIFS(Import!$G:$G,Import!$A:$A,BD$1,Import!$B:$B,$A7,Import!$C:$C,$A$1)</f>
        <v>0</v>
      </c>
    </row>
    <row r="8" spans="1:56" s="36" customFormat="1" x14ac:dyDescent="0.2">
      <c r="A8" s="549"/>
      <c r="B8" s="19" t="s">
        <v>117</v>
      </c>
      <c r="C8" s="437">
        <f>SUM(D8:BD8)</f>
        <v>0</v>
      </c>
      <c r="D8" s="434">
        <f>SUMIFS(Import!$H:$H,Import!$A:$A,D$1,Import!$B:$B,$A7,Import!$D:$D,"PC Lead")</f>
        <v>0</v>
      </c>
      <c r="E8" s="435">
        <f>SUMIFS(Import!$H:$H,Import!$A:$A,E$1,Import!$B:$B,$A7,Import!$D:$D,"PC Lead")</f>
        <v>0</v>
      </c>
      <c r="F8" s="435">
        <f>SUMIFS(Import!$H:$H,Import!$A:$A,F$1,Import!$B:$B,$A7,Import!$D:$D,"PC Lead")</f>
        <v>0</v>
      </c>
      <c r="G8" s="435">
        <f>SUMIFS(Import!$H:$H,Import!$A:$A,G$1,Import!$B:$B,$A7,Import!$D:$D,"PC Lead")</f>
        <v>0</v>
      </c>
      <c r="H8" s="435">
        <f>SUMIFS(Import!$H:$H,Import!$A:$A,H$1,Import!$B:$B,$A7,Import!$D:$D,"PC Lead")</f>
        <v>0</v>
      </c>
      <c r="I8" s="435">
        <f>SUMIFS(Import!$H:$H,Import!$A:$A,I$1,Import!$B:$B,$A7,Import!$D:$D,"PC Lead")</f>
        <v>0</v>
      </c>
      <c r="J8" s="435">
        <f>SUMIFS(Import!$H:$H,Import!$A:$A,J$1,Import!$B:$B,$A7,Import!$D:$D,"PC Lead")</f>
        <v>0</v>
      </c>
      <c r="K8" s="435">
        <f>SUMIFS(Import!$H:$H,Import!$A:$A,K$1,Import!$B:$B,$A7,Import!$D:$D,"PC Lead")</f>
        <v>0</v>
      </c>
      <c r="L8" s="435">
        <f>SUMIFS(Import!$H:$H,Import!$A:$A,L$1,Import!$B:$B,$A7,Import!$D:$D,"PC Lead")</f>
        <v>0</v>
      </c>
      <c r="M8" s="435">
        <f>SUMIFS(Import!$H:$H,Import!$A:$A,M$1,Import!$B:$B,$A7,Import!$D:$D,"PC Lead")</f>
        <v>0</v>
      </c>
      <c r="N8" s="435">
        <f>SUMIFS(Import!$H:$H,Import!$A:$A,N$1,Import!$B:$B,$A7,Import!$D:$D,"PC Lead")</f>
        <v>0</v>
      </c>
      <c r="O8" s="435">
        <f>SUMIFS(Import!$H:$H,Import!$A:$A,O$1,Import!$B:$B,$A7,Import!$D:$D,"PC Lead")</f>
        <v>0</v>
      </c>
      <c r="P8" s="435">
        <f>SUMIFS(Import!$H:$H,Import!$A:$A,P$1,Import!$B:$B,$A7,Import!$D:$D,"PC Lead")</f>
        <v>0</v>
      </c>
      <c r="Q8" s="435">
        <f>SUMIFS(Import!$H:$H,Import!$A:$A,Q$1,Import!$B:$B,$A7,Import!$D:$D,"PC Lead")</f>
        <v>0</v>
      </c>
      <c r="R8" s="435">
        <f>SUMIFS(Import!$H:$H,Import!$A:$A,R$1,Import!$B:$B,$A7,Import!$D:$D,"PC Lead")</f>
        <v>0</v>
      </c>
      <c r="S8" s="435">
        <f>SUMIFS(Import!$H:$H,Import!$A:$A,S$1,Import!$B:$B,$A7,Import!$D:$D,"PC Lead")</f>
        <v>0</v>
      </c>
      <c r="T8" s="435">
        <f>SUMIFS(Import!$H:$H,Import!$A:$A,T$1,Import!$B:$B,$A7,Import!$D:$D,"PC Lead")</f>
        <v>0</v>
      </c>
      <c r="U8" s="435">
        <f>SUMIFS(Import!$H:$H,Import!$A:$A,U$1,Import!$B:$B,$A7,Import!$D:$D,"PC Lead")</f>
        <v>0</v>
      </c>
      <c r="V8" s="435">
        <f>SUMIFS(Import!$H:$H,Import!$A:$A,V$1,Import!$B:$B,$A7,Import!$D:$D,"PC Lead")</f>
        <v>0</v>
      </c>
      <c r="W8" s="435">
        <f>SUMIFS(Import!$H:$H,Import!$A:$A,W$1,Import!$B:$B,$A7,Import!$D:$D,"PC Lead")</f>
        <v>0</v>
      </c>
      <c r="X8" s="435">
        <f>SUMIFS(Import!$H:$H,Import!$A:$A,X$1,Import!$B:$B,$A7,Import!$D:$D,"PC Lead")</f>
        <v>0</v>
      </c>
      <c r="Y8" s="435">
        <f>SUMIFS(Import!$H:$H,Import!$A:$A,Y$1,Import!$B:$B,$A7,Import!$D:$D,"PC Lead")</f>
        <v>0</v>
      </c>
      <c r="Z8" s="435">
        <f>SUMIFS(Import!$H:$H,Import!$A:$A,Z$1,Import!$B:$B,$A7,Import!$D:$D,"PC Lead")</f>
        <v>0</v>
      </c>
      <c r="AA8" s="435">
        <f>SUMIFS(Import!$H:$H,Import!$A:$A,AA$1,Import!$B:$B,$A7,Import!$D:$D,"PC Lead")</f>
        <v>0</v>
      </c>
      <c r="AB8" s="435">
        <f>SUMIFS(Import!$H:$H,Import!$A:$A,AB$1,Import!$B:$B,$A7,Import!$D:$D,"PC Lead")</f>
        <v>0</v>
      </c>
      <c r="AC8" s="435">
        <f>SUMIFS(Import!$H:$H,Import!$A:$A,AC$1,Import!$B:$B,$A7,Import!$D:$D,"PC Lead")</f>
        <v>0</v>
      </c>
      <c r="AD8" s="435">
        <f>SUMIFS(Import!$H:$H,Import!$A:$A,AD$1,Import!$B:$B,$A7,Import!$D:$D,"PC Lead")</f>
        <v>0</v>
      </c>
      <c r="AE8" s="435">
        <f>SUMIFS(Import!$H:$H,Import!$A:$A,AE$1,Import!$B:$B,$A7,Import!$D:$D,"PC Lead")</f>
        <v>0</v>
      </c>
      <c r="AF8" s="435">
        <f>SUMIFS(Import!$H:$H,Import!$A:$A,AF$1,Import!$B:$B,$A7,Import!$D:$D,"PC Lead")</f>
        <v>0</v>
      </c>
      <c r="AG8" s="435">
        <f>SUMIFS(Import!$H:$H,Import!$A:$A,AG$1,Import!$B:$B,$A7,Import!$D:$D,"PC Lead")</f>
        <v>0</v>
      </c>
      <c r="AH8" s="435">
        <f>SUMIFS(Import!$H:$H,Import!$A:$A,AH$1,Import!$B:$B,$A7,Import!$D:$D,"PC Lead")</f>
        <v>0</v>
      </c>
      <c r="AI8" s="435">
        <f>SUMIFS(Import!$H:$H,Import!$A:$A,AI$1,Import!$B:$B,$A7,Import!$D:$D,"PC Lead")</f>
        <v>0</v>
      </c>
      <c r="AJ8" s="435">
        <f>SUMIFS(Import!$H:$H,Import!$A:$A,AJ$1,Import!$B:$B,$A7,Import!$D:$D,"PC Lead")</f>
        <v>0</v>
      </c>
      <c r="AK8" s="435">
        <f>SUMIFS(Import!$H:$H,Import!$A:$A,AK$1,Import!$B:$B,$A7,Import!$D:$D,"PC Lead")</f>
        <v>0</v>
      </c>
      <c r="AL8" s="435">
        <f>SUMIFS(Import!$H:$H,Import!$A:$A,AL$1,Import!$B:$B,$A7,Import!$D:$D,"PC Lead")</f>
        <v>0</v>
      </c>
      <c r="AM8" s="435">
        <f>SUMIFS(Import!$H:$H,Import!$A:$A,AM$1,Import!$B:$B,$A7,Import!$D:$D,"PC Lead")</f>
        <v>0</v>
      </c>
      <c r="AN8" s="435">
        <f>SUMIFS(Import!$H:$H,Import!$A:$A,AN$1,Import!$B:$B,$A7,Import!$D:$D,"PC Lead")</f>
        <v>0</v>
      </c>
      <c r="AO8" s="435">
        <f>SUMIFS(Import!$H:$H,Import!$A:$A,AO$1,Import!$B:$B,$A7,Import!$D:$D,"PC Lead")</f>
        <v>0</v>
      </c>
      <c r="AP8" s="435">
        <f>SUMIFS(Import!$H:$H,Import!$A:$A,AP$1,Import!$B:$B,$A7,Import!$D:$D,"PC Lead")</f>
        <v>0</v>
      </c>
      <c r="AQ8" s="435">
        <f>SUMIFS(Import!$H:$H,Import!$A:$A,AQ$1,Import!$B:$B,$A7,Import!$D:$D,"PC Lead")</f>
        <v>0</v>
      </c>
      <c r="AR8" s="435">
        <f>SUMIFS(Import!$H:$H,Import!$A:$A,AR$1,Import!$B:$B,$A7,Import!$D:$D,"PC Lead")</f>
        <v>0</v>
      </c>
      <c r="AS8" s="435">
        <f>SUMIFS(Import!$H:$H,Import!$A:$A,AS$1,Import!$B:$B,$A7,Import!$D:$D,"PC Lead")</f>
        <v>0</v>
      </c>
      <c r="AT8" s="435">
        <f>SUMIFS(Import!$H:$H,Import!$A:$A,AT$1,Import!$B:$B,$A7,Import!$D:$D,"PC Lead")</f>
        <v>0</v>
      </c>
      <c r="AU8" s="435">
        <f>SUMIFS(Import!$H:$H,Import!$A:$A,AU$1,Import!$B:$B,$A7,Import!$D:$D,"PC Lead")</f>
        <v>0</v>
      </c>
      <c r="AV8" s="435">
        <f>SUMIFS(Import!$H:$H,Import!$A:$A,AV$1,Import!$B:$B,$A7,Import!$D:$D,"PC Lead")</f>
        <v>0</v>
      </c>
      <c r="AW8" s="435">
        <f>SUMIFS(Import!$H:$H,Import!$A:$A,AW$1,Import!$B:$B,$A7,Import!$D:$D,"PC Lead")</f>
        <v>0</v>
      </c>
      <c r="AX8" s="435">
        <f>SUMIFS(Import!$H:$H,Import!$A:$A,AX$1,Import!$B:$B,$A7,Import!$D:$D,"PC Lead")</f>
        <v>0</v>
      </c>
      <c r="AY8" s="435">
        <f>SUMIFS(Import!$H:$H,Import!$A:$A,AY$1,Import!$B:$B,$A7,Import!$D:$D,"PC Lead")</f>
        <v>0</v>
      </c>
      <c r="AZ8" s="435">
        <f>SUMIFS(Import!$H:$H,Import!$A:$A,AZ$1,Import!$B:$B,$A7,Import!$D:$D,"PC Lead")</f>
        <v>0</v>
      </c>
      <c r="BA8" s="435">
        <f>SUMIFS(Import!$H:$H,Import!$A:$A,BA$1,Import!$B:$B,$A7,Import!$D:$D,"PC Lead")</f>
        <v>0</v>
      </c>
      <c r="BB8" s="435">
        <f>SUMIFS(Import!$H:$H,Import!$A:$A,BB$1,Import!$B:$B,$A7,Import!$D:$D,"PC Lead")</f>
        <v>0</v>
      </c>
      <c r="BC8" s="435">
        <f>SUMIFS(Import!$H:$H,Import!$A:$A,BC$1,Import!$B:$B,$A7,Import!$D:$D,"PC Lead")</f>
        <v>0</v>
      </c>
      <c r="BD8" s="436">
        <f>SUMIFS(Import!$H:$H,Import!$A:$A,BD$1,Import!$B:$B,$A7,Import!$D:$D,"PC Lead")</f>
        <v>0</v>
      </c>
    </row>
    <row r="9" spans="1:56" s="36" customFormat="1" x14ac:dyDescent="0.2">
      <c r="A9" s="550"/>
      <c r="B9" s="19" t="s">
        <v>91</v>
      </c>
      <c r="C9" s="19" t="s">
        <v>92</v>
      </c>
      <c r="D9" s="562"/>
      <c r="E9" s="563"/>
      <c r="F9" s="563"/>
      <c r="G9" s="563"/>
      <c r="H9" s="563"/>
      <c r="I9" s="563"/>
      <c r="J9" s="563"/>
      <c r="K9" s="563"/>
      <c r="L9" s="563"/>
      <c r="M9" s="563"/>
      <c r="N9" s="563"/>
      <c r="O9" s="563"/>
      <c r="P9" s="563"/>
      <c r="Q9" s="563"/>
      <c r="R9" s="563"/>
      <c r="S9" s="563"/>
      <c r="T9" s="563"/>
      <c r="U9" s="563"/>
      <c r="V9" s="563"/>
      <c r="W9" s="563"/>
      <c r="X9" s="563"/>
      <c r="Y9" s="563"/>
      <c r="Z9" s="563"/>
      <c r="AA9" s="563"/>
      <c r="AB9" s="563"/>
      <c r="AC9" s="563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563"/>
      <c r="AO9" s="563"/>
      <c r="AP9" s="563"/>
      <c r="AQ9" s="563"/>
      <c r="AR9" s="563"/>
      <c r="AS9" s="563"/>
      <c r="AT9" s="563"/>
      <c r="AU9" s="563"/>
      <c r="AV9" s="563"/>
      <c r="AW9" s="563"/>
      <c r="AX9" s="563"/>
      <c r="AY9" s="563"/>
      <c r="AZ9" s="563"/>
      <c r="BA9" s="563"/>
      <c r="BB9" s="563"/>
      <c r="BC9" s="563"/>
      <c r="BD9" s="564"/>
    </row>
    <row r="10" spans="1:56" s="36" customFormat="1" x14ac:dyDescent="0.2">
      <c r="A10" s="551"/>
      <c r="B10" s="20" t="s">
        <v>90</v>
      </c>
      <c r="C10" s="21">
        <f>SUM(D10:BD10)</f>
        <v>0</v>
      </c>
      <c r="D10" s="565"/>
      <c r="E10" s="566"/>
      <c r="F10" s="566"/>
      <c r="G10" s="566"/>
      <c r="H10" s="566"/>
      <c r="I10" s="566"/>
      <c r="J10" s="566"/>
      <c r="K10" s="566"/>
      <c r="L10" s="566"/>
      <c r="M10" s="566"/>
      <c r="N10" s="566"/>
      <c r="O10" s="566"/>
      <c r="P10" s="566"/>
      <c r="Q10" s="566"/>
      <c r="R10" s="566"/>
      <c r="S10" s="566"/>
      <c r="T10" s="566"/>
      <c r="U10" s="566"/>
      <c r="V10" s="566"/>
      <c r="W10" s="566"/>
      <c r="X10" s="566"/>
      <c r="Y10" s="566"/>
      <c r="Z10" s="566"/>
      <c r="AA10" s="566"/>
      <c r="AB10" s="566"/>
      <c r="AC10" s="566"/>
      <c r="AD10" s="566"/>
      <c r="AE10" s="566"/>
      <c r="AF10" s="566"/>
      <c r="AG10" s="566"/>
      <c r="AH10" s="566"/>
      <c r="AI10" s="566"/>
      <c r="AJ10" s="566"/>
      <c r="AK10" s="566"/>
      <c r="AL10" s="566"/>
      <c r="AM10" s="566"/>
      <c r="AN10" s="566"/>
      <c r="AO10" s="566"/>
      <c r="AP10" s="566"/>
      <c r="AQ10" s="566"/>
      <c r="AR10" s="566"/>
      <c r="AS10" s="566"/>
      <c r="AT10" s="566"/>
      <c r="AU10" s="566"/>
      <c r="AV10" s="566"/>
      <c r="AW10" s="566"/>
      <c r="AX10" s="566"/>
      <c r="AY10" s="566"/>
      <c r="AZ10" s="566"/>
      <c r="BA10" s="566"/>
      <c r="BB10" s="566"/>
      <c r="BC10" s="566"/>
      <c r="BD10" s="567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0</v>
      </c>
      <c r="D12" s="432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33">
        <f>SUMIFS(Import!$G:$G,Import!$A:$A,BD$1,Import!$B:$B,$A12,Import!$C:$C,$A$1)</f>
        <v>0</v>
      </c>
    </row>
    <row r="13" spans="1:56" s="36" customFormat="1" x14ac:dyDescent="0.2">
      <c r="A13" s="549"/>
      <c r="B13" s="19" t="s">
        <v>117</v>
      </c>
      <c r="C13" s="437">
        <f>SUM(D13:BD13)</f>
        <v>0</v>
      </c>
      <c r="D13" s="434">
        <f>SUMIFS(Import!$H:$H,Import!$A:$A,D$1,Import!$B:$B,$A12,Import!$D:$D,"PC Lead")</f>
        <v>0</v>
      </c>
      <c r="E13" s="435">
        <f>SUMIFS(Import!$H:$H,Import!$A:$A,E$1,Import!$B:$B,$A12,Import!$D:$D,"PC Lead")</f>
        <v>0</v>
      </c>
      <c r="F13" s="435">
        <f>SUMIFS(Import!$H:$H,Import!$A:$A,F$1,Import!$B:$B,$A12,Import!$D:$D,"PC Lead")</f>
        <v>0</v>
      </c>
      <c r="G13" s="435">
        <f>SUMIFS(Import!$H:$H,Import!$A:$A,G$1,Import!$B:$B,$A12,Import!$D:$D,"PC Lead")</f>
        <v>0</v>
      </c>
      <c r="H13" s="435">
        <f>SUMIFS(Import!$H:$H,Import!$A:$A,H$1,Import!$B:$B,$A12,Import!$D:$D,"PC Lead")</f>
        <v>0</v>
      </c>
      <c r="I13" s="435">
        <f>SUMIFS(Import!$H:$H,Import!$A:$A,I$1,Import!$B:$B,$A12,Import!$D:$D,"PC Lead")</f>
        <v>0</v>
      </c>
      <c r="J13" s="435">
        <f>SUMIFS(Import!$H:$H,Import!$A:$A,J$1,Import!$B:$B,$A12,Import!$D:$D,"PC Lead")</f>
        <v>0</v>
      </c>
      <c r="K13" s="435">
        <f>SUMIFS(Import!$H:$H,Import!$A:$A,K$1,Import!$B:$B,$A12,Import!$D:$D,"PC Lead")</f>
        <v>0</v>
      </c>
      <c r="L13" s="435">
        <f>SUMIFS(Import!$H:$H,Import!$A:$A,L$1,Import!$B:$B,$A12,Import!$D:$D,"PC Lead")</f>
        <v>0</v>
      </c>
      <c r="M13" s="435">
        <f>SUMIFS(Import!$H:$H,Import!$A:$A,M$1,Import!$B:$B,$A12,Import!$D:$D,"PC Lead")</f>
        <v>0</v>
      </c>
      <c r="N13" s="435">
        <f>SUMIFS(Import!$H:$H,Import!$A:$A,N$1,Import!$B:$B,$A12,Import!$D:$D,"PC Lead")</f>
        <v>0</v>
      </c>
      <c r="O13" s="435">
        <f>SUMIFS(Import!$H:$H,Import!$A:$A,O$1,Import!$B:$B,$A12,Import!$D:$D,"PC Lead")</f>
        <v>0</v>
      </c>
      <c r="P13" s="435">
        <f>SUMIFS(Import!$H:$H,Import!$A:$A,P$1,Import!$B:$B,$A12,Import!$D:$D,"PC Lead")</f>
        <v>0</v>
      </c>
      <c r="Q13" s="435">
        <f>SUMIFS(Import!$H:$H,Import!$A:$A,Q$1,Import!$B:$B,$A12,Import!$D:$D,"PC Lead")</f>
        <v>0</v>
      </c>
      <c r="R13" s="435">
        <f>SUMIFS(Import!$H:$H,Import!$A:$A,R$1,Import!$B:$B,$A12,Import!$D:$D,"PC Lead")</f>
        <v>0</v>
      </c>
      <c r="S13" s="435">
        <f>SUMIFS(Import!$H:$H,Import!$A:$A,S$1,Import!$B:$B,$A12,Import!$D:$D,"PC Lead")</f>
        <v>0</v>
      </c>
      <c r="T13" s="435">
        <f>SUMIFS(Import!$H:$H,Import!$A:$A,T$1,Import!$B:$B,$A12,Import!$D:$D,"PC Lead")</f>
        <v>0</v>
      </c>
      <c r="U13" s="435">
        <f>SUMIFS(Import!$H:$H,Import!$A:$A,U$1,Import!$B:$B,$A12,Import!$D:$D,"PC Lead")</f>
        <v>0</v>
      </c>
      <c r="V13" s="435">
        <f>SUMIFS(Import!$H:$H,Import!$A:$A,V$1,Import!$B:$B,$A12,Import!$D:$D,"PC Lead")</f>
        <v>0</v>
      </c>
      <c r="W13" s="435">
        <f>SUMIFS(Import!$H:$H,Import!$A:$A,W$1,Import!$B:$B,$A12,Import!$D:$D,"PC Lead")</f>
        <v>0</v>
      </c>
      <c r="X13" s="435">
        <f>SUMIFS(Import!$H:$H,Import!$A:$A,X$1,Import!$B:$B,$A12,Import!$D:$D,"PC Lead")</f>
        <v>0</v>
      </c>
      <c r="Y13" s="435">
        <f>SUMIFS(Import!$H:$H,Import!$A:$A,Y$1,Import!$B:$B,$A12,Import!$D:$D,"PC Lead")</f>
        <v>0</v>
      </c>
      <c r="Z13" s="435">
        <f>SUMIFS(Import!$H:$H,Import!$A:$A,Z$1,Import!$B:$B,$A12,Import!$D:$D,"PC Lead")</f>
        <v>0</v>
      </c>
      <c r="AA13" s="435">
        <f>SUMIFS(Import!$H:$H,Import!$A:$A,AA$1,Import!$B:$B,$A12,Import!$D:$D,"PC Lead")</f>
        <v>0</v>
      </c>
      <c r="AB13" s="435">
        <f>SUMIFS(Import!$H:$H,Import!$A:$A,AB$1,Import!$B:$B,$A12,Import!$D:$D,"PC Lead")</f>
        <v>0</v>
      </c>
      <c r="AC13" s="435">
        <f>SUMIFS(Import!$H:$H,Import!$A:$A,AC$1,Import!$B:$B,$A12,Import!$D:$D,"PC Lead")</f>
        <v>0</v>
      </c>
      <c r="AD13" s="435">
        <f>SUMIFS(Import!$H:$H,Import!$A:$A,AD$1,Import!$B:$B,$A12,Import!$D:$D,"PC Lead")</f>
        <v>0</v>
      </c>
      <c r="AE13" s="435">
        <f>SUMIFS(Import!$H:$H,Import!$A:$A,AE$1,Import!$B:$B,$A12,Import!$D:$D,"PC Lead")</f>
        <v>0</v>
      </c>
      <c r="AF13" s="435">
        <f>SUMIFS(Import!$H:$H,Import!$A:$A,AF$1,Import!$B:$B,$A12,Import!$D:$D,"PC Lead")</f>
        <v>0</v>
      </c>
      <c r="AG13" s="435">
        <f>SUMIFS(Import!$H:$H,Import!$A:$A,AG$1,Import!$B:$B,$A12,Import!$D:$D,"PC Lead")</f>
        <v>0</v>
      </c>
      <c r="AH13" s="435">
        <f>SUMIFS(Import!$H:$H,Import!$A:$A,AH$1,Import!$B:$B,$A12,Import!$D:$D,"PC Lead")</f>
        <v>0</v>
      </c>
      <c r="AI13" s="435">
        <f>SUMIFS(Import!$H:$H,Import!$A:$A,AI$1,Import!$B:$B,$A12,Import!$D:$D,"PC Lead")</f>
        <v>0</v>
      </c>
      <c r="AJ13" s="435">
        <f>SUMIFS(Import!$H:$H,Import!$A:$A,AJ$1,Import!$B:$B,$A12,Import!$D:$D,"PC Lead")</f>
        <v>0</v>
      </c>
      <c r="AK13" s="435">
        <f>SUMIFS(Import!$H:$H,Import!$A:$A,AK$1,Import!$B:$B,$A12,Import!$D:$D,"PC Lead")</f>
        <v>0</v>
      </c>
      <c r="AL13" s="435">
        <f>SUMIFS(Import!$H:$H,Import!$A:$A,AL$1,Import!$B:$B,$A12,Import!$D:$D,"PC Lead")</f>
        <v>0</v>
      </c>
      <c r="AM13" s="435">
        <f>SUMIFS(Import!$H:$H,Import!$A:$A,AM$1,Import!$B:$B,$A12,Import!$D:$D,"PC Lead")</f>
        <v>0</v>
      </c>
      <c r="AN13" s="435">
        <f>SUMIFS(Import!$H:$H,Import!$A:$A,AN$1,Import!$B:$B,$A12,Import!$D:$D,"PC Lead")</f>
        <v>0</v>
      </c>
      <c r="AO13" s="435">
        <f>SUMIFS(Import!$H:$H,Import!$A:$A,AO$1,Import!$B:$B,$A12,Import!$D:$D,"PC Lead")</f>
        <v>0</v>
      </c>
      <c r="AP13" s="435">
        <f>SUMIFS(Import!$H:$H,Import!$A:$A,AP$1,Import!$B:$B,$A12,Import!$D:$D,"PC Lead")</f>
        <v>0</v>
      </c>
      <c r="AQ13" s="435">
        <f>SUMIFS(Import!$H:$H,Import!$A:$A,AQ$1,Import!$B:$B,$A12,Import!$D:$D,"PC Lead")</f>
        <v>0</v>
      </c>
      <c r="AR13" s="435">
        <f>SUMIFS(Import!$H:$H,Import!$A:$A,AR$1,Import!$B:$B,$A12,Import!$D:$D,"PC Lead")</f>
        <v>0</v>
      </c>
      <c r="AS13" s="435">
        <f>SUMIFS(Import!$H:$H,Import!$A:$A,AS$1,Import!$B:$B,$A12,Import!$D:$D,"PC Lead")</f>
        <v>0</v>
      </c>
      <c r="AT13" s="435">
        <f>SUMIFS(Import!$H:$H,Import!$A:$A,AT$1,Import!$B:$B,$A12,Import!$D:$D,"PC Lead")</f>
        <v>0</v>
      </c>
      <c r="AU13" s="435">
        <f>SUMIFS(Import!$H:$H,Import!$A:$A,AU$1,Import!$B:$B,$A12,Import!$D:$D,"PC Lead")</f>
        <v>0</v>
      </c>
      <c r="AV13" s="435">
        <f>SUMIFS(Import!$H:$H,Import!$A:$A,AV$1,Import!$B:$B,$A12,Import!$D:$D,"PC Lead")</f>
        <v>0</v>
      </c>
      <c r="AW13" s="435">
        <f>SUMIFS(Import!$H:$H,Import!$A:$A,AW$1,Import!$B:$B,$A12,Import!$D:$D,"PC Lead")</f>
        <v>0</v>
      </c>
      <c r="AX13" s="435">
        <f>SUMIFS(Import!$H:$H,Import!$A:$A,AX$1,Import!$B:$B,$A12,Import!$D:$D,"PC Lead")</f>
        <v>0</v>
      </c>
      <c r="AY13" s="435">
        <f>SUMIFS(Import!$H:$H,Import!$A:$A,AY$1,Import!$B:$B,$A12,Import!$D:$D,"PC Lead")</f>
        <v>0</v>
      </c>
      <c r="AZ13" s="435">
        <f>SUMIFS(Import!$H:$H,Import!$A:$A,AZ$1,Import!$B:$B,$A12,Import!$D:$D,"PC Lead")</f>
        <v>0</v>
      </c>
      <c r="BA13" s="435">
        <f>SUMIFS(Import!$H:$H,Import!$A:$A,BA$1,Import!$B:$B,$A12,Import!$D:$D,"PC Lead")</f>
        <v>0</v>
      </c>
      <c r="BB13" s="435">
        <f>SUMIFS(Import!$H:$H,Import!$A:$A,BB$1,Import!$B:$B,$A12,Import!$D:$D,"PC Lead")</f>
        <v>0</v>
      </c>
      <c r="BC13" s="435">
        <f>SUMIFS(Import!$H:$H,Import!$A:$A,BC$1,Import!$B:$B,$A12,Import!$D:$D,"PC Lead")</f>
        <v>0</v>
      </c>
      <c r="BD13" s="436">
        <f>SUMIFS(Import!$H:$H,Import!$A:$A,BD$1,Import!$B:$B,$A12,Import!$D:$D,"PC Lead")</f>
        <v>0</v>
      </c>
    </row>
    <row r="14" spans="1:56" s="36" customFormat="1" x14ac:dyDescent="0.2">
      <c r="A14" s="550"/>
      <c r="B14" s="19" t="s">
        <v>91</v>
      </c>
      <c r="C14" s="19" t="s">
        <v>92</v>
      </c>
      <c r="D14" s="562"/>
      <c r="E14" s="563"/>
      <c r="F14" s="563"/>
      <c r="G14" s="563"/>
      <c r="H14" s="563"/>
      <c r="I14" s="563"/>
      <c r="J14" s="563"/>
      <c r="K14" s="563"/>
      <c r="L14" s="563"/>
      <c r="M14" s="563"/>
      <c r="N14" s="563"/>
      <c r="O14" s="563"/>
      <c r="P14" s="563"/>
      <c r="Q14" s="563"/>
      <c r="R14" s="563"/>
      <c r="S14" s="563"/>
      <c r="T14" s="563"/>
      <c r="U14" s="563"/>
      <c r="V14" s="563"/>
      <c r="W14" s="563"/>
      <c r="X14" s="563"/>
      <c r="Y14" s="563"/>
      <c r="Z14" s="563"/>
      <c r="AA14" s="563"/>
      <c r="AB14" s="563"/>
      <c r="AC14" s="563"/>
      <c r="AD14" s="563"/>
      <c r="AE14" s="563"/>
      <c r="AF14" s="563"/>
      <c r="AG14" s="563"/>
      <c r="AH14" s="563"/>
      <c r="AI14" s="563"/>
      <c r="AJ14" s="563"/>
      <c r="AK14" s="563"/>
      <c r="AL14" s="563"/>
      <c r="AM14" s="563"/>
      <c r="AN14" s="563"/>
      <c r="AO14" s="563"/>
      <c r="AP14" s="563"/>
      <c r="AQ14" s="563"/>
      <c r="AR14" s="563"/>
      <c r="AS14" s="563"/>
      <c r="AT14" s="563"/>
      <c r="AU14" s="563"/>
      <c r="AV14" s="563"/>
      <c r="AW14" s="563"/>
      <c r="AX14" s="563"/>
      <c r="AY14" s="563"/>
      <c r="AZ14" s="563"/>
      <c r="BA14" s="563"/>
      <c r="BB14" s="563"/>
      <c r="BC14" s="563"/>
      <c r="BD14" s="564"/>
    </row>
    <row r="15" spans="1:56" s="36" customFormat="1" x14ac:dyDescent="0.2">
      <c r="A15" s="551"/>
      <c r="B15" s="20" t="s">
        <v>90</v>
      </c>
      <c r="C15" s="21">
        <f>SUM(D15:BD15)</f>
        <v>0</v>
      </c>
      <c r="D15" s="565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/>
      <c r="AC15" s="566"/>
      <c r="AD15" s="566"/>
      <c r="AE15" s="566"/>
      <c r="AF15" s="566"/>
      <c r="AG15" s="566"/>
      <c r="AH15" s="566"/>
      <c r="AI15" s="566"/>
      <c r="AJ15" s="566"/>
      <c r="AK15" s="566"/>
      <c r="AL15" s="566"/>
      <c r="AM15" s="566"/>
      <c r="AN15" s="566"/>
      <c r="AO15" s="566"/>
      <c r="AP15" s="566"/>
      <c r="AQ15" s="566"/>
      <c r="AR15" s="566"/>
      <c r="AS15" s="566"/>
      <c r="AT15" s="566"/>
      <c r="AU15" s="566"/>
      <c r="AV15" s="566"/>
      <c r="AW15" s="566"/>
      <c r="AX15" s="566"/>
      <c r="AY15" s="566"/>
      <c r="AZ15" s="566"/>
      <c r="BA15" s="566"/>
      <c r="BB15" s="566"/>
      <c r="BC15" s="566"/>
      <c r="BD15" s="567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>((D12*D$82)+D13+(D14*D12)+ROUNDUP(D15*0.46,0))</f>
        <v>0</v>
      </c>
      <c r="E16" s="23">
        <f>((E12*E$82)+E13+(E14*E12)+ROUNDUP(E15*0.46,0))</f>
        <v>0</v>
      </c>
      <c r="F16" s="23">
        <f>((F12*F$82)+F13+(F14*F12)+ROUNDUP(F15*0.46,0))</f>
        <v>0</v>
      </c>
      <c r="G16" s="23">
        <f>((G12*G$82)+G13+(G14*G12)+ROUNDUP(G15*0.46,0))</f>
        <v>0</v>
      </c>
      <c r="H16" s="23">
        <f>((H12*H$82)+H13+(H14*H12)+ROUNDUP(H15*0.46,0))</f>
        <v>0</v>
      </c>
      <c r="I16" s="23">
        <f>((I12*I$82)+I13+(I14*I12)+ROUNDUP(I15*0.46,0))</f>
        <v>0</v>
      </c>
      <c r="J16" s="23">
        <f>((J12*J$82)+J13+(J14*J12)+ROUNDUP(J15*0.46,0))</f>
        <v>0</v>
      </c>
      <c r="K16" s="23">
        <f>((K12*K$82)+K13+(K14*K12)+ROUNDUP(K15*0.46,0))</f>
        <v>0</v>
      </c>
      <c r="L16" s="23">
        <f>((L12*L$82)+L13+(L14*L12)+ROUNDUP(L15*0.46,0))</f>
        <v>0</v>
      </c>
      <c r="M16" s="23">
        <f>((M12*M$82)+M13+(M14*M12)+ROUNDUP(M15*0.46,0))</f>
        <v>0</v>
      </c>
      <c r="N16" s="23">
        <f>((N12*N$82)+N13+(N14*N12)+ROUNDUP(N15*0.46,0))</f>
        <v>0</v>
      </c>
      <c r="O16" s="23">
        <f>((O12*O$82)+O13+(O14*O12)+ROUNDUP(O15*0.46,0))</f>
        <v>0</v>
      </c>
      <c r="P16" s="23">
        <f>((P12*P$82)+P13+(P14*P12)+ROUNDUP(P15*0.46,0))</f>
        <v>0</v>
      </c>
      <c r="Q16" s="23">
        <f>((Q12*Q$82)+Q13+(Q14*Q12)+ROUNDUP(Q15*0.46,0))</f>
        <v>0</v>
      </c>
      <c r="R16" s="23">
        <f>((R12*R$82)+R13+(R14*R12)+ROUNDUP(R15*0.46,0))</f>
        <v>0</v>
      </c>
      <c r="S16" s="23">
        <f>((S12*S$82)+S13+(S14*S12)+ROUNDUP(S15*0.46,0))</f>
        <v>0</v>
      </c>
      <c r="T16" s="23">
        <f>((T12*T$82)+T13+(T14*T12)+ROUNDUP(T15*0.46,0))</f>
        <v>0</v>
      </c>
      <c r="U16" s="23">
        <f>((U12*U$82)+U13+(U14*U12)+ROUNDUP(U15*0.46,0))</f>
        <v>0</v>
      </c>
      <c r="V16" s="23">
        <f>((V12*V$82)+V13+(V14*V12)+ROUNDUP(V15*0.46,0))</f>
        <v>0</v>
      </c>
      <c r="W16" s="23">
        <f>((W12*W$82)+W13+(W14*W12)+ROUNDUP(W15*0.46,0))</f>
        <v>0</v>
      </c>
      <c r="X16" s="23">
        <f>((X12*X$82)+X13+(X14*X12)+ROUNDUP(X15*0.46,0))</f>
        <v>0</v>
      </c>
      <c r="Y16" s="23">
        <f>((Y12*Y$82)+Y13+(Y14*Y12)+ROUNDUP(Y15*0.46,0))</f>
        <v>0</v>
      </c>
      <c r="Z16" s="23">
        <f>((Z12*Z$82)+Z13+(Z14*Z12)+ROUNDUP(Z15*0.46,0))</f>
        <v>0</v>
      </c>
      <c r="AA16" s="23">
        <f>((AA12*AA$82)+AA13+(AA14*AA12)+ROUNDUP(AA15*0.46,0))</f>
        <v>0</v>
      </c>
      <c r="AB16" s="23">
        <f>((AB12*AB$82)+AB13+(AB14*AB12)+ROUNDUP(AB15*0.46,0))</f>
        <v>0</v>
      </c>
      <c r="AC16" s="23">
        <f>((AC12*AC$82)+AC13+(AC14*AC12)+ROUNDUP(AC15*0.46,0))</f>
        <v>0</v>
      </c>
      <c r="AD16" s="23">
        <f>((AD12*AD$82)+AD13+(AD14*AD12)+ROUNDUP(AD15*0.46,0))</f>
        <v>0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32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33">
        <f>SUMIFS(Import!$G:$G,Import!$A:$A,BD$1,Import!$B:$B,$A17,Import!$C:$C,$A$1)</f>
        <v>0</v>
      </c>
    </row>
    <row r="18" spans="1:56" s="36" customFormat="1" x14ac:dyDescent="0.2">
      <c r="A18" s="549"/>
      <c r="B18" s="19" t="s">
        <v>117</v>
      </c>
      <c r="C18" s="437">
        <f>SUM(D18:BD18)</f>
        <v>0</v>
      </c>
      <c r="D18" s="434">
        <f>SUMIFS(Import!$H:$H,Import!$A:$A,D$1,Import!$B:$B,$A17,Import!$D:$D,"PC Lead")</f>
        <v>0</v>
      </c>
      <c r="E18" s="435">
        <f>SUMIFS(Import!$H:$H,Import!$A:$A,E$1,Import!$B:$B,$A17,Import!$D:$D,"PC Lead")</f>
        <v>0</v>
      </c>
      <c r="F18" s="435">
        <f>SUMIFS(Import!$H:$H,Import!$A:$A,F$1,Import!$B:$B,$A17,Import!$D:$D,"PC Lead")</f>
        <v>0</v>
      </c>
      <c r="G18" s="435">
        <f>SUMIFS(Import!$H:$H,Import!$A:$A,G$1,Import!$B:$B,$A17,Import!$D:$D,"PC Lead")</f>
        <v>0</v>
      </c>
      <c r="H18" s="435">
        <f>SUMIFS(Import!$H:$H,Import!$A:$A,H$1,Import!$B:$B,$A17,Import!$D:$D,"PC Lead")</f>
        <v>0</v>
      </c>
      <c r="I18" s="435">
        <f>SUMIFS(Import!$H:$H,Import!$A:$A,I$1,Import!$B:$B,$A17,Import!$D:$D,"PC Lead")</f>
        <v>0</v>
      </c>
      <c r="J18" s="435">
        <f>SUMIFS(Import!$H:$H,Import!$A:$A,J$1,Import!$B:$B,$A17,Import!$D:$D,"PC Lead")</f>
        <v>0</v>
      </c>
      <c r="K18" s="435">
        <f>SUMIFS(Import!$H:$H,Import!$A:$A,K$1,Import!$B:$B,$A17,Import!$D:$D,"PC Lead")</f>
        <v>0</v>
      </c>
      <c r="L18" s="435">
        <f>SUMIFS(Import!$H:$H,Import!$A:$A,L$1,Import!$B:$B,$A17,Import!$D:$D,"PC Lead")</f>
        <v>0</v>
      </c>
      <c r="M18" s="435">
        <f>SUMIFS(Import!$H:$H,Import!$A:$A,M$1,Import!$B:$B,$A17,Import!$D:$D,"PC Lead")</f>
        <v>0</v>
      </c>
      <c r="N18" s="435">
        <f>SUMIFS(Import!$H:$H,Import!$A:$A,N$1,Import!$B:$B,$A17,Import!$D:$D,"PC Lead")</f>
        <v>0</v>
      </c>
      <c r="O18" s="435">
        <f>SUMIFS(Import!$H:$H,Import!$A:$A,O$1,Import!$B:$B,$A17,Import!$D:$D,"PC Lead")</f>
        <v>0</v>
      </c>
      <c r="P18" s="435">
        <f>SUMIFS(Import!$H:$H,Import!$A:$A,P$1,Import!$B:$B,$A17,Import!$D:$D,"PC Lead")</f>
        <v>0</v>
      </c>
      <c r="Q18" s="435">
        <f>SUMIFS(Import!$H:$H,Import!$A:$A,Q$1,Import!$B:$B,$A17,Import!$D:$D,"PC Lead")</f>
        <v>0</v>
      </c>
      <c r="R18" s="435">
        <f>SUMIFS(Import!$H:$H,Import!$A:$A,R$1,Import!$B:$B,$A17,Import!$D:$D,"PC Lead")</f>
        <v>0</v>
      </c>
      <c r="S18" s="435">
        <f>SUMIFS(Import!$H:$H,Import!$A:$A,S$1,Import!$B:$B,$A17,Import!$D:$D,"PC Lead")</f>
        <v>0</v>
      </c>
      <c r="T18" s="435">
        <f>SUMIFS(Import!$H:$H,Import!$A:$A,T$1,Import!$B:$B,$A17,Import!$D:$D,"PC Lead")</f>
        <v>0</v>
      </c>
      <c r="U18" s="435">
        <f>SUMIFS(Import!$H:$H,Import!$A:$A,U$1,Import!$B:$B,$A17,Import!$D:$D,"PC Lead")</f>
        <v>0</v>
      </c>
      <c r="V18" s="435">
        <f>SUMIFS(Import!$H:$H,Import!$A:$A,V$1,Import!$B:$B,$A17,Import!$D:$D,"PC Lead")</f>
        <v>0</v>
      </c>
      <c r="W18" s="435">
        <f>SUMIFS(Import!$H:$H,Import!$A:$A,W$1,Import!$B:$B,$A17,Import!$D:$D,"PC Lead")</f>
        <v>0</v>
      </c>
      <c r="X18" s="435">
        <f>SUMIFS(Import!$H:$H,Import!$A:$A,X$1,Import!$B:$B,$A17,Import!$D:$D,"PC Lead")</f>
        <v>0</v>
      </c>
      <c r="Y18" s="435">
        <f>SUMIFS(Import!$H:$H,Import!$A:$A,Y$1,Import!$B:$B,$A17,Import!$D:$D,"PC Lead")</f>
        <v>0</v>
      </c>
      <c r="Z18" s="435">
        <f>SUMIFS(Import!$H:$H,Import!$A:$A,Z$1,Import!$B:$B,$A17,Import!$D:$D,"PC Lead")</f>
        <v>0</v>
      </c>
      <c r="AA18" s="435">
        <f>SUMIFS(Import!$H:$H,Import!$A:$A,AA$1,Import!$B:$B,$A17,Import!$D:$D,"PC Lead")</f>
        <v>0</v>
      </c>
      <c r="AB18" s="435">
        <f>SUMIFS(Import!$H:$H,Import!$A:$A,AB$1,Import!$B:$B,$A17,Import!$D:$D,"PC Lead")</f>
        <v>0</v>
      </c>
      <c r="AC18" s="435">
        <f>SUMIFS(Import!$H:$H,Import!$A:$A,AC$1,Import!$B:$B,$A17,Import!$D:$D,"PC Lead")</f>
        <v>0</v>
      </c>
      <c r="AD18" s="435">
        <f>SUMIFS(Import!$H:$H,Import!$A:$A,AD$1,Import!$B:$B,$A17,Import!$D:$D,"PC Lead")</f>
        <v>0</v>
      </c>
      <c r="AE18" s="435">
        <f>SUMIFS(Import!$H:$H,Import!$A:$A,AE$1,Import!$B:$B,$A17,Import!$D:$D,"PC Lead")</f>
        <v>0</v>
      </c>
      <c r="AF18" s="435">
        <f>SUMIFS(Import!$H:$H,Import!$A:$A,AF$1,Import!$B:$B,$A17,Import!$D:$D,"PC Lead")</f>
        <v>0</v>
      </c>
      <c r="AG18" s="435">
        <f>SUMIFS(Import!$H:$H,Import!$A:$A,AG$1,Import!$B:$B,$A17,Import!$D:$D,"PC Lead")</f>
        <v>0</v>
      </c>
      <c r="AH18" s="435">
        <f>SUMIFS(Import!$H:$H,Import!$A:$A,AH$1,Import!$B:$B,$A17,Import!$D:$D,"PC Lead")</f>
        <v>0</v>
      </c>
      <c r="AI18" s="435">
        <f>SUMIFS(Import!$H:$H,Import!$A:$A,AI$1,Import!$B:$B,$A17,Import!$D:$D,"PC Lead")</f>
        <v>0</v>
      </c>
      <c r="AJ18" s="435">
        <f>SUMIFS(Import!$H:$H,Import!$A:$A,AJ$1,Import!$B:$B,$A17,Import!$D:$D,"PC Lead")</f>
        <v>0</v>
      </c>
      <c r="AK18" s="435">
        <f>SUMIFS(Import!$H:$H,Import!$A:$A,AK$1,Import!$B:$B,$A17,Import!$D:$D,"PC Lead")</f>
        <v>0</v>
      </c>
      <c r="AL18" s="435">
        <f>SUMIFS(Import!$H:$H,Import!$A:$A,AL$1,Import!$B:$B,$A17,Import!$D:$D,"PC Lead")</f>
        <v>0</v>
      </c>
      <c r="AM18" s="435">
        <f>SUMIFS(Import!$H:$H,Import!$A:$A,AM$1,Import!$B:$B,$A17,Import!$D:$D,"PC Lead")</f>
        <v>0</v>
      </c>
      <c r="AN18" s="435">
        <f>SUMIFS(Import!$H:$H,Import!$A:$A,AN$1,Import!$B:$B,$A17,Import!$D:$D,"PC Lead")</f>
        <v>0</v>
      </c>
      <c r="AO18" s="435">
        <f>SUMIFS(Import!$H:$H,Import!$A:$A,AO$1,Import!$B:$B,$A17,Import!$D:$D,"PC Lead")</f>
        <v>0</v>
      </c>
      <c r="AP18" s="435">
        <f>SUMIFS(Import!$H:$H,Import!$A:$A,AP$1,Import!$B:$B,$A17,Import!$D:$D,"PC Lead")</f>
        <v>0</v>
      </c>
      <c r="AQ18" s="435">
        <f>SUMIFS(Import!$H:$H,Import!$A:$A,AQ$1,Import!$B:$B,$A17,Import!$D:$D,"PC Lead")</f>
        <v>0</v>
      </c>
      <c r="AR18" s="435">
        <f>SUMIFS(Import!$H:$H,Import!$A:$A,AR$1,Import!$B:$B,$A17,Import!$D:$D,"PC Lead")</f>
        <v>0</v>
      </c>
      <c r="AS18" s="435">
        <f>SUMIFS(Import!$H:$H,Import!$A:$A,AS$1,Import!$B:$B,$A17,Import!$D:$D,"PC Lead")</f>
        <v>0</v>
      </c>
      <c r="AT18" s="435">
        <f>SUMIFS(Import!$H:$H,Import!$A:$A,AT$1,Import!$B:$B,$A17,Import!$D:$D,"PC Lead")</f>
        <v>0</v>
      </c>
      <c r="AU18" s="435">
        <f>SUMIFS(Import!$H:$H,Import!$A:$A,AU$1,Import!$B:$B,$A17,Import!$D:$D,"PC Lead")</f>
        <v>0</v>
      </c>
      <c r="AV18" s="435">
        <f>SUMIFS(Import!$H:$H,Import!$A:$A,AV$1,Import!$B:$B,$A17,Import!$D:$D,"PC Lead")</f>
        <v>0</v>
      </c>
      <c r="AW18" s="435">
        <f>SUMIFS(Import!$H:$H,Import!$A:$A,AW$1,Import!$B:$B,$A17,Import!$D:$D,"PC Lead")</f>
        <v>0</v>
      </c>
      <c r="AX18" s="435">
        <f>SUMIFS(Import!$H:$H,Import!$A:$A,AX$1,Import!$B:$B,$A17,Import!$D:$D,"PC Lead")</f>
        <v>0</v>
      </c>
      <c r="AY18" s="435">
        <f>SUMIFS(Import!$H:$H,Import!$A:$A,AY$1,Import!$B:$B,$A17,Import!$D:$D,"PC Lead")</f>
        <v>0</v>
      </c>
      <c r="AZ18" s="435">
        <f>SUMIFS(Import!$H:$H,Import!$A:$A,AZ$1,Import!$B:$B,$A17,Import!$D:$D,"PC Lead")</f>
        <v>0</v>
      </c>
      <c r="BA18" s="435">
        <f>SUMIFS(Import!$H:$H,Import!$A:$A,BA$1,Import!$B:$B,$A17,Import!$D:$D,"PC Lead")</f>
        <v>0</v>
      </c>
      <c r="BB18" s="435">
        <f>SUMIFS(Import!$H:$H,Import!$A:$A,BB$1,Import!$B:$B,$A17,Import!$D:$D,"PC Lead")</f>
        <v>0</v>
      </c>
      <c r="BC18" s="435">
        <f>SUMIFS(Import!$H:$H,Import!$A:$A,BC$1,Import!$B:$B,$A17,Import!$D:$D,"PC Lead")</f>
        <v>0</v>
      </c>
      <c r="BD18" s="436">
        <f>SUMIFS(Import!$H:$H,Import!$A:$A,BD$1,Import!$B:$B,$A17,Import!$D:$D,"PC Lead")</f>
        <v>0</v>
      </c>
    </row>
    <row r="19" spans="1:56" s="36" customFormat="1" x14ac:dyDescent="0.2">
      <c r="A19" s="550"/>
      <c r="B19" s="19" t="s">
        <v>91</v>
      </c>
      <c r="C19" s="19" t="s">
        <v>92</v>
      </c>
      <c r="D19" s="562"/>
      <c r="E19" s="563"/>
      <c r="F19" s="563"/>
      <c r="G19" s="563"/>
      <c r="H19" s="563"/>
      <c r="I19" s="563"/>
      <c r="J19" s="563"/>
      <c r="K19" s="563"/>
      <c r="L19" s="563"/>
      <c r="M19" s="563"/>
      <c r="N19" s="563"/>
      <c r="O19" s="563"/>
      <c r="P19" s="563"/>
      <c r="Q19" s="563"/>
      <c r="R19" s="563"/>
      <c r="S19" s="563"/>
      <c r="T19" s="563"/>
      <c r="U19" s="563"/>
      <c r="V19" s="563"/>
      <c r="W19" s="563"/>
      <c r="X19" s="563"/>
      <c r="Y19" s="563"/>
      <c r="Z19" s="563"/>
      <c r="AA19" s="563"/>
      <c r="AB19" s="563"/>
      <c r="AC19" s="563"/>
      <c r="AD19" s="563"/>
      <c r="AE19" s="563"/>
      <c r="AF19" s="563"/>
      <c r="AG19" s="563"/>
      <c r="AH19" s="563"/>
      <c r="AI19" s="563"/>
      <c r="AJ19" s="563"/>
      <c r="AK19" s="563"/>
      <c r="AL19" s="563"/>
      <c r="AM19" s="563"/>
      <c r="AN19" s="563"/>
      <c r="AO19" s="563"/>
      <c r="AP19" s="563"/>
      <c r="AQ19" s="563"/>
      <c r="AR19" s="563"/>
      <c r="AS19" s="563"/>
      <c r="AT19" s="563"/>
      <c r="AU19" s="563"/>
      <c r="AV19" s="563"/>
      <c r="AW19" s="563"/>
      <c r="AX19" s="563"/>
      <c r="AY19" s="563"/>
      <c r="AZ19" s="563"/>
      <c r="BA19" s="563"/>
      <c r="BB19" s="563"/>
      <c r="BC19" s="563"/>
      <c r="BD19" s="564"/>
    </row>
    <row r="20" spans="1:56" s="36" customFormat="1" x14ac:dyDescent="0.2">
      <c r="A20" s="551"/>
      <c r="B20" s="20" t="s">
        <v>90</v>
      </c>
      <c r="C20" s="21">
        <f>SUM(D20:BD20)</f>
        <v>0</v>
      </c>
      <c r="D20" s="565"/>
      <c r="E20" s="566"/>
      <c r="F20" s="566"/>
      <c r="G20" s="566"/>
      <c r="H20" s="566"/>
      <c r="I20" s="566"/>
      <c r="J20" s="566"/>
      <c r="K20" s="566"/>
      <c r="L20" s="566"/>
      <c r="M20" s="566"/>
      <c r="N20" s="566"/>
      <c r="O20" s="566"/>
      <c r="P20" s="566"/>
      <c r="Q20" s="566"/>
      <c r="R20" s="566"/>
      <c r="S20" s="566"/>
      <c r="T20" s="566"/>
      <c r="U20" s="566"/>
      <c r="V20" s="566"/>
      <c r="W20" s="566"/>
      <c r="X20" s="566"/>
      <c r="Y20" s="566"/>
      <c r="Z20" s="566"/>
      <c r="AA20" s="566"/>
      <c r="AB20" s="566"/>
      <c r="AC20" s="566"/>
      <c r="AD20" s="566"/>
      <c r="AE20" s="566"/>
      <c r="AF20" s="566"/>
      <c r="AG20" s="566"/>
      <c r="AH20" s="566"/>
      <c r="AI20" s="566"/>
      <c r="AJ20" s="566"/>
      <c r="AK20" s="566"/>
      <c r="AL20" s="566"/>
      <c r="AM20" s="566"/>
      <c r="AN20" s="566"/>
      <c r="AO20" s="566"/>
      <c r="AP20" s="566"/>
      <c r="AQ20" s="566"/>
      <c r="AR20" s="566"/>
      <c r="AS20" s="566"/>
      <c r="AT20" s="566"/>
      <c r="AU20" s="566"/>
      <c r="AV20" s="566"/>
      <c r="AW20" s="566"/>
      <c r="AX20" s="566"/>
      <c r="AY20" s="566"/>
      <c r="AZ20" s="566"/>
      <c r="BA20" s="566"/>
      <c r="BB20" s="566"/>
      <c r="BC20" s="566"/>
      <c r="BD20" s="567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32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33">
        <f>SUMIFS(Import!$G:$G,Import!$A:$A,BD$1,Import!$B:$B,$A22,Import!$C:$C,$A$1)</f>
        <v>0</v>
      </c>
    </row>
    <row r="23" spans="1:56" s="36" customFormat="1" x14ac:dyDescent="0.2">
      <c r="A23" s="549"/>
      <c r="B23" s="19" t="s">
        <v>117</v>
      </c>
      <c r="C23" s="437">
        <f>SUM(D23:BD23)</f>
        <v>0</v>
      </c>
      <c r="D23" s="434">
        <f>SUMIFS(Import!$H:$H,Import!$A:$A,D$1,Import!$B:$B,$A22,Import!$D:$D,"PC Lead")</f>
        <v>0</v>
      </c>
      <c r="E23" s="435">
        <f>SUMIFS(Import!$H:$H,Import!$A:$A,E$1,Import!$B:$B,$A22,Import!$D:$D,"PC Lead")</f>
        <v>0</v>
      </c>
      <c r="F23" s="435">
        <f>SUMIFS(Import!$H:$H,Import!$A:$A,F$1,Import!$B:$B,$A22,Import!$D:$D,"PC Lead")</f>
        <v>0</v>
      </c>
      <c r="G23" s="435">
        <f>SUMIFS(Import!$H:$H,Import!$A:$A,G$1,Import!$B:$B,$A22,Import!$D:$D,"PC Lead")</f>
        <v>0</v>
      </c>
      <c r="H23" s="435">
        <f>SUMIFS(Import!$H:$H,Import!$A:$A,H$1,Import!$B:$B,$A22,Import!$D:$D,"PC Lead")</f>
        <v>0</v>
      </c>
      <c r="I23" s="435">
        <f>SUMIFS(Import!$H:$H,Import!$A:$A,I$1,Import!$B:$B,$A22,Import!$D:$D,"PC Lead")</f>
        <v>0</v>
      </c>
      <c r="J23" s="435">
        <f>SUMIFS(Import!$H:$H,Import!$A:$A,J$1,Import!$B:$B,$A22,Import!$D:$D,"PC Lead")</f>
        <v>0</v>
      </c>
      <c r="K23" s="435">
        <f>SUMIFS(Import!$H:$H,Import!$A:$A,K$1,Import!$B:$B,$A22,Import!$D:$D,"PC Lead")</f>
        <v>0</v>
      </c>
      <c r="L23" s="435">
        <f>SUMIFS(Import!$H:$H,Import!$A:$A,L$1,Import!$B:$B,$A22,Import!$D:$D,"PC Lead")</f>
        <v>0</v>
      </c>
      <c r="M23" s="435">
        <f>SUMIFS(Import!$H:$H,Import!$A:$A,M$1,Import!$B:$B,$A22,Import!$D:$D,"PC Lead")</f>
        <v>0</v>
      </c>
      <c r="N23" s="435">
        <f>SUMIFS(Import!$H:$H,Import!$A:$A,N$1,Import!$B:$B,$A22,Import!$D:$D,"PC Lead")</f>
        <v>0</v>
      </c>
      <c r="O23" s="435">
        <f>SUMIFS(Import!$H:$H,Import!$A:$A,O$1,Import!$B:$B,$A22,Import!$D:$D,"PC Lead")</f>
        <v>0</v>
      </c>
      <c r="P23" s="435">
        <f>SUMIFS(Import!$H:$H,Import!$A:$A,P$1,Import!$B:$B,$A22,Import!$D:$D,"PC Lead")</f>
        <v>0</v>
      </c>
      <c r="Q23" s="435">
        <f>SUMIFS(Import!$H:$H,Import!$A:$A,Q$1,Import!$B:$B,$A22,Import!$D:$D,"PC Lead")</f>
        <v>0</v>
      </c>
      <c r="R23" s="435">
        <f>SUMIFS(Import!$H:$H,Import!$A:$A,R$1,Import!$B:$B,$A22,Import!$D:$D,"PC Lead")</f>
        <v>0</v>
      </c>
      <c r="S23" s="435">
        <f>SUMIFS(Import!$H:$H,Import!$A:$A,S$1,Import!$B:$B,$A22,Import!$D:$D,"PC Lead")</f>
        <v>0</v>
      </c>
      <c r="T23" s="435">
        <f>SUMIFS(Import!$H:$H,Import!$A:$A,T$1,Import!$B:$B,$A22,Import!$D:$D,"PC Lead")</f>
        <v>0</v>
      </c>
      <c r="U23" s="435">
        <f>SUMIFS(Import!$H:$H,Import!$A:$A,U$1,Import!$B:$B,$A22,Import!$D:$D,"PC Lead")</f>
        <v>0</v>
      </c>
      <c r="V23" s="435">
        <f>SUMIFS(Import!$H:$H,Import!$A:$A,V$1,Import!$B:$B,$A22,Import!$D:$D,"PC Lead")</f>
        <v>0</v>
      </c>
      <c r="W23" s="435">
        <f>SUMIFS(Import!$H:$H,Import!$A:$A,W$1,Import!$B:$B,$A22,Import!$D:$D,"PC Lead")</f>
        <v>0</v>
      </c>
      <c r="X23" s="435">
        <f>SUMIFS(Import!$H:$H,Import!$A:$A,X$1,Import!$B:$B,$A22,Import!$D:$D,"PC Lead")</f>
        <v>0</v>
      </c>
      <c r="Y23" s="435">
        <f>SUMIFS(Import!$H:$H,Import!$A:$A,Y$1,Import!$B:$B,$A22,Import!$D:$D,"PC Lead")</f>
        <v>0</v>
      </c>
      <c r="Z23" s="435">
        <f>SUMIFS(Import!$H:$H,Import!$A:$A,Z$1,Import!$B:$B,$A22,Import!$D:$D,"PC Lead")</f>
        <v>0</v>
      </c>
      <c r="AA23" s="435">
        <f>SUMIFS(Import!$H:$H,Import!$A:$A,AA$1,Import!$B:$B,$A22,Import!$D:$D,"PC Lead")</f>
        <v>0</v>
      </c>
      <c r="AB23" s="435">
        <f>SUMIFS(Import!$H:$H,Import!$A:$A,AB$1,Import!$B:$B,$A22,Import!$D:$D,"PC Lead")</f>
        <v>0</v>
      </c>
      <c r="AC23" s="435">
        <f>SUMIFS(Import!$H:$H,Import!$A:$A,AC$1,Import!$B:$B,$A22,Import!$D:$D,"PC Lead")</f>
        <v>0</v>
      </c>
      <c r="AD23" s="435">
        <f>SUMIFS(Import!$H:$H,Import!$A:$A,AD$1,Import!$B:$B,$A22,Import!$D:$D,"PC Lead")</f>
        <v>0</v>
      </c>
      <c r="AE23" s="435">
        <f>SUMIFS(Import!$H:$H,Import!$A:$A,AE$1,Import!$B:$B,$A22,Import!$D:$D,"PC Lead")</f>
        <v>0</v>
      </c>
      <c r="AF23" s="435">
        <f>SUMIFS(Import!$H:$H,Import!$A:$A,AF$1,Import!$B:$B,$A22,Import!$D:$D,"PC Lead")</f>
        <v>0</v>
      </c>
      <c r="AG23" s="435">
        <f>SUMIFS(Import!$H:$H,Import!$A:$A,AG$1,Import!$B:$B,$A22,Import!$D:$D,"PC Lead")</f>
        <v>0</v>
      </c>
      <c r="AH23" s="435">
        <f>SUMIFS(Import!$H:$H,Import!$A:$A,AH$1,Import!$B:$B,$A22,Import!$D:$D,"PC Lead")</f>
        <v>0</v>
      </c>
      <c r="AI23" s="435">
        <f>SUMIFS(Import!$H:$H,Import!$A:$A,AI$1,Import!$B:$B,$A22,Import!$D:$D,"PC Lead")</f>
        <v>0</v>
      </c>
      <c r="AJ23" s="435">
        <f>SUMIFS(Import!$H:$H,Import!$A:$A,AJ$1,Import!$B:$B,$A22,Import!$D:$D,"PC Lead")</f>
        <v>0</v>
      </c>
      <c r="AK23" s="435">
        <f>SUMIFS(Import!$H:$H,Import!$A:$A,AK$1,Import!$B:$B,$A22,Import!$D:$D,"PC Lead")</f>
        <v>0</v>
      </c>
      <c r="AL23" s="435">
        <f>SUMIFS(Import!$H:$H,Import!$A:$A,AL$1,Import!$B:$B,$A22,Import!$D:$D,"PC Lead")</f>
        <v>0</v>
      </c>
      <c r="AM23" s="435">
        <f>SUMIFS(Import!$H:$H,Import!$A:$A,AM$1,Import!$B:$B,$A22,Import!$D:$D,"PC Lead")</f>
        <v>0</v>
      </c>
      <c r="AN23" s="435">
        <f>SUMIFS(Import!$H:$H,Import!$A:$A,AN$1,Import!$B:$B,$A22,Import!$D:$D,"PC Lead")</f>
        <v>0</v>
      </c>
      <c r="AO23" s="435">
        <f>SUMIFS(Import!$H:$H,Import!$A:$A,AO$1,Import!$B:$B,$A22,Import!$D:$D,"PC Lead")</f>
        <v>0</v>
      </c>
      <c r="AP23" s="435">
        <f>SUMIFS(Import!$H:$H,Import!$A:$A,AP$1,Import!$B:$B,$A22,Import!$D:$D,"PC Lead")</f>
        <v>0</v>
      </c>
      <c r="AQ23" s="435">
        <f>SUMIFS(Import!$H:$H,Import!$A:$A,AQ$1,Import!$B:$B,$A22,Import!$D:$D,"PC Lead")</f>
        <v>0</v>
      </c>
      <c r="AR23" s="435">
        <f>SUMIFS(Import!$H:$H,Import!$A:$A,AR$1,Import!$B:$B,$A22,Import!$D:$D,"PC Lead")</f>
        <v>0</v>
      </c>
      <c r="AS23" s="435">
        <f>SUMIFS(Import!$H:$H,Import!$A:$A,AS$1,Import!$B:$B,$A22,Import!$D:$D,"PC Lead")</f>
        <v>0</v>
      </c>
      <c r="AT23" s="435">
        <f>SUMIFS(Import!$H:$H,Import!$A:$A,AT$1,Import!$B:$B,$A22,Import!$D:$D,"PC Lead")</f>
        <v>0</v>
      </c>
      <c r="AU23" s="435">
        <f>SUMIFS(Import!$H:$H,Import!$A:$A,AU$1,Import!$B:$B,$A22,Import!$D:$D,"PC Lead")</f>
        <v>0</v>
      </c>
      <c r="AV23" s="435">
        <f>SUMIFS(Import!$H:$H,Import!$A:$A,AV$1,Import!$B:$B,$A22,Import!$D:$D,"PC Lead")</f>
        <v>0</v>
      </c>
      <c r="AW23" s="435">
        <f>SUMIFS(Import!$H:$H,Import!$A:$A,AW$1,Import!$B:$B,$A22,Import!$D:$D,"PC Lead")</f>
        <v>0</v>
      </c>
      <c r="AX23" s="435">
        <f>SUMIFS(Import!$H:$H,Import!$A:$A,AX$1,Import!$B:$B,$A22,Import!$D:$D,"PC Lead")</f>
        <v>0</v>
      </c>
      <c r="AY23" s="435">
        <f>SUMIFS(Import!$H:$H,Import!$A:$A,AY$1,Import!$B:$B,$A22,Import!$D:$D,"PC Lead")</f>
        <v>0</v>
      </c>
      <c r="AZ23" s="435">
        <f>SUMIFS(Import!$H:$H,Import!$A:$A,AZ$1,Import!$B:$B,$A22,Import!$D:$D,"PC Lead")</f>
        <v>0</v>
      </c>
      <c r="BA23" s="435">
        <f>SUMIFS(Import!$H:$H,Import!$A:$A,BA$1,Import!$B:$B,$A22,Import!$D:$D,"PC Lead")</f>
        <v>0</v>
      </c>
      <c r="BB23" s="435">
        <f>SUMIFS(Import!$H:$H,Import!$A:$A,BB$1,Import!$B:$B,$A22,Import!$D:$D,"PC Lead")</f>
        <v>0</v>
      </c>
      <c r="BC23" s="435">
        <f>SUMIFS(Import!$H:$H,Import!$A:$A,BC$1,Import!$B:$B,$A22,Import!$D:$D,"PC Lead")</f>
        <v>0</v>
      </c>
      <c r="BD23" s="436">
        <f>SUMIFS(Import!$H:$H,Import!$A:$A,BD$1,Import!$B:$B,$A22,Import!$D:$D,"PC Lead")</f>
        <v>0</v>
      </c>
    </row>
    <row r="24" spans="1:56" s="36" customFormat="1" x14ac:dyDescent="0.2">
      <c r="A24" s="550"/>
      <c r="B24" s="19" t="s">
        <v>91</v>
      </c>
      <c r="C24" s="19" t="s">
        <v>92</v>
      </c>
      <c r="D24" s="562"/>
      <c r="E24" s="563"/>
      <c r="F24" s="563"/>
      <c r="G24" s="563"/>
      <c r="H24" s="563"/>
      <c r="I24" s="563"/>
      <c r="J24" s="563"/>
      <c r="K24" s="563"/>
      <c r="L24" s="563"/>
      <c r="M24" s="563"/>
      <c r="N24" s="563"/>
      <c r="O24" s="563"/>
      <c r="P24" s="563"/>
      <c r="Q24" s="563"/>
      <c r="R24" s="563"/>
      <c r="S24" s="563"/>
      <c r="T24" s="563"/>
      <c r="U24" s="563"/>
      <c r="V24" s="563"/>
      <c r="W24" s="563"/>
      <c r="X24" s="563"/>
      <c r="Y24" s="563"/>
      <c r="Z24" s="563"/>
      <c r="AA24" s="563"/>
      <c r="AB24" s="563"/>
      <c r="AC24" s="563"/>
      <c r="AD24" s="563"/>
      <c r="AE24" s="563"/>
      <c r="AF24" s="563"/>
      <c r="AG24" s="563"/>
      <c r="AH24" s="563"/>
      <c r="AI24" s="563"/>
      <c r="AJ24" s="563"/>
      <c r="AK24" s="563"/>
      <c r="AL24" s="563"/>
      <c r="AM24" s="563"/>
      <c r="AN24" s="563"/>
      <c r="AO24" s="563"/>
      <c r="AP24" s="563"/>
      <c r="AQ24" s="563"/>
      <c r="AR24" s="563"/>
      <c r="AS24" s="563"/>
      <c r="AT24" s="563"/>
      <c r="AU24" s="563"/>
      <c r="AV24" s="563"/>
      <c r="AW24" s="563"/>
      <c r="AX24" s="563"/>
      <c r="AY24" s="563"/>
      <c r="AZ24" s="563"/>
      <c r="BA24" s="563"/>
      <c r="BB24" s="563"/>
      <c r="BC24" s="563"/>
      <c r="BD24" s="564"/>
    </row>
    <row r="25" spans="1:56" s="36" customFormat="1" x14ac:dyDescent="0.2">
      <c r="A25" s="551"/>
      <c r="B25" s="20" t="s">
        <v>90</v>
      </c>
      <c r="C25" s="21">
        <f>SUM(D25:BD25)</f>
        <v>0</v>
      </c>
      <c r="D25" s="565"/>
      <c r="E25" s="566"/>
      <c r="F25" s="566"/>
      <c r="G25" s="566"/>
      <c r="H25" s="566"/>
      <c r="I25" s="566"/>
      <c r="J25" s="566"/>
      <c r="K25" s="566"/>
      <c r="L25" s="566"/>
      <c r="M25" s="566"/>
      <c r="N25" s="566"/>
      <c r="O25" s="566"/>
      <c r="P25" s="566"/>
      <c r="Q25" s="566"/>
      <c r="R25" s="566"/>
      <c r="S25" s="566"/>
      <c r="T25" s="566"/>
      <c r="U25" s="566"/>
      <c r="V25" s="566"/>
      <c r="W25" s="566"/>
      <c r="X25" s="566"/>
      <c r="Y25" s="566"/>
      <c r="Z25" s="566"/>
      <c r="AA25" s="566"/>
      <c r="AB25" s="566"/>
      <c r="AC25" s="566"/>
      <c r="AD25" s="566"/>
      <c r="AE25" s="566"/>
      <c r="AF25" s="566"/>
      <c r="AG25" s="566"/>
      <c r="AH25" s="566"/>
      <c r="AI25" s="566"/>
      <c r="AJ25" s="566"/>
      <c r="AK25" s="566"/>
      <c r="AL25" s="566"/>
      <c r="AM25" s="566"/>
      <c r="AN25" s="566"/>
      <c r="AO25" s="566"/>
      <c r="AP25" s="566"/>
      <c r="AQ25" s="566"/>
      <c r="AR25" s="566"/>
      <c r="AS25" s="566"/>
      <c r="AT25" s="566"/>
      <c r="AU25" s="566"/>
      <c r="AV25" s="566"/>
      <c r="AW25" s="566"/>
      <c r="AX25" s="566"/>
      <c r="AY25" s="566"/>
      <c r="AZ25" s="566"/>
      <c r="BA25" s="566"/>
      <c r="BB25" s="566"/>
      <c r="BC25" s="566"/>
      <c r="BD25" s="567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0</v>
      </c>
      <c r="D27" s="432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33">
        <f>SUMIFS(Import!$G:$G,Import!$A:$A,BD$1,Import!$B:$B,$A27,Import!$C:$C,$A$1)</f>
        <v>0</v>
      </c>
    </row>
    <row r="28" spans="1:56" s="36" customFormat="1" x14ac:dyDescent="0.2">
      <c r="A28" s="549"/>
      <c r="B28" s="19" t="s">
        <v>117</v>
      </c>
      <c r="C28" s="437">
        <f>SUM(D28:BD28)</f>
        <v>0</v>
      </c>
      <c r="D28" s="434">
        <f>SUMIFS(Import!$H:$H,Import!$A:$A,D$1,Import!$B:$B,$A27,Import!$D:$D,"PC Lead")</f>
        <v>0</v>
      </c>
      <c r="E28" s="435">
        <f>SUMIFS(Import!$H:$H,Import!$A:$A,E$1,Import!$B:$B,$A27,Import!$D:$D,"PC Lead")</f>
        <v>0</v>
      </c>
      <c r="F28" s="435">
        <f>SUMIFS(Import!$H:$H,Import!$A:$A,F$1,Import!$B:$B,$A27,Import!$D:$D,"PC Lead")</f>
        <v>0</v>
      </c>
      <c r="G28" s="435">
        <f>SUMIFS(Import!$H:$H,Import!$A:$A,G$1,Import!$B:$B,$A27,Import!$D:$D,"PC Lead")</f>
        <v>0</v>
      </c>
      <c r="H28" s="435">
        <f>SUMIFS(Import!$H:$H,Import!$A:$A,H$1,Import!$B:$B,$A27,Import!$D:$D,"PC Lead")</f>
        <v>0</v>
      </c>
      <c r="I28" s="435">
        <f>SUMIFS(Import!$H:$H,Import!$A:$A,I$1,Import!$B:$B,$A27,Import!$D:$D,"PC Lead")</f>
        <v>0</v>
      </c>
      <c r="J28" s="435">
        <f>SUMIFS(Import!$H:$H,Import!$A:$A,J$1,Import!$B:$B,$A27,Import!$D:$D,"PC Lead")</f>
        <v>0</v>
      </c>
      <c r="K28" s="435">
        <f>SUMIFS(Import!$H:$H,Import!$A:$A,K$1,Import!$B:$B,$A27,Import!$D:$D,"PC Lead")</f>
        <v>0</v>
      </c>
      <c r="L28" s="435">
        <f>SUMIFS(Import!$H:$H,Import!$A:$A,L$1,Import!$B:$B,$A27,Import!$D:$D,"PC Lead")</f>
        <v>0</v>
      </c>
      <c r="M28" s="435">
        <f>SUMIFS(Import!$H:$H,Import!$A:$A,M$1,Import!$B:$B,$A27,Import!$D:$D,"PC Lead")</f>
        <v>0</v>
      </c>
      <c r="N28" s="435">
        <f>SUMIFS(Import!$H:$H,Import!$A:$A,N$1,Import!$B:$B,$A27,Import!$D:$D,"PC Lead")</f>
        <v>0</v>
      </c>
      <c r="O28" s="435">
        <f>SUMIFS(Import!$H:$H,Import!$A:$A,O$1,Import!$B:$B,$A27,Import!$D:$D,"PC Lead")</f>
        <v>0</v>
      </c>
      <c r="P28" s="435">
        <f>SUMIFS(Import!$H:$H,Import!$A:$A,P$1,Import!$B:$B,$A27,Import!$D:$D,"PC Lead")</f>
        <v>0</v>
      </c>
      <c r="Q28" s="435">
        <f>SUMIFS(Import!$H:$H,Import!$A:$A,Q$1,Import!$B:$B,$A27,Import!$D:$D,"PC Lead")</f>
        <v>0</v>
      </c>
      <c r="R28" s="435">
        <f>SUMIFS(Import!$H:$H,Import!$A:$A,R$1,Import!$B:$B,$A27,Import!$D:$D,"PC Lead")</f>
        <v>0</v>
      </c>
      <c r="S28" s="435">
        <f>SUMIFS(Import!$H:$H,Import!$A:$A,S$1,Import!$B:$B,$A27,Import!$D:$D,"PC Lead")</f>
        <v>0</v>
      </c>
      <c r="T28" s="435">
        <f>SUMIFS(Import!$H:$H,Import!$A:$A,T$1,Import!$B:$B,$A27,Import!$D:$D,"PC Lead")</f>
        <v>0</v>
      </c>
      <c r="U28" s="435">
        <f>SUMIFS(Import!$H:$H,Import!$A:$A,U$1,Import!$B:$B,$A27,Import!$D:$D,"PC Lead")</f>
        <v>0</v>
      </c>
      <c r="V28" s="435">
        <f>SUMIFS(Import!$H:$H,Import!$A:$A,V$1,Import!$B:$B,$A27,Import!$D:$D,"PC Lead")</f>
        <v>0</v>
      </c>
      <c r="W28" s="435">
        <f>SUMIFS(Import!$H:$H,Import!$A:$A,W$1,Import!$B:$B,$A27,Import!$D:$D,"PC Lead")</f>
        <v>0</v>
      </c>
      <c r="X28" s="435">
        <f>SUMIFS(Import!$H:$H,Import!$A:$A,X$1,Import!$B:$B,$A27,Import!$D:$D,"PC Lead")</f>
        <v>0</v>
      </c>
      <c r="Y28" s="435">
        <f>SUMIFS(Import!$H:$H,Import!$A:$A,Y$1,Import!$B:$B,$A27,Import!$D:$D,"PC Lead")</f>
        <v>0</v>
      </c>
      <c r="Z28" s="435">
        <f>SUMIFS(Import!$H:$H,Import!$A:$A,Z$1,Import!$B:$B,$A27,Import!$D:$D,"PC Lead")</f>
        <v>0</v>
      </c>
      <c r="AA28" s="435">
        <f>SUMIFS(Import!$H:$H,Import!$A:$A,AA$1,Import!$B:$B,$A27,Import!$D:$D,"PC Lead")</f>
        <v>0</v>
      </c>
      <c r="AB28" s="435">
        <f>SUMIFS(Import!$H:$H,Import!$A:$A,AB$1,Import!$B:$B,$A27,Import!$D:$D,"PC Lead")</f>
        <v>0</v>
      </c>
      <c r="AC28" s="435">
        <f>SUMIFS(Import!$H:$H,Import!$A:$A,AC$1,Import!$B:$B,$A27,Import!$D:$D,"PC Lead")</f>
        <v>0</v>
      </c>
      <c r="AD28" s="435">
        <f>SUMIFS(Import!$H:$H,Import!$A:$A,AD$1,Import!$B:$B,$A27,Import!$D:$D,"PC Lead")</f>
        <v>0</v>
      </c>
      <c r="AE28" s="435">
        <f>SUMIFS(Import!$H:$H,Import!$A:$A,AE$1,Import!$B:$B,$A27,Import!$D:$D,"PC Lead")</f>
        <v>0</v>
      </c>
      <c r="AF28" s="435">
        <f>SUMIFS(Import!$H:$H,Import!$A:$A,AF$1,Import!$B:$B,$A27,Import!$D:$D,"PC Lead")</f>
        <v>0</v>
      </c>
      <c r="AG28" s="435">
        <f>SUMIFS(Import!$H:$H,Import!$A:$A,AG$1,Import!$B:$B,$A27,Import!$D:$D,"PC Lead")</f>
        <v>0</v>
      </c>
      <c r="AH28" s="435">
        <f>SUMIFS(Import!$H:$H,Import!$A:$A,AH$1,Import!$B:$B,$A27,Import!$D:$D,"PC Lead")</f>
        <v>0</v>
      </c>
      <c r="AI28" s="435">
        <f>SUMIFS(Import!$H:$H,Import!$A:$A,AI$1,Import!$B:$B,$A27,Import!$D:$D,"PC Lead")</f>
        <v>0</v>
      </c>
      <c r="AJ28" s="435">
        <f>SUMIFS(Import!$H:$H,Import!$A:$A,AJ$1,Import!$B:$B,$A27,Import!$D:$D,"PC Lead")</f>
        <v>0</v>
      </c>
      <c r="AK28" s="435">
        <f>SUMIFS(Import!$H:$H,Import!$A:$A,AK$1,Import!$B:$B,$A27,Import!$D:$D,"PC Lead")</f>
        <v>0</v>
      </c>
      <c r="AL28" s="435">
        <f>SUMIFS(Import!$H:$H,Import!$A:$A,AL$1,Import!$B:$B,$A27,Import!$D:$D,"PC Lead")</f>
        <v>0</v>
      </c>
      <c r="AM28" s="435">
        <f>SUMIFS(Import!$H:$H,Import!$A:$A,AM$1,Import!$B:$B,$A27,Import!$D:$D,"PC Lead")</f>
        <v>0</v>
      </c>
      <c r="AN28" s="435">
        <f>SUMIFS(Import!$H:$H,Import!$A:$A,AN$1,Import!$B:$B,$A27,Import!$D:$D,"PC Lead")</f>
        <v>0</v>
      </c>
      <c r="AO28" s="435">
        <f>SUMIFS(Import!$H:$H,Import!$A:$A,AO$1,Import!$B:$B,$A27,Import!$D:$D,"PC Lead")</f>
        <v>0</v>
      </c>
      <c r="AP28" s="435">
        <f>SUMIFS(Import!$H:$H,Import!$A:$A,AP$1,Import!$B:$B,$A27,Import!$D:$D,"PC Lead")</f>
        <v>0</v>
      </c>
      <c r="AQ28" s="435">
        <f>SUMIFS(Import!$H:$H,Import!$A:$A,AQ$1,Import!$B:$B,$A27,Import!$D:$D,"PC Lead")</f>
        <v>0</v>
      </c>
      <c r="AR28" s="435">
        <f>SUMIFS(Import!$H:$H,Import!$A:$A,AR$1,Import!$B:$B,$A27,Import!$D:$D,"PC Lead")</f>
        <v>0</v>
      </c>
      <c r="AS28" s="435">
        <f>SUMIFS(Import!$H:$H,Import!$A:$A,AS$1,Import!$B:$B,$A27,Import!$D:$D,"PC Lead")</f>
        <v>0</v>
      </c>
      <c r="AT28" s="435">
        <f>SUMIFS(Import!$H:$H,Import!$A:$A,AT$1,Import!$B:$B,$A27,Import!$D:$D,"PC Lead")</f>
        <v>0</v>
      </c>
      <c r="AU28" s="435">
        <f>SUMIFS(Import!$H:$H,Import!$A:$A,AU$1,Import!$B:$B,$A27,Import!$D:$D,"PC Lead")</f>
        <v>0</v>
      </c>
      <c r="AV28" s="435">
        <f>SUMIFS(Import!$H:$H,Import!$A:$A,AV$1,Import!$B:$B,$A27,Import!$D:$D,"PC Lead")</f>
        <v>0</v>
      </c>
      <c r="AW28" s="435">
        <f>SUMIFS(Import!$H:$H,Import!$A:$A,AW$1,Import!$B:$B,$A27,Import!$D:$D,"PC Lead")</f>
        <v>0</v>
      </c>
      <c r="AX28" s="435">
        <f>SUMIFS(Import!$H:$H,Import!$A:$A,AX$1,Import!$B:$B,$A27,Import!$D:$D,"PC Lead")</f>
        <v>0</v>
      </c>
      <c r="AY28" s="435">
        <f>SUMIFS(Import!$H:$H,Import!$A:$A,AY$1,Import!$B:$B,$A27,Import!$D:$D,"PC Lead")</f>
        <v>0</v>
      </c>
      <c r="AZ28" s="435">
        <f>SUMIFS(Import!$H:$H,Import!$A:$A,AZ$1,Import!$B:$B,$A27,Import!$D:$D,"PC Lead")</f>
        <v>0</v>
      </c>
      <c r="BA28" s="435">
        <f>SUMIFS(Import!$H:$H,Import!$A:$A,BA$1,Import!$B:$B,$A27,Import!$D:$D,"PC Lead")</f>
        <v>0</v>
      </c>
      <c r="BB28" s="435">
        <f>SUMIFS(Import!$H:$H,Import!$A:$A,BB$1,Import!$B:$B,$A27,Import!$D:$D,"PC Lead")</f>
        <v>0</v>
      </c>
      <c r="BC28" s="435">
        <f>SUMIFS(Import!$H:$H,Import!$A:$A,BC$1,Import!$B:$B,$A27,Import!$D:$D,"PC Lead")</f>
        <v>0</v>
      </c>
      <c r="BD28" s="436">
        <f>SUMIFS(Import!$H:$H,Import!$A:$A,BD$1,Import!$B:$B,$A27,Import!$D:$D,"PC Lead")</f>
        <v>0</v>
      </c>
    </row>
    <row r="29" spans="1:56" s="36" customFormat="1" x14ac:dyDescent="0.2">
      <c r="A29" s="550"/>
      <c r="B29" s="19" t="s">
        <v>91</v>
      </c>
      <c r="C29" s="19" t="s">
        <v>92</v>
      </c>
      <c r="D29" s="562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  <c r="BD29" s="564"/>
    </row>
    <row r="30" spans="1:56" s="36" customFormat="1" x14ac:dyDescent="0.2">
      <c r="A30" s="551"/>
      <c r="B30" s="20" t="s">
        <v>90</v>
      </c>
      <c r="C30" s="21">
        <f>SUM(D30:BD30)</f>
        <v>0</v>
      </c>
      <c r="D30" s="565"/>
      <c r="E30" s="566"/>
      <c r="F30" s="566"/>
      <c r="G30" s="566"/>
      <c r="H30" s="566"/>
      <c r="I30" s="566"/>
      <c r="J30" s="566"/>
      <c r="K30" s="566"/>
      <c r="L30" s="566"/>
      <c r="M30" s="566"/>
      <c r="N30" s="566"/>
      <c r="O30" s="566"/>
      <c r="P30" s="566"/>
      <c r="Q30" s="566"/>
      <c r="R30" s="566"/>
      <c r="S30" s="566"/>
      <c r="T30" s="566"/>
      <c r="U30" s="566"/>
      <c r="V30" s="566"/>
      <c r="W30" s="566"/>
      <c r="X30" s="566"/>
      <c r="Y30" s="566"/>
      <c r="Z30" s="566"/>
      <c r="AA30" s="566"/>
      <c r="AB30" s="566"/>
      <c r="AC30" s="566"/>
      <c r="AD30" s="566"/>
      <c r="AE30" s="566"/>
      <c r="AF30" s="566"/>
      <c r="AG30" s="566"/>
      <c r="AH30" s="566"/>
      <c r="AI30" s="566"/>
      <c r="AJ30" s="566"/>
      <c r="AK30" s="566"/>
      <c r="AL30" s="566"/>
      <c r="AM30" s="566"/>
      <c r="AN30" s="566"/>
      <c r="AO30" s="566"/>
      <c r="AP30" s="566"/>
      <c r="AQ30" s="566"/>
      <c r="AR30" s="566"/>
      <c r="AS30" s="566"/>
      <c r="AT30" s="566"/>
      <c r="AU30" s="566"/>
      <c r="AV30" s="566"/>
      <c r="AW30" s="566"/>
      <c r="AX30" s="566"/>
      <c r="AY30" s="566"/>
      <c r="AZ30" s="566"/>
      <c r="BA30" s="566"/>
      <c r="BB30" s="566"/>
      <c r="BC30" s="566"/>
      <c r="BD30" s="567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0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0</v>
      </c>
      <c r="Q31" s="23">
        <f>((Q27*Q$82)+Q28+(Q29*Q27)+ROUNDUP(Q30*0.46,0))</f>
        <v>0</v>
      </c>
      <c r="R31" s="23">
        <f>((R27*R$82)+R28+(R29*R27)+ROUNDUP(R30*0.46,0))</f>
        <v>0</v>
      </c>
      <c r="S31" s="23">
        <f>((S27*S$82)+S28+(S29*S27)+ROUNDUP(S30*0.46,0))</f>
        <v>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0</v>
      </c>
      <c r="D32" s="432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33">
        <f>SUMIFS(Import!$G:$G,Import!$A:$A,BD$1,Import!$B:$B,$A32,Import!$C:$C,$A$1)</f>
        <v>0</v>
      </c>
    </row>
    <row r="33" spans="1:56" s="36" customFormat="1" x14ac:dyDescent="0.2">
      <c r="A33" s="549"/>
      <c r="B33" s="19" t="s">
        <v>117</v>
      </c>
      <c r="C33" s="437">
        <f>SUM(D33:BD33)</f>
        <v>0</v>
      </c>
      <c r="D33" s="434">
        <f>SUMIFS(Import!$H:$H,Import!$A:$A,D$1,Import!$B:$B,$A32,Import!$D:$D,"PC Lead")</f>
        <v>0</v>
      </c>
      <c r="E33" s="435">
        <f>SUMIFS(Import!$H:$H,Import!$A:$A,E$1,Import!$B:$B,$A32,Import!$D:$D,"PC Lead")</f>
        <v>0</v>
      </c>
      <c r="F33" s="435">
        <f>SUMIFS(Import!$H:$H,Import!$A:$A,F$1,Import!$B:$B,$A32,Import!$D:$D,"PC Lead")</f>
        <v>0</v>
      </c>
      <c r="G33" s="435">
        <f>SUMIFS(Import!$H:$H,Import!$A:$A,G$1,Import!$B:$B,$A32,Import!$D:$D,"PC Lead")</f>
        <v>0</v>
      </c>
      <c r="H33" s="435">
        <f>SUMIFS(Import!$H:$H,Import!$A:$A,H$1,Import!$B:$B,$A32,Import!$D:$D,"PC Lead")</f>
        <v>0</v>
      </c>
      <c r="I33" s="435">
        <f>SUMIFS(Import!$H:$H,Import!$A:$A,I$1,Import!$B:$B,$A32,Import!$D:$D,"PC Lead")</f>
        <v>0</v>
      </c>
      <c r="J33" s="435">
        <f>SUMIFS(Import!$H:$H,Import!$A:$A,J$1,Import!$B:$B,$A32,Import!$D:$D,"PC Lead")</f>
        <v>0</v>
      </c>
      <c r="K33" s="435">
        <f>SUMIFS(Import!$H:$H,Import!$A:$A,K$1,Import!$B:$B,$A32,Import!$D:$D,"PC Lead")</f>
        <v>0</v>
      </c>
      <c r="L33" s="435">
        <f>SUMIFS(Import!$H:$H,Import!$A:$A,L$1,Import!$B:$B,$A32,Import!$D:$D,"PC Lead")</f>
        <v>0</v>
      </c>
      <c r="M33" s="435">
        <f>SUMIFS(Import!$H:$H,Import!$A:$A,M$1,Import!$B:$B,$A32,Import!$D:$D,"PC Lead")</f>
        <v>0</v>
      </c>
      <c r="N33" s="435">
        <f>SUMIFS(Import!$H:$H,Import!$A:$A,N$1,Import!$B:$B,$A32,Import!$D:$D,"PC Lead")</f>
        <v>0</v>
      </c>
      <c r="O33" s="435">
        <f>SUMIFS(Import!$H:$H,Import!$A:$A,O$1,Import!$B:$B,$A32,Import!$D:$D,"PC Lead")</f>
        <v>0</v>
      </c>
      <c r="P33" s="435">
        <f>SUMIFS(Import!$H:$H,Import!$A:$A,P$1,Import!$B:$B,$A32,Import!$D:$D,"PC Lead")</f>
        <v>0</v>
      </c>
      <c r="Q33" s="435">
        <f>SUMIFS(Import!$H:$H,Import!$A:$A,Q$1,Import!$B:$B,$A32,Import!$D:$D,"PC Lead")</f>
        <v>0</v>
      </c>
      <c r="R33" s="435">
        <f>SUMIFS(Import!$H:$H,Import!$A:$A,R$1,Import!$B:$B,$A32,Import!$D:$D,"PC Lead")</f>
        <v>0</v>
      </c>
      <c r="S33" s="435">
        <f>SUMIFS(Import!$H:$H,Import!$A:$A,S$1,Import!$B:$B,$A32,Import!$D:$D,"PC Lead")</f>
        <v>0</v>
      </c>
      <c r="T33" s="435">
        <f>SUMIFS(Import!$H:$H,Import!$A:$A,T$1,Import!$B:$B,$A32,Import!$D:$D,"PC Lead")</f>
        <v>0</v>
      </c>
      <c r="U33" s="435">
        <f>SUMIFS(Import!$H:$H,Import!$A:$A,U$1,Import!$B:$B,$A32,Import!$D:$D,"PC Lead")</f>
        <v>0</v>
      </c>
      <c r="V33" s="435">
        <f>SUMIFS(Import!$H:$H,Import!$A:$A,V$1,Import!$B:$B,$A32,Import!$D:$D,"PC Lead")</f>
        <v>0</v>
      </c>
      <c r="W33" s="435">
        <f>SUMIFS(Import!$H:$H,Import!$A:$A,W$1,Import!$B:$B,$A32,Import!$D:$D,"PC Lead")</f>
        <v>0</v>
      </c>
      <c r="X33" s="435">
        <f>SUMIFS(Import!$H:$H,Import!$A:$A,X$1,Import!$B:$B,$A32,Import!$D:$D,"PC Lead")</f>
        <v>0</v>
      </c>
      <c r="Y33" s="435">
        <f>SUMIFS(Import!$H:$H,Import!$A:$A,Y$1,Import!$B:$B,$A32,Import!$D:$D,"PC Lead")</f>
        <v>0</v>
      </c>
      <c r="Z33" s="435">
        <f>SUMIFS(Import!$H:$H,Import!$A:$A,Z$1,Import!$B:$B,$A32,Import!$D:$D,"PC Lead")</f>
        <v>0</v>
      </c>
      <c r="AA33" s="435">
        <f>SUMIFS(Import!$H:$H,Import!$A:$A,AA$1,Import!$B:$B,$A32,Import!$D:$D,"PC Lead")</f>
        <v>0</v>
      </c>
      <c r="AB33" s="435">
        <f>SUMIFS(Import!$H:$H,Import!$A:$A,AB$1,Import!$B:$B,$A32,Import!$D:$D,"PC Lead")</f>
        <v>0</v>
      </c>
      <c r="AC33" s="435">
        <f>SUMIFS(Import!$H:$H,Import!$A:$A,AC$1,Import!$B:$B,$A32,Import!$D:$D,"PC Lead")</f>
        <v>0</v>
      </c>
      <c r="AD33" s="435">
        <f>SUMIFS(Import!$H:$H,Import!$A:$A,AD$1,Import!$B:$B,$A32,Import!$D:$D,"PC Lead")</f>
        <v>0</v>
      </c>
      <c r="AE33" s="435">
        <f>SUMIFS(Import!$H:$H,Import!$A:$A,AE$1,Import!$B:$B,$A32,Import!$D:$D,"PC Lead")</f>
        <v>0</v>
      </c>
      <c r="AF33" s="435">
        <f>SUMIFS(Import!$H:$H,Import!$A:$A,AF$1,Import!$B:$B,$A32,Import!$D:$D,"PC Lead")</f>
        <v>0</v>
      </c>
      <c r="AG33" s="435">
        <f>SUMIFS(Import!$H:$H,Import!$A:$A,AG$1,Import!$B:$B,$A32,Import!$D:$D,"PC Lead")</f>
        <v>0</v>
      </c>
      <c r="AH33" s="435">
        <f>SUMIFS(Import!$H:$H,Import!$A:$A,AH$1,Import!$B:$B,$A32,Import!$D:$D,"PC Lead")</f>
        <v>0</v>
      </c>
      <c r="AI33" s="435">
        <f>SUMIFS(Import!$H:$H,Import!$A:$A,AI$1,Import!$B:$B,$A32,Import!$D:$D,"PC Lead")</f>
        <v>0</v>
      </c>
      <c r="AJ33" s="435">
        <f>SUMIFS(Import!$H:$H,Import!$A:$A,AJ$1,Import!$B:$B,$A32,Import!$D:$D,"PC Lead")</f>
        <v>0</v>
      </c>
      <c r="AK33" s="435">
        <f>SUMIFS(Import!$H:$H,Import!$A:$A,AK$1,Import!$B:$B,$A32,Import!$D:$D,"PC Lead")</f>
        <v>0</v>
      </c>
      <c r="AL33" s="435">
        <f>SUMIFS(Import!$H:$H,Import!$A:$A,AL$1,Import!$B:$B,$A32,Import!$D:$D,"PC Lead")</f>
        <v>0</v>
      </c>
      <c r="AM33" s="435">
        <f>SUMIFS(Import!$H:$H,Import!$A:$A,AM$1,Import!$B:$B,$A32,Import!$D:$D,"PC Lead")</f>
        <v>0</v>
      </c>
      <c r="AN33" s="435">
        <f>SUMIFS(Import!$H:$H,Import!$A:$A,AN$1,Import!$B:$B,$A32,Import!$D:$D,"PC Lead")</f>
        <v>0</v>
      </c>
      <c r="AO33" s="435">
        <f>SUMIFS(Import!$H:$H,Import!$A:$A,AO$1,Import!$B:$B,$A32,Import!$D:$D,"PC Lead")</f>
        <v>0</v>
      </c>
      <c r="AP33" s="435">
        <f>SUMIFS(Import!$H:$H,Import!$A:$A,AP$1,Import!$B:$B,$A32,Import!$D:$D,"PC Lead")</f>
        <v>0</v>
      </c>
      <c r="AQ33" s="435">
        <f>SUMIFS(Import!$H:$H,Import!$A:$A,AQ$1,Import!$B:$B,$A32,Import!$D:$D,"PC Lead")</f>
        <v>0</v>
      </c>
      <c r="AR33" s="435">
        <f>SUMIFS(Import!$H:$H,Import!$A:$A,AR$1,Import!$B:$B,$A32,Import!$D:$D,"PC Lead")</f>
        <v>0</v>
      </c>
      <c r="AS33" s="435">
        <f>SUMIFS(Import!$H:$H,Import!$A:$A,AS$1,Import!$B:$B,$A32,Import!$D:$D,"PC Lead")</f>
        <v>0</v>
      </c>
      <c r="AT33" s="435">
        <f>SUMIFS(Import!$H:$H,Import!$A:$A,AT$1,Import!$B:$B,$A32,Import!$D:$D,"PC Lead")</f>
        <v>0</v>
      </c>
      <c r="AU33" s="435">
        <f>SUMIFS(Import!$H:$H,Import!$A:$A,AU$1,Import!$B:$B,$A32,Import!$D:$D,"PC Lead")</f>
        <v>0</v>
      </c>
      <c r="AV33" s="435">
        <f>SUMIFS(Import!$H:$H,Import!$A:$A,AV$1,Import!$B:$B,$A32,Import!$D:$D,"PC Lead")</f>
        <v>0</v>
      </c>
      <c r="AW33" s="435">
        <f>SUMIFS(Import!$H:$H,Import!$A:$A,AW$1,Import!$B:$B,$A32,Import!$D:$D,"PC Lead")</f>
        <v>0</v>
      </c>
      <c r="AX33" s="435">
        <f>SUMIFS(Import!$H:$H,Import!$A:$A,AX$1,Import!$B:$B,$A32,Import!$D:$D,"PC Lead")</f>
        <v>0</v>
      </c>
      <c r="AY33" s="435">
        <f>SUMIFS(Import!$H:$H,Import!$A:$A,AY$1,Import!$B:$B,$A32,Import!$D:$D,"PC Lead")</f>
        <v>0</v>
      </c>
      <c r="AZ33" s="435">
        <f>SUMIFS(Import!$H:$H,Import!$A:$A,AZ$1,Import!$B:$B,$A32,Import!$D:$D,"PC Lead")</f>
        <v>0</v>
      </c>
      <c r="BA33" s="435">
        <f>SUMIFS(Import!$H:$H,Import!$A:$A,BA$1,Import!$B:$B,$A32,Import!$D:$D,"PC Lead")</f>
        <v>0</v>
      </c>
      <c r="BB33" s="435">
        <f>SUMIFS(Import!$H:$H,Import!$A:$A,BB$1,Import!$B:$B,$A32,Import!$D:$D,"PC Lead")</f>
        <v>0</v>
      </c>
      <c r="BC33" s="435">
        <f>SUMIFS(Import!$H:$H,Import!$A:$A,BC$1,Import!$B:$B,$A32,Import!$D:$D,"PC Lead")</f>
        <v>0</v>
      </c>
      <c r="BD33" s="436">
        <f>SUMIFS(Import!$H:$H,Import!$A:$A,BD$1,Import!$B:$B,$A32,Import!$D:$D,"PC Lead")</f>
        <v>0</v>
      </c>
    </row>
    <row r="34" spans="1:56" s="36" customFormat="1" x14ac:dyDescent="0.2">
      <c r="A34" s="550"/>
      <c r="B34" s="19" t="s">
        <v>91</v>
      </c>
      <c r="C34" s="19" t="s">
        <v>92</v>
      </c>
      <c r="D34" s="562"/>
      <c r="E34" s="563"/>
      <c r="F34" s="563"/>
      <c r="G34" s="563"/>
      <c r="H34" s="563"/>
      <c r="I34" s="563"/>
      <c r="J34" s="563"/>
      <c r="K34" s="563"/>
      <c r="L34" s="563"/>
      <c r="M34" s="563"/>
      <c r="N34" s="563"/>
      <c r="O34" s="563"/>
      <c r="P34" s="563"/>
      <c r="Q34" s="563"/>
      <c r="R34" s="563"/>
      <c r="S34" s="563"/>
      <c r="T34" s="563"/>
      <c r="U34" s="563"/>
      <c r="V34" s="563"/>
      <c r="W34" s="563"/>
      <c r="X34" s="563"/>
      <c r="Y34" s="563"/>
      <c r="Z34" s="563"/>
      <c r="AA34" s="563"/>
      <c r="AB34" s="563"/>
      <c r="AC34" s="563"/>
      <c r="AD34" s="563"/>
      <c r="AE34" s="563"/>
      <c r="AF34" s="563"/>
      <c r="AG34" s="563"/>
      <c r="AH34" s="563"/>
      <c r="AI34" s="563"/>
      <c r="AJ34" s="563"/>
      <c r="AK34" s="563"/>
      <c r="AL34" s="563"/>
      <c r="AM34" s="563"/>
      <c r="AN34" s="563"/>
      <c r="AO34" s="563"/>
      <c r="AP34" s="563"/>
      <c r="AQ34" s="563"/>
      <c r="AR34" s="563"/>
      <c r="AS34" s="563"/>
      <c r="AT34" s="563"/>
      <c r="AU34" s="563"/>
      <c r="AV34" s="563"/>
      <c r="AW34" s="563"/>
      <c r="AX34" s="563"/>
      <c r="AY34" s="563"/>
      <c r="AZ34" s="563"/>
      <c r="BA34" s="563"/>
      <c r="BB34" s="563"/>
      <c r="BC34" s="563"/>
      <c r="BD34" s="564"/>
    </row>
    <row r="35" spans="1:56" s="36" customFormat="1" x14ac:dyDescent="0.2">
      <c r="A35" s="551"/>
      <c r="B35" s="20" t="s">
        <v>90</v>
      </c>
      <c r="C35" s="21">
        <f>SUM(D35:BD35)</f>
        <v>0</v>
      </c>
      <c r="D35" s="565"/>
      <c r="E35" s="566"/>
      <c r="F35" s="566"/>
      <c r="G35" s="566"/>
      <c r="H35" s="566"/>
      <c r="I35" s="566"/>
      <c r="J35" s="566"/>
      <c r="K35" s="566"/>
      <c r="L35" s="566"/>
      <c r="M35" s="566"/>
      <c r="N35" s="566"/>
      <c r="O35" s="566"/>
      <c r="P35" s="566"/>
      <c r="Q35" s="566"/>
      <c r="R35" s="566"/>
      <c r="S35" s="566"/>
      <c r="T35" s="566"/>
      <c r="U35" s="566"/>
      <c r="V35" s="566"/>
      <c r="W35" s="566"/>
      <c r="X35" s="566"/>
      <c r="Y35" s="566"/>
      <c r="Z35" s="566"/>
      <c r="AA35" s="566"/>
      <c r="AB35" s="566"/>
      <c r="AC35" s="566"/>
      <c r="AD35" s="566"/>
      <c r="AE35" s="566"/>
      <c r="AF35" s="566"/>
      <c r="AG35" s="566"/>
      <c r="AH35" s="566"/>
      <c r="AI35" s="566"/>
      <c r="AJ35" s="566"/>
      <c r="AK35" s="566"/>
      <c r="AL35" s="566"/>
      <c r="AM35" s="566"/>
      <c r="AN35" s="566"/>
      <c r="AO35" s="566"/>
      <c r="AP35" s="566"/>
      <c r="AQ35" s="566"/>
      <c r="AR35" s="566"/>
      <c r="AS35" s="566"/>
      <c r="AT35" s="566"/>
      <c r="AU35" s="566"/>
      <c r="AV35" s="566"/>
      <c r="AW35" s="566"/>
      <c r="AX35" s="566"/>
      <c r="AY35" s="566"/>
      <c r="AZ35" s="566"/>
      <c r="BA35" s="566"/>
      <c r="BB35" s="566"/>
      <c r="BC35" s="566"/>
      <c r="BD35" s="567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>((D32*D$82)+D33+(D34*D32)+ROUNDUP(D35*0.46,0))</f>
        <v>0</v>
      </c>
      <c r="E36" s="23">
        <f>((E32*E$82)+E33+(E34*E32)+ROUNDUP(E35*0.46,0))</f>
        <v>0</v>
      </c>
      <c r="F36" s="23">
        <f>((F32*F$82)+F33+(F34*F32)+ROUNDUP(F35*0.46,0))</f>
        <v>0</v>
      </c>
      <c r="G36" s="23">
        <f>((G32*G$82)+G33+(G34*G32)+ROUNDUP(G35*0.46,0))</f>
        <v>0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0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0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0</v>
      </c>
      <c r="D37" s="432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33">
        <f>SUMIFS(Import!$G:$G,Import!$A:$A,BD$1,Import!$B:$B,$A37,Import!$C:$C,$A$1)</f>
        <v>0</v>
      </c>
    </row>
    <row r="38" spans="1:56" s="36" customFormat="1" x14ac:dyDescent="0.2">
      <c r="A38" s="549"/>
      <c r="B38" s="19" t="s">
        <v>117</v>
      </c>
      <c r="C38" s="437">
        <f>SUM(D38:BD38)</f>
        <v>0</v>
      </c>
      <c r="D38" s="434">
        <f>SUMIFS(Import!$H:$H,Import!$A:$A,D$1,Import!$B:$B,$A37,Import!$D:$D,"PC Lead")</f>
        <v>0</v>
      </c>
      <c r="E38" s="435">
        <f>SUMIFS(Import!$H:$H,Import!$A:$A,E$1,Import!$B:$B,$A37,Import!$D:$D,"PC Lead")</f>
        <v>0</v>
      </c>
      <c r="F38" s="435">
        <f>SUMIFS(Import!$H:$H,Import!$A:$A,F$1,Import!$B:$B,$A37,Import!$D:$D,"PC Lead")</f>
        <v>0</v>
      </c>
      <c r="G38" s="435">
        <f>SUMIFS(Import!$H:$H,Import!$A:$A,G$1,Import!$B:$B,$A37,Import!$D:$D,"PC Lead")</f>
        <v>0</v>
      </c>
      <c r="H38" s="435">
        <f>SUMIFS(Import!$H:$H,Import!$A:$A,H$1,Import!$B:$B,$A37,Import!$D:$D,"PC Lead")</f>
        <v>0</v>
      </c>
      <c r="I38" s="435">
        <f>SUMIFS(Import!$H:$H,Import!$A:$A,I$1,Import!$B:$B,$A37,Import!$D:$D,"PC Lead")</f>
        <v>0</v>
      </c>
      <c r="J38" s="435">
        <f>SUMIFS(Import!$H:$H,Import!$A:$A,J$1,Import!$B:$B,$A37,Import!$D:$D,"PC Lead")</f>
        <v>0</v>
      </c>
      <c r="K38" s="435">
        <f>SUMIFS(Import!$H:$H,Import!$A:$A,K$1,Import!$B:$B,$A37,Import!$D:$D,"PC Lead")</f>
        <v>0</v>
      </c>
      <c r="L38" s="435">
        <f>SUMIFS(Import!$H:$H,Import!$A:$A,L$1,Import!$B:$B,$A37,Import!$D:$D,"PC Lead")</f>
        <v>0</v>
      </c>
      <c r="M38" s="435">
        <f>SUMIFS(Import!$H:$H,Import!$A:$A,M$1,Import!$B:$B,$A37,Import!$D:$D,"PC Lead")</f>
        <v>0</v>
      </c>
      <c r="N38" s="435">
        <f>SUMIFS(Import!$H:$H,Import!$A:$A,N$1,Import!$B:$B,$A37,Import!$D:$D,"PC Lead")</f>
        <v>0</v>
      </c>
      <c r="O38" s="435">
        <f>SUMIFS(Import!$H:$H,Import!$A:$A,O$1,Import!$B:$B,$A37,Import!$D:$D,"PC Lead")</f>
        <v>0</v>
      </c>
      <c r="P38" s="435">
        <f>SUMIFS(Import!$H:$H,Import!$A:$A,P$1,Import!$B:$B,$A37,Import!$D:$D,"PC Lead")</f>
        <v>0</v>
      </c>
      <c r="Q38" s="435">
        <f>SUMIFS(Import!$H:$H,Import!$A:$A,Q$1,Import!$B:$B,$A37,Import!$D:$D,"PC Lead")</f>
        <v>0</v>
      </c>
      <c r="R38" s="435">
        <f>SUMIFS(Import!$H:$H,Import!$A:$A,R$1,Import!$B:$B,$A37,Import!$D:$D,"PC Lead")</f>
        <v>0</v>
      </c>
      <c r="S38" s="435">
        <f>SUMIFS(Import!$H:$H,Import!$A:$A,S$1,Import!$B:$B,$A37,Import!$D:$D,"PC Lead")</f>
        <v>0</v>
      </c>
      <c r="T38" s="435">
        <f>SUMIFS(Import!$H:$H,Import!$A:$A,T$1,Import!$B:$B,$A37,Import!$D:$D,"PC Lead")</f>
        <v>0</v>
      </c>
      <c r="U38" s="435">
        <f>SUMIFS(Import!$H:$H,Import!$A:$A,U$1,Import!$B:$B,$A37,Import!$D:$D,"PC Lead")</f>
        <v>0</v>
      </c>
      <c r="V38" s="435">
        <f>SUMIFS(Import!$H:$H,Import!$A:$A,V$1,Import!$B:$B,$A37,Import!$D:$D,"PC Lead")</f>
        <v>0</v>
      </c>
      <c r="W38" s="435">
        <f>SUMIFS(Import!$H:$H,Import!$A:$A,W$1,Import!$B:$B,$A37,Import!$D:$D,"PC Lead")</f>
        <v>0</v>
      </c>
      <c r="X38" s="435">
        <f>SUMIFS(Import!$H:$H,Import!$A:$A,X$1,Import!$B:$B,$A37,Import!$D:$D,"PC Lead")</f>
        <v>0</v>
      </c>
      <c r="Y38" s="435">
        <f>SUMIFS(Import!$H:$H,Import!$A:$A,Y$1,Import!$B:$B,$A37,Import!$D:$D,"PC Lead")</f>
        <v>0</v>
      </c>
      <c r="Z38" s="435">
        <f>SUMIFS(Import!$H:$H,Import!$A:$A,Z$1,Import!$B:$B,$A37,Import!$D:$D,"PC Lead")</f>
        <v>0</v>
      </c>
      <c r="AA38" s="435">
        <f>SUMIFS(Import!$H:$H,Import!$A:$A,AA$1,Import!$B:$B,$A37,Import!$D:$D,"PC Lead")</f>
        <v>0</v>
      </c>
      <c r="AB38" s="435">
        <f>SUMIFS(Import!$H:$H,Import!$A:$A,AB$1,Import!$B:$B,$A37,Import!$D:$D,"PC Lead")</f>
        <v>0</v>
      </c>
      <c r="AC38" s="435">
        <f>SUMIFS(Import!$H:$H,Import!$A:$A,AC$1,Import!$B:$B,$A37,Import!$D:$D,"PC Lead")</f>
        <v>0</v>
      </c>
      <c r="AD38" s="435">
        <f>SUMIFS(Import!$H:$H,Import!$A:$A,AD$1,Import!$B:$B,$A37,Import!$D:$D,"PC Lead")</f>
        <v>0</v>
      </c>
      <c r="AE38" s="435">
        <f>SUMIFS(Import!$H:$H,Import!$A:$A,AE$1,Import!$B:$B,$A37,Import!$D:$D,"PC Lead")</f>
        <v>0</v>
      </c>
      <c r="AF38" s="435">
        <f>SUMIFS(Import!$H:$H,Import!$A:$A,AF$1,Import!$B:$B,$A37,Import!$D:$D,"PC Lead")</f>
        <v>0</v>
      </c>
      <c r="AG38" s="435">
        <f>SUMIFS(Import!$H:$H,Import!$A:$A,AG$1,Import!$B:$B,$A37,Import!$D:$D,"PC Lead")</f>
        <v>0</v>
      </c>
      <c r="AH38" s="435">
        <f>SUMIFS(Import!$H:$H,Import!$A:$A,AH$1,Import!$B:$B,$A37,Import!$D:$D,"PC Lead")</f>
        <v>0</v>
      </c>
      <c r="AI38" s="435">
        <f>SUMIFS(Import!$H:$H,Import!$A:$A,AI$1,Import!$B:$B,$A37,Import!$D:$D,"PC Lead")</f>
        <v>0</v>
      </c>
      <c r="AJ38" s="435">
        <f>SUMIFS(Import!$H:$H,Import!$A:$A,AJ$1,Import!$B:$B,$A37,Import!$D:$D,"PC Lead")</f>
        <v>0</v>
      </c>
      <c r="AK38" s="435">
        <f>SUMIFS(Import!$H:$H,Import!$A:$A,AK$1,Import!$B:$B,$A37,Import!$D:$D,"PC Lead")</f>
        <v>0</v>
      </c>
      <c r="AL38" s="435">
        <f>SUMIFS(Import!$H:$H,Import!$A:$A,AL$1,Import!$B:$B,$A37,Import!$D:$D,"PC Lead")</f>
        <v>0</v>
      </c>
      <c r="AM38" s="435">
        <f>SUMIFS(Import!$H:$H,Import!$A:$A,AM$1,Import!$B:$B,$A37,Import!$D:$D,"PC Lead")</f>
        <v>0</v>
      </c>
      <c r="AN38" s="435">
        <f>SUMIFS(Import!$H:$H,Import!$A:$A,AN$1,Import!$B:$B,$A37,Import!$D:$D,"PC Lead")</f>
        <v>0</v>
      </c>
      <c r="AO38" s="435">
        <f>SUMIFS(Import!$H:$H,Import!$A:$A,AO$1,Import!$B:$B,$A37,Import!$D:$D,"PC Lead")</f>
        <v>0</v>
      </c>
      <c r="AP38" s="435">
        <f>SUMIFS(Import!$H:$H,Import!$A:$A,AP$1,Import!$B:$B,$A37,Import!$D:$D,"PC Lead")</f>
        <v>0</v>
      </c>
      <c r="AQ38" s="435">
        <f>SUMIFS(Import!$H:$H,Import!$A:$A,AQ$1,Import!$B:$B,$A37,Import!$D:$D,"PC Lead")</f>
        <v>0</v>
      </c>
      <c r="AR38" s="435">
        <f>SUMIFS(Import!$H:$H,Import!$A:$A,AR$1,Import!$B:$B,$A37,Import!$D:$D,"PC Lead")</f>
        <v>0</v>
      </c>
      <c r="AS38" s="435">
        <f>SUMIFS(Import!$H:$H,Import!$A:$A,AS$1,Import!$B:$B,$A37,Import!$D:$D,"PC Lead")</f>
        <v>0</v>
      </c>
      <c r="AT38" s="435">
        <f>SUMIFS(Import!$H:$H,Import!$A:$A,AT$1,Import!$B:$B,$A37,Import!$D:$D,"PC Lead")</f>
        <v>0</v>
      </c>
      <c r="AU38" s="435">
        <f>SUMIFS(Import!$H:$H,Import!$A:$A,AU$1,Import!$B:$B,$A37,Import!$D:$D,"PC Lead")</f>
        <v>0</v>
      </c>
      <c r="AV38" s="435">
        <f>SUMIFS(Import!$H:$H,Import!$A:$A,AV$1,Import!$B:$B,$A37,Import!$D:$D,"PC Lead")</f>
        <v>0</v>
      </c>
      <c r="AW38" s="435">
        <f>SUMIFS(Import!$H:$H,Import!$A:$A,AW$1,Import!$B:$B,$A37,Import!$D:$D,"PC Lead")</f>
        <v>0</v>
      </c>
      <c r="AX38" s="435">
        <f>SUMIFS(Import!$H:$H,Import!$A:$A,AX$1,Import!$B:$B,$A37,Import!$D:$D,"PC Lead")</f>
        <v>0</v>
      </c>
      <c r="AY38" s="435">
        <f>SUMIFS(Import!$H:$H,Import!$A:$A,AY$1,Import!$B:$B,$A37,Import!$D:$D,"PC Lead")</f>
        <v>0</v>
      </c>
      <c r="AZ38" s="435">
        <f>SUMIFS(Import!$H:$H,Import!$A:$A,AZ$1,Import!$B:$B,$A37,Import!$D:$D,"PC Lead")</f>
        <v>0</v>
      </c>
      <c r="BA38" s="435">
        <f>SUMIFS(Import!$H:$H,Import!$A:$A,BA$1,Import!$B:$B,$A37,Import!$D:$D,"PC Lead")</f>
        <v>0</v>
      </c>
      <c r="BB38" s="435">
        <f>SUMIFS(Import!$H:$H,Import!$A:$A,BB$1,Import!$B:$B,$A37,Import!$D:$D,"PC Lead")</f>
        <v>0</v>
      </c>
      <c r="BC38" s="435">
        <f>SUMIFS(Import!$H:$H,Import!$A:$A,BC$1,Import!$B:$B,$A37,Import!$D:$D,"PC Lead")</f>
        <v>0</v>
      </c>
      <c r="BD38" s="436">
        <f>SUMIFS(Import!$H:$H,Import!$A:$A,BD$1,Import!$B:$B,$A37,Import!$D:$D,"PC Lead")</f>
        <v>0</v>
      </c>
    </row>
    <row r="39" spans="1:56" s="36" customFormat="1" x14ac:dyDescent="0.2">
      <c r="A39" s="550"/>
      <c r="B39" s="19" t="s">
        <v>91</v>
      </c>
      <c r="C39" s="19" t="s">
        <v>92</v>
      </c>
      <c r="D39" s="562"/>
      <c r="E39" s="563"/>
      <c r="F39" s="563"/>
      <c r="G39" s="563"/>
      <c r="H39" s="563"/>
      <c r="I39" s="563"/>
      <c r="J39" s="563"/>
      <c r="K39" s="563"/>
      <c r="L39" s="563"/>
      <c r="M39" s="563"/>
      <c r="N39" s="563"/>
      <c r="O39" s="563"/>
      <c r="P39" s="563"/>
      <c r="Q39" s="563"/>
      <c r="R39" s="563"/>
      <c r="S39" s="563"/>
      <c r="T39" s="563"/>
      <c r="U39" s="563"/>
      <c r="V39" s="563"/>
      <c r="W39" s="563"/>
      <c r="X39" s="563"/>
      <c r="Y39" s="563"/>
      <c r="Z39" s="563"/>
      <c r="AA39" s="563"/>
      <c r="AB39" s="563"/>
      <c r="AC39" s="563"/>
      <c r="AD39" s="563"/>
      <c r="AE39" s="563"/>
      <c r="AF39" s="563"/>
      <c r="AG39" s="563"/>
      <c r="AH39" s="563"/>
      <c r="AI39" s="563"/>
      <c r="AJ39" s="563"/>
      <c r="AK39" s="563"/>
      <c r="AL39" s="563"/>
      <c r="AM39" s="563"/>
      <c r="AN39" s="563"/>
      <c r="AO39" s="563"/>
      <c r="AP39" s="563"/>
      <c r="AQ39" s="563"/>
      <c r="AR39" s="563"/>
      <c r="AS39" s="563"/>
      <c r="AT39" s="563"/>
      <c r="AU39" s="563"/>
      <c r="AV39" s="563"/>
      <c r="AW39" s="563"/>
      <c r="AX39" s="563"/>
      <c r="AY39" s="563"/>
      <c r="AZ39" s="563"/>
      <c r="BA39" s="563"/>
      <c r="BB39" s="563"/>
      <c r="BC39" s="563"/>
      <c r="BD39" s="564"/>
    </row>
    <row r="40" spans="1:56" s="36" customFormat="1" x14ac:dyDescent="0.2">
      <c r="A40" s="551"/>
      <c r="B40" s="20" t="s">
        <v>90</v>
      </c>
      <c r="C40" s="21">
        <f>SUM(D40:BD40)</f>
        <v>0</v>
      </c>
      <c r="D40" s="565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  <c r="AA40" s="566"/>
      <c r="AB40" s="566"/>
      <c r="AC40" s="566"/>
      <c r="AD40" s="566"/>
      <c r="AE40" s="566"/>
      <c r="AF40" s="566"/>
      <c r="AG40" s="566"/>
      <c r="AH40" s="566"/>
      <c r="AI40" s="566"/>
      <c r="AJ40" s="566"/>
      <c r="AK40" s="566"/>
      <c r="AL40" s="566"/>
      <c r="AM40" s="566"/>
      <c r="AN40" s="566"/>
      <c r="AO40" s="566"/>
      <c r="AP40" s="566"/>
      <c r="AQ40" s="566"/>
      <c r="AR40" s="566"/>
      <c r="AS40" s="566"/>
      <c r="AT40" s="566"/>
      <c r="AU40" s="566"/>
      <c r="AV40" s="566"/>
      <c r="AW40" s="566"/>
      <c r="AX40" s="566"/>
      <c r="AY40" s="566"/>
      <c r="AZ40" s="566"/>
      <c r="BA40" s="566"/>
      <c r="BB40" s="566"/>
      <c r="BC40" s="566"/>
      <c r="BD40" s="567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>((D37*D$82)+D38+(D39*D37)+ROUNDUP(D40*0.46,0))</f>
        <v>0</v>
      </c>
      <c r="E41" s="23">
        <f>((E37*E$82)+E38+(E39*E37)+ROUNDUP(E40*0.46,0))</f>
        <v>0</v>
      </c>
      <c r="F41" s="23">
        <f>((F37*F$82)+F38+(F39*F37)+ROUNDUP(F40*0.46,0))</f>
        <v>0</v>
      </c>
      <c r="G41" s="23">
        <f>((G37*G$82)+G38+(G39*G37)+ROUNDUP(G40*0.46,0))</f>
        <v>0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0</v>
      </c>
      <c r="N41" s="23">
        <f>((N37*N$82)+N38+(N39*N37)+ROUNDUP(N40*0.46,0))</f>
        <v>0</v>
      </c>
      <c r="O41" s="23">
        <f>((O37*O$82)+O38+(O39*O37)+ROUNDUP(O40*0.46,0))</f>
        <v>0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0</v>
      </c>
      <c r="S41" s="23">
        <f>((S37*S$82)+S38+(S39*S37)+ROUNDUP(S40*0.46,0))</f>
        <v>0</v>
      </c>
      <c r="T41" s="23">
        <f>((T37*T$82)+T38+(T39*T37)+ROUNDUP(T40*0.46,0))</f>
        <v>0</v>
      </c>
      <c r="U41" s="23">
        <f>((U37*U$82)+U38+(U39*U37)+ROUNDUP(U40*0.46,0))</f>
        <v>0</v>
      </c>
      <c r="V41" s="23">
        <f>((V37*V$82)+V38+(V39*V37)+ROUNDUP(V40*0.46,0))</f>
        <v>0</v>
      </c>
      <c r="W41" s="23">
        <f>((W37*W$82)+W38+(W39*W37)+ROUNDUP(W40*0.46,0))</f>
        <v>0</v>
      </c>
      <c r="X41" s="23">
        <f>((X37*X$82)+X38+(X39*X37)+ROUNDUP(X40*0.46,0))</f>
        <v>0</v>
      </c>
      <c r="Y41" s="23">
        <f>((Y37*Y$82)+Y38+(Y39*Y37)+ROUNDUP(Y40*0.46,0))</f>
        <v>0</v>
      </c>
      <c r="Z41" s="23">
        <f>((Z37*Z$82)+Z38+(Z39*Z37)+ROUNDUP(Z40*0.46,0))</f>
        <v>0</v>
      </c>
      <c r="AA41" s="23">
        <f>((AA37*AA$82)+AA38+(AA39*AA37)+ROUNDUP(AA40*0.46,0))</f>
        <v>0</v>
      </c>
      <c r="AB41" s="23">
        <f>((AB37*AB$82)+AB38+(AB39*AB37)+ROUNDUP(AB40*0.46,0))</f>
        <v>0</v>
      </c>
      <c r="AC41" s="23">
        <f>((AC37*AC$82)+AC38+(AC39*AC37)+ROUNDUP(AC40*0.46,0))</f>
        <v>0</v>
      </c>
      <c r="AD41" s="23">
        <f>((AD37*AD$82)+AD38+(AD39*AD37)+ROUNDUP(AD40*0.46,0))</f>
        <v>0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32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33">
        <f>SUMIFS(Import!$G:$G,Import!$A:$A,BD$1,Import!$B:$B,$A42,Import!$C:$C,$A$1)</f>
        <v>0</v>
      </c>
    </row>
    <row r="43" spans="1:56" s="36" customFormat="1" x14ac:dyDescent="0.2">
      <c r="A43" s="549"/>
      <c r="B43" s="19" t="s">
        <v>117</v>
      </c>
      <c r="C43" s="437">
        <f>SUM(D43:BD43)</f>
        <v>0</v>
      </c>
      <c r="D43" s="434">
        <f>SUMIFS(Import!$H:$H,Import!$A:$A,D$1,Import!$B:$B,$A42,Import!$D:$D,"PC Lead")</f>
        <v>0</v>
      </c>
      <c r="E43" s="435">
        <f>SUMIFS(Import!$H:$H,Import!$A:$A,E$1,Import!$B:$B,$A42,Import!$D:$D,"PC Lead")</f>
        <v>0</v>
      </c>
      <c r="F43" s="435">
        <f>SUMIFS(Import!$H:$H,Import!$A:$A,F$1,Import!$B:$B,$A42,Import!$D:$D,"PC Lead")</f>
        <v>0</v>
      </c>
      <c r="G43" s="435">
        <f>SUMIFS(Import!$H:$H,Import!$A:$A,G$1,Import!$B:$B,$A42,Import!$D:$D,"PC Lead")</f>
        <v>0</v>
      </c>
      <c r="H43" s="435">
        <f>SUMIFS(Import!$H:$H,Import!$A:$A,H$1,Import!$B:$B,$A42,Import!$D:$D,"PC Lead")</f>
        <v>0</v>
      </c>
      <c r="I43" s="435">
        <f>SUMIFS(Import!$H:$H,Import!$A:$A,I$1,Import!$B:$B,$A42,Import!$D:$D,"PC Lead")</f>
        <v>0</v>
      </c>
      <c r="J43" s="435">
        <f>SUMIFS(Import!$H:$H,Import!$A:$A,J$1,Import!$B:$B,$A42,Import!$D:$D,"PC Lead")</f>
        <v>0</v>
      </c>
      <c r="K43" s="435">
        <f>SUMIFS(Import!$H:$H,Import!$A:$A,K$1,Import!$B:$B,$A42,Import!$D:$D,"PC Lead")</f>
        <v>0</v>
      </c>
      <c r="L43" s="435">
        <f>SUMIFS(Import!$H:$H,Import!$A:$A,L$1,Import!$B:$B,$A42,Import!$D:$D,"PC Lead")</f>
        <v>0</v>
      </c>
      <c r="M43" s="435">
        <f>SUMIFS(Import!$H:$H,Import!$A:$A,M$1,Import!$B:$B,$A42,Import!$D:$D,"PC Lead")</f>
        <v>0</v>
      </c>
      <c r="N43" s="435">
        <f>SUMIFS(Import!$H:$H,Import!$A:$A,N$1,Import!$B:$B,$A42,Import!$D:$D,"PC Lead")</f>
        <v>0</v>
      </c>
      <c r="O43" s="435">
        <f>SUMIFS(Import!$H:$H,Import!$A:$A,O$1,Import!$B:$B,$A42,Import!$D:$D,"PC Lead")</f>
        <v>0</v>
      </c>
      <c r="P43" s="435">
        <f>SUMIFS(Import!$H:$H,Import!$A:$A,P$1,Import!$B:$B,$A42,Import!$D:$D,"PC Lead")</f>
        <v>0</v>
      </c>
      <c r="Q43" s="435">
        <f>SUMIFS(Import!$H:$H,Import!$A:$A,Q$1,Import!$B:$B,$A42,Import!$D:$D,"PC Lead")</f>
        <v>0</v>
      </c>
      <c r="R43" s="435">
        <f>SUMIFS(Import!$H:$H,Import!$A:$A,R$1,Import!$B:$B,$A42,Import!$D:$D,"PC Lead")</f>
        <v>0</v>
      </c>
      <c r="S43" s="435">
        <f>SUMIFS(Import!$H:$H,Import!$A:$A,S$1,Import!$B:$B,$A42,Import!$D:$D,"PC Lead")</f>
        <v>0</v>
      </c>
      <c r="T43" s="435">
        <f>SUMIFS(Import!$H:$H,Import!$A:$A,T$1,Import!$B:$B,$A42,Import!$D:$D,"PC Lead")</f>
        <v>0</v>
      </c>
      <c r="U43" s="435">
        <f>SUMIFS(Import!$H:$H,Import!$A:$A,U$1,Import!$B:$B,$A42,Import!$D:$D,"PC Lead")</f>
        <v>0</v>
      </c>
      <c r="V43" s="435">
        <f>SUMIFS(Import!$H:$H,Import!$A:$A,V$1,Import!$B:$B,$A42,Import!$D:$D,"PC Lead")</f>
        <v>0</v>
      </c>
      <c r="W43" s="435">
        <f>SUMIFS(Import!$H:$H,Import!$A:$A,W$1,Import!$B:$B,$A42,Import!$D:$D,"PC Lead")</f>
        <v>0</v>
      </c>
      <c r="X43" s="435">
        <f>SUMIFS(Import!$H:$H,Import!$A:$A,X$1,Import!$B:$B,$A42,Import!$D:$D,"PC Lead")</f>
        <v>0</v>
      </c>
      <c r="Y43" s="435">
        <f>SUMIFS(Import!$H:$H,Import!$A:$A,Y$1,Import!$B:$B,$A42,Import!$D:$D,"PC Lead")</f>
        <v>0</v>
      </c>
      <c r="Z43" s="435">
        <f>SUMIFS(Import!$H:$H,Import!$A:$A,Z$1,Import!$B:$B,$A42,Import!$D:$D,"PC Lead")</f>
        <v>0</v>
      </c>
      <c r="AA43" s="435">
        <f>SUMIFS(Import!$H:$H,Import!$A:$A,AA$1,Import!$B:$B,$A42,Import!$D:$D,"PC Lead")</f>
        <v>0</v>
      </c>
      <c r="AB43" s="435">
        <f>SUMIFS(Import!$H:$H,Import!$A:$A,AB$1,Import!$B:$B,$A42,Import!$D:$D,"PC Lead")</f>
        <v>0</v>
      </c>
      <c r="AC43" s="435">
        <f>SUMIFS(Import!$H:$H,Import!$A:$A,AC$1,Import!$B:$B,$A42,Import!$D:$D,"PC Lead")</f>
        <v>0</v>
      </c>
      <c r="AD43" s="435">
        <f>SUMIFS(Import!$H:$H,Import!$A:$A,AD$1,Import!$B:$B,$A42,Import!$D:$D,"PC Lead")</f>
        <v>0</v>
      </c>
      <c r="AE43" s="435">
        <f>SUMIFS(Import!$H:$H,Import!$A:$A,AE$1,Import!$B:$B,$A42,Import!$D:$D,"PC Lead")</f>
        <v>0</v>
      </c>
      <c r="AF43" s="435">
        <f>SUMIFS(Import!$H:$H,Import!$A:$A,AF$1,Import!$B:$B,$A42,Import!$D:$D,"PC Lead")</f>
        <v>0</v>
      </c>
      <c r="AG43" s="435">
        <f>SUMIFS(Import!$H:$H,Import!$A:$A,AG$1,Import!$B:$B,$A42,Import!$D:$D,"PC Lead")</f>
        <v>0</v>
      </c>
      <c r="AH43" s="435">
        <f>SUMIFS(Import!$H:$H,Import!$A:$A,AH$1,Import!$B:$B,$A42,Import!$D:$D,"PC Lead")</f>
        <v>0</v>
      </c>
      <c r="AI43" s="435">
        <f>SUMIFS(Import!$H:$H,Import!$A:$A,AI$1,Import!$B:$B,$A42,Import!$D:$D,"PC Lead")</f>
        <v>0</v>
      </c>
      <c r="AJ43" s="435">
        <f>SUMIFS(Import!$H:$H,Import!$A:$A,AJ$1,Import!$B:$B,$A42,Import!$D:$D,"PC Lead")</f>
        <v>0</v>
      </c>
      <c r="AK43" s="435">
        <f>SUMIFS(Import!$H:$H,Import!$A:$A,AK$1,Import!$B:$B,$A42,Import!$D:$D,"PC Lead")</f>
        <v>0</v>
      </c>
      <c r="AL43" s="435">
        <f>SUMIFS(Import!$H:$H,Import!$A:$A,AL$1,Import!$B:$B,$A42,Import!$D:$D,"PC Lead")</f>
        <v>0</v>
      </c>
      <c r="AM43" s="435">
        <f>SUMIFS(Import!$H:$H,Import!$A:$A,AM$1,Import!$B:$B,$A42,Import!$D:$D,"PC Lead")</f>
        <v>0</v>
      </c>
      <c r="AN43" s="435">
        <f>SUMIFS(Import!$H:$H,Import!$A:$A,AN$1,Import!$B:$B,$A42,Import!$D:$D,"PC Lead")</f>
        <v>0</v>
      </c>
      <c r="AO43" s="435">
        <f>SUMIFS(Import!$H:$H,Import!$A:$A,AO$1,Import!$B:$B,$A42,Import!$D:$D,"PC Lead")</f>
        <v>0</v>
      </c>
      <c r="AP43" s="435">
        <f>SUMIFS(Import!$H:$H,Import!$A:$A,AP$1,Import!$B:$B,$A42,Import!$D:$D,"PC Lead")</f>
        <v>0</v>
      </c>
      <c r="AQ43" s="435">
        <f>SUMIFS(Import!$H:$H,Import!$A:$A,AQ$1,Import!$B:$B,$A42,Import!$D:$D,"PC Lead")</f>
        <v>0</v>
      </c>
      <c r="AR43" s="435">
        <f>SUMIFS(Import!$H:$H,Import!$A:$A,AR$1,Import!$B:$B,$A42,Import!$D:$D,"PC Lead")</f>
        <v>0</v>
      </c>
      <c r="AS43" s="435">
        <f>SUMIFS(Import!$H:$H,Import!$A:$A,AS$1,Import!$B:$B,$A42,Import!$D:$D,"PC Lead")</f>
        <v>0</v>
      </c>
      <c r="AT43" s="435">
        <f>SUMIFS(Import!$H:$H,Import!$A:$A,AT$1,Import!$B:$B,$A42,Import!$D:$D,"PC Lead")</f>
        <v>0</v>
      </c>
      <c r="AU43" s="435">
        <f>SUMIFS(Import!$H:$H,Import!$A:$A,AU$1,Import!$B:$B,$A42,Import!$D:$D,"PC Lead")</f>
        <v>0</v>
      </c>
      <c r="AV43" s="435">
        <f>SUMIFS(Import!$H:$H,Import!$A:$A,AV$1,Import!$B:$B,$A42,Import!$D:$D,"PC Lead")</f>
        <v>0</v>
      </c>
      <c r="AW43" s="435">
        <f>SUMIFS(Import!$H:$H,Import!$A:$A,AW$1,Import!$B:$B,$A42,Import!$D:$D,"PC Lead")</f>
        <v>0</v>
      </c>
      <c r="AX43" s="435">
        <f>SUMIFS(Import!$H:$H,Import!$A:$A,AX$1,Import!$B:$B,$A42,Import!$D:$D,"PC Lead")</f>
        <v>0</v>
      </c>
      <c r="AY43" s="435">
        <f>SUMIFS(Import!$H:$H,Import!$A:$A,AY$1,Import!$B:$B,$A42,Import!$D:$D,"PC Lead")</f>
        <v>0</v>
      </c>
      <c r="AZ43" s="435">
        <f>SUMIFS(Import!$H:$H,Import!$A:$A,AZ$1,Import!$B:$B,$A42,Import!$D:$D,"PC Lead")</f>
        <v>0</v>
      </c>
      <c r="BA43" s="435">
        <f>SUMIFS(Import!$H:$H,Import!$A:$A,BA$1,Import!$B:$B,$A42,Import!$D:$D,"PC Lead")</f>
        <v>0</v>
      </c>
      <c r="BB43" s="435">
        <f>SUMIFS(Import!$H:$H,Import!$A:$A,BB$1,Import!$B:$B,$A42,Import!$D:$D,"PC Lead")</f>
        <v>0</v>
      </c>
      <c r="BC43" s="435">
        <f>SUMIFS(Import!$H:$H,Import!$A:$A,BC$1,Import!$B:$B,$A42,Import!$D:$D,"PC Lead")</f>
        <v>0</v>
      </c>
      <c r="BD43" s="436">
        <f>SUMIFS(Import!$H:$H,Import!$A:$A,BD$1,Import!$B:$B,$A42,Import!$D:$D,"PC Lead")</f>
        <v>0</v>
      </c>
    </row>
    <row r="44" spans="1:56" s="36" customFormat="1" x14ac:dyDescent="0.2">
      <c r="A44" s="550"/>
      <c r="B44" s="19" t="s">
        <v>91</v>
      </c>
      <c r="C44" s="19" t="s">
        <v>92</v>
      </c>
      <c r="D44" s="562"/>
      <c r="E44" s="563"/>
      <c r="F44" s="563"/>
      <c r="G44" s="563"/>
      <c r="H44" s="563"/>
      <c r="I44" s="563"/>
      <c r="J44" s="563"/>
      <c r="K44" s="563"/>
      <c r="L44" s="563"/>
      <c r="M44" s="563"/>
      <c r="N44" s="563"/>
      <c r="O44" s="563"/>
      <c r="P44" s="563"/>
      <c r="Q44" s="563"/>
      <c r="R44" s="563"/>
      <c r="S44" s="563"/>
      <c r="T44" s="563"/>
      <c r="U44" s="563"/>
      <c r="V44" s="563"/>
      <c r="W44" s="563"/>
      <c r="X44" s="563"/>
      <c r="Y44" s="563"/>
      <c r="Z44" s="563"/>
      <c r="AA44" s="563"/>
      <c r="AB44" s="563"/>
      <c r="AC44" s="563"/>
      <c r="AD44" s="563"/>
      <c r="AE44" s="563"/>
      <c r="AF44" s="563"/>
      <c r="AG44" s="563"/>
      <c r="AH44" s="563"/>
      <c r="AI44" s="563"/>
      <c r="AJ44" s="563"/>
      <c r="AK44" s="563"/>
      <c r="AL44" s="563"/>
      <c r="AM44" s="563"/>
      <c r="AN44" s="563"/>
      <c r="AO44" s="563"/>
      <c r="AP44" s="563"/>
      <c r="AQ44" s="563"/>
      <c r="AR44" s="563"/>
      <c r="AS44" s="563"/>
      <c r="AT44" s="563"/>
      <c r="AU44" s="563"/>
      <c r="AV44" s="563"/>
      <c r="AW44" s="563"/>
      <c r="AX44" s="563"/>
      <c r="AY44" s="563"/>
      <c r="AZ44" s="563"/>
      <c r="BA44" s="563"/>
      <c r="BB44" s="563"/>
      <c r="BC44" s="563"/>
      <c r="BD44" s="564"/>
    </row>
    <row r="45" spans="1:56" s="36" customFormat="1" x14ac:dyDescent="0.2">
      <c r="A45" s="551"/>
      <c r="B45" s="20" t="s">
        <v>90</v>
      </c>
      <c r="C45" s="21">
        <f>SUM(D45:BD45)</f>
        <v>0</v>
      </c>
      <c r="D45" s="565"/>
      <c r="E45" s="566"/>
      <c r="F45" s="566"/>
      <c r="G45" s="566"/>
      <c r="H45" s="566"/>
      <c r="I45" s="566"/>
      <c r="J45" s="566"/>
      <c r="K45" s="566"/>
      <c r="L45" s="566"/>
      <c r="M45" s="566"/>
      <c r="N45" s="566"/>
      <c r="O45" s="566"/>
      <c r="P45" s="566"/>
      <c r="Q45" s="566"/>
      <c r="R45" s="566"/>
      <c r="S45" s="566"/>
      <c r="T45" s="566"/>
      <c r="U45" s="566"/>
      <c r="V45" s="566"/>
      <c r="W45" s="566"/>
      <c r="X45" s="566"/>
      <c r="Y45" s="566"/>
      <c r="Z45" s="566"/>
      <c r="AA45" s="566"/>
      <c r="AB45" s="566"/>
      <c r="AC45" s="566"/>
      <c r="AD45" s="566"/>
      <c r="AE45" s="566"/>
      <c r="AF45" s="566"/>
      <c r="AG45" s="566"/>
      <c r="AH45" s="566"/>
      <c r="AI45" s="566"/>
      <c r="AJ45" s="566"/>
      <c r="AK45" s="566"/>
      <c r="AL45" s="566"/>
      <c r="AM45" s="566"/>
      <c r="AN45" s="566"/>
      <c r="AO45" s="566"/>
      <c r="AP45" s="566"/>
      <c r="AQ45" s="566"/>
      <c r="AR45" s="566"/>
      <c r="AS45" s="566"/>
      <c r="AT45" s="566"/>
      <c r="AU45" s="566"/>
      <c r="AV45" s="566"/>
      <c r="AW45" s="566"/>
      <c r="AX45" s="566"/>
      <c r="AY45" s="566"/>
      <c r="AZ45" s="566"/>
      <c r="BA45" s="566"/>
      <c r="BB45" s="566"/>
      <c r="BC45" s="566"/>
      <c r="BD45" s="567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>((D42*D$82)+D43+(D44*D42)+ROUNDUP(D45*0.46,0))</f>
        <v>0</v>
      </c>
      <c r="E46" s="23">
        <f>((E42*E$82)+E43+(E44*E42)+ROUNDUP(E45*0.46,0))</f>
        <v>0</v>
      </c>
      <c r="F46" s="23">
        <f>((F42*F$82)+F43+(F44*F42)+ROUNDUP(F45*0.46,0))</f>
        <v>0</v>
      </c>
      <c r="G46" s="23">
        <f>((G42*G$82)+G43+(G44*G42)+ROUNDUP(G45*0.46,0))</f>
        <v>0</v>
      </c>
      <c r="H46" s="23">
        <f>((H42*H$82)+H43+(H44*H42)+ROUNDUP(H45*0.46,0))</f>
        <v>0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0</v>
      </c>
      <c r="L46" s="23">
        <f>((L42*L$82)+L43+(L44*L42)+ROUNDUP(L45*0.46,0))</f>
        <v>0</v>
      </c>
      <c r="M46" s="23">
        <f>((M42*M$82)+M43+(M44*M42)+ROUNDUP(M45*0.46,0))</f>
        <v>0</v>
      </c>
      <c r="N46" s="23">
        <f>((N42*N$82)+N43+(N44*N42)+ROUNDUP(N45*0.46,0))</f>
        <v>0</v>
      </c>
      <c r="O46" s="23">
        <f>((O42*O$82)+O43+(O44*O42)+ROUNDUP(O45*0.46,0))</f>
        <v>0</v>
      </c>
      <c r="P46" s="23">
        <f>((P42*P$82)+P43+(P44*P42)+ROUNDUP(P45*0.46,0))</f>
        <v>0</v>
      </c>
      <c r="Q46" s="23">
        <f>((Q42*Q$82)+Q43+(Q44*Q42)+ROUNDUP(Q45*0.46,0))</f>
        <v>0</v>
      </c>
      <c r="R46" s="23">
        <f>((R42*R$82)+R43+(R44*R42)+ROUNDUP(R45*0.46,0))</f>
        <v>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0</v>
      </c>
      <c r="X46" s="23">
        <f>((X42*X$82)+X43+(X44*X42)+ROUNDUP(X45*0.46,0))</f>
        <v>0</v>
      </c>
      <c r="Y46" s="23">
        <f>((Y42*Y$82)+Y43+(Y44*Y42)+ROUNDUP(Y45*0.46,0))</f>
        <v>0</v>
      </c>
      <c r="Z46" s="23">
        <f>((Z42*Z$82)+Z43+(Z44*Z42)+ROUNDUP(Z45*0.46,0))</f>
        <v>0</v>
      </c>
      <c r="AA46" s="23">
        <f>((AA42*AA$82)+AA43+(AA44*AA42)+ROUNDUP(AA45*0.46,0))</f>
        <v>0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32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33">
        <f>SUMIFS(Import!$G:$G,Import!$A:$A,BD$1,Import!$B:$B,$A47,Import!$C:$C,$A$1)</f>
        <v>0</v>
      </c>
    </row>
    <row r="48" spans="1:56" s="36" customFormat="1" x14ac:dyDescent="0.2">
      <c r="A48" s="549"/>
      <c r="B48" s="19" t="s">
        <v>117</v>
      </c>
      <c r="C48" s="437">
        <f>SUM(D48:BD48)</f>
        <v>0</v>
      </c>
      <c r="D48" s="434">
        <f>SUMIFS(Import!$H:$H,Import!$A:$A,D$1,Import!$B:$B,$A47,Import!$D:$D,"PC Lead")</f>
        <v>0</v>
      </c>
      <c r="E48" s="435">
        <f>SUMIFS(Import!$H:$H,Import!$A:$A,E$1,Import!$B:$B,$A47,Import!$D:$D,"PC Lead")</f>
        <v>0</v>
      </c>
      <c r="F48" s="435">
        <f>SUMIFS(Import!$H:$H,Import!$A:$A,F$1,Import!$B:$B,$A47,Import!$D:$D,"PC Lead")</f>
        <v>0</v>
      </c>
      <c r="G48" s="435">
        <f>SUMIFS(Import!$H:$H,Import!$A:$A,G$1,Import!$B:$B,$A47,Import!$D:$D,"PC Lead")</f>
        <v>0</v>
      </c>
      <c r="H48" s="435">
        <f>SUMIFS(Import!$H:$H,Import!$A:$A,H$1,Import!$B:$B,$A47,Import!$D:$D,"PC Lead")</f>
        <v>0</v>
      </c>
      <c r="I48" s="435">
        <f>SUMIFS(Import!$H:$H,Import!$A:$A,I$1,Import!$B:$B,$A47,Import!$D:$D,"PC Lead")</f>
        <v>0</v>
      </c>
      <c r="J48" s="435">
        <f>SUMIFS(Import!$H:$H,Import!$A:$A,J$1,Import!$B:$B,$A47,Import!$D:$D,"PC Lead")</f>
        <v>0</v>
      </c>
      <c r="K48" s="435">
        <f>SUMIFS(Import!$H:$H,Import!$A:$A,K$1,Import!$B:$B,$A47,Import!$D:$D,"PC Lead")</f>
        <v>0</v>
      </c>
      <c r="L48" s="435">
        <f>SUMIFS(Import!$H:$H,Import!$A:$A,L$1,Import!$B:$B,$A47,Import!$D:$D,"PC Lead")</f>
        <v>0</v>
      </c>
      <c r="M48" s="435">
        <f>SUMIFS(Import!$H:$H,Import!$A:$A,M$1,Import!$B:$B,$A47,Import!$D:$D,"PC Lead")</f>
        <v>0</v>
      </c>
      <c r="N48" s="435">
        <f>SUMIFS(Import!$H:$H,Import!$A:$A,N$1,Import!$B:$B,$A47,Import!$D:$D,"PC Lead")</f>
        <v>0</v>
      </c>
      <c r="O48" s="435">
        <f>SUMIFS(Import!$H:$H,Import!$A:$A,O$1,Import!$B:$B,$A47,Import!$D:$D,"PC Lead")</f>
        <v>0</v>
      </c>
      <c r="P48" s="435">
        <f>SUMIFS(Import!$H:$H,Import!$A:$A,P$1,Import!$B:$B,$A47,Import!$D:$D,"PC Lead")</f>
        <v>0</v>
      </c>
      <c r="Q48" s="435">
        <f>SUMIFS(Import!$H:$H,Import!$A:$A,Q$1,Import!$B:$B,$A47,Import!$D:$D,"PC Lead")</f>
        <v>0</v>
      </c>
      <c r="R48" s="435">
        <f>SUMIFS(Import!$H:$H,Import!$A:$A,R$1,Import!$B:$B,$A47,Import!$D:$D,"PC Lead")</f>
        <v>0</v>
      </c>
      <c r="S48" s="435">
        <f>SUMIFS(Import!$H:$H,Import!$A:$A,S$1,Import!$B:$B,$A47,Import!$D:$D,"PC Lead")</f>
        <v>0</v>
      </c>
      <c r="T48" s="435">
        <f>SUMIFS(Import!$H:$H,Import!$A:$A,T$1,Import!$B:$B,$A47,Import!$D:$D,"PC Lead")</f>
        <v>0</v>
      </c>
      <c r="U48" s="435">
        <f>SUMIFS(Import!$H:$H,Import!$A:$A,U$1,Import!$B:$B,$A47,Import!$D:$D,"PC Lead")</f>
        <v>0</v>
      </c>
      <c r="V48" s="435">
        <f>SUMIFS(Import!$H:$H,Import!$A:$A,V$1,Import!$B:$B,$A47,Import!$D:$D,"PC Lead")</f>
        <v>0</v>
      </c>
      <c r="W48" s="435">
        <f>SUMIFS(Import!$H:$H,Import!$A:$A,W$1,Import!$B:$B,$A47,Import!$D:$D,"PC Lead")</f>
        <v>0</v>
      </c>
      <c r="X48" s="435">
        <f>SUMIFS(Import!$H:$H,Import!$A:$A,X$1,Import!$B:$B,$A47,Import!$D:$D,"PC Lead")</f>
        <v>0</v>
      </c>
      <c r="Y48" s="435">
        <f>SUMIFS(Import!$H:$H,Import!$A:$A,Y$1,Import!$B:$B,$A47,Import!$D:$D,"PC Lead")</f>
        <v>0</v>
      </c>
      <c r="Z48" s="435">
        <f>SUMIFS(Import!$H:$H,Import!$A:$A,Z$1,Import!$B:$B,$A47,Import!$D:$D,"PC Lead")</f>
        <v>0</v>
      </c>
      <c r="AA48" s="435">
        <f>SUMIFS(Import!$H:$H,Import!$A:$A,AA$1,Import!$B:$B,$A47,Import!$D:$D,"PC Lead")</f>
        <v>0</v>
      </c>
      <c r="AB48" s="435">
        <f>SUMIFS(Import!$H:$H,Import!$A:$A,AB$1,Import!$B:$B,$A47,Import!$D:$D,"PC Lead")</f>
        <v>0</v>
      </c>
      <c r="AC48" s="435">
        <f>SUMIFS(Import!$H:$H,Import!$A:$A,AC$1,Import!$B:$B,$A47,Import!$D:$D,"PC Lead")</f>
        <v>0</v>
      </c>
      <c r="AD48" s="435">
        <f>SUMIFS(Import!$H:$H,Import!$A:$A,AD$1,Import!$B:$B,$A47,Import!$D:$D,"PC Lead")</f>
        <v>0</v>
      </c>
      <c r="AE48" s="435">
        <f>SUMIFS(Import!$H:$H,Import!$A:$A,AE$1,Import!$B:$B,$A47,Import!$D:$D,"PC Lead")</f>
        <v>0</v>
      </c>
      <c r="AF48" s="435">
        <f>SUMIFS(Import!$H:$H,Import!$A:$A,AF$1,Import!$B:$B,$A47,Import!$D:$D,"PC Lead")</f>
        <v>0</v>
      </c>
      <c r="AG48" s="435">
        <f>SUMIFS(Import!$H:$H,Import!$A:$A,AG$1,Import!$B:$B,$A47,Import!$D:$D,"PC Lead")</f>
        <v>0</v>
      </c>
      <c r="AH48" s="435">
        <f>SUMIFS(Import!$H:$H,Import!$A:$A,AH$1,Import!$B:$B,$A47,Import!$D:$D,"PC Lead")</f>
        <v>0</v>
      </c>
      <c r="AI48" s="435">
        <f>SUMIFS(Import!$H:$H,Import!$A:$A,AI$1,Import!$B:$B,$A47,Import!$D:$D,"PC Lead")</f>
        <v>0</v>
      </c>
      <c r="AJ48" s="435">
        <f>SUMIFS(Import!$H:$H,Import!$A:$A,AJ$1,Import!$B:$B,$A47,Import!$D:$D,"PC Lead")</f>
        <v>0</v>
      </c>
      <c r="AK48" s="435">
        <f>SUMIFS(Import!$H:$H,Import!$A:$A,AK$1,Import!$B:$B,$A47,Import!$D:$D,"PC Lead")</f>
        <v>0</v>
      </c>
      <c r="AL48" s="435">
        <f>SUMIFS(Import!$H:$H,Import!$A:$A,AL$1,Import!$B:$B,$A47,Import!$D:$D,"PC Lead")</f>
        <v>0</v>
      </c>
      <c r="AM48" s="435">
        <f>SUMIFS(Import!$H:$H,Import!$A:$A,AM$1,Import!$B:$B,$A47,Import!$D:$D,"PC Lead")</f>
        <v>0</v>
      </c>
      <c r="AN48" s="435">
        <f>SUMIFS(Import!$H:$H,Import!$A:$A,AN$1,Import!$B:$B,$A47,Import!$D:$D,"PC Lead")</f>
        <v>0</v>
      </c>
      <c r="AO48" s="435">
        <f>SUMIFS(Import!$H:$H,Import!$A:$A,AO$1,Import!$B:$B,$A47,Import!$D:$D,"PC Lead")</f>
        <v>0</v>
      </c>
      <c r="AP48" s="435">
        <f>SUMIFS(Import!$H:$H,Import!$A:$A,AP$1,Import!$B:$B,$A47,Import!$D:$D,"PC Lead")</f>
        <v>0</v>
      </c>
      <c r="AQ48" s="435">
        <f>SUMIFS(Import!$H:$H,Import!$A:$A,AQ$1,Import!$B:$B,$A47,Import!$D:$D,"PC Lead")</f>
        <v>0</v>
      </c>
      <c r="AR48" s="435">
        <f>SUMIFS(Import!$H:$H,Import!$A:$A,AR$1,Import!$B:$B,$A47,Import!$D:$D,"PC Lead")</f>
        <v>0</v>
      </c>
      <c r="AS48" s="435">
        <f>SUMIFS(Import!$H:$H,Import!$A:$A,AS$1,Import!$B:$B,$A47,Import!$D:$D,"PC Lead")</f>
        <v>0</v>
      </c>
      <c r="AT48" s="435">
        <f>SUMIFS(Import!$H:$H,Import!$A:$A,AT$1,Import!$B:$B,$A47,Import!$D:$D,"PC Lead")</f>
        <v>0</v>
      </c>
      <c r="AU48" s="435">
        <f>SUMIFS(Import!$H:$H,Import!$A:$A,AU$1,Import!$B:$B,$A47,Import!$D:$D,"PC Lead")</f>
        <v>0</v>
      </c>
      <c r="AV48" s="435">
        <f>SUMIFS(Import!$H:$H,Import!$A:$A,AV$1,Import!$B:$B,$A47,Import!$D:$D,"PC Lead")</f>
        <v>0</v>
      </c>
      <c r="AW48" s="435">
        <f>SUMIFS(Import!$H:$H,Import!$A:$A,AW$1,Import!$B:$B,$A47,Import!$D:$D,"PC Lead")</f>
        <v>0</v>
      </c>
      <c r="AX48" s="435">
        <f>SUMIFS(Import!$H:$H,Import!$A:$A,AX$1,Import!$B:$B,$A47,Import!$D:$D,"PC Lead")</f>
        <v>0</v>
      </c>
      <c r="AY48" s="435">
        <f>SUMIFS(Import!$H:$H,Import!$A:$A,AY$1,Import!$B:$B,$A47,Import!$D:$D,"PC Lead")</f>
        <v>0</v>
      </c>
      <c r="AZ48" s="435">
        <f>SUMIFS(Import!$H:$H,Import!$A:$A,AZ$1,Import!$B:$B,$A47,Import!$D:$D,"PC Lead")</f>
        <v>0</v>
      </c>
      <c r="BA48" s="435">
        <f>SUMIFS(Import!$H:$H,Import!$A:$A,BA$1,Import!$B:$B,$A47,Import!$D:$D,"PC Lead")</f>
        <v>0</v>
      </c>
      <c r="BB48" s="435">
        <f>SUMIFS(Import!$H:$H,Import!$A:$A,BB$1,Import!$B:$B,$A47,Import!$D:$D,"PC Lead")</f>
        <v>0</v>
      </c>
      <c r="BC48" s="435">
        <f>SUMIFS(Import!$H:$H,Import!$A:$A,BC$1,Import!$B:$B,$A47,Import!$D:$D,"PC Lead")</f>
        <v>0</v>
      </c>
      <c r="BD48" s="436">
        <f>SUMIFS(Import!$H:$H,Import!$A:$A,BD$1,Import!$B:$B,$A47,Import!$D:$D,"PC Lead")</f>
        <v>0</v>
      </c>
    </row>
    <row r="49" spans="1:56" s="36" customFormat="1" x14ac:dyDescent="0.2">
      <c r="A49" s="550"/>
      <c r="B49" s="19" t="s">
        <v>91</v>
      </c>
      <c r="C49" s="19" t="s">
        <v>92</v>
      </c>
      <c r="D49" s="562"/>
      <c r="E49" s="563"/>
      <c r="F49" s="563"/>
      <c r="G49" s="563"/>
      <c r="H49" s="563"/>
      <c r="I49" s="563"/>
      <c r="J49" s="563"/>
      <c r="K49" s="563"/>
      <c r="L49" s="563"/>
      <c r="M49" s="563"/>
      <c r="N49" s="563"/>
      <c r="O49" s="563"/>
      <c r="P49" s="563"/>
      <c r="Q49" s="563"/>
      <c r="R49" s="563"/>
      <c r="S49" s="563"/>
      <c r="T49" s="563"/>
      <c r="U49" s="563"/>
      <c r="V49" s="563"/>
      <c r="W49" s="563"/>
      <c r="X49" s="563"/>
      <c r="Y49" s="563"/>
      <c r="Z49" s="563"/>
      <c r="AA49" s="563"/>
      <c r="AB49" s="563"/>
      <c r="AC49" s="563"/>
      <c r="AD49" s="563"/>
      <c r="AE49" s="563"/>
      <c r="AF49" s="563"/>
      <c r="AG49" s="563"/>
      <c r="AH49" s="563"/>
      <c r="AI49" s="563"/>
      <c r="AJ49" s="563"/>
      <c r="AK49" s="563"/>
      <c r="AL49" s="563"/>
      <c r="AM49" s="563"/>
      <c r="AN49" s="563"/>
      <c r="AO49" s="563"/>
      <c r="AP49" s="563"/>
      <c r="AQ49" s="563"/>
      <c r="AR49" s="563"/>
      <c r="AS49" s="563"/>
      <c r="AT49" s="563"/>
      <c r="AU49" s="563"/>
      <c r="AV49" s="563"/>
      <c r="AW49" s="563"/>
      <c r="AX49" s="563"/>
      <c r="AY49" s="563"/>
      <c r="AZ49" s="563"/>
      <c r="BA49" s="563"/>
      <c r="BB49" s="563"/>
      <c r="BC49" s="563"/>
      <c r="BD49" s="564"/>
    </row>
    <row r="50" spans="1:56" s="36" customFormat="1" x14ac:dyDescent="0.2">
      <c r="A50" s="551"/>
      <c r="B50" s="20" t="s">
        <v>90</v>
      </c>
      <c r="C50" s="21">
        <f>SUM(D50:BD50)</f>
        <v>0</v>
      </c>
      <c r="D50" s="565"/>
      <c r="E50" s="566"/>
      <c r="F50" s="566"/>
      <c r="G50" s="566"/>
      <c r="H50" s="566"/>
      <c r="I50" s="566"/>
      <c r="J50" s="566"/>
      <c r="K50" s="566"/>
      <c r="L50" s="566"/>
      <c r="M50" s="566"/>
      <c r="N50" s="566"/>
      <c r="O50" s="566"/>
      <c r="P50" s="566"/>
      <c r="Q50" s="566"/>
      <c r="R50" s="566"/>
      <c r="S50" s="566"/>
      <c r="T50" s="566"/>
      <c r="U50" s="566"/>
      <c r="V50" s="566"/>
      <c r="W50" s="566"/>
      <c r="X50" s="566"/>
      <c r="Y50" s="566"/>
      <c r="Z50" s="566"/>
      <c r="AA50" s="566"/>
      <c r="AB50" s="566"/>
      <c r="AC50" s="566"/>
      <c r="AD50" s="566"/>
      <c r="AE50" s="566"/>
      <c r="AF50" s="566"/>
      <c r="AG50" s="566"/>
      <c r="AH50" s="566"/>
      <c r="AI50" s="566"/>
      <c r="AJ50" s="566"/>
      <c r="AK50" s="566"/>
      <c r="AL50" s="566"/>
      <c r="AM50" s="566"/>
      <c r="AN50" s="566"/>
      <c r="AO50" s="566"/>
      <c r="AP50" s="566"/>
      <c r="AQ50" s="566"/>
      <c r="AR50" s="566"/>
      <c r="AS50" s="566"/>
      <c r="AT50" s="566"/>
      <c r="AU50" s="566"/>
      <c r="AV50" s="566"/>
      <c r="AW50" s="566"/>
      <c r="AX50" s="566"/>
      <c r="AY50" s="566"/>
      <c r="AZ50" s="566"/>
      <c r="BA50" s="566"/>
      <c r="BB50" s="566"/>
      <c r="BC50" s="566"/>
      <c r="BD50" s="567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>((D47*D$82)+D48+(D49*D47)+ROUNDUP(D50*0.46,0))</f>
        <v>0</v>
      </c>
      <c r="E51" s="23">
        <f>((E47*E$82)+E48+(E49*E47)+ROUNDUP(E50*0.46,0))</f>
        <v>0</v>
      </c>
      <c r="F51" s="23">
        <f>((F47*F$82)+F48+(F49*F47)+ROUNDUP(F50*0.46,0))</f>
        <v>0</v>
      </c>
      <c r="G51" s="23">
        <f>((G47*G$82)+G48+(G49*G47)+ROUNDUP(G50*0.46,0))</f>
        <v>0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0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0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0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0</v>
      </c>
      <c r="V51" s="23">
        <f>((V47*V$82)+V48+(V49*V47)+ROUNDUP(V50*0.46,0))</f>
        <v>0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0</v>
      </c>
      <c r="Z51" s="23">
        <f>((Z47*Z$82)+Z48+(Z49*Z47)+ROUNDUP(Z50*0.46,0))</f>
        <v>0</v>
      </c>
      <c r="AA51" s="23">
        <f>((AA47*AA$82)+AA48+(AA49*AA47)+ROUNDUP(AA50*0.46,0))</f>
        <v>0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32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33">
        <f>SUMIFS(Import!$G:$G,Import!$A:$A,BD$1,Import!$B:$B,$A52,Import!$C:$C,$A$1)</f>
        <v>0</v>
      </c>
    </row>
    <row r="53" spans="1:56" s="36" customFormat="1" x14ac:dyDescent="0.2">
      <c r="A53" s="549"/>
      <c r="B53" s="19" t="s">
        <v>117</v>
      </c>
      <c r="C53" s="437">
        <f>SUM(D53:BD53)</f>
        <v>0</v>
      </c>
      <c r="D53" s="434">
        <f>SUMIFS(Import!$H:$H,Import!$A:$A,D$1,Import!$B:$B,$A52,Import!$D:$D,"PC Lead")</f>
        <v>0</v>
      </c>
      <c r="E53" s="435">
        <f>SUMIFS(Import!$H:$H,Import!$A:$A,E$1,Import!$B:$B,$A52,Import!$D:$D,"PC Lead")</f>
        <v>0</v>
      </c>
      <c r="F53" s="435">
        <f>SUMIFS(Import!$H:$H,Import!$A:$A,F$1,Import!$B:$B,$A52,Import!$D:$D,"PC Lead")</f>
        <v>0</v>
      </c>
      <c r="G53" s="435">
        <f>SUMIFS(Import!$H:$H,Import!$A:$A,G$1,Import!$B:$B,$A52,Import!$D:$D,"PC Lead")</f>
        <v>0</v>
      </c>
      <c r="H53" s="435">
        <f>SUMIFS(Import!$H:$H,Import!$A:$A,H$1,Import!$B:$B,$A52,Import!$D:$D,"PC Lead")</f>
        <v>0</v>
      </c>
      <c r="I53" s="435">
        <f>SUMIFS(Import!$H:$H,Import!$A:$A,I$1,Import!$B:$B,$A52,Import!$D:$D,"PC Lead")</f>
        <v>0</v>
      </c>
      <c r="J53" s="435">
        <f>SUMIFS(Import!$H:$H,Import!$A:$A,J$1,Import!$B:$B,$A52,Import!$D:$D,"PC Lead")</f>
        <v>0</v>
      </c>
      <c r="K53" s="435">
        <f>SUMIFS(Import!$H:$H,Import!$A:$A,K$1,Import!$B:$B,$A52,Import!$D:$D,"PC Lead")</f>
        <v>0</v>
      </c>
      <c r="L53" s="435">
        <f>SUMIFS(Import!$H:$H,Import!$A:$A,L$1,Import!$B:$B,$A52,Import!$D:$D,"PC Lead")</f>
        <v>0</v>
      </c>
      <c r="M53" s="435">
        <f>SUMIFS(Import!$H:$H,Import!$A:$A,M$1,Import!$B:$B,$A52,Import!$D:$D,"PC Lead")</f>
        <v>0</v>
      </c>
      <c r="N53" s="435">
        <f>SUMIFS(Import!$H:$H,Import!$A:$A,N$1,Import!$B:$B,$A52,Import!$D:$D,"PC Lead")</f>
        <v>0</v>
      </c>
      <c r="O53" s="435">
        <f>SUMIFS(Import!$H:$H,Import!$A:$A,O$1,Import!$B:$B,$A52,Import!$D:$D,"PC Lead")</f>
        <v>0</v>
      </c>
      <c r="P53" s="435">
        <f>SUMIFS(Import!$H:$H,Import!$A:$A,P$1,Import!$B:$B,$A52,Import!$D:$D,"PC Lead")</f>
        <v>0</v>
      </c>
      <c r="Q53" s="435">
        <f>SUMIFS(Import!$H:$H,Import!$A:$A,Q$1,Import!$B:$B,$A52,Import!$D:$D,"PC Lead")</f>
        <v>0</v>
      </c>
      <c r="R53" s="435">
        <f>SUMIFS(Import!$H:$H,Import!$A:$A,R$1,Import!$B:$B,$A52,Import!$D:$D,"PC Lead")</f>
        <v>0</v>
      </c>
      <c r="S53" s="435">
        <f>SUMIFS(Import!$H:$H,Import!$A:$A,S$1,Import!$B:$B,$A52,Import!$D:$D,"PC Lead")</f>
        <v>0</v>
      </c>
      <c r="T53" s="435">
        <f>SUMIFS(Import!$H:$H,Import!$A:$A,T$1,Import!$B:$B,$A52,Import!$D:$D,"PC Lead")</f>
        <v>0</v>
      </c>
      <c r="U53" s="435">
        <f>SUMIFS(Import!$H:$H,Import!$A:$A,U$1,Import!$B:$B,$A52,Import!$D:$D,"PC Lead")</f>
        <v>0</v>
      </c>
      <c r="V53" s="435">
        <f>SUMIFS(Import!$H:$H,Import!$A:$A,V$1,Import!$B:$B,$A52,Import!$D:$D,"PC Lead")</f>
        <v>0</v>
      </c>
      <c r="W53" s="435">
        <f>SUMIFS(Import!$H:$H,Import!$A:$A,W$1,Import!$B:$B,$A52,Import!$D:$D,"PC Lead")</f>
        <v>0</v>
      </c>
      <c r="X53" s="435">
        <f>SUMIFS(Import!$H:$H,Import!$A:$A,X$1,Import!$B:$B,$A52,Import!$D:$D,"PC Lead")</f>
        <v>0</v>
      </c>
      <c r="Y53" s="435">
        <f>SUMIFS(Import!$H:$H,Import!$A:$A,Y$1,Import!$B:$B,$A52,Import!$D:$D,"PC Lead")</f>
        <v>0</v>
      </c>
      <c r="Z53" s="435">
        <f>SUMIFS(Import!$H:$H,Import!$A:$A,Z$1,Import!$B:$B,$A52,Import!$D:$D,"PC Lead")</f>
        <v>0</v>
      </c>
      <c r="AA53" s="435">
        <f>SUMIFS(Import!$H:$H,Import!$A:$A,AA$1,Import!$B:$B,$A52,Import!$D:$D,"PC Lead")</f>
        <v>0</v>
      </c>
      <c r="AB53" s="435">
        <f>SUMIFS(Import!$H:$H,Import!$A:$A,AB$1,Import!$B:$B,$A52,Import!$D:$D,"PC Lead")</f>
        <v>0</v>
      </c>
      <c r="AC53" s="435">
        <f>SUMIFS(Import!$H:$H,Import!$A:$A,AC$1,Import!$B:$B,$A52,Import!$D:$D,"PC Lead")</f>
        <v>0</v>
      </c>
      <c r="AD53" s="435">
        <f>SUMIFS(Import!$H:$H,Import!$A:$A,AD$1,Import!$B:$B,$A52,Import!$D:$D,"PC Lead")</f>
        <v>0</v>
      </c>
      <c r="AE53" s="435">
        <f>SUMIFS(Import!$H:$H,Import!$A:$A,AE$1,Import!$B:$B,$A52,Import!$D:$D,"PC Lead")</f>
        <v>0</v>
      </c>
      <c r="AF53" s="435">
        <f>SUMIFS(Import!$H:$H,Import!$A:$A,AF$1,Import!$B:$B,$A52,Import!$D:$D,"PC Lead")</f>
        <v>0</v>
      </c>
      <c r="AG53" s="435">
        <f>SUMIFS(Import!$H:$H,Import!$A:$A,AG$1,Import!$B:$B,$A52,Import!$D:$D,"PC Lead")</f>
        <v>0</v>
      </c>
      <c r="AH53" s="435">
        <f>SUMIFS(Import!$H:$H,Import!$A:$A,AH$1,Import!$B:$B,$A52,Import!$D:$D,"PC Lead")</f>
        <v>0</v>
      </c>
      <c r="AI53" s="435">
        <f>SUMIFS(Import!$H:$H,Import!$A:$A,AI$1,Import!$B:$B,$A52,Import!$D:$D,"PC Lead")</f>
        <v>0</v>
      </c>
      <c r="AJ53" s="435">
        <f>SUMIFS(Import!$H:$H,Import!$A:$A,AJ$1,Import!$B:$B,$A52,Import!$D:$D,"PC Lead")</f>
        <v>0</v>
      </c>
      <c r="AK53" s="435">
        <f>SUMIFS(Import!$H:$H,Import!$A:$A,AK$1,Import!$B:$B,$A52,Import!$D:$D,"PC Lead")</f>
        <v>0</v>
      </c>
      <c r="AL53" s="435">
        <f>SUMIFS(Import!$H:$H,Import!$A:$A,AL$1,Import!$B:$B,$A52,Import!$D:$D,"PC Lead")</f>
        <v>0</v>
      </c>
      <c r="AM53" s="435">
        <f>SUMIFS(Import!$H:$H,Import!$A:$A,AM$1,Import!$B:$B,$A52,Import!$D:$D,"PC Lead")</f>
        <v>0</v>
      </c>
      <c r="AN53" s="435">
        <f>SUMIFS(Import!$H:$H,Import!$A:$A,AN$1,Import!$B:$B,$A52,Import!$D:$D,"PC Lead")</f>
        <v>0</v>
      </c>
      <c r="AO53" s="435">
        <f>SUMIFS(Import!$H:$H,Import!$A:$A,AO$1,Import!$B:$B,$A52,Import!$D:$D,"PC Lead")</f>
        <v>0</v>
      </c>
      <c r="AP53" s="435">
        <f>SUMIFS(Import!$H:$H,Import!$A:$A,AP$1,Import!$B:$B,$A52,Import!$D:$D,"PC Lead")</f>
        <v>0</v>
      </c>
      <c r="AQ53" s="435">
        <f>SUMIFS(Import!$H:$H,Import!$A:$A,AQ$1,Import!$B:$B,$A52,Import!$D:$D,"PC Lead")</f>
        <v>0</v>
      </c>
      <c r="AR53" s="435">
        <f>SUMIFS(Import!$H:$H,Import!$A:$A,AR$1,Import!$B:$B,$A52,Import!$D:$D,"PC Lead")</f>
        <v>0</v>
      </c>
      <c r="AS53" s="435">
        <f>SUMIFS(Import!$H:$H,Import!$A:$A,AS$1,Import!$B:$B,$A52,Import!$D:$D,"PC Lead")</f>
        <v>0</v>
      </c>
      <c r="AT53" s="435">
        <f>SUMIFS(Import!$H:$H,Import!$A:$A,AT$1,Import!$B:$B,$A52,Import!$D:$D,"PC Lead")</f>
        <v>0</v>
      </c>
      <c r="AU53" s="435">
        <f>SUMIFS(Import!$H:$H,Import!$A:$A,AU$1,Import!$B:$B,$A52,Import!$D:$D,"PC Lead")</f>
        <v>0</v>
      </c>
      <c r="AV53" s="435">
        <f>SUMIFS(Import!$H:$H,Import!$A:$A,AV$1,Import!$B:$B,$A52,Import!$D:$D,"PC Lead")</f>
        <v>0</v>
      </c>
      <c r="AW53" s="435">
        <f>SUMIFS(Import!$H:$H,Import!$A:$A,AW$1,Import!$B:$B,$A52,Import!$D:$D,"PC Lead")</f>
        <v>0</v>
      </c>
      <c r="AX53" s="435">
        <f>SUMIFS(Import!$H:$H,Import!$A:$A,AX$1,Import!$B:$B,$A52,Import!$D:$D,"PC Lead")</f>
        <v>0</v>
      </c>
      <c r="AY53" s="435">
        <f>SUMIFS(Import!$H:$H,Import!$A:$A,AY$1,Import!$B:$B,$A52,Import!$D:$D,"PC Lead")</f>
        <v>0</v>
      </c>
      <c r="AZ53" s="435">
        <f>SUMIFS(Import!$H:$H,Import!$A:$A,AZ$1,Import!$B:$B,$A52,Import!$D:$D,"PC Lead")</f>
        <v>0</v>
      </c>
      <c r="BA53" s="435">
        <f>SUMIFS(Import!$H:$H,Import!$A:$A,BA$1,Import!$B:$B,$A52,Import!$D:$D,"PC Lead")</f>
        <v>0</v>
      </c>
      <c r="BB53" s="435">
        <f>SUMIFS(Import!$H:$H,Import!$A:$A,BB$1,Import!$B:$B,$A52,Import!$D:$D,"PC Lead")</f>
        <v>0</v>
      </c>
      <c r="BC53" s="435">
        <f>SUMIFS(Import!$H:$H,Import!$A:$A,BC$1,Import!$B:$B,$A52,Import!$D:$D,"PC Lead")</f>
        <v>0</v>
      </c>
      <c r="BD53" s="436">
        <f>SUMIFS(Import!$H:$H,Import!$A:$A,BD$1,Import!$B:$B,$A52,Import!$D:$D,"PC Lead")</f>
        <v>0</v>
      </c>
    </row>
    <row r="54" spans="1:56" s="36" customFormat="1" x14ac:dyDescent="0.2">
      <c r="A54" s="550"/>
      <c r="B54" s="19" t="s">
        <v>91</v>
      </c>
      <c r="C54" s="19" t="s">
        <v>92</v>
      </c>
      <c r="D54" s="562"/>
      <c r="E54" s="563"/>
      <c r="F54" s="563"/>
      <c r="G54" s="563"/>
      <c r="H54" s="563"/>
      <c r="I54" s="563"/>
      <c r="J54" s="563"/>
      <c r="K54" s="563"/>
      <c r="L54" s="563"/>
      <c r="M54" s="563"/>
      <c r="N54" s="563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563"/>
      <c r="AA54" s="563"/>
      <c r="AB54" s="563"/>
      <c r="AC54" s="563"/>
      <c r="AD54" s="563"/>
      <c r="AE54" s="563"/>
      <c r="AF54" s="563"/>
      <c r="AG54" s="563"/>
      <c r="AH54" s="563"/>
      <c r="AI54" s="563"/>
      <c r="AJ54" s="563"/>
      <c r="AK54" s="563"/>
      <c r="AL54" s="563"/>
      <c r="AM54" s="563"/>
      <c r="AN54" s="563"/>
      <c r="AO54" s="563"/>
      <c r="AP54" s="563"/>
      <c r="AQ54" s="563"/>
      <c r="AR54" s="563"/>
      <c r="AS54" s="563"/>
      <c r="AT54" s="563"/>
      <c r="AU54" s="563"/>
      <c r="AV54" s="563"/>
      <c r="AW54" s="563"/>
      <c r="AX54" s="563"/>
      <c r="AY54" s="563"/>
      <c r="AZ54" s="563"/>
      <c r="BA54" s="563"/>
      <c r="BB54" s="563"/>
      <c r="BC54" s="563"/>
      <c r="BD54" s="564"/>
    </row>
    <row r="55" spans="1:56" s="36" customFormat="1" x14ac:dyDescent="0.2">
      <c r="A55" s="551"/>
      <c r="B55" s="20" t="s">
        <v>90</v>
      </c>
      <c r="C55" s="21">
        <f>SUM(D55:BD55)</f>
        <v>0</v>
      </c>
      <c r="D55" s="565"/>
      <c r="E55" s="566"/>
      <c r="F55" s="566"/>
      <c r="G55" s="566"/>
      <c r="H55" s="566"/>
      <c r="I55" s="566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6"/>
      <c r="V55" s="566"/>
      <c r="W55" s="566"/>
      <c r="X55" s="566"/>
      <c r="Y55" s="566"/>
      <c r="Z55" s="566"/>
      <c r="AA55" s="566"/>
      <c r="AB55" s="566"/>
      <c r="AC55" s="566"/>
      <c r="AD55" s="566"/>
      <c r="AE55" s="566"/>
      <c r="AF55" s="566"/>
      <c r="AG55" s="566"/>
      <c r="AH55" s="566"/>
      <c r="AI55" s="566"/>
      <c r="AJ55" s="566"/>
      <c r="AK55" s="566"/>
      <c r="AL55" s="566"/>
      <c r="AM55" s="566"/>
      <c r="AN55" s="566"/>
      <c r="AO55" s="566"/>
      <c r="AP55" s="566"/>
      <c r="AQ55" s="566"/>
      <c r="AR55" s="566"/>
      <c r="AS55" s="566"/>
      <c r="AT55" s="566"/>
      <c r="AU55" s="566"/>
      <c r="AV55" s="566"/>
      <c r="AW55" s="566"/>
      <c r="AX55" s="566"/>
      <c r="AY55" s="566"/>
      <c r="AZ55" s="566"/>
      <c r="BA55" s="566"/>
      <c r="BB55" s="566"/>
      <c r="BC55" s="566"/>
      <c r="BD55" s="567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0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0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32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33">
        <f>SUMIFS(Import!$G:$G,Import!$A:$A,BD$1,Import!$B:$B,$A57,Import!$C:$C,$A$1)</f>
        <v>0</v>
      </c>
    </row>
    <row r="58" spans="1:56" s="36" customFormat="1" x14ac:dyDescent="0.2">
      <c r="A58" s="549"/>
      <c r="B58" s="19" t="s">
        <v>117</v>
      </c>
      <c r="C58" s="437">
        <f>SUM(D58:BD58)</f>
        <v>0</v>
      </c>
      <c r="D58" s="434">
        <f>SUMIFS(Import!$H:$H,Import!$A:$A,D$1,Import!$B:$B,$A57,Import!$D:$D,"PC Lead")</f>
        <v>0</v>
      </c>
      <c r="E58" s="435">
        <f>SUMIFS(Import!$H:$H,Import!$A:$A,E$1,Import!$B:$B,$A57,Import!$D:$D,"PC Lead")</f>
        <v>0</v>
      </c>
      <c r="F58" s="435">
        <f>SUMIFS(Import!$H:$H,Import!$A:$A,F$1,Import!$B:$B,$A57,Import!$D:$D,"PC Lead")</f>
        <v>0</v>
      </c>
      <c r="G58" s="435">
        <f>SUMIFS(Import!$H:$H,Import!$A:$A,G$1,Import!$B:$B,$A57,Import!$D:$D,"PC Lead")</f>
        <v>0</v>
      </c>
      <c r="H58" s="435">
        <f>SUMIFS(Import!$H:$H,Import!$A:$A,H$1,Import!$B:$B,$A57,Import!$D:$D,"PC Lead")</f>
        <v>0</v>
      </c>
      <c r="I58" s="435">
        <f>SUMIFS(Import!$H:$H,Import!$A:$A,I$1,Import!$B:$B,$A57,Import!$D:$D,"PC Lead")</f>
        <v>0</v>
      </c>
      <c r="J58" s="435">
        <f>SUMIFS(Import!$H:$H,Import!$A:$A,J$1,Import!$B:$B,$A57,Import!$D:$D,"PC Lead")</f>
        <v>0</v>
      </c>
      <c r="K58" s="435">
        <f>SUMIFS(Import!$H:$H,Import!$A:$A,K$1,Import!$B:$B,$A57,Import!$D:$D,"PC Lead")</f>
        <v>0</v>
      </c>
      <c r="L58" s="435">
        <f>SUMIFS(Import!$H:$H,Import!$A:$A,L$1,Import!$B:$B,$A57,Import!$D:$D,"PC Lead")</f>
        <v>0</v>
      </c>
      <c r="M58" s="435">
        <f>SUMIFS(Import!$H:$H,Import!$A:$A,M$1,Import!$B:$B,$A57,Import!$D:$D,"PC Lead")</f>
        <v>0</v>
      </c>
      <c r="N58" s="435">
        <f>SUMIFS(Import!$H:$H,Import!$A:$A,N$1,Import!$B:$B,$A57,Import!$D:$D,"PC Lead")</f>
        <v>0</v>
      </c>
      <c r="O58" s="435">
        <f>SUMIFS(Import!$H:$H,Import!$A:$A,O$1,Import!$B:$B,$A57,Import!$D:$D,"PC Lead")</f>
        <v>0</v>
      </c>
      <c r="P58" s="435">
        <f>SUMIFS(Import!$H:$H,Import!$A:$A,P$1,Import!$B:$B,$A57,Import!$D:$D,"PC Lead")</f>
        <v>0</v>
      </c>
      <c r="Q58" s="435">
        <f>SUMIFS(Import!$H:$H,Import!$A:$A,Q$1,Import!$B:$B,$A57,Import!$D:$D,"PC Lead")</f>
        <v>0</v>
      </c>
      <c r="R58" s="435">
        <f>SUMIFS(Import!$H:$H,Import!$A:$A,R$1,Import!$B:$B,$A57,Import!$D:$D,"PC Lead")</f>
        <v>0</v>
      </c>
      <c r="S58" s="435">
        <f>SUMIFS(Import!$H:$H,Import!$A:$A,S$1,Import!$B:$B,$A57,Import!$D:$D,"PC Lead")</f>
        <v>0</v>
      </c>
      <c r="T58" s="435">
        <f>SUMIFS(Import!$H:$H,Import!$A:$A,T$1,Import!$B:$B,$A57,Import!$D:$D,"PC Lead")</f>
        <v>0</v>
      </c>
      <c r="U58" s="435">
        <f>SUMIFS(Import!$H:$H,Import!$A:$A,U$1,Import!$B:$B,$A57,Import!$D:$D,"PC Lead")</f>
        <v>0</v>
      </c>
      <c r="V58" s="435">
        <f>SUMIFS(Import!$H:$H,Import!$A:$A,V$1,Import!$B:$B,$A57,Import!$D:$D,"PC Lead")</f>
        <v>0</v>
      </c>
      <c r="W58" s="435">
        <f>SUMIFS(Import!$H:$H,Import!$A:$A,W$1,Import!$B:$B,$A57,Import!$D:$D,"PC Lead")</f>
        <v>0</v>
      </c>
      <c r="X58" s="435">
        <f>SUMIFS(Import!$H:$H,Import!$A:$A,X$1,Import!$B:$B,$A57,Import!$D:$D,"PC Lead")</f>
        <v>0</v>
      </c>
      <c r="Y58" s="435">
        <f>SUMIFS(Import!$H:$H,Import!$A:$A,Y$1,Import!$B:$B,$A57,Import!$D:$D,"PC Lead")</f>
        <v>0</v>
      </c>
      <c r="Z58" s="435">
        <f>SUMIFS(Import!$H:$H,Import!$A:$A,Z$1,Import!$B:$B,$A57,Import!$D:$D,"PC Lead")</f>
        <v>0</v>
      </c>
      <c r="AA58" s="435">
        <f>SUMIFS(Import!$H:$H,Import!$A:$A,AA$1,Import!$B:$B,$A57,Import!$D:$D,"PC Lead")</f>
        <v>0</v>
      </c>
      <c r="AB58" s="435">
        <f>SUMIFS(Import!$H:$H,Import!$A:$A,AB$1,Import!$B:$B,$A57,Import!$D:$D,"PC Lead")</f>
        <v>0</v>
      </c>
      <c r="AC58" s="435">
        <f>SUMIFS(Import!$H:$H,Import!$A:$A,AC$1,Import!$B:$B,$A57,Import!$D:$D,"PC Lead")</f>
        <v>0</v>
      </c>
      <c r="AD58" s="435">
        <f>SUMIFS(Import!$H:$H,Import!$A:$A,AD$1,Import!$B:$B,$A57,Import!$D:$D,"PC Lead")</f>
        <v>0</v>
      </c>
      <c r="AE58" s="435">
        <f>SUMIFS(Import!$H:$H,Import!$A:$A,AE$1,Import!$B:$B,$A57,Import!$D:$D,"PC Lead")</f>
        <v>0</v>
      </c>
      <c r="AF58" s="435">
        <f>SUMIFS(Import!$H:$H,Import!$A:$A,AF$1,Import!$B:$B,$A57,Import!$D:$D,"PC Lead")</f>
        <v>0</v>
      </c>
      <c r="AG58" s="435">
        <f>SUMIFS(Import!$H:$H,Import!$A:$A,AG$1,Import!$B:$B,$A57,Import!$D:$D,"PC Lead")</f>
        <v>0</v>
      </c>
      <c r="AH58" s="435">
        <f>SUMIFS(Import!$H:$H,Import!$A:$A,AH$1,Import!$B:$B,$A57,Import!$D:$D,"PC Lead")</f>
        <v>0</v>
      </c>
      <c r="AI58" s="435">
        <f>SUMIFS(Import!$H:$H,Import!$A:$A,AI$1,Import!$B:$B,$A57,Import!$D:$D,"PC Lead")</f>
        <v>0</v>
      </c>
      <c r="AJ58" s="435">
        <f>SUMIFS(Import!$H:$H,Import!$A:$A,AJ$1,Import!$B:$B,$A57,Import!$D:$D,"PC Lead")</f>
        <v>0</v>
      </c>
      <c r="AK58" s="435">
        <f>SUMIFS(Import!$H:$H,Import!$A:$A,AK$1,Import!$B:$B,$A57,Import!$D:$D,"PC Lead")</f>
        <v>0</v>
      </c>
      <c r="AL58" s="435">
        <f>SUMIFS(Import!$H:$H,Import!$A:$A,AL$1,Import!$B:$B,$A57,Import!$D:$D,"PC Lead")</f>
        <v>0</v>
      </c>
      <c r="AM58" s="435">
        <f>SUMIFS(Import!$H:$H,Import!$A:$A,AM$1,Import!$B:$B,$A57,Import!$D:$D,"PC Lead")</f>
        <v>0</v>
      </c>
      <c r="AN58" s="435">
        <f>SUMIFS(Import!$H:$H,Import!$A:$A,AN$1,Import!$B:$B,$A57,Import!$D:$D,"PC Lead")</f>
        <v>0</v>
      </c>
      <c r="AO58" s="435">
        <f>SUMIFS(Import!$H:$H,Import!$A:$A,AO$1,Import!$B:$B,$A57,Import!$D:$D,"PC Lead")</f>
        <v>0</v>
      </c>
      <c r="AP58" s="435">
        <f>SUMIFS(Import!$H:$H,Import!$A:$A,AP$1,Import!$B:$B,$A57,Import!$D:$D,"PC Lead")</f>
        <v>0</v>
      </c>
      <c r="AQ58" s="435">
        <f>SUMIFS(Import!$H:$H,Import!$A:$A,AQ$1,Import!$B:$B,$A57,Import!$D:$D,"PC Lead")</f>
        <v>0</v>
      </c>
      <c r="AR58" s="435">
        <f>SUMIFS(Import!$H:$H,Import!$A:$A,AR$1,Import!$B:$B,$A57,Import!$D:$D,"PC Lead")</f>
        <v>0</v>
      </c>
      <c r="AS58" s="435">
        <f>SUMIFS(Import!$H:$H,Import!$A:$A,AS$1,Import!$B:$B,$A57,Import!$D:$D,"PC Lead")</f>
        <v>0</v>
      </c>
      <c r="AT58" s="435">
        <f>SUMIFS(Import!$H:$H,Import!$A:$A,AT$1,Import!$B:$B,$A57,Import!$D:$D,"PC Lead")</f>
        <v>0</v>
      </c>
      <c r="AU58" s="435">
        <f>SUMIFS(Import!$H:$H,Import!$A:$A,AU$1,Import!$B:$B,$A57,Import!$D:$D,"PC Lead")</f>
        <v>0</v>
      </c>
      <c r="AV58" s="435">
        <f>SUMIFS(Import!$H:$H,Import!$A:$A,AV$1,Import!$B:$B,$A57,Import!$D:$D,"PC Lead")</f>
        <v>0</v>
      </c>
      <c r="AW58" s="435">
        <f>SUMIFS(Import!$H:$H,Import!$A:$A,AW$1,Import!$B:$B,$A57,Import!$D:$D,"PC Lead")</f>
        <v>0</v>
      </c>
      <c r="AX58" s="435">
        <f>SUMIFS(Import!$H:$H,Import!$A:$A,AX$1,Import!$B:$B,$A57,Import!$D:$D,"PC Lead")</f>
        <v>0</v>
      </c>
      <c r="AY58" s="435">
        <f>SUMIFS(Import!$H:$H,Import!$A:$A,AY$1,Import!$B:$B,$A57,Import!$D:$D,"PC Lead")</f>
        <v>0</v>
      </c>
      <c r="AZ58" s="435">
        <f>SUMIFS(Import!$H:$H,Import!$A:$A,AZ$1,Import!$B:$B,$A57,Import!$D:$D,"PC Lead")</f>
        <v>0</v>
      </c>
      <c r="BA58" s="435">
        <f>SUMIFS(Import!$H:$H,Import!$A:$A,BA$1,Import!$B:$B,$A57,Import!$D:$D,"PC Lead")</f>
        <v>0</v>
      </c>
      <c r="BB58" s="435">
        <f>SUMIFS(Import!$H:$H,Import!$A:$A,BB$1,Import!$B:$B,$A57,Import!$D:$D,"PC Lead")</f>
        <v>0</v>
      </c>
      <c r="BC58" s="435">
        <f>SUMIFS(Import!$H:$H,Import!$A:$A,BC$1,Import!$B:$B,$A57,Import!$D:$D,"PC Lead")</f>
        <v>0</v>
      </c>
      <c r="BD58" s="436">
        <f>SUMIFS(Import!$H:$H,Import!$A:$A,BD$1,Import!$B:$B,$A57,Import!$D:$D,"PC Lead")</f>
        <v>0</v>
      </c>
    </row>
    <row r="59" spans="1:56" s="36" customFormat="1" x14ac:dyDescent="0.2">
      <c r="A59" s="550"/>
      <c r="B59" s="19" t="s">
        <v>91</v>
      </c>
      <c r="C59" s="19" t="s">
        <v>92</v>
      </c>
      <c r="D59" s="562"/>
      <c r="E59" s="563"/>
      <c r="F59" s="563"/>
      <c r="G59" s="563"/>
      <c r="H59" s="563"/>
      <c r="I59" s="563"/>
      <c r="J59" s="563"/>
      <c r="K59" s="563"/>
      <c r="L59" s="563"/>
      <c r="M59" s="563"/>
      <c r="N59" s="563"/>
      <c r="O59" s="563"/>
      <c r="P59" s="563"/>
      <c r="Q59" s="563"/>
      <c r="R59" s="563"/>
      <c r="S59" s="563"/>
      <c r="T59" s="563"/>
      <c r="U59" s="563"/>
      <c r="V59" s="563"/>
      <c r="W59" s="563"/>
      <c r="X59" s="563"/>
      <c r="Y59" s="563"/>
      <c r="Z59" s="563"/>
      <c r="AA59" s="563"/>
      <c r="AB59" s="563"/>
      <c r="AC59" s="563"/>
      <c r="AD59" s="563"/>
      <c r="AE59" s="563"/>
      <c r="AF59" s="563"/>
      <c r="AG59" s="563"/>
      <c r="AH59" s="563"/>
      <c r="AI59" s="563"/>
      <c r="AJ59" s="563"/>
      <c r="AK59" s="563"/>
      <c r="AL59" s="563"/>
      <c r="AM59" s="563"/>
      <c r="AN59" s="563"/>
      <c r="AO59" s="563"/>
      <c r="AP59" s="563"/>
      <c r="AQ59" s="563"/>
      <c r="AR59" s="563"/>
      <c r="AS59" s="563"/>
      <c r="AT59" s="563"/>
      <c r="AU59" s="563"/>
      <c r="AV59" s="563"/>
      <c r="AW59" s="563"/>
      <c r="AX59" s="563"/>
      <c r="AY59" s="563"/>
      <c r="AZ59" s="563"/>
      <c r="BA59" s="563"/>
      <c r="BB59" s="563"/>
      <c r="BC59" s="563"/>
      <c r="BD59" s="564"/>
    </row>
    <row r="60" spans="1:56" s="36" customFormat="1" x14ac:dyDescent="0.2">
      <c r="A60" s="551"/>
      <c r="B60" s="20" t="s">
        <v>90</v>
      </c>
      <c r="C60" s="21">
        <f>SUM(D60:BD60)</f>
        <v>0</v>
      </c>
      <c r="D60" s="565"/>
      <c r="E60" s="566"/>
      <c r="F60" s="566"/>
      <c r="G60" s="566"/>
      <c r="H60" s="566"/>
      <c r="I60" s="566"/>
      <c r="J60" s="566"/>
      <c r="K60" s="566"/>
      <c r="L60" s="566"/>
      <c r="M60" s="566"/>
      <c r="N60" s="566"/>
      <c r="O60" s="566"/>
      <c r="P60" s="566"/>
      <c r="Q60" s="566"/>
      <c r="R60" s="566"/>
      <c r="S60" s="566"/>
      <c r="T60" s="566"/>
      <c r="U60" s="566"/>
      <c r="V60" s="566"/>
      <c r="W60" s="566"/>
      <c r="X60" s="566"/>
      <c r="Y60" s="566"/>
      <c r="Z60" s="566"/>
      <c r="AA60" s="566"/>
      <c r="AB60" s="566"/>
      <c r="AC60" s="566"/>
      <c r="AD60" s="566"/>
      <c r="AE60" s="566"/>
      <c r="AF60" s="566"/>
      <c r="AG60" s="566"/>
      <c r="AH60" s="566"/>
      <c r="AI60" s="566"/>
      <c r="AJ60" s="566"/>
      <c r="AK60" s="566"/>
      <c r="AL60" s="566"/>
      <c r="AM60" s="566"/>
      <c r="AN60" s="566"/>
      <c r="AO60" s="566"/>
      <c r="AP60" s="566"/>
      <c r="AQ60" s="566"/>
      <c r="AR60" s="566"/>
      <c r="AS60" s="566"/>
      <c r="AT60" s="566"/>
      <c r="AU60" s="566"/>
      <c r="AV60" s="566"/>
      <c r="AW60" s="566"/>
      <c r="AX60" s="566"/>
      <c r="AY60" s="566"/>
      <c r="AZ60" s="566"/>
      <c r="BA60" s="566"/>
      <c r="BB60" s="566"/>
      <c r="BC60" s="566"/>
      <c r="BD60" s="567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>((D57*D$82)+D58+(D59*D57)+ROUNDUP(D60*0.46,0))</f>
        <v>0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0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32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33">
        <f>SUMIFS(Import!$G:$G,Import!$A:$A,BD$1,Import!$B:$B,$A62,Import!$C:$C,$A$1)</f>
        <v>0</v>
      </c>
    </row>
    <row r="63" spans="1:56" s="36" customFormat="1" x14ac:dyDescent="0.2">
      <c r="A63" s="549"/>
      <c r="B63" s="19" t="s">
        <v>117</v>
      </c>
      <c r="C63" s="437">
        <f>SUM(D63:BD63)</f>
        <v>0</v>
      </c>
      <c r="D63" s="434">
        <f>SUMIFS(Import!$H:$H,Import!$A:$A,D$1,Import!$B:$B,$A62,Import!$D:$D,"PC Lead")</f>
        <v>0</v>
      </c>
      <c r="E63" s="435">
        <f>SUMIFS(Import!$H:$H,Import!$A:$A,E$1,Import!$B:$B,$A62,Import!$D:$D,"PC Lead")</f>
        <v>0</v>
      </c>
      <c r="F63" s="435">
        <f>SUMIFS(Import!$H:$H,Import!$A:$A,F$1,Import!$B:$B,$A62,Import!$D:$D,"PC Lead")</f>
        <v>0</v>
      </c>
      <c r="G63" s="435">
        <f>SUMIFS(Import!$H:$H,Import!$A:$A,G$1,Import!$B:$B,$A62,Import!$D:$D,"PC Lead")</f>
        <v>0</v>
      </c>
      <c r="H63" s="435">
        <f>SUMIFS(Import!$H:$H,Import!$A:$A,H$1,Import!$B:$B,$A62,Import!$D:$D,"PC Lead")</f>
        <v>0</v>
      </c>
      <c r="I63" s="435">
        <f>SUMIFS(Import!$H:$H,Import!$A:$A,I$1,Import!$B:$B,$A62,Import!$D:$D,"PC Lead")</f>
        <v>0</v>
      </c>
      <c r="J63" s="435">
        <f>SUMIFS(Import!$H:$H,Import!$A:$A,J$1,Import!$B:$B,$A62,Import!$D:$D,"PC Lead")</f>
        <v>0</v>
      </c>
      <c r="K63" s="435">
        <f>SUMIFS(Import!$H:$H,Import!$A:$A,K$1,Import!$B:$B,$A62,Import!$D:$D,"PC Lead")</f>
        <v>0</v>
      </c>
      <c r="L63" s="435">
        <f>SUMIFS(Import!$H:$H,Import!$A:$A,L$1,Import!$B:$B,$A62,Import!$D:$D,"PC Lead")</f>
        <v>0</v>
      </c>
      <c r="M63" s="435">
        <f>SUMIFS(Import!$H:$H,Import!$A:$A,M$1,Import!$B:$B,$A62,Import!$D:$D,"PC Lead")</f>
        <v>0</v>
      </c>
      <c r="N63" s="435">
        <f>SUMIFS(Import!$H:$H,Import!$A:$A,N$1,Import!$B:$B,$A62,Import!$D:$D,"PC Lead")</f>
        <v>0</v>
      </c>
      <c r="O63" s="435">
        <f>SUMIFS(Import!$H:$H,Import!$A:$A,O$1,Import!$B:$B,$A62,Import!$D:$D,"PC Lead")</f>
        <v>0</v>
      </c>
      <c r="P63" s="435">
        <f>SUMIFS(Import!$H:$H,Import!$A:$A,P$1,Import!$B:$B,$A62,Import!$D:$D,"PC Lead")</f>
        <v>0</v>
      </c>
      <c r="Q63" s="435">
        <f>SUMIFS(Import!$H:$H,Import!$A:$A,Q$1,Import!$B:$B,$A62,Import!$D:$D,"PC Lead")</f>
        <v>0</v>
      </c>
      <c r="R63" s="435">
        <f>SUMIFS(Import!$H:$H,Import!$A:$A,R$1,Import!$B:$B,$A62,Import!$D:$D,"PC Lead")</f>
        <v>0</v>
      </c>
      <c r="S63" s="435">
        <f>SUMIFS(Import!$H:$H,Import!$A:$A,S$1,Import!$B:$B,$A62,Import!$D:$D,"PC Lead")</f>
        <v>0</v>
      </c>
      <c r="T63" s="435">
        <f>SUMIFS(Import!$H:$H,Import!$A:$A,T$1,Import!$B:$B,$A62,Import!$D:$D,"PC Lead")</f>
        <v>0</v>
      </c>
      <c r="U63" s="435">
        <f>SUMIFS(Import!$H:$H,Import!$A:$A,U$1,Import!$B:$B,$A62,Import!$D:$D,"PC Lead")</f>
        <v>0</v>
      </c>
      <c r="V63" s="435">
        <f>SUMIFS(Import!$H:$H,Import!$A:$A,V$1,Import!$B:$B,$A62,Import!$D:$D,"PC Lead")</f>
        <v>0</v>
      </c>
      <c r="W63" s="435">
        <f>SUMIFS(Import!$H:$H,Import!$A:$A,W$1,Import!$B:$B,$A62,Import!$D:$D,"PC Lead")</f>
        <v>0</v>
      </c>
      <c r="X63" s="435">
        <f>SUMIFS(Import!$H:$H,Import!$A:$A,X$1,Import!$B:$B,$A62,Import!$D:$D,"PC Lead")</f>
        <v>0</v>
      </c>
      <c r="Y63" s="435">
        <f>SUMIFS(Import!$H:$H,Import!$A:$A,Y$1,Import!$B:$B,$A62,Import!$D:$D,"PC Lead")</f>
        <v>0</v>
      </c>
      <c r="Z63" s="435">
        <f>SUMIFS(Import!$H:$H,Import!$A:$A,Z$1,Import!$B:$B,$A62,Import!$D:$D,"PC Lead")</f>
        <v>0</v>
      </c>
      <c r="AA63" s="435">
        <f>SUMIFS(Import!$H:$H,Import!$A:$A,AA$1,Import!$B:$B,$A62,Import!$D:$D,"PC Lead")</f>
        <v>0</v>
      </c>
      <c r="AB63" s="435">
        <f>SUMIFS(Import!$H:$H,Import!$A:$A,AB$1,Import!$B:$B,$A62,Import!$D:$D,"PC Lead")</f>
        <v>0</v>
      </c>
      <c r="AC63" s="435">
        <f>SUMIFS(Import!$H:$H,Import!$A:$A,AC$1,Import!$B:$B,$A62,Import!$D:$D,"PC Lead")</f>
        <v>0</v>
      </c>
      <c r="AD63" s="435">
        <f>SUMIFS(Import!$H:$H,Import!$A:$A,AD$1,Import!$B:$B,$A62,Import!$D:$D,"PC Lead")</f>
        <v>0</v>
      </c>
      <c r="AE63" s="435">
        <f>SUMIFS(Import!$H:$H,Import!$A:$A,AE$1,Import!$B:$B,$A62,Import!$D:$D,"PC Lead")</f>
        <v>0</v>
      </c>
      <c r="AF63" s="435">
        <f>SUMIFS(Import!$H:$H,Import!$A:$A,AF$1,Import!$B:$B,$A62,Import!$D:$D,"PC Lead")</f>
        <v>0</v>
      </c>
      <c r="AG63" s="435">
        <f>SUMIFS(Import!$H:$H,Import!$A:$A,AG$1,Import!$B:$B,$A62,Import!$D:$D,"PC Lead")</f>
        <v>0</v>
      </c>
      <c r="AH63" s="435">
        <f>SUMIFS(Import!$H:$H,Import!$A:$A,AH$1,Import!$B:$B,$A62,Import!$D:$D,"PC Lead")</f>
        <v>0</v>
      </c>
      <c r="AI63" s="435">
        <f>SUMIFS(Import!$H:$H,Import!$A:$A,AI$1,Import!$B:$B,$A62,Import!$D:$D,"PC Lead")</f>
        <v>0</v>
      </c>
      <c r="AJ63" s="435">
        <f>SUMIFS(Import!$H:$H,Import!$A:$A,AJ$1,Import!$B:$B,$A62,Import!$D:$D,"PC Lead")</f>
        <v>0</v>
      </c>
      <c r="AK63" s="435">
        <f>SUMIFS(Import!$H:$H,Import!$A:$A,AK$1,Import!$B:$B,$A62,Import!$D:$D,"PC Lead")</f>
        <v>0</v>
      </c>
      <c r="AL63" s="435">
        <f>SUMIFS(Import!$H:$H,Import!$A:$A,AL$1,Import!$B:$B,$A62,Import!$D:$D,"PC Lead")</f>
        <v>0</v>
      </c>
      <c r="AM63" s="435">
        <f>SUMIFS(Import!$H:$H,Import!$A:$A,AM$1,Import!$B:$B,$A62,Import!$D:$D,"PC Lead")</f>
        <v>0</v>
      </c>
      <c r="AN63" s="435">
        <f>SUMIFS(Import!$H:$H,Import!$A:$A,AN$1,Import!$B:$B,$A62,Import!$D:$D,"PC Lead")</f>
        <v>0</v>
      </c>
      <c r="AO63" s="435">
        <f>SUMIFS(Import!$H:$H,Import!$A:$A,AO$1,Import!$B:$B,$A62,Import!$D:$D,"PC Lead")</f>
        <v>0</v>
      </c>
      <c r="AP63" s="435">
        <f>SUMIFS(Import!$H:$H,Import!$A:$A,AP$1,Import!$B:$B,$A62,Import!$D:$D,"PC Lead")</f>
        <v>0</v>
      </c>
      <c r="AQ63" s="435">
        <f>SUMIFS(Import!$H:$H,Import!$A:$A,AQ$1,Import!$B:$B,$A62,Import!$D:$D,"PC Lead")</f>
        <v>0</v>
      </c>
      <c r="AR63" s="435">
        <f>SUMIFS(Import!$H:$H,Import!$A:$A,AR$1,Import!$B:$B,$A62,Import!$D:$D,"PC Lead")</f>
        <v>0</v>
      </c>
      <c r="AS63" s="435">
        <f>SUMIFS(Import!$H:$H,Import!$A:$A,AS$1,Import!$B:$B,$A62,Import!$D:$D,"PC Lead")</f>
        <v>0</v>
      </c>
      <c r="AT63" s="435">
        <f>SUMIFS(Import!$H:$H,Import!$A:$A,AT$1,Import!$B:$B,$A62,Import!$D:$D,"PC Lead")</f>
        <v>0</v>
      </c>
      <c r="AU63" s="435">
        <f>SUMIFS(Import!$H:$H,Import!$A:$A,AU$1,Import!$B:$B,$A62,Import!$D:$D,"PC Lead")</f>
        <v>0</v>
      </c>
      <c r="AV63" s="435">
        <f>SUMIFS(Import!$H:$H,Import!$A:$A,AV$1,Import!$B:$B,$A62,Import!$D:$D,"PC Lead")</f>
        <v>0</v>
      </c>
      <c r="AW63" s="435">
        <f>SUMIFS(Import!$H:$H,Import!$A:$A,AW$1,Import!$B:$B,$A62,Import!$D:$D,"PC Lead")</f>
        <v>0</v>
      </c>
      <c r="AX63" s="435">
        <f>SUMIFS(Import!$H:$H,Import!$A:$A,AX$1,Import!$B:$B,$A62,Import!$D:$D,"PC Lead")</f>
        <v>0</v>
      </c>
      <c r="AY63" s="435">
        <f>SUMIFS(Import!$H:$H,Import!$A:$A,AY$1,Import!$B:$B,$A62,Import!$D:$D,"PC Lead")</f>
        <v>0</v>
      </c>
      <c r="AZ63" s="435">
        <f>SUMIFS(Import!$H:$H,Import!$A:$A,AZ$1,Import!$B:$B,$A62,Import!$D:$D,"PC Lead")</f>
        <v>0</v>
      </c>
      <c r="BA63" s="435">
        <f>SUMIFS(Import!$H:$H,Import!$A:$A,BA$1,Import!$B:$B,$A62,Import!$D:$D,"PC Lead")</f>
        <v>0</v>
      </c>
      <c r="BB63" s="435">
        <f>SUMIFS(Import!$H:$H,Import!$A:$A,BB$1,Import!$B:$B,$A62,Import!$D:$D,"PC Lead")</f>
        <v>0</v>
      </c>
      <c r="BC63" s="435">
        <f>SUMIFS(Import!$H:$H,Import!$A:$A,BC$1,Import!$B:$B,$A62,Import!$D:$D,"PC Lead")</f>
        <v>0</v>
      </c>
      <c r="BD63" s="436">
        <f>SUMIFS(Import!$H:$H,Import!$A:$A,BD$1,Import!$B:$B,$A62,Import!$D:$D,"PC Lead")</f>
        <v>0</v>
      </c>
    </row>
    <row r="64" spans="1:56" s="36" customFormat="1" x14ac:dyDescent="0.2">
      <c r="A64" s="550"/>
      <c r="B64" s="19" t="s">
        <v>91</v>
      </c>
      <c r="C64" s="19" t="s">
        <v>92</v>
      </c>
      <c r="D64" s="562"/>
      <c r="E64" s="563"/>
      <c r="F64" s="563"/>
      <c r="G64" s="563"/>
      <c r="H64" s="563"/>
      <c r="I64" s="563"/>
      <c r="J64" s="563"/>
      <c r="K64" s="563"/>
      <c r="L64" s="563"/>
      <c r="M64" s="563"/>
      <c r="N64" s="563"/>
      <c r="O64" s="563"/>
      <c r="P64" s="563"/>
      <c r="Q64" s="563"/>
      <c r="R64" s="563"/>
      <c r="S64" s="563"/>
      <c r="T64" s="563"/>
      <c r="U64" s="563"/>
      <c r="V64" s="563"/>
      <c r="W64" s="563"/>
      <c r="X64" s="563"/>
      <c r="Y64" s="563"/>
      <c r="Z64" s="563"/>
      <c r="AA64" s="563"/>
      <c r="AB64" s="563"/>
      <c r="AC64" s="563"/>
      <c r="AD64" s="563"/>
      <c r="AE64" s="563"/>
      <c r="AF64" s="563"/>
      <c r="AG64" s="563"/>
      <c r="AH64" s="563"/>
      <c r="AI64" s="563"/>
      <c r="AJ64" s="563"/>
      <c r="AK64" s="563"/>
      <c r="AL64" s="563"/>
      <c r="AM64" s="563"/>
      <c r="AN64" s="563"/>
      <c r="AO64" s="563"/>
      <c r="AP64" s="563"/>
      <c r="AQ64" s="563"/>
      <c r="AR64" s="563"/>
      <c r="AS64" s="563"/>
      <c r="AT64" s="563"/>
      <c r="AU64" s="563"/>
      <c r="AV64" s="563"/>
      <c r="AW64" s="563"/>
      <c r="AX64" s="563"/>
      <c r="AY64" s="563"/>
      <c r="AZ64" s="563"/>
      <c r="BA64" s="563"/>
      <c r="BB64" s="563"/>
      <c r="BC64" s="563"/>
      <c r="BD64" s="564"/>
    </row>
    <row r="65" spans="1:56" s="36" customFormat="1" x14ac:dyDescent="0.2">
      <c r="A65" s="551"/>
      <c r="B65" s="20" t="s">
        <v>90</v>
      </c>
      <c r="C65" s="21">
        <f>SUM(D65:BD65)</f>
        <v>0</v>
      </c>
      <c r="D65" s="565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  <c r="Z65" s="566"/>
      <c r="AA65" s="566"/>
      <c r="AB65" s="566"/>
      <c r="AC65" s="566"/>
      <c r="AD65" s="566"/>
      <c r="AE65" s="566"/>
      <c r="AF65" s="566"/>
      <c r="AG65" s="566"/>
      <c r="AH65" s="566"/>
      <c r="AI65" s="566"/>
      <c r="AJ65" s="566"/>
      <c r="AK65" s="566"/>
      <c r="AL65" s="566"/>
      <c r="AM65" s="566"/>
      <c r="AN65" s="566"/>
      <c r="AO65" s="566"/>
      <c r="AP65" s="566"/>
      <c r="AQ65" s="566"/>
      <c r="AR65" s="566"/>
      <c r="AS65" s="566"/>
      <c r="AT65" s="566"/>
      <c r="AU65" s="566"/>
      <c r="AV65" s="566"/>
      <c r="AW65" s="566"/>
      <c r="AX65" s="566"/>
      <c r="AY65" s="566"/>
      <c r="AZ65" s="566"/>
      <c r="BA65" s="566"/>
      <c r="BB65" s="566"/>
      <c r="BC65" s="566"/>
      <c r="BD65" s="567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>((D62*D$82)+D63+(D64*D62)+ROUNDUP(D65*0.46,0))</f>
        <v>0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32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33">
        <f>SUMIFS(Import!$G:$G,Import!$A:$A,BD$1,Import!$B:$B,$A67,Import!$C:$C,$A$1)</f>
        <v>0</v>
      </c>
    </row>
    <row r="68" spans="1:56" s="36" customFormat="1" x14ac:dyDescent="0.2">
      <c r="A68" s="549"/>
      <c r="B68" s="19" t="s">
        <v>117</v>
      </c>
      <c r="C68" s="437">
        <f>SUM(D68:BD68)</f>
        <v>0</v>
      </c>
      <c r="D68" s="434">
        <f>SUMIFS(Import!$H:$H,Import!$A:$A,D$1,Import!$B:$B,$A67,Import!$D:$D,"PC Lead")</f>
        <v>0</v>
      </c>
      <c r="E68" s="435">
        <f>SUMIFS(Import!$H:$H,Import!$A:$A,E$1,Import!$B:$B,$A67,Import!$D:$D,"PC Lead")</f>
        <v>0</v>
      </c>
      <c r="F68" s="435">
        <f>SUMIFS(Import!$H:$H,Import!$A:$A,F$1,Import!$B:$B,$A67,Import!$D:$D,"PC Lead")</f>
        <v>0</v>
      </c>
      <c r="G68" s="435">
        <f>SUMIFS(Import!$H:$H,Import!$A:$A,G$1,Import!$B:$B,$A67,Import!$D:$D,"PC Lead")</f>
        <v>0</v>
      </c>
      <c r="H68" s="435">
        <f>SUMIFS(Import!$H:$H,Import!$A:$A,H$1,Import!$B:$B,$A67,Import!$D:$D,"PC Lead")</f>
        <v>0</v>
      </c>
      <c r="I68" s="435">
        <f>SUMIFS(Import!$H:$H,Import!$A:$A,I$1,Import!$B:$B,$A67,Import!$D:$D,"PC Lead")</f>
        <v>0</v>
      </c>
      <c r="J68" s="435">
        <f>SUMIFS(Import!$H:$H,Import!$A:$A,J$1,Import!$B:$B,$A67,Import!$D:$D,"PC Lead")</f>
        <v>0</v>
      </c>
      <c r="K68" s="435">
        <f>SUMIFS(Import!$H:$H,Import!$A:$A,K$1,Import!$B:$B,$A67,Import!$D:$D,"PC Lead")</f>
        <v>0</v>
      </c>
      <c r="L68" s="435">
        <f>SUMIFS(Import!$H:$H,Import!$A:$A,L$1,Import!$B:$B,$A67,Import!$D:$D,"PC Lead")</f>
        <v>0</v>
      </c>
      <c r="M68" s="435">
        <f>SUMIFS(Import!$H:$H,Import!$A:$A,M$1,Import!$B:$B,$A67,Import!$D:$D,"PC Lead")</f>
        <v>0</v>
      </c>
      <c r="N68" s="435">
        <f>SUMIFS(Import!$H:$H,Import!$A:$A,N$1,Import!$B:$B,$A67,Import!$D:$D,"PC Lead")</f>
        <v>0</v>
      </c>
      <c r="O68" s="435">
        <f>SUMIFS(Import!$H:$H,Import!$A:$A,O$1,Import!$B:$B,$A67,Import!$D:$D,"PC Lead")</f>
        <v>0</v>
      </c>
      <c r="P68" s="435">
        <f>SUMIFS(Import!$H:$H,Import!$A:$A,P$1,Import!$B:$B,$A67,Import!$D:$D,"PC Lead")</f>
        <v>0</v>
      </c>
      <c r="Q68" s="435">
        <f>SUMIFS(Import!$H:$H,Import!$A:$A,Q$1,Import!$B:$B,$A67,Import!$D:$D,"PC Lead")</f>
        <v>0</v>
      </c>
      <c r="R68" s="435">
        <f>SUMIFS(Import!$H:$H,Import!$A:$A,R$1,Import!$B:$B,$A67,Import!$D:$D,"PC Lead")</f>
        <v>0</v>
      </c>
      <c r="S68" s="435">
        <f>SUMIFS(Import!$H:$H,Import!$A:$A,S$1,Import!$B:$B,$A67,Import!$D:$D,"PC Lead")</f>
        <v>0</v>
      </c>
      <c r="T68" s="435">
        <f>SUMIFS(Import!$H:$H,Import!$A:$A,T$1,Import!$B:$B,$A67,Import!$D:$D,"PC Lead")</f>
        <v>0</v>
      </c>
      <c r="U68" s="435">
        <f>SUMIFS(Import!$H:$H,Import!$A:$A,U$1,Import!$B:$B,$A67,Import!$D:$D,"PC Lead")</f>
        <v>0</v>
      </c>
      <c r="V68" s="435">
        <f>SUMIFS(Import!$H:$H,Import!$A:$A,V$1,Import!$B:$B,$A67,Import!$D:$D,"PC Lead")</f>
        <v>0</v>
      </c>
      <c r="W68" s="435">
        <f>SUMIFS(Import!$H:$H,Import!$A:$A,W$1,Import!$B:$B,$A67,Import!$D:$D,"PC Lead")</f>
        <v>0</v>
      </c>
      <c r="X68" s="435">
        <f>SUMIFS(Import!$H:$H,Import!$A:$A,X$1,Import!$B:$B,$A67,Import!$D:$D,"PC Lead")</f>
        <v>0</v>
      </c>
      <c r="Y68" s="435">
        <f>SUMIFS(Import!$H:$H,Import!$A:$A,Y$1,Import!$B:$B,$A67,Import!$D:$D,"PC Lead")</f>
        <v>0</v>
      </c>
      <c r="Z68" s="435">
        <f>SUMIFS(Import!$H:$H,Import!$A:$A,Z$1,Import!$B:$B,$A67,Import!$D:$D,"PC Lead")</f>
        <v>0</v>
      </c>
      <c r="AA68" s="435">
        <f>SUMIFS(Import!$H:$H,Import!$A:$A,AA$1,Import!$B:$B,$A67,Import!$D:$D,"PC Lead")</f>
        <v>0</v>
      </c>
      <c r="AB68" s="435">
        <f>SUMIFS(Import!$H:$H,Import!$A:$A,AB$1,Import!$B:$B,$A67,Import!$D:$D,"PC Lead")</f>
        <v>0</v>
      </c>
      <c r="AC68" s="435">
        <f>SUMIFS(Import!$H:$H,Import!$A:$A,AC$1,Import!$B:$B,$A67,Import!$D:$D,"PC Lead")</f>
        <v>0</v>
      </c>
      <c r="AD68" s="435">
        <f>SUMIFS(Import!$H:$H,Import!$A:$A,AD$1,Import!$B:$B,$A67,Import!$D:$D,"PC Lead")</f>
        <v>0</v>
      </c>
      <c r="AE68" s="435">
        <f>SUMIFS(Import!$H:$H,Import!$A:$A,AE$1,Import!$B:$B,$A67,Import!$D:$D,"PC Lead")</f>
        <v>0</v>
      </c>
      <c r="AF68" s="435">
        <f>SUMIFS(Import!$H:$H,Import!$A:$A,AF$1,Import!$B:$B,$A67,Import!$D:$D,"PC Lead")</f>
        <v>0</v>
      </c>
      <c r="AG68" s="435">
        <f>SUMIFS(Import!$H:$H,Import!$A:$A,AG$1,Import!$B:$B,$A67,Import!$D:$D,"PC Lead")</f>
        <v>0</v>
      </c>
      <c r="AH68" s="435">
        <f>SUMIFS(Import!$H:$H,Import!$A:$A,AH$1,Import!$B:$B,$A67,Import!$D:$D,"PC Lead")</f>
        <v>0</v>
      </c>
      <c r="AI68" s="435">
        <f>SUMIFS(Import!$H:$H,Import!$A:$A,AI$1,Import!$B:$B,$A67,Import!$D:$D,"PC Lead")</f>
        <v>0</v>
      </c>
      <c r="AJ68" s="435">
        <f>SUMIFS(Import!$H:$H,Import!$A:$A,AJ$1,Import!$B:$B,$A67,Import!$D:$D,"PC Lead")</f>
        <v>0</v>
      </c>
      <c r="AK68" s="435">
        <f>SUMIFS(Import!$H:$H,Import!$A:$A,AK$1,Import!$B:$B,$A67,Import!$D:$D,"PC Lead")</f>
        <v>0</v>
      </c>
      <c r="AL68" s="435">
        <f>SUMIFS(Import!$H:$H,Import!$A:$A,AL$1,Import!$B:$B,$A67,Import!$D:$D,"PC Lead")</f>
        <v>0</v>
      </c>
      <c r="AM68" s="435">
        <f>SUMIFS(Import!$H:$H,Import!$A:$A,AM$1,Import!$B:$B,$A67,Import!$D:$D,"PC Lead")</f>
        <v>0</v>
      </c>
      <c r="AN68" s="435">
        <f>SUMIFS(Import!$H:$H,Import!$A:$A,AN$1,Import!$B:$B,$A67,Import!$D:$D,"PC Lead")</f>
        <v>0</v>
      </c>
      <c r="AO68" s="435">
        <f>SUMIFS(Import!$H:$H,Import!$A:$A,AO$1,Import!$B:$B,$A67,Import!$D:$D,"PC Lead")</f>
        <v>0</v>
      </c>
      <c r="AP68" s="435">
        <f>SUMIFS(Import!$H:$H,Import!$A:$A,AP$1,Import!$B:$B,$A67,Import!$D:$D,"PC Lead")</f>
        <v>0</v>
      </c>
      <c r="AQ68" s="435">
        <f>SUMIFS(Import!$H:$H,Import!$A:$A,AQ$1,Import!$B:$B,$A67,Import!$D:$D,"PC Lead")</f>
        <v>0</v>
      </c>
      <c r="AR68" s="435">
        <f>SUMIFS(Import!$H:$H,Import!$A:$A,AR$1,Import!$B:$B,$A67,Import!$D:$D,"PC Lead")</f>
        <v>0</v>
      </c>
      <c r="AS68" s="435">
        <f>SUMIFS(Import!$H:$H,Import!$A:$A,AS$1,Import!$B:$B,$A67,Import!$D:$D,"PC Lead")</f>
        <v>0</v>
      </c>
      <c r="AT68" s="435">
        <f>SUMIFS(Import!$H:$H,Import!$A:$A,AT$1,Import!$B:$B,$A67,Import!$D:$D,"PC Lead")</f>
        <v>0</v>
      </c>
      <c r="AU68" s="435">
        <f>SUMIFS(Import!$H:$H,Import!$A:$A,AU$1,Import!$B:$B,$A67,Import!$D:$D,"PC Lead")</f>
        <v>0</v>
      </c>
      <c r="AV68" s="435">
        <f>SUMIFS(Import!$H:$H,Import!$A:$A,AV$1,Import!$B:$B,$A67,Import!$D:$D,"PC Lead")</f>
        <v>0</v>
      </c>
      <c r="AW68" s="435">
        <f>SUMIFS(Import!$H:$H,Import!$A:$A,AW$1,Import!$B:$B,$A67,Import!$D:$D,"PC Lead")</f>
        <v>0</v>
      </c>
      <c r="AX68" s="435">
        <f>SUMIFS(Import!$H:$H,Import!$A:$A,AX$1,Import!$B:$B,$A67,Import!$D:$D,"PC Lead")</f>
        <v>0</v>
      </c>
      <c r="AY68" s="435">
        <f>SUMIFS(Import!$H:$H,Import!$A:$A,AY$1,Import!$B:$B,$A67,Import!$D:$D,"PC Lead")</f>
        <v>0</v>
      </c>
      <c r="AZ68" s="435">
        <f>SUMIFS(Import!$H:$H,Import!$A:$A,AZ$1,Import!$B:$B,$A67,Import!$D:$D,"PC Lead")</f>
        <v>0</v>
      </c>
      <c r="BA68" s="435">
        <f>SUMIFS(Import!$H:$H,Import!$A:$A,BA$1,Import!$B:$B,$A67,Import!$D:$D,"PC Lead")</f>
        <v>0</v>
      </c>
      <c r="BB68" s="435">
        <f>SUMIFS(Import!$H:$H,Import!$A:$A,BB$1,Import!$B:$B,$A67,Import!$D:$D,"PC Lead")</f>
        <v>0</v>
      </c>
      <c r="BC68" s="435">
        <f>SUMIFS(Import!$H:$H,Import!$A:$A,BC$1,Import!$B:$B,$A67,Import!$D:$D,"PC Lead")</f>
        <v>0</v>
      </c>
      <c r="BD68" s="436">
        <f>SUMIFS(Import!$H:$H,Import!$A:$A,BD$1,Import!$B:$B,$A67,Import!$D:$D,"PC Lead")</f>
        <v>0</v>
      </c>
    </row>
    <row r="69" spans="1:56" s="36" customFormat="1" x14ac:dyDescent="0.2">
      <c r="A69" s="550"/>
      <c r="B69" s="19" t="s">
        <v>91</v>
      </c>
      <c r="C69" s="19" t="s">
        <v>92</v>
      </c>
      <c r="D69" s="562"/>
      <c r="E69" s="563"/>
      <c r="F69" s="563"/>
      <c r="G69" s="563"/>
      <c r="H69" s="563"/>
      <c r="I69" s="563"/>
      <c r="J69" s="563"/>
      <c r="K69" s="563"/>
      <c r="L69" s="563"/>
      <c r="M69" s="563"/>
      <c r="N69" s="563"/>
      <c r="O69" s="563"/>
      <c r="P69" s="563"/>
      <c r="Q69" s="563"/>
      <c r="R69" s="563"/>
      <c r="S69" s="563"/>
      <c r="T69" s="563"/>
      <c r="U69" s="563"/>
      <c r="V69" s="563"/>
      <c r="W69" s="563"/>
      <c r="X69" s="563"/>
      <c r="Y69" s="563"/>
      <c r="Z69" s="563"/>
      <c r="AA69" s="563"/>
      <c r="AB69" s="563"/>
      <c r="AC69" s="563"/>
      <c r="AD69" s="563"/>
      <c r="AE69" s="563"/>
      <c r="AF69" s="563"/>
      <c r="AG69" s="563"/>
      <c r="AH69" s="563"/>
      <c r="AI69" s="563"/>
      <c r="AJ69" s="563"/>
      <c r="AK69" s="563"/>
      <c r="AL69" s="563"/>
      <c r="AM69" s="563"/>
      <c r="AN69" s="563"/>
      <c r="AO69" s="563"/>
      <c r="AP69" s="563"/>
      <c r="AQ69" s="563"/>
      <c r="AR69" s="563"/>
      <c r="AS69" s="563"/>
      <c r="AT69" s="563"/>
      <c r="AU69" s="563"/>
      <c r="AV69" s="563"/>
      <c r="AW69" s="563"/>
      <c r="AX69" s="563"/>
      <c r="AY69" s="563"/>
      <c r="AZ69" s="563"/>
      <c r="BA69" s="563"/>
      <c r="BB69" s="563"/>
      <c r="BC69" s="563"/>
      <c r="BD69" s="564"/>
    </row>
    <row r="70" spans="1:56" s="36" customFormat="1" x14ac:dyDescent="0.2">
      <c r="A70" s="551"/>
      <c r="B70" s="20" t="s">
        <v>90</v>
      </c>
      <c r="C70" s="21">
        <f>SUM(D70:BD70)</f>
        <v>0</v>
      </c>
      <c r="D70" s="565"/>
      <c r="E70" s="566"/>
      <c r="F70" s="566"/>
      <c r="G70" s="566"/>
      <c r="H70" s="566"/>
      <c r="I70" s="566"/>
      <c r="J70" s="566"/>
      <c r="K70" s="566"/>
      <c r="L70" s="566"/>
      <c r="M70" s="566"/>
      <c r="N70" s="566"/>
      <c r="O70" s="566"/>
      <c r="P70" s="566"/>
      <c r="Q70" s="566"/>
      <c r="R70" s="566"/>
      <c r="S70" s="566"/>
      <c r="T70" s="566"/>
      <c r="U70" s="566"/>
      <c r="V70" s="566"/>
      <c r="W70" s="566"/>
      <c r="X70" s="566"/>
      <c r="Y70" s="566"/>
      <c r="Z70" s="566"/>
      <c r="AA70" s="566"/>
      <c r="AB70" s="566"/>
      <c r="AC70" s="566"/>
      <c r="AD70" s="566"/>
      <c r="AE70" s="566"/>
      <c r="AF70" s="566"/>
      <c r="AG70" s="566"/>
      <c r="AH70" s="566"/>
      <c r="AI70" s="566"/>
      <c r="AJ70" s="566"/>
      <c r="AK70" s="566"/>
      <c r="AL70" s="566"/>
      <c r="AM70" s="566"/>
      <c r="AN70" s="566"/>
      <c r="AO70" s="566"/>
      <c r="AP70" s="566"/>
      <c r="AQ70" s="566"/>
      <c r="AR70" s="566"/>
      <c r="AS70" s="566"/>
      <c r="AT70" s="566"/>
      <c r="AU70" s="566"/>
      <c r="AV70" s="566"/>
      <c r="AW70" s="566"/>
      <c r="AX70" s="566"/>
      <c r="AY70" s="566"/>
      <c r="AZ70" s="566"/>
      <c r="BA70" s="566"/>
      <c r="BB70" s="566"/>
      <c r="BC70" s="566"/>
      <c r="BD70" s="567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>((D67*D$82)+D68+(D69*D67)+ROUNDUP(D70*0.46,0))</f>
        <v>0</v>
      </c>
      <c r="E71" s="23">
        <f>((E67*E$82)+E68+(E69*E67)+ROUNDUP(E70*0.46,0))</f>
        <v>0</v>
      </c>
      <c r="F71" s="23">
        <f>((F67*F$82)+F68+(F69*F67)+ROUNDUP(F70*0.46,0))</f>
        <v>0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0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32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33">
        <f>SUMIFS(Import!$G:$G,Import!$A:$A,BD$1,Import!$B:$B,$A72,Import!$C:$C,$A$1)</f>
        <v>0</v>
      </c>
    </row>
    <row r="73" spans="1:56" s="36" customFormat="1" x14ac:dyDescent="0.2">
      <c r="A73" s="549"/>
      <c r="B73" s="19" t="s">
        <v>117</v>
      </c>
      <c r="C73" s="437">
        <f>SUM(D73:BD73)</f>
        <v>0</v>
      </c>
      <c r="D73" s="434">
        <f>SUMIFS(Import!$H:$H,Import!$A:$A,D$1,Import!$B:$B,$A72,Import!$D:$D,"PC Lead")</f>
        <v>0</v>
      </c>
      <c r="E73" s="435">
        <f>SUMIFS(Import!$H:$H,Import!$A:$A,E$1,Import!$B:$B,$A72,Import!$D:$D,"PC Lead")</f>
        <v>0</v>
      </c>
      <c r="F73" s="435">
        <f>SUMIFS(Import!$H:$H,Import!$A:$A,F$1,Import!$B:$B,$A72,Import!$D:$D,"PC Lead")</f>
        <v>0</v>
      </c>
      <c r="G73" s="435">
        <f>SUMIFS(Import!$H:$H,Import!$A:$A,G$1,Import!$B:$B,$A72,Import!$D:$D,"PC Lead")</f>
        <v>0</v>
      </c>
      <c r="H73" s="435">
        <f>SUMIFS(Import!$H:$H,Import!$A:$A,H$1,Import!$B:$B,$A72,Import!$D:$D,"PC Lead")</f>
        <v>0</v>
      </c>
      <c r="I73" s="435">
        <f>SUMIFS(Import!$H:$H,Import!$A:$A,I$1,Import!$B:$B,$A72,Import!$D:$D,"PC Lead")</f>
        <v>0</v>
      </c>
      <c r="J73" s="435">
        <f>SUMIFS(Import!$H:$H,Import!$A:$A,J$1,Import!$B:$B,$A72,Import!$D:$D,"PC Lead")</f>
        <v>0</v>
      </c>
      <c r="K73" s="435">
        <f>SUMIFS(Import!$H:$H,Import!$A:$A,K$1,Import!$B:$B,$A72,Import!$D:$D,"PC Lead")</f>
        <v>0</v>
      </c>
      <c r="L73" s="435">
        <f>SUMIFS(Import!$H:$H,Import!$A:$A,L$1,Import!$B:$B,$A72,Import!$D:$D,"PC Lead")</f>
        <v>0</v>
      </c>
      <c r="M73" s="435">
        <f>SUMIFS(Import!$H:$H,Import!$A:$A,M$1,Import!$B:$B,$A72,Import!$D:$D,"PC Lead")</f>
        <v>0</v>
      </c>
      <c r="N73" s="435">
        <f>SUMIFS(Import!$H:$H,Import!$A:$A,N$1,Import!$B:$B,$A72,Import!$D:$D,"PC Lead")</f>
        <v>0</v>
      </c>
      <c r="O73" s="435">
        <f>SUMIFS(Import!$H:$H,Import!$A:$A,O$1,Import!$B:$B,$A72,Import!$D:$D,"PC Lead")</f>
        <v>0</v>
      </c>
      <c r="P73" s="435">
        <f>SUMIFS(Import!$H:$H,Import!$A:$A,P$1,Import!$B:$B,$A72,Import!$D:$D,"PC Lead")</f>
        <v>0</v>
      </c>
      <c r="Q73" s="435">
        <f>SUMIFS(Import!$H:$H,Import!$A:$A,Q$1,Import!$B:$B,$A72,Import!$D:$D,"PC Lead")</f>
        <v>0</v>
      </c>
      <c r="R73" s="435">
        <f>SUMIFS(Import!$H:$H,Import!$A:$A,R$1,Import!$B:$B,$A72,Import!$D:$D,"PC Lead")</f>
        <v>0</v>
      </c>
      <c r="S73" s="435">
        <f>SUMIFS(Import!$H:$H,Import!$A:$A,S$1,Import!$B:$B,$A72,Import!$D:$D,"PC Lead")</f>
        <v>0</v>
      </c>
      <c r="T73" s="435">
        <f>SUMIFS(Import!$H:$H,Import!$A:$A,T$1,Import!$B:$B,$A72,Import!$D:$D,"PC Lead")</f>
        <v>0</v>
      </c>
      <c r="U73" s="435">
        <f>SUMIFS(Import!$H:$H,Import!$A:$A,U$1,Import!$B:$B,$A72,Import!$D:$D,"PC Lead")</f>
        <v>0</v>
      </c>
      <c r="V73" s="435">
        <f>SUMIFS(Import!$H:$H,Import!$A:$A,V$1,Import!$B:$B,$A72,Import!$D:$D,"PC Lead")</f>
        <v>0</v>
      </c>
      <c r="W73" s="435">
        <f>SUMIFS(Import!$H:$H,Import!$A:$A,W$1,Import!$B:$B,$A72,Import!$D:$D,"PC Lead")</f>
        <v>0</v>
      </c>
      <c r="X73" s="435">
        <f>SUMIFS(Import!$H:$H,Import!$A:$A,X$1,Import!$B:$B,$A72,Import!$D:$D,"PC Lead")</f>
        <v>0</v>
      </c>
      <c r="Y73" s="435">
        <f>SUMIFS(Import!$H:$H,Import!$A:$A,Y$1,Import!$B:$B,$A72,Import!$D:$D,"PC Lead")</f>
        <v>0</v>
      </c>
      <c r="Z73" s="435">
        <f>SUMIFS(Import!$H:$H,Import!$A:$A,Z$1,Import!$B:$B,$A72,Import!$D:$D,"PC Lead")</f>
        <v>0</v>
      </c>
      <c r="AA73" s="435">
        <f>SUMIFS(Import!$H:$H,Import!$A:$A,AA$1,Import!$B:$B,$A72,Import!$D:$D,"PC Lead")</f>
        <v>0</v>
      </c>
      <c r="AB73" s="435">
        <f>SUMIFS(Import!$H:$H,Import!$A:$A,AB$1,Import!$B:$B,$A72,Import!$D:$D,"PC Lead")</f>
        <v>0</v>
      </c>
      <c r="AC73" s="435">
        <f>SUMIFS(Import!$H:$H,Import!$A:$A,AC$1,Import!$B:$B,$A72,Import!$D:$D,"PC Lead")</f>
        <v>0</v>
      </c>
      <c r="AD73" s="435">
        <f>SUMIFS(Import!$H:$H,Import!$A:$A,AD$1,Import!$B:$B,$A72,Import!$D:$D,"PC Lead")</f>
        <v>0</v>
      </c>
      <c r="AE73" s="435">
        <f>SUMIFS(Import!$H:$H,Import!$A:$A,AE$1,Import!$B:$B,$A72,Import!$D:$D,"PC Lead")</f>
        <v>0</v>
      </c>
      <c r="AF73" s="435">
        <f>SUMIFS(Import!$H:$H,Import!$A:$A,AF$1,Import!$B:$B,$A72,Import!$D:$D,"PC Lead")</f>
        <v>0</v>
      </c>
      <c r="AG73" s="435">
        <f>SUMIFS(Import!$H:$H,Import!$A:$A,AG$1,Import!$B:$B,$A72,Import!$D:$D,"PC Lead")</f>
        <v>0</v>
      </c>
      <c r="AH73" s="435">
        <f>SUMIFS(Import!$H:$H,Import!$A:$A,AH$1,Import!$B:$B,$A72,Import!$D:$D,"PC Lead")</f>
        <v>0</v>
      </c>
      <c r="AI73" s="435">
        <f>SUMIFS(Import!$H:$H,Import!$A:$A,AI$1,Import!$B:$B,$A72,Import!$D:$D,"PC Lead")</f>
        <v>0</v>
      </c>
      <c r="AJ73" s="435">
        <f>SUMIFS(Import!$H:$H,Import!$A:$A,AJ$1,Import!$B:$B,$A72,Import!$D:$D,"PC Lead")</f>
        <v>0</v>
      </c>
      <c r="AK73" s="435">
        <f>SUMIFS(Import!$H:$H,Import!$A:$A,AK$1,Import!$B:$B,$A72,Import!$D:$D,"PC Lead")</f>
        <v>0</v>
      </c>
      <c r="AL73" s="435">
        <f>SUMIFS(Import!$H:$H,Import!$A:$A,AL$1,Import!$B:$B,$A72,Import!$D:$D,"PC Lead")</f>
        <v>0</v>
      </c>
      <c r="AM73" s="435">
        <f>SUMIFS(Import!$H:$H,Import!$A:$A,AM$1,Import!$B:$B,$A72,Import!$D:$D,"PC Lead")</f>
        <v>0</v>
      </c>
      <c r="AN73" s="435">
        <f>SUMIFS(Import!$H:$H,Import!$A:$A,AN$1,Import!$B:$B,$A72,Import!$D:$D,"PC Lead")</f>
        <v>0</v>
      </c>
      <c r="AO73" s="435">
        <f>SUMIFS(Import!$H:$H,Import!$A:$A,AO$1,Import!$B:$B,$A72,Import!$D:$D,"PC Lead")</f>
        <v>0</v>
      </c>
      <c r="AP73" s="435">
        <f>SUMIFS(Import!$H:$H,Import!$A:$A,AP$1,Import!$B:$B,$A72,Import!$D:$D,"PC Lead")</f>
        <v>0</v>
      </c>
      <c r="AQ73" s="435">
        <f>SUMIFS(Import!$H:$H,Import!$A:$A,AQ$1,Import!$B:$B,$A72,Import!$D:$D,"PC Lead")</f>
        <v>0</v>
      </c>
      <c r="AR73" s="435">
        <f>SUMIFS(Import!$H:$H,Import!$A:$A,AR$1,Import!$B:$B,$A72,Import!$D:$D,"PC Lead")</f>
        <v>0</v>
      </c>
      <c r="AS73" s="435">
        <f>SUMIFS(Import!$H:$H,Import!$A:$A,AS$1,Import!$B:$B,$A72,Import!$D:$D,"PC Lead")</f>
        <v>0</v>
      </c>
      <c r="AT73" s="435">
        <f>SUMIFS(Import!$H:$H,Import!$A:$A,AT$1,Import!$B:$B,$A72,Import!$D:$D,"PC Lead")</f>
        <v>0</v>
      </c>
      <c r="AU73" s="435">
        <f>SUMIFS(Import!$H:$H,Import!$A:$A,AU$1,Import!$B:$B,$A72,Import!$D:$D,"PC Lead")</f>
        <v>0</v>
      </c>
      <c r="AV73" s="435">
        <f>SUMIFS(Import!$H:$H,Import!$A:$A,AV$1,Import!$B:$B,$A72,Import!$D:$D,"PC Lead")</f>
        <v>0</v>
      </c>
      <c r="AW73" s="435">
        <f>SUMIFS(Import!$H:$H,Import!$A:$A,AW$1,Import!$B:$B,$A72,Import!$D:$D,"PC Lead")</f>
        <v>0</v>
      </c>
      <c r="AX73" s="435">
        <f>SUMIFS(Import!$H:$H,Import!$A:$A,AX$1,Import!$B:$B,$A72,Import!$D:$D,"PC Lead")</f>
        <v>0</v>
      </c>
      <c r="AY73" s="435">
        <f>SUMIFS(Import!$H:$H,Import!$A:$A,AY$1,Import!$B:$B,$A72,Import!$D:$D,"PC Lead")</f>
        <v>0</v>
      </c>
      <c r="AZ73" s="435">
        <f>SUMIFS(Import!$H:$H,Import!$A:$A,AZ$1,Import!$B:$B,$A72,Import!$D:$D,"PC Lead")</f>
        <v>0</v>
      </c>
      <c r="BA73" s="435">
        <f>SUMIFS(Import!$H:$H,Import!$A:$A,BA$1,Import!$B:$B,$A72,Import!$D:$D,"PC Lead")</f>
        <v>0</v>
      </c>
      <c r="BB73" s="435">
        <f>SUMIFS(Import!$H:$H,Import!$A:$A,BB$1,Import!$B:$B,$A72,Import!$D:$D,"PC Lead")</f>
        <v>0</v>
      </c>
      <c r="BC73" s="435">
        <f>SUMIFS(Import!$H:$H,Import!$A:$A,BC$1,Import!$B:$B,$A72,Import!$D:$D,"PC Lead")</f>
        <v>0</v>
      </c>
      <c r="BD73" s="436">
        <f>SUMIFS(Import!$H:$H,Import!$A:$A,BD$1,Import!$B:$B,$A72,Import!$D:$D,"PC Lead")</f>
        <v>0</v>
      </c>
    </row>
    <row r="74" spans="1:56" s="36" customFormat="1" x14ac:dyDescent="0.2">
      <c r="A74" s="550"/>
      <c r="B74" s="19" t="s">
        <v>91</v>
      </c>
      <c r="C74" s="19" t="s">
        <v>92</v>
      </c>
      <c r="D74" s="562"/>
      <c r="E74" s="563"/>
      <c r="F74" s="563"/>
      <c r="G74" s="563"/>
      <c r="H74" s="563"/>
      <c r="I74" s="563"/>
      <c r="J74" s="563"/>
      <c r="K74" s="563"/>
      <c r="L74" s="563"/>
      <c r="M74" s="563"/>
      <c r="N74" s="563"/>
      <c r="O74" s="563"/>
      <c r="P74" s="563"/>
      <c r="Q74" s="563"/>
      <c r="R74" s="563"/>
      <c r="S74" s="563"/>
      <c r="T74" s="563"/>
      <c r="U74" s="563"/>
      <c r="V74" s="563"/>
      <c r="W74" s="563"/>
      <c r="X74" s="563"/>
      <c r="Y74" s="563"/>
      <c r="Z74" s="563"/>
      <c r="AA74" s="563"/>
      <c r="AB74" s="563"/>
      <c r="AC74" s="563"/>
      <c r="AD74" s="563"/>
      <c r="AE74" s="563"/>
      <c r="AF74" s="563"/>
      <c r="AG74" s="563"/>
      <c r="AH74" s="563"/>
      <c r="AI74" s="563"/>
      <c r="AJ74" s="563"/>
      <c r="AK74" s="563"/>
      <c r="AL74" s="563"/>
      <c r="AM74" s="563"/>
      <c r="AN74" s="563"/>
      <c r="AO74" s="563"/>
      <c r="AP74" s="563"/>
      <c r="AQ74" s="563"/>
      <c r="AR74" s="563"/>
      <c r="AS74" s="563"/>
      <c r="AT74" s="563"/>
      <c r="AU74" s="563"/>
      <c r="AV74" s="563"/>
      <c r="AW74" s="563"/>
      <c r="AX74" s="563"/>
      <c r="AY74" s="563"/>
      <c r="AZ74" s="563"/>
      <c r="BA74" s="563"/>
      <c r="BB74" s="563"/>
      <c r="BC74" s="563"/>
      <c r="BD74" s="564"/>
    </row>
    <row r="75" spans="1:56" s="36" customFormat="1" x14ac:dyDescent="0.2">
      <c r="A75" s="551"/>
      <c r="B75" s="20" t="s">
        <v>90</v>
      </c>
      <c r="C75" s="21">
        <f>SUM(D75:BD75)</f>
        <v>0</v>
      </c>
      <c r="D75" s="565"/>
      <c r="E75" s="566"/>
      <c r="F75" s="566"/>
      <c r="G75" s="566"/>
      <c r="H75" s="566"/>
      <c r="I75" s="566"/>
      <c r="J75" s="566"/>
      <c r="K75" s="566"/>
      <c r="L75" s="566"/>
      <c r="M75" s="566"/>
      <c r="N75" s="566"/>
      <c r="O75" s="566"/>
      <c r="P75" s="566"/>
      <c r="Q75" s="566"/>
      <c r="R75" s="566"/>
      <c r="S75" s="566"/>
      <c r="T75" s="566"/>
      <c r="U75" s="566"/>
      <c r="V75" s="566"/>
      <c r="W75" s="566"/>
      <c r="X75" s="566"/>
      <c r="Y75" s="566"/>
      <c r="Z75" s="566"/>
      <c r="AA75" s="566"/>
      <c r="AB75" s="566"/>
      <c r="AC75" s="566"/>
      <c r="AD75" s="566"/>
      <c r="AE75" s="566"/>
      <c r="AF75" s="566"/>
      <c r="AG75" s="566"/>
      <c r="AH75" s="566"/>
      <c r="AI75" s="566"/>
      <c r="AJ75" s="566"/>
      <c r="AK75" s="566"/>
      <c r="AL75" s="566"/>
      <c r="AM75" s="566"/>
      <c r="AN75" s="566"/>
      <c r="AO75" s="566"/>
      <c r="AP75" s="566"/>
      <c r="AQ75" s="566"/>
      <c r="AR75" s="566"/>
      <c r="AS75" s="566"/>
      <c r="AT75" s="566"/>
      <c r="AU75" s="566"/>
      <c r="AV75" s="566"/>
      <c r="AW75" s="566"/>
      <c r="AX75" s="566"/>
      <c r="AY75" s="566"/>
      <c r="AZ75" s="566"/>
      <c r="BA75" s="566"/>
      <c r="BB75" s="566"/>
      <c r="BC75" s="566"/>
      <c r="BD75" s="567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32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33">
        <f>SUMIFS(Import!$G:$G,Import!$A:$A,BD$1,Import!$B:$B,$A77,Import!$C:$C,$A$1)</f>
        <v>0</v>
      </c>
    </row>
    <row r="78" spans="1:56" s="36" customFormat="1" x14ac:dyDescent="0.2">
      <c r="A78" s="549"/>
      <c r="B78" s="19" t="s">
        <v>117</v>
      </c>
      <c r="C78" s="437">
        <f>SUM(D78:BD78)</f>
        <v>0</v>
      </c>
      <c r="D78" s="434">
        <f>SUMIFS(Import!$H:$H,Import!$A:$A,D$1,Import!$B:$B,$A77,Import!$D:$D,"PC Lead")</f>
        <v>0</v>
      </c>
      <c r="E78" s="435">
        <f>SUMIFS(Import!$H:$H,Import!$A:$A,E$1,Import!$B:$B,$A77,Import!$D:$D,"PC Lead")</f>
        <v>0</v>
      </c>
      <c r="F78" s="435">
        <f>SUMIFS(Import!$H:$H,Import!$A:$A,F$1,Import!$B:$B,$A77,Import!$D:$D,"PC Lead")</f>
        <v>0</v>
      </c>
      <c r="G78" s="435">
        <f>SUMIFS(Import!$H:$H,Import!$A:$A,G$1,Import!$B:$B,$A77,Import!$D:$D,"PC Lead")</f>
        <v>0</v>
      </c>
      <c r="H78" s="435">
        <f>SUMIFS(Import!$H:$H,Import!$A:$A,H$1,Import!$B:$B,$A77,Import!$D:$D,"PC Lead")</f>
        <v>0</v>
      </c>
      <c r="I78" s="435">
        <f>SUMIFS(Import!$H:$H,Import!$A:$A,I$1,Import!$B:$B,$A77,Import!$D:$D,"PC Lead")</f>
        <v>0</v>
      </c>
      <c r="J78" s="435">
        <f>SUMIFS(Import!$H:$H,Import!$A:$A,J$1,Import!$B:$B,$A77,Import!$D:$D,"PC Lead")</f>
        <v>0</v>
      </c>
      <c r="K78" s="435">
        <f>SUMIFS(Import!$H:$H,Import!$A:$A,K$1,Import!$B:$B,$A77,Import!$D:$D,"PC Lead")</f>
        <v>0</v>
      </c>
      <c r="L78" s="435">
        <f>SUMIFS(Import!$H:$H,Import!$A:$A,L$1,Import!$B:$B,$A77,Import!$D:$D,"PC Lead")</f>
        <v>0</v>
      </c>
      <c r="M78" s="435">
        <f>SUMIFS(Import!$H:$H,Import!$A:$A,M$1,Import!$B:$B,$A77,Import!$D:$D,"PC Lead")</f>
        <v>0</v>
      </c>
      <c r="N78" s="435">
        <f>SUMIFS(Import!$H:$H,Import!$A:$A,N$1,Import!$B:$B,$A77,Import!$D:$D,"PC Lead")</f>
        <v>0</v>
      </c>
      <c r="O78" s="435">
        <f>SUMIFS(Import!$H:$H,Import!$A:$A,O$1,Import!$B:$B,$A77,Import!$D:$D,"PC Lead")</f>
        <v>0</v>
      </c>
      <c r="P78" s="435">
        <f>SUMIFS(Import!$H:$H,Import!$A:$A,P$1,Import!$B:$B,$A77,Import!$D:$D,"PC Lead")</f>
        <v>0</v>
      </c>
      <c r="Q78" s="435">
        <f>SUMIFS(Import!$H:$H,Import!$A:$A,Q$1,Import!$B:$B,$A77,Import!$D:$D,"PC Lead")</f>
        <v>0</v>
      </c>
      <c r="R78" s="435">
        <f>SUMIFS(Import!$H:$H,Import!$A:$A,R$1,Import!$B:$B,$A77,Import!$D:$D,"PC Lead")</f>
        <v>0</v>
      </c>
      <c r="S78" s="435">
        <f>SUMIFS(Import!$H:$H,Import!$A:$A,S$1,Import!$B:$B,$A77,Import!$D:$D,"PC Lead")</f>
        <v>0</v>
      </c>
      <c r="T78" s="435">
        <f>SUMIFS(Import!$H:$H,Import!$A:$A,T$1,Import!$B:$B,$A77,Import!$D:$D,"PC Lead")</f>
        <v>0</v>
      </c>
      <c r="U78" s="435">
        <f>SUMIFS(Import!$H:$H,Import!$A:$A,U$1,Import!$B:$B,$A77,Import!$D:$D,"PC Lead")</f>
        <v>0</v>
      </c>
      <c r="V78" s="435">
        <f>SUMIFS(Import!$H:$H,Import!$A:$A,V$1,Import!$B:$B,$A77,Import!$D:$D,"PC Lead")</f>
        <v>0</v>
      </c>
      <c r="W78" s="435">
        <f>SUMIFS(Import!$H:$H,Import!$A:$A,W$1,Import!$B:$B,$A77,Import!$D:$D,"PC Lead")</f>
        <v>0</v>
      </c>
      <c r="X78" s="435">
        <f>SUMIFS(Import!$H:$H,Import!$A:$A,X$1,Import!$B:$B,$A77,Import!$D:$D,"PC Lead")</f>
        <v>0</v>
      </c>
      <c r="Y78" s="435">
        <f>SUMIFS(Import!$H:$H,Import!$A:$A,Y$1,Import!$B:$B,$A77,Import!$D:$D,"PC Lead")</f>
        <v>0</v>
      </c>
      <c r="Z78" s="435">
        <f>SUMIFS(Import!$H:$H,Import!$A:$A,Z$1,Import!$B:$B,$A77,Import!$D:$D,"PC Lead")</f>
        <v>0</v>
      </c>
      <c r="AA78" s="435">
        <f>SUMIFS(Import!$H:$H,Import!$A:$A,AA$1,Import!$B:$B,$A77,Import!$D:$D,"PC Lead")</f>
        <v>0</v>
      </c>
      <c r="AB78" s="435">
        <f>SUMIFS(Import!$H:$H,Import!$A:$A,AB$1,Import!$B:$B,$A77,Import!$D:$D,"PC Lead")</f>
        <v>0</v>
      </c>
      <c r="AC78" s="435">
        <f>SUMIFS(Import!$H:$H,Import!$A:$A,AC$1,Import!$B:$B,$A77,Import!$D:$D,"PC Lead")</f>
        <v>0</v>
      </c>
      <c r="AD78" s="435">
        <f>SUMIFS(Import!$H:$H,Import!$A:$A,AD$1,Import!$B:$B,$A77,Import!$D:$D,"PC Lead")</f>
        <v>0</v>
      </c>
      <c r="AE78" s="435">
        <f>SUMIFS(Import!$H:$H,Import!$A:$A,AE$1,Import!$B:$B,$A77,Import!$D:$D,"PC Lead")</f>
        <v>0</v>
      </c>
      <c r="AF78" s="435">
        <f>SUMIFS(Import!$H:$H,Import!$A:$A,AF$1,Import!$B:$B,$A77,Import!$D:$D,"PC Lead")</f>
        <v>0</v>
      </c>
      <c r="AG78" s="435">
        <f>SUMIFS(Import!$H:$H,Import!$A:$A,AG$1,Import!$B:$B,$A77,Import!$D:$D,"PC Lead")</f>
        <v>0</v>
      </c>
      <c r="AH78" s="435">
        <f>SUMIFS(Import!$H:$H,Import!$A:$A,AH$1,Import!$B:$B,$A77,Import!$D:$D,"PC Lead")</f>
        <v>0</v>
      </c>
      <c r="AI78" s="435">
        <f>SUMIFS(Import!$H:$H,Import!$A:$A,AI$1,Import!$B:$B,$A77,Import!$D:$D,"PC Lead")</f>
        <v>0</v>
      </c>
      <c r="AJ78" s="435">
        <f>SUMIFS(Import!$H:$H,Import!$A:$A,AJ$1,Import!$B:$B,$A77,Import!$D:$D,"PC Lead")</f>
        <v>0</v>
      </c>
      <c r="AK78" s="435">
        <f>SUMIFS(Import!$H:$H,Import!$A:$A,AK$1,Import!$B:$B,$A77,Import!$D:$D,"PC Lead")</f>
        <v>0</v>
      </c>
      <c r="AL78" s="435">
        <f>SUMIFS(Import!$H:$H,Import!$A:$A,AL$1,Import!$B:$B,$A77,Import!$D:$D,"PC Lead")</f>
        <v>0</v>
      </c>
      <c r="AM78" s="435">
        <f>SUMIFS(Import!$H:$H,Import!$A:$A,AM$1,Import!$B:$B,$A77,Import!$D:$D,"PC Lead")</f>
        <v>0</v>
      </c>
      <c r="AN78" s="435">
        <f>SUMIFS(Import!$H:$H,Import!$A:$A,AN$1,Import!$B:$B,$A77,Import!$D:$D,"PC Lead")</f>
        <v>0</v>
      </c>
      <c r="AO78" s="435">
        <f>SUMIFS(Import!$H:$H,Import!$A:$A,AO$1,Import!$B:$B,$A77,Import!$D:$D,"PC Lead")</f>
        <v>0</v>
      </c>
      <c r="AP78" s="435">
        <f>SUMIFS(Import!$H:$H,Import!$A:$A,AP$1,Import!$B:$B,$A77,Import!$D:$D,"PC Lead")</f>
        <v>0</v>
      </c>
      <c r="AQ78" s="435">
        <f>SUMIFS(Import!$H:$H,Import!$A:$A,AQ$1,Import!$B:$B,$A77,Import!$D:$D,"PC Lead")</f>
        <v>0</v>
      </c>
      <c r="AR78" s="435">
        <f>SUMIFS(Import!$H:$H,Import!$A:$A,AR$1,Import!$B:$B,$A77,Import!$D:$D,"PC Lead")</f>
        <v>0</v>
      </c>
      <c r="AS78" s="435">
        <f>SUMIFS(Import!$H:$H,Import!$A:$A,AS$1,Import!$B:$B,$A77,Import!$D:$D,"PC Lead")</f>
        <v>0</v>
      </c>
      <c r="AT78" s="435">
        <f>SUMIFS(Import!$H:$H,Import!$A:$A,AT$1,Import!$B:$B,$A77,Import!$D:$D,"PC Lead")</f>
        <v>0</v>
      </c>
      <c r="AU78" s="435">
        <f>SUMIFS(Import!$H:$H,Import!$A:$A,AU$1,Import!$B:$B,$A77,Import!$D:$D,"PC Lead")</f>
        <v>0</v>
      </c>
      <c r="AV78" s="435">
        <f>SUMIFS(Import!$H:$H,Import!$A:$A,AV$1,Import!$B:$B,$A77,Import!$D:$D,"PC Lead")</f>
        <v>0</v>
      </c>
      <c r="AW78" s="435">
        <f>SUMIFS(Import!$H:$H,Import!$A:$A,AW$1,Import!$B:$B,$A77,Import!$D:$D,"PC Lead")</f>
        <v>0</v>
      </c>
      <c r="AX78" s="435">
        <f>SUMIFS(Import!$H:$H,Import!$A:$A,AX$1,Import!$B:$B,$A77,Import!$D:$D,"PC Lead")</f>
        <v>0</v>
      </c>
      <c r="AY78" s="435">
        <f>SUMIFS(Import!$H:$H,Import!$A:$A,AY$1,Import!$B:$B,$A77,Import!$D:$D,"PC Lead")</f>
        <v>0</v>
      </c>
      <c r="AZ78" s="435">
        <f>SUMIFS(Import!$H:$H,Import!$A:$A,AZ$1,Import!$B:$B,$A77,Import!$D:$D,"PC Lead")</f>
        <v>0</v>
      </c>
      <c r="BA78" s="435">
        <f>SUMIFS(Import!$H:$H,Import!$A:$A,BA$1,Import!$B:$B,$A77,Import!$D:$D,"PC Lead")</f>
        <v>0</v>
      </c>
      <c r="BB78" s="435">
        <f>SUMIFS(Import!$H:$H,Import!$A:$A,BB$1,Import!$B:$B,$A77,Import!$D:$D,"PC Lead")</f>
        <v>0</v>
      </c>
      <c r="BC78" s="435">
        <f>SUMIFS(Import!$H:$H,Import!$A:$A,BC$1,Import!$B:$B,$A77,Import!$D:$D,"PC Lead")</f>
        <v>0</v>
      </c>
      <c r="BD78" s="436">
        <f>SUMIFS(Import!$H:$H,Import!$A:$A,BD$1,Import!$B:$B,$A77,Import!$D:$D,"PC Lead")</f>
        <v>0</v>
      </c>
    </row>
    <row r="79" spans="1:56" s="36" customFormat="1" x14ac:dyDescent="0.2">
      <c r="A79" s="550"/>
      <c r="B79" s="19" t="s">
        <v>91</v>
      </c>
      <c r="C79" s="19" t="s">
        <v>92</v>
      </c>
      <c r="D79" s="562"/>
      <c r="E79" s="563"/>
      <c r="F79" s="563"/>
      <c r="G79" s="563"/>
      <c r="H79" s="563"/>
      <c r="I79" s="563"/>
      <c r="J79" s="563"/>
      <c r="K79" s="563"/>
      <c r="L79" s="563"/>
      <c r="M79" s="563"/>
      <c r="N79" s="563"/>
      <c r="O79" s="563"/>
      <c r="P79" s="563"/>
      <c r="Q79" s="563"/>
      <c r="R79" s="563"/>
      <c r="S79" s="563"/>
      <c r="T79" s="563"/>
      <c r="U79" s="563"/>
      <c r="V79" s="563"/>
      <c r="W79" s="563"/>
      <c r="X79" s="563"/>
      <c r="Y79" s="563"/>
      <c r="Z79" s="563"/>
      <c r="AA79" s="563"/>
      <c r="AB79" s="563"/>
      <c r="AC79" s="563"/>
      <c r="AD79" s="563"/>
      <c r="AE79" s="563"/>
      <c r="AF79" s="563"/>
      <c r="AG79" s="563"/>
      <c r="AH79" s="563"/>
      <c r="AI79" s="563"/>
      <c r="AJ79" s="563"/>
      <c r="AK79" s="563"/>
      <c r="AL79" s="563"/>
      <c r="AM79" s="563"/>
      <c r="AN79" s="563"/>
      <c r="AO79" s="563"/>
      <c r="AP79" s="563"/>
      <c r="AQ79" s="563"/>
      <c r="AR79" s="563"/>
      <c r="AS79" s="563"/>
      <c r="AT79" s="563"/>
      <c r="AU79" s="563"/>
      <c r="AV79" s="563"/>
      <c r="AW79" s="563"/>
      <c r="AX79" s="563"/>
      <c r="AY79" s="563"/>
      <c r="AZ79" s="563"/>
      <c r="BA79" s="563"/>
      <c r="BB79" s="563"/>
      <c r="BC79" s="563"/>
      <c r="BD79" s="564"/>
    </row>
    <row r="80" spans="1:56" s="36" customFormat="1" x14ac:dyDescent="0.2">
      <c r="A80" s="551"/>
      <c r="B80" s="20" t="s">
        <v>90</v>
      </c>
      <c r="C80" s="21">
        <f>SUM(D80:BD80)</f>
        <v>0</v>
      </c>
      <c r="D80" s="565"/>
      <c r="E80" s="566"/>
      <c r="F80" s="566"/>
      <c r="G80" s="566"/>
      <c r="H80" s="566"/>
      <c r="I80" s="566"/>
      <c r="J80" s="566"/>
      <c r="K80" s="566"/>
      <c r="L80" s="566"/>
      <c r="M80" s="566"/>
      <c r="N80" s="566"/>
      <c r="O80" s="566"/>
      <c r="P80" s="566"/>
      <c r="Q80" s="566"/>
      <c r="R80" s="566"/>
      <c r="S80" s="566"/>
      <c r="T80" s="566"/>
      <c r="U80" s="566"/>
      <c r="V80" s="566"/>
      <c r="W80" s="566"/>
      <c r="X80" s="566"/>
      <c r="Y80" s="566"/>
      <c r="Z80" s="566"/>
      <c r="AA80" s="566"/>
      <c r="AB80" s="566"/>
      <c r="AC80" s="566"/>
      <c r="AD80" s="566"/>
      <c r="AE80" s="566"/>
      <c r="AF80" s="566"/>
      <c r="AG80" s="566"/>
      <c r="AH80" s="566"/>
      <c r="AI80" s="566"/>
      <c r="AJ80" s="566"/>
      <c r="AK80" s="566"/>
      <c r="AL80" s="566"/>
      <c r="AM80" s="566"/>
      <c r="AN80" s="566"/>
      <c r="AO80" s="566"/>
      <c r="AP80" s="566"/>
      <c r="AQ80" s="566"/>
      <c r="AR80" s="566"/>
      <c r="AS80" s="566"/>
      <c r="AT80" s="566"/>
      <c r="AU80" s="566"/>
      <c r="AV80" s="566"/>
      <c r="AW80" s="566"/>
      <c r="AX80" s="566"/>
      <c r="AY80" s="566"/>
      <c r="AZ80" s="566"/>
      <c r="BA80" s="566"/>
      <c r="BB80" s="566"/>
      <c r="BC80" s="566"/>
      <c r="BD80" s="567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>SUMIF(EmployeeList,D$1,TotalRegWage)</f>
        <v>0</v>
      </c>
      <c r="E82" s="5">
        <f>SUMIF(EmployeeList,E$1,TotalRegWage)</f>
        <v>0</v>
      </c>
      <c r="F82" s="5">
        <f>SUMIF(EmployeeList,F$1,TotalRegWage)</f>
        <v>0</v>
      </c>
      <c r="G82" s="5">
        <f>SUMIF(EmployeeList,G$1,TotalRegWage)</f>
        <v>0</v>
      </c>
      <c r="H82" s="5">
        <f>SUMIF(EmployeeList,H$1,TotalRegWage)</f>
        <v>0</v>
      </c>
      <c r="I82" s="5">
        <f>SUMIF(EmployeeList,I$1,TotalRegWage)</f>
        <v>0</v>
      </c>
      <c r="J82" s="5">
        <f>SUMIF(EmployeeList,J$1,TotalRegWage)</f>
        <v>0</v>
      </c>
      <c r="K82" s="5">
        <f>SUMIF(EmployeeList,K$1,TotalRegWage)</f>
        <v>0</v>
      </c>
      <c r="L82" s="5">
        <f>SUMIF(EmployeeList,L$1,TotalRegWage)</f>
        <v>0</v>
      </c>
      <c r="M82" s="5">
        <f>SUMIF(EmployeeList,M$1,TotalRegWage)</f>
        <v>0</v>
      </c>
      <c r="N82" s="5">
        <f>SUMIF(EmployeeList,N$1,TotalRegWage)</f>
        <v>0</v>
      </c>
      <c r="O82" s="5">
        <f>SUMIF(EmployeeList,O$1,TotalRegWage)</f>
        <v>0</v>
      </c>
      <c r="P82" s="5">
        <f>SUMIF(EmployeeList,P$1,TotalRegWage)</f>
        <v>0</v>
      </c>
      <c r="Q82" s="5">
        <f>SUMIF(EmployeeList,Q$1,TotalRegWage)</f>
        <v>0</v>
      </c>
      <c r="R82" s="5">
        <f>SUMIF(EmployeeList,R$1,TotalRegWage)</f>
        <v>0</v>
      </c>
      <c r="S82" s="5">
        <f>SUMIF(EmployeeList,S$1,TotalRegWage)</f>
        <v>0</v>
      </c>
      <c r="T82" s="5">
        <f>SUMIF(EmployeeList,T$1,TotalRegWage)</f>
        <v>0</v>
      </c>
      <c r="U82" s="5">
        <f>SUMIF(EmployeeList,U$1,TotalRegWage)</f>
        <v>0</v>
      </c>
      <c r="V82" s="5">
        <f>SUMIF(EmployeeList,V$1,TotalRegWage)</f>
        <v>0</v>
      </c>
      <c r="W82" s="5">
        <f>SUMIF(EmployeeList,W$1,TotalRegWage)</f>
        <v>0</v>
      </c>
      <c r="X82" s="5">
        <f>SUMIF(EmployeeList,X$1,TotalRegWage)</f>
        <v>0</v>
      </c>
      <c r="Y82" s="5">
        <f>SUMIF(EmployeeList,Y$1,TotalRegWage)</f>
        <v>0</v>
      </c>
      <c r="Z82" s="5">
        <f>SUMIF(EmployeeList,Z$1,TotalRegWage)</f>
        <v>0</v>
      </c>
      <c r="AA82" s="5">
        <f>SUMIF(EmployeeList,AA$1,TotalRegWage)</f>
        <v>0</v>
      </c>
      <c r="AB82" s="5">
        <f>SUMIF(EmployeeList,AB$1,TotalRegWage)</f>
        <v>0</v>
      </c>
      <c r="AC82" s="5">
        <f>SUMIF(EmployeeList,AC$1,TotalRegWage)</f>
        <v>0</v>
      </c>
      <c r="AD82" s="5">
        <f>SUMIF(EmployeeList,AD$1,TotalRegWage)</f>
        <v>0</v>
      </c>
      <c r="AE82" s="5">
        <f>SUMIF(EmployeeList,AE$1,TotalRegWage)</f>
        <v>0</v>
      </c>
      <c r="AF82" s="5">
        <f>SUMIF(EmployeeList,AF$1,TotalRegWage)</f>
        <v>0</v>
      </c>
      <c r="AG82" s="6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2" thickBot="1" x14ac:dyDescent="0.25">
      <c r="A83" s="446"/>
      <c r="B83" s="41"/>
      <c r="C83" s="17" t="s">
        <v>80</v>
      </c>
      <c r="D83" s="447">
        <f>SUMIF(EmployeeList,D$1,TotalSecWage)</f>
        <v>0</v>
      </c>
      <c r="E83" s="448">
        <f>SUMIF(EmployeeList,E$1,TotalSecWage)</f>
        <v>0</v>
      </c>
      <c r="F83" s="448">
        <f>SUMIF(EmployeeList,F$1,TotalSecWage)</f>
        <v>0</v>
      </c>
      <c r="G83" s="448">
        <f>SUMIF(EmployeeList,G$1,TotalSecWage)</f>
        <v>0</v>
      </c>
      <c r="H83" s="448">
        <f>SUMIF(EmployeeList,H$1,TotalSecWage)</f>
        <v>0</v>
      </c>
      <c r="I83" s="448">
        <f>SUMIF(EmployeeList,I$1,TotalSecWage)</f>
        <v>0</v>
      </c>
      <c r="J83" s="448">
        <f>SUMIF(EmployeeList,J$1,TotalSecWage)</f>
        <v>0</v>
      </c>
      <c r="K83" s="448">
        <f>SUMIF(EmployeeList,K$1,TotalSecWage)</f>
        <v>0</v>
      </c>
      <c r="L83" s="448">
        <f>SUMIF(EmployeeList,L$1,TotalSecWage)</f>
        <v>0</v>
      </c>
      <c r="M83" s="448">
        <f>SUMIF(EmployeeList,M$1,TotalSecWage)</f>
        <v>0</v>
      </c>
      <c r="N83" s="448">
        <f>SUMIF(EmployeeList,N$1,TotalSecWage)</f>
        <v>0</v>
      </c>
      <c r="O83" s="448">
        <f>SUMIF(EmployeeList,O$1,TotalSecWage)</f>
        <v>0</v>
      </c>
      <c r="P83" s="448">
        <f>SUMIF(EmployeeList,P$1,TotalSecWage)</f>
        <v>0</v>
      </c>
      <c r="Q83" s="448">
        <f>SUMIF(EmployeeList,Q$1,TotalSecWage)</f>
        <v>0</v>
      </c>
      <c r="R83" s="448">
        <f>SUMIF(EmployeeList,R$1,TotalSecWage)</f>
        <v>0</v>
      </c>
      <c r="S83" s="448">
        <f>SUMIF(EmployeeList,S$1,TotalSecWage)</f>
        <v>0</v>
      </c>
      <c r="T83" s="448">
        <f>SUMIF(EmployeeList,T$1,TotalSecWage)</f>
        <v>0</v>
      </c>
      <c r="U83" s="448">
        <f>SUMIF(EmployeeList,U$1,TotalSecWage)</f>
        <v>0</v>
      </c>
      <c r="V83" s="448">
        <f>SUMIF(EmployeeList,V$1,TotalSecWage)</f>
        <v>0</v>
      </c>
      <c r="W83" s="448">
        <f>SUMIF(EmployeeList,W$1,TotalSecWage)</f>
        <v>0</v>
      </c>
      <c r="X83" s="448">
        <f>SUMIF(EmployeeList,X$1,TotalSecWage)</f>
        <v>0</v>
      </c>
      <c r="Y83" s="448">
        <f>SUMIF(EmployeeList,Y$1,TotalSecWage)</f>
        <v>0</v>
      </c>
      <c r="Z83" s="448">
        <f>SUMIF(EmployeeList,Z$1,TotalSecWage)</f>
        <v>0</v>
      </c>
      <c r="AA83" s="448">
        <f>SUMIF(EmployeeList,AA$1,TotalSecWage)</f>
        <v>0</v>
      </c>
      <c r="AB83" s="448">
        <f>SUMIF(EmployeeList,AB$1,TotalSecWage)</f>
        <v>0</v>
      </c>
      <c r="AC83" s="448">
        <f>SUMIF(EmployeeList,AC$1,TotalSecWage)</f>
        <v>0</v>
      </c>
      <c r="AD83" s="448">
        <f>SUMIF(EmployeeList,AD$1,TotalSecWage)</f>
        <v>0</v>
      </c>
      <c r="AE83" s="448">
        <f>SUMIF(EmployeeList,AE$1,TotalSecWage)</f>
        <v>0</v>
      </c>
      <c r="AF83" s="448">
        <f>SUMIF(EmployeeList,AF$1,TotalSecWage)</f>
        <v>0</v>
      </c>
      <c r="AG83" s="448">
        <f>SUMIF(EmployeeList,AG$1,TotalSecWage)</f>
        <v>0</v>
      </c>
      <c r="AH83" s="448">
        <f>SUMIF(EmployeeList,AH$1,TotalSecWage)</f>
        <v>0</v>
      </c>
      <c r="AI83" s="449">
        <f>SUMIF(EmployeeList,AI$1,TotalSecWage)</f>
        <v>0</v>
      </c>
      <c r="AJ83" s="448">
        <f>SUMIF(EmployeeList,AJ$1,TotalSecWage)</f>
        <v>0</v>
      </c>
      <c r="AK83" s="448">
        <f>SUMIF(EmployeeList,AK$1,TotalSecWage)</f>
        <v>0</v>
      </c>
      <c r="AL83" s="448">
        <f>SUMIF(EmployeeList,AL$1,TotalSecWage)</f>
        <v>0</v>
      </c>
      <c r="AM83" s="448">
        <f>SUMIF(EmployeeList,AM$1,TotalSecWage)</f>
        <v>0</v>
      </c>
      <c r="AN83" s="448">
        <f>SUMIF(EmployeeList,AN$1,TotalSecWage)</f>
        <v>0</v>
      </c>
      <c r="AO83" s="448">
        <f>SUMIF(EmployeeList,AO$1,TotalSecWage)</f>
        <v>0</v>
      </c>
      <c r="AP83" s="448">
        <f>SUMIF(EmployeeList,AP$1,TotalSecWage)</f>
        <v>0</v>
      </c>
      <c r="AQ83" s="448">
        <f>SUMIF(EmployeeList,AQ$1,TotalSecWage)</f>
        <v>0</v>
      </c>
      <c r="AR83" s="448">
        <f>SUMIF(EmployeeList,AR$1,TotalSecWage)</f>
        <v>0</v>
      </c>
      <c r="AS83" s="448">
        <f>SUMIF(EmployeeList,AS$1,TotalSecWage)</f>
        <v>0</v>
      </c>
      <c r="AT83" s="448">
        <f>SUMIF(EmployeeList,AT$1,TotalSecWage)</f>
        <v>0</v>
      </c>
      <c r="AU83" s="448">
        <f>SUMIF(EmployeeList,AU$1,TotalSecWage)</f>
        <v>0</v>
      </c>
      <c r="AV83" s="448">
        <f>SUMIF(EmployeeList,AV$1,TotalSecWage)</f>
        <v>0</v>
      </c>
      <c r="AW83" s="448">
        <f>SUMIF(EmployeeList,AW$1,TotalSecWage)</f>
        <v>0</v>
      </c>
      <c r="AX83" s="448">
        <f>SUMIF(EmployeeList,AX$1,TotalSecWage)</f>
        <v>0</v>
      </c>
      <c r="AY83" s="448">
        <f>SUMIF(EmployeeList,AY$1,TotalSecWage)</f>
        <v>0</v>
      </c>
      <c r="AZ83" s="448">
        <f>SUMIF(EmployeeList,AZ$1,TotalSecWage)</f>
        <v>0</v>
      </c>
      <c r="BA83" s="448">
        <f>SUMIF(EmployeeList,BA$1,TotalSecWage)</f>
        <v>0</v>
      </c>
      <c r="BB83" s="448">
        <f>SUMIF(EmployeeList,BB$1,TotalSecWage)</f>
        <v>0</v>
      </c>
      <c r="BC83" s="448">
        <f>SUMIF(EmployeeList,BC$1,TotalSecWage)</f>
        <v>0</v>
      </c>
      <c r="BD83" s="450">
        <f>SUMIF(EmployeeList,BD$1,TotalSecWage)</f>
        <v>0</v>
      </c>
    </row>
    <row r="84" spans="1:56" s="46" customFormat="1" ht="12" thickBot="1" x14ac:dyDescent="0.25">
      <c r="A84" s="40"/>
      <c r="B84" s="41"/>
      <c r="C84" s="42"/>
      <c r="D84" s="43"/>
      <c r="E84" s="42"/>
      <c r="F84" s="42"/>
      <c r="G84" s="42"/>
      <c r="H84" s="42"/>
      <c r="I84" s="44"/>
      <c r="J84" s="42"/>
      <c r="K84" s="44"/>
      <c r="L84" s="42"/>
      <c r="M84" s="42"/>
      <c r="N84" s="42"/>
      <c r="O84" s="42"/>
      <c r="P84" s="42"/>
      <c r="Q84" s="42"/>
      <c r="R84" s="44"/>
      <c r="S84" s="42"/>
      <c r="T84" s="42"/>
      <c r="U84" s="44"/>
      <c r="V84" s="44"/>
      <c r="W84" s="44"/>
      <c r="X84" s="44"/>
      <c r="Y84" s="42"/>
      <c r="Z84" s="42"/>
      <c r="AA84" s="44"/>
      <c r="AB84" s="42"/>
      <c r="AC84" s="42"/>
      <c r="AD84" s="42"/>
      <c r="AE84" s="44"/>
      <c r="AF84" s="42"/>
      <c r="AG84" s="44"/>
      <c r="AH84" s="44"/>
      <c r="AI84" s="42"/>
      <c r="AJ84" s="42"/>
      <c r="AK84" s="42"/>
      <c r="AL84" s="44"/>
      <c r="AM84" s="44"/>
      <c r="AN84" s="42"/>
      <c r="AO84" s="42"/>
      <c r="AP84" s="42"/>
      <c r="AQ84" s="44"/>
      <c r="AR84" s="42"/>
      <c r="AS84" s="44"/>
      <c r="AT84" s="42"/>
      <c r="AU84" s="42"/>
      <c r="AV84" s="42"/>
      <c r="AW84" s="42"/>
      <c r="AX84" s="44"/>
      <c r="AY84" s="42"/>
      <c r="AZ84" s="42"/>
      <c r="BA84" s="44"/>
      <c r="BB84" s="44"/>
      <c r="BC84" s="42"/>
      <c r="BD84" s="45"/>
    </row>
    <row r="85" spans="1:56" ht="12" thickBot="1" x14ac:dyDescent="0.25">
      <c r="A85" s="46"/>
      <c r="B85" s="26" t="s">
        <v>9</v>
      </c>
      <c r="C85" s="27">
        <f>SUM(D85:BD85)</f>
        <v>0</v>
      </c>
      <c r="D85" s="8">
        <f>SUM(D2,D7,D12,D17,D22,D27,D32,D37,D42,D47,D52,D57,D62,D67,D72,D77)</f>
        <v>0</v>
      </c>
      <c r="E85" s="9">
        <f>SUM(E2,E7,E12,E17,E22,E27,E32,E37,E42,E47,E52,E57,E62,E67,E72,E77)</f>
        <v>0</v>
      </c>
      <c r="F85" s="9">
        <f>SUM(F2,F7,F12,F17,F22,F27,F32,F37,F42,F47,F52,F57,F62,F67,F72,F77)</f>
        <v>0</v>
      </c>
      <c r="G85" s="9">
        <f>SUM(G2,G7,G12,G17,G22,G27,G32,G37,G42,G47,G52,G57,G62,G67,G72,G77)</f>
        <v>0</v>
      </c>
      <c r="H85" s="9">
        <f>SUM(H2,H7,H12,H17,H22,H27,H32,H37,H42,H47,H52,H57,H62,H67,H72,H77)</f>
        <v>0</v>
      </c>
      <c r="I85" s="9">
        <f>SUM(I2,I7,I12,I17,I22,I27,I32,I37,I42,I47,I52,I57,I62,I67,I72,I77)</f>
        <v>0</v>
      </c>
      <c r="J85" s="9">
        <f>SUM(J2,J7,J12,J17,J22,J27,J32,J37,J42,J47,J52,J57,J62,J67,J72,J77)</f>
        <v>0</v>
      </c>
      <c r="K85" s="9">
        <f>SUM(K2,K7,K12,K17,K22,K27,K32,K37,K42,K47,K52,K57,K62,K67,K72,K77)</f>
        <v>0</v>
      </c>
      <c r="L85" s="9">
        <f>SUM(L2,L7,L12,L17,L22,L27,L32,L37,L42,L47,L52,L57,L62,L67,L72,L77)</f>
        <v>0</v>
      </c>
      <c r="M85" s="9">
        <f>SUM(M2,M7,M12,M17,M22,M27,M32,M37,M42,M47,M52,M57,M62,M67,M72,M77)</f>
        <v>0</v>
      </c>
      <c r="N85" s="9">
        <f>SUM(N2,N7,N12,N17,N22,N27,N32,N37,N42,N47,N52,N57,N62,N67,N72,N77)</f>
        <v>0</v>
      </c>
      <c r="O85" s="9">
        <f>SUM(O2,O7,O12,O17,O22,O27,O32,O37,O42,O47,O52,O57,O62,O67,O72,O77)</f>
        <v>0</v>
      </c>
      <c r="P85" s="9">
        <f>SUM(P2,P7,P12,P17,P22,P27,P32,P37,P42,P47,P52,P57,P62,P67,P72,P77)</f>
        <v>0</v>
      </c>
      <c r="Q85" s="9">
        <f>SUM(Q2,Q7,Q12,Q17,Q22,Q27,Q32,Q37,Q42,Q47,Q52,Q57,Q62,Q67,Q72,Q77)</f>
        <v>0</v>
      </c>
      <c r="R85" s="9">
        <f>SUM(R2,R7,R12,R17,R22,R27,R32,R37,R42,R47,R52,R57,R62,R67,R72,R77)</f>
        <v>0</v>
      </c>
      <c r="S85" s="9">
        <f>SUM(S2,S7,S12,S17,S22,S27,S32,S37,S42,S47,S52,S57,S62,S67,S72,S77)</f>
        <v>0</v>
      </c>
      <c r="T85" s="9">
        <f>SUM(T2,T7,T12,T17,T22,T27,T32,T37,T42,T47,T52,T57,T62,T67,T72,T77)</f>
        <v>0</v>
      </c>
      <c r="U85" s="9">
        <f>SUM(U2,U7,U12,U17,U22,U27,U32,U37,U42,U47,U52,U57,U62,U67,U72,U77)</f>
        <v>0</v>
      </c>
      <c r="V85" s="9">
        <f>SUM(V2,V7,V12,V17,V22,V27,V32,V37,V42,V47,V52,V57,V62,V67,V72,V77)</f>
        <v>0</v>
      </c>
      <c r="W85" s="9">
        <f>SUM(W2,W7,W12,W17,W22,W27,W32,W37,W42,W47,W52,W57,W62,W67,W72,W77)</f>
        <v>0</v>
      </c>
      <c r="X85" s="9">
        <f>SUM(X2,X7,X12,X17,X22,X27,X32,X37,X42,X47,X52,X57,X62,X67,X72,X77)</f>
        <v>0</v>
      </c>
      <c r="Y85" s="9">
        <f>SUM(Y2,Y7,Y12,Y17,Y22,Y27,Y32,Y37,Y42,Y47,Y52,Y57,Y62,Y67,Y72,Y77)</f>
        <v>0</v>
      </c>
      <c r="Z85" s="9">
        <f>SUM(Z2,Z7,Z12,Z17,Z22,Z27,Z32,Z37,Z42,Z47,Z52,Z57,Z62,Z67,Z72,Z77)</f>
        <v>0</v>
      </c>
      <c r="AA85" s="9">
        <f>SUM(AA2,AA7,AA12,AA17,AA22,AA27,AA32,AA37,AA42,AA47,AA52,AA57,AA62,AA67,AA72,AA77)</f>
        <v>0</v>
      </c>
      <c r="AB85" s="9">
        <f>SUM(AB2,AB7,AB12,AB17,AB22,AB27,AB32,AB37,AB42,AB47,AB52,AB57,AB62,AB67,AB72,AB77)</f>
        <v>0</v>
      </c>
      <c r="AC85" s="9">
        <f>SUM(AC2,AC7,AC12,AC17,AC22,AC27,AC32,AC37,AC42,AC47,AC52,AC57,AC62,AC67,AC72,AC77)</f>
        <v>0</v>
      </c>
      <c r="AD85" s="9">
        <f>SUM(AD2,AD7,AD12,AD17,AD22,AD27,AD32,AD37,AD42,AD47,AD52,AD57,AD62,AD67,AD72,AD77)</f>
        <v>0</v>
      </c>
      <c r="AE85" s="9">
        <f>SUM(AE2,AE7,AE12,AE17,AE22,AE27,AE32,AE37,AE42,AE47,AE52,AE57,AE62,AE67,AE72,AE77)</f>
        <v>0</v>
      </c>
      <c r="AF85" s="9">
        <f>SUM(AF2,AF7,AF12,AF17,AF22,AF27,AF32,AF37,AF42,AF47,AF52,AF57,AF62,AF67,AF72,AF77)</f>
        <v>0</v>
      </c>
      <c r="AG85" s="9">
        <f>SUM(AG2,AG7,AG12,AG17,AG22,AG27,AG32,AG37,AG42,AG47,AG52,AG57,AG62,AG67,AG72,AG77)</f>
        <v>0</v>
      </c>
      <c r="AH85" s="9">
        <f>SUM(AH2,AH7,AH12,AH17,AH22,AH27,AH32,AH37,AH42,AH47,AH52,AH57,AH62,AH67,AH72,AH77)</f>
        <v>0</v>
      </c>
      <c r="AI85" s="9">
        <f>SUM(AI2,AI7,AI12,AI17,AI22,AI27,AI32,AI37,AI42,AI47,AI52,AI57,AI62,AI67,AI72,AI77)</f>
        <v>0</v>
      </c>
      <c r="AJ85" s="9">
        <f>SUM(AJ2,AJ7,AJ12,AJ17,AJ22,AJ27,AJ32,AJ37,AJ42,AJ47,AJ52,AJ57,AJ62,AJ67,AJ72,AJ77)</f>
        <v>0</v>
      </c>
      <c r="AK85" s="9">
        <f>SUM(AK2,AK7,AK12,AK17,AK22,AK27,AK32,AK37,AK42,AK47,AK52,AK57,AK62,AK67,AK72,AK77)</f>
        <v>0</v>
      </c>
      <c r="AL85" s="9">
        <f>SUM(AL2,AL7,AL12,AL17,AL22,AL27,AL32,AL37,AL42,AL47,AL52,AL57,AL62,AL67,AL72,AL77)</f>
        <v>0</v>
      </c>
      <c r="AM85" s="9">
        <f>SUM(AM2,AM7,AM12,AM17,AM22,AM27,AM32,AM37,AM42,AM47,AM52,AM57,AM62,AM67,AM72,AM77)</f>
        <v>0</v>
      </c>
      <c r="AN85" s="9">
        <f>SUM(AN2,AN7,AN12,AN17,AN22,AN27,AN32,AN37,AN42,AN47,AN52,AN57,AN62,AN67,AN72,AN77)</f>
        <v>0</v>
      </c>
      <c r="AO85" s="9">
        <f>SUM(AO2,AO7,AO12,AO17,AO22,AO27,AO32,AO37,AO42,AO47,AO52,AO57,AO62,AO67,AO72,AO77)</f>
        <v>0</v>
      </c>
      <c r="AP85" s="9">
        <f>SUM(AP2,AP7,AP12,AP17,AP22,AP27,AP32,AP37,AP42,AP47,AP52,AP57,AP62,AP67,AP72,AP77)</f>
        <v>0</v>
      </c>
      <c r="AQ85" s="9">
        <f>SUM(AQ2,AQ7,AQ12,AQ17,AQ22,AQ27,AQ32,AQ37,AQ42,AQ47,AQ52,AQ57,AQ62,AQ67,AQ72,AQ77)</f>
        <v>0</v>
      </c>
      <c r="AR85" s="9">
        <f>SUM(AR2,AR7,AR12,AR17,AR22,AR27,AR32,AR37,AR42,AR47,AR52,AR57,AR62,AR67,AR72,AR77)</f>
        <v>0</v>
      </c>
      <c r="AS85" s="9">
        <f>SUM(AS2,AS7,AS12,AS17,AS22,AS27,AS32,AS37,AS42,AS47,AS52,AS57,AS62,AS67,AS72,AS77)</f>
        <v>0</v>
      </c>
      <c r="AT85" s="9">
        <f>SUM(AT2,AT7,AT12,AT17,AT22,AT27,AT32,AT37,AT42,AT47,AT52,AT57,AT62,AT67,AT72,AT77)</f>
        <v>0</v>
      </c>
      <c r="AU85" s="9">
        <f>SUM(AU2,AU7,AU12,AU17,AU22,AU27,AU32,AU37,AU42,AU47,AU52,AU57,AU62,AU67,AU72,AU77)</f>
        <v>0</v>
      </c>
      <c r="AV85" s="9">
        <f>SUM(AV2,AV7,AV12,AV17,AV22,AV27,AV32,AV37,AV42,AV47,AV52,AV57,AV62,AV67,AV72,AV77)</f>
        <v>0</v>
      </c>
      <c r="AW85" s="9">
        <f>SUM(AW2,AW7,AW12,AW17,AW22,AW27,AW32,AW37,AW42,AW47,AW52,AW57,AW62,AW67,AW72,AW77)</f>
        <v>0</v>
      </c>
      <c r="AX85" s="9">
        <f>SUM(AX2,AX7,AX12,AX17,AX22,AX27,AX32,AX37,AX42,AX47,AX52,AX57,AX62,AX67,AX72,AX77)</f>
        <v>0</v>
      </c>
      <c r="AY85" s="9">
        <f>SUM(AY2,AY7,AY12,AY17,AY22,AY27,AY32,AY37,AY42,AY47,AY52,AY57,AY62,AY67,AY72,AY77)</f>
        <v>0</v>
      </c>
      <c r="AZ85" s="9">
        <f>SUM(AZ2,AZ7,AZ12,AZ17,AZ22,AZ27,AZ32,AZ37,AZ42,AZ47,AZ52,AZ57,AZ62,AZ67,AZ72,AZ77)</f>
        <v>0</v>
      </c>
      <c r="BA85" s="9">
        <f>SUM(BA2,BA7,BA12,BA17,BA22,BA27,BA32,BA37,BA42,BA47,BA52,BA57,BA62,BA67,BA72,BA77)</f>
        <v>0</v>
      </c>
      <c r="BB85" s="9">
        <f>SUM(BB2,BB7,BB12,BB17,BB22,BB27,BB32,BB37,BB42,BB47,BB52,BB57,BB62,BB67,BB72,BB77)</f>
        <v>0</v>
      </c>
      <c r="BC85" s="9">
        <f>SUM(BC2,BC7,BC12,BC17,BC22,BC27,BC32,BC37,BC42,BC47,BC52,BC57,BC62,BC67,BC72,BC77)</f>
        <v>0</v>
      </c>
      <c r="BD85" s="10">
        <f>SUM(BD2,BD7,BD12,BD17,BD22,BD27,BD32,BD37,BD42,BD47,BD52,BD57,BD62,BD67,BD72,BD77)</f>
        <v>0</v>
      </c>
    </row>
    <row r="86" spans="1:56" ht="12" thickBot="1" x14ac:dyDescent="0.25">
      <c r="B86" s="28" t="s">
        <v>94</v>
      </c>
      <c r="C86" s="29">
        <f>SUM(D86:BD86)</f>
        <v>0</v>
      </c>
      <c r="D86" s="451">
        <f>SUM(D6,D11,D16,D21,D26,D31,D36,D41,D46,D51,D56,D61,D66,D71,D76,D81,)-(D82*D85)+((D83-D82)*D85)-D87</f>
        <v>0</v>
      </c>
      <c r="E86" s="452">
        <f>SUM(E6,E11,E16,E21,E26,E31,E36,E41,E46,E51,E56,E61,E66,E71,E76,E81,)-(E82*E85)+((E83-E82)*E85)-E87</f>
        <v>0</v>
      </c>
      <c r="F86" s="452">
        <f>SUM(F6,F11,F16,F21,F26,F31,F36,F41,F46,F51,F56,F61,F66,F71,F76,F81,)-(F82*F85)+((F83-F82)*F85)-F87</f>
        <v>0</v>
      </c>
      <c r="G86" s="452">
        <f>SUM(G6,G11,G16,G21,G26,G31,G36,G41,G46,G51,G56,G61,G66,G71,G76,G81,)-(G82*G85)+((G83-G82)*G85)-G87</f>
        <v>0</v>
      </c>
      <c r="H86" s="452">
        <f>SUM(H6,H11,H16,H21,H26,H31,H36,H41,H46,H51,H56,H61,H66,H71,H76,H81,)-(H82*H85)+((H83-H82)*H85)-H87</f>
        <v>0</v>
      </c>
      <c r="I86" s="452">
        <f>SUM(I6,I11,I16,I21,I26,I31,I36,I41,I46,I51,I56,I61,I66,I71,I76,I81,)-(I82*I85)+((I83-I82)*I85)-I87</f>
        <v>0</v>
      </c>
      <c r="J86" s="452">
        <f>SUM(J6,J11,J16,J21,J26,J31,J36,J41,J46,J51,J56,J61,J66,J71,J76,J81,)-(J82*J85)+((J83-J82)*J85)-J87</f>
        <v>0</v>
      </c>
      <c r="K86" s="452">
        <f>SUM(K6,K11,K16,K21,K26,K31,K36,K41,K46,K51,K56,K61,K66,K71,K76,K81,)-(K82*K85)+((K83-K82)*K85)-K87</f>
        <v>0</v>
      </c>
      <c r="L86" s="452">
        <f>SUM(L6,L11,L16,L21,L26,L31,L36,L41,L46,L51,L56,L61,L66,L71,L76,L81,)-(L82*L85)+((L83-L82)*L85)-L87</f>
        <v>0</v>
      </c>
      <c r="M86" s="452">
        <f>SUM(M6,M11,M16,M21,M26,M31,M36,M41,M46,M51,M56,M61,M66,M71,M76,M81,)-(M82*M85)+((M83-M82)*M85)-M87</f>
        <v>0</v>
      </c>
      <c r="N86" s="452">
        <f>SUM(N6,N11,N16,N21,N26,N31,N36,N41,N46,N51,N56,N61,N66,N71,N76,N81,)-(N82*N85)+((N83-N82)*N85)-N87</f>
        <v>0</v>
      </c>
      <c r="O86" s="452">
        <f>SUM(O6,O11,O16,O21,O26,O31,O36,O41,O46,O51,O56,O61,O66,O71,O76,O81,)-(O82*O85)+((O83-O82)*O85)-O87</f>
        <v>0</v>
      </c>
      <c r="P86" s="452">
        <f>SUM(P6,P11,P16,P21,P26,P31,P36,P41,P46,P51,P56,P61,P66,P71,P76,P81,)-(P82*P85)+((P83-P82)*P85)-P87</f>
        <v>0</v>
      </c>
      <c r="Q86" s="452">
        <f>SUM(Q6,Q11,Q16,Q21,Q26,Q31,Q36,Q41,Q46,Q51,Q56,Q61,Q66,Q71,Q76,Q81,)-(Q82*Q85)+((Q83-Q82)*Q85)-Q87</f>
        <v>0</v>
      </c>
      <c r="R86" s="452">
        <f>SUM(R6,R11,R16,R21,R26,R31,R36,R41,R46,R51,R56,R61,R66,R71,R76,R81,)-(R82*R85)+((R83-R82)*R85)-R87</f>
        <v>0</v>
      </c>
      <c r="S86" s="452">
        <f>SUM(S6,S11,S16,S21,S26,S31,S36,S41,S46,S51,S56,S61,S66,S71,S76,S81,)-(S82*S85)+((S83-S82)*S85)-S87</f>
        <v>0</v>
      </c>
      <c r="T86" s="452">
        <f>SUM(T6,T11,T16,T21,T26,T31,T36,T41,T46,T51,T56,T61,T66,T71,T76,T81,)-(T82*T85)+((T83-T82)*T85)-T87</f>
        <v>0</v>
      </c>
      <c r="U86" s="452">
        <f>SUM(U6,U11,U16,U21,U26,U31,U36,U41,U46,U51,U56,U61,U66,U71,U76,U81,)-(U82*U85)+((U83-U82)*U85)-U87</f>
        <v>0</v>
      </c>
      <c r="V86" s="452">
        <f>SUM(V6,V11,V16,V21,V26,V31,V36,V41,V46,V51,V56,V61,V66,V71,V76,V81,)-(V82*V85)+((V83-V82)*V85)-V87</f>
        <v>0</v>
      </c>
      <c r="W86" s="452">
        <f>SUM(W6,W11,W16,W21,W26,W31,W36,W41,W46,W51,W56,W61,W66,W71,W76,W81,)-(W82*W85)+((W83-W82)*W85)-W87</f>
        <v>0</v>
      </c>
      <c r="X86" s="452">
        <f>SUM(X6,X11,X16,X21,X26,X31,X36,X41,X46,X51,X56,X61,X66,X71,X76,X81,)-(X82*X85)+((X83-X82)*X85)-X87</f>
        <v>0</v>
      </c>
      <c r="Y86" s="452">
        <f>SUM(Y6,Y11,Y16,Y21,Y26,Y31,Y36,Y41,Y46,Y51,Y56,Y61,Y66,Y71,Y76,Y81,)-(Y82*Y85)+((Y83-Y82)*Y85)-Y87</f>
        <v>0</v>
      </c>
      <c r="Z86" s="452">
        <f>SUM(Z6,Z11,Z16,Z21,Z26,Z31,Z36,Z41,Z46,Z51,Z56,Z61,Z66,Z71,Z76,Z81,)-(Z82*Z85)+((Z83-Z82)*Z85)-Z87</f>
        <v>0</v>
      </c>
      <c r="AA86" s="452">
        <f>SUM(AA6,AA11,AA16,AA21,AA26,AA31,AA36,AA41,AA46,AA51,AA56,AA61,AA66,AA71,AA76,AA81,)-(AA82*AA85)+((AA83-AA82)*AA85)-AA87</f>
        <v>0</v>
      </c>
      <c r="AB86" s="452">
        <f>SUM(AB6,AB11,AB16,AB21,AB26,AB31,AB36,AB41,AB46,AB51,AB56,AB61,AB66,AB71,AB76,AB81,)-(AB82*AB85)+((AB83-AB82)*AB85)-AB87</f>
        <v>0</v>
      </c>
      <c r="AC86" s="452">
        <f>SUM(AC6,AC11,AC16,AC21,AC26,AC31,AC36,AC41,AC46,AC51,AC56,AC61,AC66,AC71,AC76,AC81,)-(AC82*AC85)+((AC83-AC82)*AC85)-AC87</f>
        <v>0</v>
      </c>
      <c r="AD86" s="452">
        <f>SUM(AD6,AD11,AD16,AD21,AD26,AD31,AD36,AD41,AD46,AD51,AD56,AD61,AD66,AD71,AD76,AD81,)-(AD82*AD85)+((AD83-AD82)*AD85)-AD87</f>
        <v>0</v>
      </c>
      <c r="AE86" s="452">
        <f>SUM(AE6,AE11,AE16,AE21,AE26,AE31,AE36,AE41,AE46,AE51,AE56,AE61,AE66,AE71,AE76,AE81,)-(AE82*AE85)+((AE83-AE82)*AE85)-AE87</f>
        <v>0</v>
      </c>
      <c r="AF86" s="452">
        <f>SUM(AF6,AF11,AF16,AF21,AF26,AF31,AF36,AF41,AF46,AF51,AF56,AF61,AF66,AF71,AF76,AF81,)-(AF82*AF85)+((AF83-AF82)*AF85)-AF87</f>
        <v>0</v>
      </c>
      <c r="AG86" s="452">
        <f>SUM(AG6,AG11,AG16,AG21,AG26,AG31,AG36,AG41,AG46,AG51,AG56,AG61,AG66,AG71,AG76,AG81,)-(AG82*AG85)+((AG83-AG82)*AG85)-AG87</f>
        <v>0</v>
      </c>
      <c r="AH86" s="452">
        <f>SUM(AH6,AH11,AH16,AH21,AH26,AH31,AH36,AH41,AH46,AH51,AH56,AH61,AH66,AH71,AH76,AH81,)-(AH82*AH85)+((AH83-AH82)*AH85)-AH87</f>
        <v>0</v>
      </c>
      <c r="AI86" s="452">
        <f>SUM(AI6,AI11,AI16,AI21,AI26,AI31,AI36,AI41,AI46,AI51,AI56,AI61,AI66,AI71,AI76,AI81,)-(AI82*AI85)+((AI83-AI82)*AI85)-AI87</f>
        <v>0</v>
      </c>
      <c r="AJ86" s="452">
        <f>SUM(AJ6,AJ11,AJ16,AJ21,AJ26,AJ31,AJ36,AJ41,AJ46,AJ51,AJ56,AJ61,AJ66,AJ71,AJ76,AJ81,)-(AJ82*AJ85)+((AJ83-AJ82)*AJ85)-AJ87</f>
        <v>0</v>
      </c>
      <c r="AK86" s="452">
        <f>SUM(AK6,AK11,AK16,AK21,AK26,AK31,AK36,AK41,AK46,AK51,AK56,AK61,AK66,AK71,AK76,AK81,)-(AK82*AK85)+((AK83-AK82)*AK85)-AK87</f>
        <v>0</v>
      </c>
      <c r="AL86" s="452">
        <f>SUM(AL6,AL11,AL16,AL21,AL26,AL31,AL36,AL41,AL46,AL51,AL56,AL61,AL66,AL71,AL76,AL81,)-(AL82*AL85)+((AL83-AL82)*AL85)-AL87</f>
        <v>0</v>
      </c>
      <c r="AM86" s="452">
        <f>SUM(AM6,AM11,AM16,AM21,AM26,AM31,AM36,AM41,AM46,AM51,AM56,AM61,AM66,AM71,AM76,AM81,)-(AM82*AM85)+((AM83-AM82)*AM85)-AM87</f>
        <v>0</v>
      </c>
      <c r="AN86" s="452">
        <f>SUM(AN6,AN11,AN16,AN21,AN26,AN31,AN36,AN41,AN46,AN51,AN56,AN61,AN66,AN71,AN76,AN81,)-(AN82*AN85)+((AN83-AN82)*AN85)-AN87</f>
        <v>0</v>
      </c>
      <c r="AO86" s="452">
        <f>SUM(AO6,AO11,AO16,AO21,AO26,AO31,AO36,AO41,AO46,AO51,AO56,AO61,AO66,AO71,AO76,AO81,)-(AO82*AO85)+((AO83-AO82)*AO85)-AO87</f>
        <v>0</v>
      </c>
      <c r="AP86" s="452">
        <f>SUM(AP6,AP11,AP16,AP21,AP26,AP31,AP36,AP41,AP46,AP51,AP56,AP61,AP66,AP71,AP76,AP81,)-(AP82*AP85)+((AP83-AP82)*AP85)-AP87</f>
        <v>0</v>
      </c>
      <c r="AQ86" s="452">
        <f>SUM(AQ6,AQ11,AQ16,AQ21,AQ26,AQ31,AQ36,AQ41,AQ46,AQ51,AQ56,AQ61,AQ66,AQ71,AQ76,AQ81,)-(AQ82*AQ85)+((AQ83-AQ82)*AQ85)-AQ87</f>
        <v>0</v>
      </c>
      <c r="AR86" s="452">
        <f>SUM(AR6,AR11,AR16,AR21,AR26,AR31,AR36,AR41,AR46,AR51,AR56,AR61,AR66,AR71,AR76,AR81,)-(AR82*AR85)+((AR83-AR82)*AR85)-AR87</f>
        <v>0</v>
      </c>
      <c r="AS86" s="452">
        <f>SUM(AS6,AS11,AS16,AS21,AS26,AS31,AS36,AS41,AS46,AS51,AS56,AS61,AS66,AS71,AS76,AS81,)-(AS82*AS85)+((AS83-AS82)*AS85)-AS87</f>
        <v>0</v>
      </c>
      <c r="AT86" s="452">
        <f>SUM(AT6,AT11,AT16,AT21,AT26,AT31,AT36,AT41,AT46,AT51,AT56,AT61,AT66,AT71,AT76,AT81,)-(AT82*AT85)+((AT83-AT82)*AT85)-AT87</f>
        <v>0</v>
      </c>
      <c r="AU86" s="452">
        <f>SUM(AU6,AU11,AU16,AU21,AU26,AU31,AU36,AU41,AU46,AU51,AU56,AU61,AU66,AU71,AU76,AU81,)-(AU82*AU85)+((AU83-AU82)*AU85)-AU87</f>
        <v>0</v>
      </c>
      <c r="AV86" s="452">
        <f>SUM(AV6,AV11,AV16,AV21,AV26,AV31,AV36,AV41,AV46,AV51,AV56,AV61,AV66,AV71,AV76,AV81,)-(AV82*AV85)+((AV83-AV82)*AV85)-AV87</f>
        <v>0</v>
      </c>
      <c r="AW86" s="452">
        <f>SUM(AW6,AW11,AW16,AW21,AW26,AW31,AW36,AW41,AW46,AW51,AW56,AW61,AW66,AW71,AW76,AW81,)-(AW82*AW85)+((AW83-AW82)*AW85)-AW87</f>
        <v>0</v>
      </c>
      <c r="AX86" s="452">
        <f>SUM(AX6,AX11,AX16,AX21,AX26,AX31,AX36,AX41,AX46,AX51,AX56,AX61,AX66,AX71,AX76,AX81,)-(AX82*AX85)+((AX83-AX82)*AX85)-AX87</f>
        <v>0</v>
      </c>
      <c r="AY86" s="452">
        <f>SUM(AY6,AY11,AY16,AY21,AY26,AY31,AY36,AY41,AY46,AY51,AY56,AY61,AY66,AY71,AY76,AY81,)-(AY82*AY85)+((AY83-AY82)*AY85)-AY87</f>
        <v>0</v>
      </c>
      <c r="AZ86" s="452">
        <f>SUM(AZ6,AZ11,AZ16,AZ21,AZ26,AZ31,AZ36,AZ41,AZ46,AZ51,AZ56,AZ61,AZ66,AZ71,AZ76,AZ81,)-(AZ82*AZ85)+((AZ83-AZ82)*AZ85)-AZ87</f>
        <v>0</v>
      </c>
      <c r="BA86" s="452">
        <f>SUM(BA6,BA11,BA16,BA21,BA26,BA31,BA36,BA41,BA46,BA51,BA56,BA61,BA66,BA71,BA76,BA81,)-(BA82*BA85)+((BA83-BA82)*BA85)-BA87</f>
        <v>0</v>
      </c>
      <c r="BB86" s="452">
        <f>SUM(BB6,BB11,BB16,BB21,BB26,BB31,BB36,BB41,BB46,BB51,BB56,BB61,BB66,BB71,BB76,BB81,)-(BB82*BB85)+((BB83-BB82)*BB85)-BB87</f>
        <v>0</v>
      </c>
      <c r="BC86" s="452">
        <f>SUM(BC6,BC11,BC16,BC21,BC26,BC31,BC36,BC41,BC46,BC51,BC56,BC61,BC66,BC71,BC76,BC81,)-(BC82*BC85)+((BC83-BC82)*BC85)-BC87</f>
        <v>0</v>
      </c>
      <c r="BD86" s="453">
        <f>SUM(BD6,BD11,BD16,BD21,BD26,BD31,BD36,BD41,BD46,BD51,BD56,BD61,BD66,BD71,BD76,BD81,)-(BD82*BD85)+((BD83-BD82)*BD85)-BD87</f>
        <v>0</v>
      </c>
    </row>
    <row r="87" spans="1:56" ht="12" thickBot="1" x14ac:dyDescent="0.25">
      <c r="A87" s="47"/>
      <c r="B87" s="28" t="s">
        <v>45</v>
      </c>
      <c r="C87" s="30">
        <f>SUM(D87:BD87)</f>
        <v>0</v>
      </c>
      <c r="D87" s="14">
        <f>ROUNDUP(SUM(D5,D10,D15,D20,D25,D30,D35,D40,D45,D50,D55,D60,D65,D70,D75,D80)*0.46,0)</f>
        <v>0</v>
      </c>
      <c r="E87" s="15">
        <f>ROUNDUP(SUM(E5,E10,E15,E20,E25,E30,E35,E40,E45,E50,E55,E60,E65,E70,E75,E80)*0.46,0)</f>
        <v>0</v>
      </c>
      <c r="F87" s="15">
        <f>ROUNDUP(SUM(F5,F10,F15,F20,F25,F30,F35,F40,F45,F50,F55,F60,F65,F70,F75,F80)*0.46,0)</f>
        <v>0</v>
      </c>
      <c r="G87" s="15">
        <f>ROUNDUP(SUM(G5,G10,G15,G20,G25,G30,G35,G40,G45,G50,G55,G60,G65,G70,G75,G80)*0.46,0)</f>
        <v>0</v>
      </c>
      <c r="H87" s="15">
        <f>ROUNDUP(SUM(H5,H10,H15,H20,H25,H30,H35,H40,H45,H50,H55,H60,H65,H70,H75,H80)*0.46,0)</f>
        <v>0</v>
      </c>
      <c r="I87" s="15">
        <f>ROUNDUP(SUM(I5,I10,I15,I20,I25,I30,I35,I40,I45,I50,I55,I60,I65,I70,I75,I80)*0.46,0)</f>
        <v>0</v>
      </c>
      <c r="J87" s="15">
        <f>ROUNDUP(SUM(J5,J10,J15,J20,J25,J30,J35,J40,J45,J50,J55,J60,J65,J70,J75,J80)*0.46,0)</f>
        <v>0</v>
      </c>
      <c r="K87" s="15">
        <f>ROUNDUP(SUM(K5,K10,K15,K20,K25,K30,K35,K40,K45,K50,K55,K60,K65,K70,K75,K80)*0.46,0)</f>
        <v>0</v>
      </c>
      <c r="L87" s="15">
        <f>ROUNDUP(SUM(L5,L10,L15,L20,L25,L30,L35,L40,L45,L50,L55,L60,L65,L70,L75,L80)*0.46,0)</f>
        <v>0</v>
      </c>
      <c r="M87" s="15">
        <f>ROUNDUP(SUM(M5,M10,M15,M20,M25,M30,M35,M40,M45,M50,M55,M60,M65,M70,M75,M80)*0.46,0)</f>
        <v>0</v>
      </c>
      <c r="N87" s="15">
        <f>ROUNDUP(SUM(N5,N10,N15,N20,N25,N30,N35,N40,N45,N50,N55,N60,N65,N70,N75,N80)*0.46,0)</f>
        <v>0</v>
      </c>
      <c r="O87" s="15">
        <f>ROUNDUP(SUM(O5,O10,O15,O20,O25,O30,O35,O40,O45,O50,O55,O60,O65,O70,O75,O80)*0.46,0)</f>
        <v>0</v>
      </c>
      <c r="P87" s="15">
        <f>ROUNDUP(SUM(P5,P10,P15,P20,P25,P30,P35,P40,P45,P50,P55,P60,P65,P70,P75,P80)*0.46,0)</f>
        <v>0</v>
      </c>
      <c r="Q87" s="15">
        <f>ROUNDUP(SUM(Q5,Q10,Q15,Q20,Q25,Q30,Q35,Q40,Q45,Q50,Q55,Q60,Q65,Q70,Q75,Q80)*0.46,0)</f>
        <v>0</v>
      </c>
      <c r="R87" s="15">
        <f>ROUNDUP(SUM(R5,R10,R15,R20,R25,R30,R35,R40,R45,R50,R55,R60,R65,R70,R75,R80)*0.46,0)</f>
        <v>0</v>
      </c>
      <c r="S87" s="15">
        <f>ROUNDUP(SUM(S5,S10,S15,S20,S25,S30,S35,S40,S45,S50,S55,S60,S65,S70,S75,S80)*0.46,0)</f>
        <v>0</v>
      </c>
      <c r="T87" s="15">
        <f>ROUNDUP(SUM(T5,T10,T15,T20,T25,T30,T35,T40,T45,T50,T55,T60,T65,T70,T75,T80)*0.46,0)</f>
        <v>0</v>
      </c>
      <c r="U87" s="15">
        <f>ROUNDUP(SUM(U5,U10,U15,U20,U25,U30,U35,U40,U45,U50,U55,U60,U65,U70,U75,U80)*0.46,0)</f>
        <v>0</v>
      </c>
      <c r="V87" s="15">
        <f>ROUNDUP(SUM(V5,V10,V15,V20,V25,V30,V35,V40,V45,V50,V55,V60,V65,V70,V75,V80)*0.46,0)</f>
        <v>0</v>
      </c>
      <c r="W87" s="15">
        <f>ROUNDUP(SUM(W5,W10,W15,W20,W25,W30,W35,W40,W45,W50,W55,W60,W65,W70,W75,W80)*0.46,0)</f>
        <v>0</v>
      </c>
      <c r="X87" s="15">
        <f>ROUNDUP(SUM(X5,X10,X15,X20,X25,X30,X35,X40,X45,X50,X55,X60,X65,X70,X75,X80)*0.46,0)</f>
        <v>0</v>
      </c>
      <c r="Y87" s="15">
        <f>ROUNDUP(SUM(Y5,Y10,Y15,Y20,Y25,Y30,Y35,Y40,Y45,Y50,Y55,Y60,Y65,Y70,Y75,Y80)*0.46,0)</f>
        <v>0</v>
      </c>
      <c r="Z87" s="15">
        <f>ROUNDUP(SUM(Z5,Z10,Z15,Z20,Z25,Z30,Z35,Z40,Z45,Z50,Z55,Z60,Z65,Z70,Z75,Z80)*0.46,0)</f>
        <v>0</v>
      </c>
      <c r="AA87" s="15">
        <f>ROUNDUP(SUM(AA5,AA10,AA15,AA20,AA25,AA30,AA35,AA40,AA45,AA50,AA55,AA60,AA65,AA70,AA75,AA80)*0.46,0)</f>
        <v>0</v>
      </c>
      <c r="AB87" s="15">
        <f>ROUNDUP(SUM(AB5,AB10,AB15,AB20,AB25,AB30,AB35,AB40,AB45,AB50,AB55,AB60,AB65,AB70,AB75,AB80)*0.46,0)</f>
        <v>0</v>
      </c>
      <c r="AC87" s="15">
        <f>ROUNDUP(SUM(AC5,AC10,AC15,AC20,AC25,AC30,AC35,AC40,AC45,AC50,AC55,AC60,AC65,AC70,AC75,AC80)*0.46,0)</f>
        <v>0</v>
      </c>
      <c r="AD87" s="15">
        <f>ROUNDUP(SUM(AD5,AD10,AD15,AD20,AD25,AD30,AD35,AD40,AD45,AD50,AD55,AD60,AD65,AD70,AD75,AD80)*0.46,0)</f>
        <v>0</v>
      </c>
      <c r="AE87" s="15">
        <f>ROUNDUP(SUM(AE5,AE10,AE15,AE20,AE25,AE30,AE35,AE40,AE45,AE50,AE55,AE60,AE65,AE70,AE75,AE80)*0.46,0)</f>
        <v>0</v>
      </c>
      <c r="AF87" s="15">
        <f>ROUNDUP(SUM(AF5,AF10,AF15,AF20,AF25,AF30,AF35,AF40,AF45,AF50,AF55,AF60,AF65,AF70,AF75,AF80)*0.46,0)</f>
        <v>0</v>
      </c>
      <c r="AG87" s="15">
        <f>ROUNDUP(SUM(AG5,AG10,AG15,AG20,AG25,AG30,AG35,AG40,AG45,AG50,AG55,AG60,AG65,AG70,AG75,AG80)*0.46,0)</f>
        <v>0</v>
      </c>
      <c r="AH87" s="15">
        <f>ROUNDUP(SUM(AH5,AH10,AH15,AH20,AH25,AH30,AH35,AH40,AH45,AH50,AH55,AH60,AH65,AH70,AH75,AH80)*0.46,0)</f>
        <v>0</v>
      </c>
      <c r="AI87" s="15">
        <f>ROUNDUP(SUM(AI5,AI10,AI15,AI20,AI25,AI30,AI35,AI40,AI45,AI50,AI55,AI60,AI65,AI70,AI75,AI80)*0.46,0)</f>
        <v>0</v>
      </c>
      <c r="AJ87" s="15">
        <f>ROUNDUP(SUM(AJ5,AJ10,AJ15,AJ20,AJ25,AJ30,AJ35,AJ40,AJ45,AJ50,AJ55,AJ60,AJ65,AJ70,AJ75,AJ80)*0.46,0)</f>
        <v>0</v>
      </c>
      <c r="AK87" s="15">
        <f>ROUNDUP(SUM(AK5,AK10,AK15,AK20,AK25,AK30,AK35,AK40,AK45,AK50,AK55,AK60,AK65,AK70,AK75,AK80)*0.46,0)</f>
        <v>0</v>
      </c>
      <c r="AL87" s="15">
        <f>ROUNDUP(SUM(AL5,AL10,AL15,AL20,AL25,AL30,AL35,AL40,AL45,AL50,AL55,AL60,AL65,AL70,AL75,AL80)*0.46,0)</f>
        <v>0</v>
      </c>
      <c r="AM87" s="15">
        <f>ROUNDUP(SUM(AM5,AM10,AM15,AM20,AM25,AM30,AM35,AM40,AM45,AM50,AM55,AM60,AM65,AM70,AM75,AM80)*0.46,0)</f>
        <v>0</v>
      </c>
      <c r="AN87" s="15">
        <f>ROUNDUP(SUM(AN5,AN10,AN15,AN20,AN25,AN30,AN35,AN40,AN45,AN50,AN55,AN60,AN65,AN70,AN75,AN80)*0.46,0)</f>
        <v>0</v>
      </c>
      <c r="AO87" s="15">
        <f>ROUNDUP(SUM(AO5,AO10,AO15,AO20,AO25,AO30,AO35,AO40,AO45,AO50,AO55,AO60,AO65,AO70,AO75,AO80)*0.46,0)</f>
        <v>0</v>
      </c>
      <c r="AP87" s="15">
        <f>ROUNDUP(SUM(AP5,AP10,AP15,AP20,AP25,AP30,AP35,AP40,AP45,AP50,AP55,AP60,AP65,AP70,AP75,AP80)*0.46,0)</f>
        <v>0</v>
      </c>
      <c r="AQ87" s="15">
        <f>ROUNDUP(SUM(AQ5,AQ10,AQ15,AQ20,AQ25,AQ30,AQ35,AQ40,AQ45,AQ50,AQ55,AQ60,AQ65,AQ70,AQ75,AQ80)*0.46,0)</f>
        <v>0</v>
      </c>
      <c r="AR87" s="15">
        <f>ROUNDUP(SUM(AR5,AR10,AR15,AR20,AR25,AR30,AR35,AR40,AR45,AR50,AR55,AR60,AR65,AR70,AR75,AR80)*0.46,0)</f>
        <v>0</v>
      </c>
      <c r="AS87" s="15">
        <f>ROUNDUP(SUM(AS5,AS10,AS15,AS20,AS25,AS30,AS35,AS40,AS45,AS50,AS55,AS60,AS65,AS70,AS75,AS80)*0.46,0)</f>
        <v>0</v>
      </c>
      <c r="AT87" s="15">
        <f>ROUNDUP(SUM(AT5,AT10,AT15,AT20,AT25,AT30,AT35,AT40,AT45,AT50,AT55,AT60,AT65,AT70,AT75,AT80)*0.46,0)</f>
        <v>0</v>
      </c>
      <c r="AU87" s="15">
        <f>ROUNDUP(SUM(AU5,AU10,AU15,AU20,AU25,AU30,AU35,AU40,AU45,AU50,AU55,AU60,AU65,AU70,AU75,AU80)*0.46,0)</f>
        <v>0</v>
      </c>
      <c r="AV87" s="15">
        <f>ROUNDUP(SUM(AV5,AV10,AV15,AV20,AV25,AV30,AV35,AV40,AV45,AV50,AV55,AV60,AV65,AV70,AV75,AV80)*0.46,0)</f>
        <v>0</v>
      </c>
      <c r="AW87" s="15">
        <f>ROUNDUP(SUM(AW5,AW10,AW15,AW20,AW25,AW30,AW35,AW40,AW45,AW50,AW55,AW60,AW65,AW70,AW75,AW80)*0.46,0)</f>
        <v>0</v>
      </c>
      <c r="AX87" s="15">
        <f>ROUNDUP(SUM(AX5,AX10,AX15,AX20,AX25,AX30,AX35,AX40,AX45,AX50,AX55,AX60,AX65,AX70,AX75,AX80)*0.46,0)</f>
        <v>0</v>
      </c>
      <c r="AY87" s="15">
        <f>ROUNDUP(SUM(AY5,AY10,AY15,AY20,AY25,AY30,AY35,AY40,AY45,AY50,AY55,AY60,AY65,AY70,AY75,AY80)*0.46,0)</f>
        <v>0</v>
      </c>
      <c r="AZ87" s="15">
        <f>ROUNDUP(SUM(AZ5,AZ10,AZ15,AZ20,AZ25,AZ30,AZ35,AZ40,AZ45,AZ50,AZ55,AZ60,AZ65,AZ70,AZ75,AZ80)*0.46,0)</f>
        <v>0</v>
      </c>
      <c r="BA87" s="15">
        <f>ROUNDUP(SUM(BA5,BA10,BA15,BA20,BA25,BA30,BA35,BA40,BA45,BA50,BA55,BA60,BA65,BA70,BA75,BA80)*0.46,0)</f>
        <v>0</v>
      </c>
      <c r="BB87" s="15">
        <f>ROUNDUP(SUM(BB5,BB10,BB15,BB20,BB25,BB30,BB35,BB40,BB45,BB50,BB55,BB60,BB65,BB70,BB75,BB80)*0.46,0)</f>
        <v>0</v>
      </c>
      <c r="BC87" s="15">
        <f>ROUNDUP(SUM(BC5,BC10,BC15,BC20,BC25,BC30,BC35,BC40,BC45,BC50,BC55,BC60,BC65,BC70,BC75,BC80)*0.46,0)</f>
        <v>0</v>
      </c>
      <c r="BD87" s="16">
        <f>ROUNDUP(SUM(BD5,BD10,BD15,BD20,BD25,BD30,BD35,BD40,BD45,BD50,BD55,BD60,BD65,BD70,BD75,BD80)*0.46,0)</f>
        <v>0</v>
      </c>
    </row>
    <row r="88" spans="1:56" ht="12" thickBot="1" x14ac:dyDescent="0.25">
      <c r="A88" s="22">
        <f>IFERROR("Total Cost: $"&amp;ROUND((C88-0.46*C87)*1.26+(0.46*C87),2)&amp;" - "&amp;"Hourly: $"&amp;ROUND(((C88-0.46*C87)*1.26+(0.46*C87))/C85,2),0)</f>
        <v>0</v>
      </c>
      <c r="B88" s="31" t="s">
        <v>28</v>
      </c>
      <c r="C88" s="32">
        <f>SUM(C6,C11,C16,C21,C26,C31,C36,C41,C46,C51,C56,C61,C66,C71,C76,C8)</f>
        <v>0</v>
      </c>
      <c r="D88" s="41"/>
      <c r="E88" s="41"/>
      <c r="G88" s="41"/>
      <c r="H88" s="41"/>
      <c r="I88" s="41"/>
      <c r="K88" s="41"/>
      <c r="M88" s="41"/>
      <c r="O88" s="41"/>
      <c r="P88" s="41"/>
      <c r="Q88" s="41"/>
      <c r="T88" s="41"/>
      <c r="U88" s="41"/>
      <c r="V88" s="48"/>
      <c r="Y88" s="48"/>
      <c r="Z88" s="48"/>
      <c r="AB88" s="48"/>
      <c r="AF88" s="48"/>
      <c r="AH88" s="48"/>
      <c r="AL88" s="48"/>
      <c r="AQ88" s="48"/>
      <c r="AS88" s="48"/>
      <c r="AT88" s="48"/>
      <c r="AX88" s="48"/>
      <c r="BA88" s="48"/>
      <c r="BB88" s="48"/>
      <c r="BD88" s="48"/>
    </row>
    <row r="89" spans="1:56" x14ac:dyDescent="0.2">
      <c r="A89" s="47"/>
      <c r="B89" s="49"/>
      <c r="C89" s="49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44"/>
      <c r="AX89" s="48"/>
      <c r="BA89" s="48"/>
      <c r="BB89" s="48"/>
      <c r="BD89" s="48"/>
    </row>
    <row r="90" spans="1:56" x14ac:dyDescent="0.2">
      <c r="A90" s="47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D90" s="48"/>
    </row>
    <row r="91" spans="1:56" x14ac:dyDescent="0.2">
      <c r="A91" s="51"/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D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D92" s="48"/>
    </row>
    <row r="93" spans="1:56" x14ac:dyDescent="0.2">
      <c r="B93" s="42"/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0"/>
      <c r="AX93" s="48"/>
      <c r="BA93" s="48"/>
      <c r="BB93" s="48"/>
      <c r="BD93" s="48"/>
    </row>
    <row r="94" spans="1:56" x14ac:dyDescent="0.2">
      <c r="C94" s="42"/>
      <c r="D94" s="41"/>
      <c r="F94" s="41"/>
      <c r="G94" s="41"/>
      <c r="H94" s="41"/>
      <c r="L94" s="41"/>
      <c r="N94" s="41"/>
      <c r="O94" s="41"/>
      <c r="P94" s="41"/>
      <c r="R94" s="41"/>
      <c r="S94" s="41"/>
      <c r="T94" s="41"/>
      <c r="U94" s="41"/>
      <c r="X94" s="48"/>
      <c r="Y94" s="48"/>
      <c r="AA94" s="48"/>
      <c r="AF94" s="48"/>
      <c r="AH94" s="48"/>
      <c r="AL94" s="48"/>
      <c r="AQ94" s="48"/>
      <c r="AS94" s="48"/>
      <c r="AT94" s="48"/>
      <c r="AU94" s="52"/>
      <c r="AX94" s="48"/>
      <c r="BA94" s="48"/>
      <c r="BB94" s="48"/>
      <c r="BD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U95" s="42"/>
      <c r="AX95" s="48"/>
      <c r="BA95" s="48"/>
      <c r="BB95" s="48"/>
      <c r="BD95" s="48"/>
    </row>
    <row r="96" spans="1:56" x14ac:dyDescent="0.2">
      <c r="C96" s="42"/>
      <c r="D96" s="41"/>
      <c r="F96" s="41"/>
      <c r="G96" s="41"/>
      <c r="H96" s="41"/>
      <c r="J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D96" s="48"/>
    </row>
    <row r="97" spans="3:56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D97" s="48"/>
    </row>
    <row r="98" spans="3:56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D98" s="48"/>
    </row>
    <row r="99" spans="3:56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D99" s="48"/>
    </row>
    <row r="100" spans="3:56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D100" s="48"/>
    </row>
    <row r="101" spans="3:56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D101" s="48"/>
    </row>
    <row r="102" spans="3:56" x14ac:dyDescent="0.2">
      <c r="C102" s="42"/>
      <c r="D102" s="41"/>
      <c r="F102" s="41"/>
      <c r="G102" s="41"/>
      <c r="H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D102" s="48"/>
    </row>
    <row r="103" spans="3:56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D103" s="48"/>
    </row>
    <row r="104" spans="3:56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D104" s="48"/>
    </row>
    <row r="105" spans="3:56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D105" s="48"/>
    </row>
    <row r="106" spans="3:56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D106" s="48"/>
    </row>
    <row r="107" spans="3:56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D107" s="48"/>
    </row>
    <row r="108" spans="3:56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D108" s="48"/>
    </row>
    <row r="109" spans="3:56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D109" s="48"/>
    </row>
    <row r="110" spans="3:56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D110" s="48"/>
    </row>
    <row r="111" spans="3:56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D111" s="48"/>
    </row>
    <row r="112" spans="3:56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D112" s="48"/>
    </row>
    <row r="113" spans="3:56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D113" s="48"/>
    </row>
    <row r="114" spans="3:56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D114" s="48"/>
    </row>
    <row r="115" spans="3:56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D115" s="48"/>
    </row>
    <row r="116" spans="3:56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D116" s="48"/>
    </row>
    <row r="117" spans="3:56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D117" s="48"/>
    </row>
    <row r="118" spans="3:56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D118" s="48"/>
    </row>
    <row r="119" spans="3:56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D119" s="48"/>
    </row>
    <row r="120" spans="3:56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D120" s="48"/>
    </row>
    <row r="121" spans="3:56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D121" s="48"/>
    </row>
    <row r="122" spans="3:56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D122" s="48"/>
    </row>
    <row r="123" spans="3:56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D123" s="48"/>
    </row>
    <row r="124" spans="3:56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D124" s="48"/>
    </row>
    <row r="125" spans="3:56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D125" s="48"/>
    </row>
    <row r="126" spans="3:56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D126" s="48"/>
    </row>
    <row r="127" spans="3:56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D127" s="48"/>
    </row>
    <row r="128" spans="3:56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D128" s="48"/>
    </row>
    <row r="129" spans="3:56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D129" s="48"/>
    </row>
    <row r="130" spans="3:56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D130" s="48"/>
    </row>
    <row r="131" spans="3:56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D131" s="48"/>
    </row>
    <row r="132" spans="3:56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D132" s="48"/>
    </row>
    <row r="133" spans="3:56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D133" s="48"/>
    </row>
    <row r="134" spans="3:56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D134" s="48"/>
    </row>
    <row r="135" spans="3:56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D135" s="48"/>
    </row>
    <row r="136" spans="3:56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D136" s="48"/>
    </row>
    <row r="137" spans="3:56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D137" s="48"/>
    </row>
    <row r="138" spans="3:56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D138" s="48"/>
    </row>
    <row r="139" spans="3:56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D139" s="48"/>
    </row>
    <row r="140" spans="3:56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D140" s="48"/>
    </row>
    <row r="141" spans="3:56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D141" s="48"/>
    </row>
    <row r="142" spans="3:56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D142" s="48"/>
    </row>
    <row r="143" spans="3:56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D143" s="48"/>
    </row>
    <row r="144" spans="3:56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D144" s="48"/>
    </row>
    <row r="145" spans="3:56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D145" s="48"/>
    </row>
    <row r="146" spans="3:56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D146" s="48"/>
    </row>
    <row r="147" spans="3:56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D147" s="48"/>
    </row>
    <row r="148" spans="3:56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D148" s="48"/>
    </row>
    <row r="149" spans="3:56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D149" s="48"/>
    </row>
    <row r="150" spans="3:56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D150" s="48"/>
    </row>
    <row r="151" spans="3:56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D151" s="48"/>
    </row>
    <row r="152" spans="3:56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D152" s="48"/>
    </row>
    <row r="153" spans="3:56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D153" s="48"/>
    </row>
    <row r="154" spans="3:56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D154" s="48"/>
    </row>
    <row r="155" spans="3:56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D155" s="48"/>
    </row>
    <row r="156" spans="3:56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D156" s="48"/>
    </row>
    <row r="157" spans="3:56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D157" s="48"/>
    </row>
    <row r="158" spans="3:56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D158" s="48"/>
    </row>
    <row r="159" spans="3:56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D159" s="48"/>
    </row>
    <row r="160" spans="3:56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D160" s="48"/>
    </row>
    <row r="161" spans="3:56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D161" s="48"/>
    </row>
    <row r="162" spans="3:56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D162" s="48"/>
    </row>
    <row r="163" spans="3:56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D163" s="48"/>
    </row>
    <row r="164" spans="3:56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D164" s="48"/>
    </row>
    <row r="165" spans="3:56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D165" s="48"/>
    </row>
    <row r="166" spans="3:56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D166" s="48"/>
    </row>
    <row r="167" spans="3:56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D167" s="48"/>
    </row>
    <row r="168" spans="3:56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D168" s="48"/>
    </row>
    <row r="169" spans="3:56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D169" s="48"/>
    </row>
    <row r="170" spans="3:56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D170" s="48"/>
    </row>
    <row r="171" spans="3:56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D171" s="48"/>
    </row>
    <row r="172" spans="3:56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D172" s="48"/>
    </row>
    <row r="173" spans="3:56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D173" s="48"/>
    </row>
    <row r="174" spans="3:56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D174" s="48"/>
    </row>
    <row r="175" spans="3:56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D175" s="48"/>
    </row>
    <row r="176" spans="3:56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D176" s="48"/>
    </row>
    <row r="177" spans="3:56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D177" s="48"/>
    </row>
    <row r="178" spans="3:56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D178" s="48"/>
    </row>
    <row r="179" spans="3:56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D179" s="48"/>
    </row>
    <row r="180" spans="3:56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D180" s="48"/>
    </row>
    <row r="181" spans="3:56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D181" s="48"/>
    </row>
    <row r="182" spans="3:56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D182" s="48"/>
    </row>
    <row r="183" spans="3:56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D183" s="48"/>
    </row>
    <row r="184" spans="3:56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D184" s="48"/>
    </row>
    <row r="185" spans="3:56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D185" s="48"/>
    </row>
    <row r="186" spans="3:56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D186" s="48"/>
    </row>
    <row r="187" spans="3:56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D187" s="48"/>
    </row>
    <row r="188" spans="3:56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D188" s="48"/>
    </row>
    <row r="189" spans="3:56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D189" s="48"/>
    </row>
    <row r="190" spans="3:56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D190" s="48"/>
    </row>
    <row r="191" spans="3:56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D191" s="48"/>
    </row>
    <row r="192" spans="3:56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D192" s="48"/>
    </row>
    <row r="193" spans="3:56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D193" s="48"/>
    </row>
    <row r="194" spans="3:56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D194" s="48"/>
    </row>
    <row r="195" spans="3:56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D195" s="48"/>
    </row>
    <row r="196" spans="3:56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D196" s="48"/>
    </row>
    <row r="197" spans="3:56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D197" s="48"/>
    </row>
    <row r="198" spans="3:56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D198" s="48"/>
    </row>
    <row r="199" spans="3:56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D199" s="48"/>
    </row>
    <row r="200" spans="3:56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D200" s="48"/>
    </row>
    <row r="201" spans="3:56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D201" s="48"/>
    </row>
    <row r="202" spans="3:56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D202" s="48"/>
    </row>
    <row r="203" spans="3:56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D203" s="48"/>
    </row>
    <row r="204" spans="3:56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D204" s="48"/>
    </row>
    <row r="205" spans="3:56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D205" s="48"/>
    </row>
    <row r="206" spans="3:56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D206" s="48"/>
    </row>
    <row r="207" spans="3:56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D207" s="48"/>
    </row>
    <row r="208" spans="3:56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D208" s="48"/>
    </row>
    <row r="209" spans="3:56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D209" s="48"/>
    </row>
    <row r="210" spans="3:56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D210" s="48"/>
    </row>
    <row r="211" spans="3:56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D211" s="48"/>
    </row>
    <row r="212" spans="3:56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D212" s="48"/>
    </row>
    <row r="213" spans="3:56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D213" s="48"/>
    </row>
    <row r="214" spans="3:56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D214" s="48"/>
    </row>
    <row r="215" spans="3:56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D215" s="48"/>
    </row>
    <row r="216" spans="3:56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D216" s="48"/>
    </row>
    <row r="217" spans="3:56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D217" s="48"/>
    </row>
    <row r="218" spans="3:56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D218" s="48"/>
    </row>
    <row r="219" spans="3:56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D219" s="48"/>
    </row>
    <row r="220" spans="3:56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D220" s="48"/>
    </row>
    <row r="221" spans="3:56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D221" s="48"/>
    </row>
    <row r="222" spans="3:56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D222" s="48"/>
    </row>
    <row r="223" spans="3:56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D223" s="48"/>
    </row>
    <row r="224" spans="3:56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D224" s="48"/>
    </row>
    <row r="225" spans="3:56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D225" s="48"/>
    </row>
    <row r="226" spans="3:56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D226" s="48"/>
    </row>
    <row r="227" spans="3:56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D227" s="48"/>
    </row>
    <row r="228" spans="3:56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D228" s="48"/>
    </row>
    <row r="229" spans="3:56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D229" s="48"/>
    </row>
    <row r="230" spans="3:56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D230" s="48"/>
    </row>
    <row r="231" spans="3:56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D231" s="48"/>
    </row>
    <row r="232" spans="3:56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D232" s="48"/>
    </row>
    <row r="233" spans="3:56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D233" s="48"/>
    </row>
    <row r="234" spans="3:56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D234" s="48"/>
    </row>
    <row r="235" spans="3:56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D235" s="48"/>
    </row>
    <row r="236" spans="3:56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D236" s="48"/>
    </row>
    <row r="237" spans="3:56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D237" s="48"/>
    </row>
    <row r="238" spans="3:56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D238" s="48"/>
    </row>
    <row r="239" spans="3:56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D239" s="48"/>
    </row>
    <row r="240" spans="3:56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D240" s="48"/>
    </row>
    <row r="241" spans="3:56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D241" s="48"/>
    </row>
    <row r="242" spans="3:56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D242" s="48"/>
    </row>
    <row r="243" spans="3:56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D243" s="48"/>
    </row>
    <row r="244" spans="3:56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D244" s="48"/>
    </row>
    <row r="245" spans="3:56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D245" s="48"/>
    </row>
    <row r="246" spans="3:56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D246" s="48"/>
    </row>
    <row r="247" spans="3:56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D247" s="48"/>
    </row>
    <row r="248" spans="3:56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D248" s="48"/>
    </row>
    <row r="249" spans="3:56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D249" s="48"/>
    </row>
    <row r="250" spans="3:56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D250" s="48"/>
    </row>
    <row r="251" spans="3:56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D251" s="48"/>
    </row>
    <row r="252" spans="3:56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D252" s="48"/>
    </row>
    <row r="253" spans="3:56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D253" s="48"/>
    </row>
    <row r="254" spans="3:56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D254" s="48"/>
    </row>
    <row r="255" spans="3:56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D255" s="48"/>
    </row>
    <row r="256" spans="3:56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D256" s="48"/>
    </row>
    <row r="257" spans="3:56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D257" s="48"/>
    </row>
    <row r="258" spans="3:56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D258" s="48"/>
    </row>
    <row r="259" spans="3:56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D259" s="48"/>
    </row>
    <row r="260" spans="3:56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D260" s="48"/>
    </row>
    <row r="261" spans="3:56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D261" s="48"/>
    </row>
    <row r="262" spans="3:56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D262" s="48"/>
    </row>
    <row r="263" spans="3:56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D263" s="48"/>
    </row>
    <row r="264" spans="3:56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D264" s="48"/>
    </row>
    <row r="265" spans="3:56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D265" s="48"/>
    </row>
    <row r="266" spans="3:56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D266" s="48"/>
    </row>
    <row r="267" spans="3:56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D267" s="48"/>
    </row>
    <row r="268" spans="3:56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D268" s="48"/>
    </row>
    <row r="269" spans="3:56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D269" s="48"/>
    </row>
    <row r="270" spans="3:56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D270" s="48"/>
    </row>
    <row r="271" spans="3:56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D271" s="48"/>
    </row>
    <row r="272" spans="3:56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D272" s="48"/>
    </row>
    <row r="273" spans="3:56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D273" s="48"/>
    </row>
    <row r="274" spans="3:56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D274" s="48"/>
    </row>
    <row r="275" spans="3:56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D275" s="48"/>
    </row>
    <row r="276" spans="3:56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D276" s="48"/>
    </row>
    <row r="277" spans="3:56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D277" s="48"/>
    </row>
    <row r="278" spans="3:56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D278" s="48"/>
    </row>
    <row r="279" spans="3:56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D279" s="48"/>
    </row>
    <row r="280" spans="3:56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D280" s="48"/>
    </row>
    <row r="281" spans="3:56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D281" s="48"/>
    </row>
    <row r="282" spans="3:56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D282" s="48"/>
    </row>
    <row r="283" spans="3:56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D283" s="48"/>
    </row>
    <row r="284" spans="3:56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D284" s="48"/>
    </row>
    <row r="285" spans="3:56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D285" s="48"/>
    </row>
    <row r="286" spans="3:56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D286" s="48"/>
    </row>
    <row r="287" spans="3:56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D287" s="48"/>
    </row>
    <row r="288" spans="3:56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D288" s="48"/>
    </row>
    <row r="289" spans="3:56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D289" s="48"/>
    </row>
    <row r="290" spans="3:56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D290" s="48"/>
    </row>
    <row r="291" spans="3:56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D291" s="48"/>
    </row>
    <row r="292" spans="3:56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D292" s="48"/>
    </row>
    <row r="293" spans="3:56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D293" s="48"/>
    </row>
    <row r="294" spans="3:56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D294" s="48"/>
    </row>
    <row r="295" spans="3:56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D295" s="48"/>
    </row>
    <row r="296" spans="3:56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D296" s="48"/>
    </row>
    <row r="297" spans="3:56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D297" s="48"/>
    </row>
    <row r="298" spans="3:56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D298" s="48"/>
    </row>
    <row r="299" spans="3:56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D299" s="48"/>
    </row>
    <row r="300" spans="3:56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D300" s="48"/>
    </row>
    <row r="301" spans="3:56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D301" s="48"/>
    </row>
    <row r="302" spans="3:56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D302" s="48"/>
    </row>
    <row r="303" spans="3:56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D303" s="48"/>
    </row>
    <row r="304" spans="3:56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D304" s="48"/>
    </row>
    <row r="305" spans="3:56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D305" s="48"/>
    </row>
    <row r="306" spans="3:56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D306" s="48"/>
    </row>
    <row r="307" spans="3:56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D307" s="48"/>
    </row>
    <row r="308" spans="3:56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D308" s="48"/>
    </row>
    <row r="309" spans="3:56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D309" s="48"/>
    </row>
    <row r="310" spans="3:56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D310" s="48"/>
    </row>
    <row r="311" spans="3:56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D311" s="48"/>
    </row>
    <row r="312" spans="3:56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D312" s="48"/>
    </row>
    <row r="313" spans="3:56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D313" s="48"/>
    </row>
    <row r="314" spans="3:56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D314" s="48"/>
    </row>
    <row r="315" spans="3:56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D315" s="48"/>
    </row>
    <row r="316" spans="3:56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D316" s="48"/>
    </row>
    <row r="317" spans="3:56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D317" s="48"/>
    </row>
    <row r="318" spans="3:56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D318" s="48"/>
    </row>
    <row r="319" spans="3:56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D319" s="48"/>
    </row>
    <row r="320" spans="3:56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D320" s="48"/>
    </row>
    <row r="321" spans="3:56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D321" s="48"/>
    </row>
    <row r="322" spans="3:56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D322" s="48"/>
    </row>
    <row r="323" spans="3:56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D323" s="48"/>
    </row>
    <row r="324" spans="3:56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D324" s="48"/>
    </row>
    <row r="325" spans="3:56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D325" s="48"/>
    </row>
    <row r="326" spans="3:56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D326" s="48"/>
    </row>
    <row r="327" spans="3:56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D327" s="48"/>
    </row>
    <row r="328" spans="3:56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D328" s="48"/>
    </row>
    <row r="329" spans="3:56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D329" s="48"/>
    </row>
    <row r="330" spans="3:56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D330" s="48"/>
    </row>
    <row r="331" spans="3:56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D331" s="48"/>
    </row>
    <row r="332" spans="3:56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D332" s="48"/>
    </row>
    <row r="333" spans="3:56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D333" s="48"/>
    </row>
    <row r="334" spans="3:56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D334" s="48"/>
    </row>
    <row r="335" spans="3:56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D335" s="48"/>
    </row>
    <row r="336" spans="3:56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D336" s="48"/>
    </row>
    <row r="337" spans="3:56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D337" s="48"/>
    </row>
    <row r="338" spans="3:56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D338" s="48"/>
    </row>
    <row r="339" spans="3:56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D339" s="48"/>
    </row>
    <row r="340" spans="3:56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D340" s="48"/>
    </row>
    <row r="341" spans="3:56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D341" s="48"/>
    </row>
    <row r="342" spans="3:56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D342" s="48"/>
    </row>
    <row r="343" spans="3:56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D343" s="48"/>
    </row>
    <row r="344" spans="3:56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D344" s="48"/>
    </row>
    <row r="345" spans="3:56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D345" s="48"/>
    </row>
    <row r="346" spans="3:56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D346" s="48"/>
    </row>
    <row r="347" spans="3:56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D347" s="48"/>
    </row>
    <row r="348" spans="3:56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D348" s="48"/>
    </row>
    <row r="349" spans="3:56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D349" s="48"/>
    </row>
    <row r="350" spans="3:56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D350" s="48"/>
    </row>
    <row r="351" spans="3:56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D351" s="48"/>
    </row>
    <row r="352" spans="3:56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D352" s="48"/>
    </row>
    <row r="353" spans="3:56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D353" s="48"/>
    </row>
    <row r="354" spans="3:56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D354" s="48"/>
    </row>
    <row r="355" spans="3:56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D355" s="48"/>
    </row>
    <row r="356" spans="3:56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D356" s="48"/>
    </row>
    <row r="357" spans="3:56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D357" s="48"/>
    </row>
    <row r="358" spans="3:56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D358" s="48"/>
    </row>
    <row r="359" spans="3:56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D359" s="48"/>
    </row>
    <row r="360" spans="3:56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D360" s="48"/>
    </row>
    <row r="361" spans="3:56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D361" s="48"/>
    </row>
    <row r="362" spans="3:56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D362" s="48"/>
    </row>
    <row r="363" spans="3:56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D363" s="48"/>
    </row>
    <row r="364" spans="3:56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D364" s="48"/>
    </row>
    <row r="365" spans="3:56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D365" s="48"/>
    </row>
    <row r="366" spans="3:56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D366" s="48"/>
    </row>
    <row r="367" spans="3:56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D367" s="48"/>
    </row>
    <row r="368" spans="3:56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D368" s="48"/>
    </row>
    <row r="369" spans="3:56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D369" s="48"/>
    </row>
    <row r="370" spans="3:56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D370" s="48"/>
    </row>
    <row r="371" spans="3:56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D371" s="48"/>
    </row>
    <row r="372" spans="3:56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D372" s="48"/>
    </row>
    <row r="373" spans="3:56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D373" s="48"/>
    </row>
    <row r="374" spans="3:56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D374" s="48"/>
    </row>
    <row r="375" spans="3:56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D375" s="48"/>
    </row>
    <row r="376" spans="3:56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D376" s="48"/>
    </row>
    <row r="377" spans="3:56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D377" s="48"/>
    </row>
    <row r="378" spans="3:56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D378" s="48"/>
    </row>
    <row r="379" spans="3:56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D379" s="48"/>
    </row>
    <row r="380" spans="3:56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D380" s="48"/>
    </row>
    <row r="381" spans="3:56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D381" s="48"/>
    </row>
    <row r="382" spans="3:56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D382" s="48"/>
    </row>
    <row r="383" spans="3:56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D383" s="48"/>
    </row>
    <row r="384" spans="3:56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D384" s="48"/>
    </row>
    <row r="385" spans="3:56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D385" s="48"/>
    </row>
    <row r="386" spans="3:56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D386" s="48"/>
    </row>
    <row r="387" spans="3:56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D387" s="48"/>
    </row>
    <row r="388" spans="3:56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D388" s="48"/>
    </row>
    <row r="389" spans="3:56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D389" s="48"/>
    </row>
    <row r="390" spans="3:56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D390" s="48"/>
    </row>
    <row r="391" spans="3:56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D391" s="48"/>
    </row>
    <row r="392" spans="3:56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D392" s="48"/>
    </row>
    <row r="393" spans="3:56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D393" s="48"/>
    </row>
    <row r="394" spans="3:56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D394" s="48"/>
    </row>
    <row r="395" spans="3:56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D395" s="48"/>
    </row>
    <row r="396" spans="3:56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D396" s="48"/>
    </row>
    <row r="397" spans="3:56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D397" s="48"/>
    </row>
    <row r="398" spans="3:56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D398" s="48"/>
    </row>
    <row r="399" spans="3:56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D399" s="48"/>
    </row>
    <row r="400" spans="3:56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D400" s="48"/>
    </row>
    <row r="401" spans="3:56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D401" s="48"/>
    </row>
    <row r="402" spans="3:56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D402" s="48"/>
    </row>
    <row r="403" spans="3:56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D403" s="48"/>
    </row>
    <row r="404" spans="3:56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D404" s="48"/>
    </row>
    <row r="405" spans="3:56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D405" s="48"/>
    </row>
    <row r="406" spans="3:56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D406" s="48"/>
    </row>
    <row r="407" spans="3:56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D407" s="48"/>
    </row>
    <row r="408" spans="3:56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D408" s="48"/>
    </row>
    <row r="409" spans="3:56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D409" s="48"/>
    </row>
    <row r="410" spans="3:56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D410" s="48"/>
    </row>
    <row r="411" spans="3:56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D411" s="48"/>
    </row>
    <row r="412" spans="3:56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D412" s="48"/>
    </row>
    <row r="413" spans="3:56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D413" s="48"/>
    </row>
    <row r="414" spans="3:56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D414" s="48"/>
    </row>
    <row r="415" spans="3:56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D415" s="48"/>
    </row>
    <row r="416" spans="3:56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D416" s="48"/>
    </row>
    <row r="417" spans="3:56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D417" s="48"/>
    </row>
    <row r="418" spans="3:56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D418" s="48"/>
    </row>
    <row r="419" spans="3:56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D419" s="48"/>
    </row>
    <row r="420" spans="3:56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D420" s="48"/>
    </row>
    <row r="421" spans="3:56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D421" s="48"/>
    </row>
    <row r="422" spans="3:56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D422" s="48"/>
    </row>
    <row r="423" spans="3:56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D423" s="48"/>
    </row>
    <row r="424" spans="3:56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D424" s="48"/>
    </row>
    <row r="425" spans="3:56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D425" s="48"/>
    </row>
    <row r="426" spans="3:56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D426" s="48"/>
    </row>
    <row r="427" spans="3:56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D427" s="48"/>
    </row>
    <row r="428" spans="3:56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D428" s="48"/>
    </row>
    <row r="429" spans="3:56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D429" s="48"/>
    </row>
    <row r="430" spans="3:56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D430" s="48"/>
    </row>
    <row r="431" spans="3:56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D431" s="48"/>
    </row>
    <row r="432" spans="3:56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D432" s="48"/>
    </row>
    <row r="433" spans="3:56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D433" s="48"/>
    </row>
    <row r="434" spans="3:56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D434" s="48"/>
    </row>
    <row r="435" spans="3:56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D435" s="48"/>
    </row>
    <row r="436" spans="3:56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D436" s="48"/>
    </row>
    <row r="437" spans="3:56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D437" s="48"/>
    </row>
    <row r="438" spans="3:56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D438" s="48"/>
    </row>
    <row r="439" spans="3:56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D439" s="48"/>
    </row>
    <row r="440" spans="3:56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D440" s="48"/>
    </row>
    <row r="441" spans="3:56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D441" s="48"/>
    </row>
    <row r="442" spans="3:56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D442" s="48"/>
    </row>
    <row r="443" spans="3:56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D443" s="48"/>
    </row>
    <row r="444" spans="3:56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D444" s="48"/>
    </row>
    <row r="445" spans="3:56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D445" s="48"/>
    </row>
    <row r="446" spans="3:56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D446" s="48"/>
    </row>
    <row r="447" spans="3:56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D447" s="48"/>
    </row>
    <row r="448" spans="3:56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D448" s="48"/>
    </row>
    <row r="449" spans="3:56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D449" s="48"/>
    </row>
    <row r="450" spans="3:56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D450" s="48"/>
    </row>
    <row r="451" spans="3:56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D451" s="48"/>
    </row>
    <row r="452" spans="3:56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D452" s="48"/>
    </row>
    <row r="453" spans="3:56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D453" s="48"/>
    </row>
    <row r="454" spans="3:56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D454" s="48"/>
    </row>
    <row r="455" spans="3:56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D455" s="48"/>
    </row>
    <row r="456" spans="3:56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D456" s="48"/>
    </row>
    <row r="457" spans="3:56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D457" s="48"/>
    </row>
    <row r="458" spans="3:56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D458" s="48"/>
    </row>
    <row r="459" spans="3:56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D459" s="48"/>
    </row>
    <row r="460" spans="3:56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D460" s="48"/>
    </row>
    <row r="461" spans="3:56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D461" s="48"/>
    </row>
    <row r="462" spans="3:56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D462" s="48"/>
    </row>
    <row r="463" spans="3:56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D463" s="48"/>
    </row>
    <row r="464" spans="3:56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D464" s="48"/>
    </row>
    <row r="465" spans="3:56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D465" s="48"/>
    </row>
    <row r="466" spans="3:56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D466" s="48"/>
    </row>
    <row r="467" spans="3:56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D467" s="48"/>
    </row>
    <row r="468" spans="3:56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D468" s="48"/>
    </row>
    <row r="469" spans="3:56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D469" s="48"/>
    </row>
    <row r="470" spans="3:56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D470" s="48"/>
    </row>
    <row r="471" spans="3:56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D471" s="48"/>
    </row>
    <row r="472" spans="3:56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D472" s="48"/>
    </row>
    <row r="473" spans="3:56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D473" s="48"/>
    </row>
    <row r="474" spans="3:56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D474" s="48"/>
    </row>
    <row r="475" spans="3:56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D475" s="48"/>
    </row>
    <row r="476" spans="3:56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D476" s="48"/>
    </row>
    <row r="477" spans="3:56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D477" s="48"/>
    </row>
    <row r="478" spans="3:56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D478" s="48"/>
    </row>
    <row r="479" spans="3:56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D479" s="48"/>
    </row>
    <row r="480" spans="3:56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D480" s="48"/>
    </row>
    <row r="481" spans="3:56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D481" s="48"/>
    </row>
    <row r="482" spans="3:56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D482" s="48"/>
    </row>
    <row r="483" spans="3:56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D483" s="48"/>
    </row>
    <row r="484" spans="3:56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D484" s="48"/>
    </row>
    <row r="485" spans="3:56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D485" s="48"/>
    </row>
    <row r="486" spans="3:56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D486" s="48"/>
    </row>
    <row r="487" spans="3:56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D487" s="48"/>
    </row>
    <row r="488" spans="3:56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D488" s="48"/>
    </row>
    <row r="489" spans="3:56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D489" s="48"/>
    </row>
    <row r="490" spans="3:56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D490" s="48"/>
    </row>
    <row r="491" spans="3:56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D491" s="48"/>
    </row>
    <row r="492" spans="3:56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D492" s="48"/>
    </row>
    <row r="493" spans="3:56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D493" s="48"/>
    </row>
    <row r="494" spans="3:56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D494" s="48"/>
    </row>
    <row r="495" spans="3:56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D495" s="48"/>
    </row>
    <row r="496" spans="3:56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D496" s="48"/>
    </row>
    <row r="497" spans="3:56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D497" s="48"/>
    </row>
    <row r="498" spans="3:56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D498" s="48"/>
    </row>
    <row r="499" spans="3:56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D499" s="48"/>
    </row>
    <row r="500" spans="3:56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D500" s="48"/>
    </row>
    <row r="501" spans="3:56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D501" s="48"/>
    </row>
    <row r="502" spans="3:56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D502" s="48"/>
    </row>
    <row r="503" spans="3:56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D503" s="48"/>
    </row>
    <row r="504" spans="3:56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D504" s="48"/>
    </row>
    <row r="505" spans="3:56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D505" s="48"/>
    </row>
    <row r="506" spans="3:56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D506" s="48"/>
    </row>
    <row r="507" spans="3:56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D507" s="48"/>
    </row>
    <row r="508" spans="3:56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D508" s="48"/>
    </row>
    <row r="509" spans="3:56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D509" s="48"/>
    </row>
    <row r="510" spans="3:56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D510" s="48"/>
    </row>
    <row r="511" spans="3:56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D511" s="48"/>
    </row>
    <row r="512" spans="3:56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D512" s="48"/>
    </row>
    <row r="513" spans="3:56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D513" s="48"/>
    </row>
    <row r="514" spans="3:56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D514" s="48"/>
    </row>
    <row r="515" spans="3:56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D515" s="48"/>
    </row>
    <row r="516" spans="3:56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D516" s="48"/>
    </row>
    <row r="517" spans="3:56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D517" s="48"/>
    </row>
    <row r="518" spans="3:56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D518" s="48"/>
    </row>
    <row r="519" spans="3:56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D519" s="48"/>
    </row>
    <row r="520" spans="3:56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D520" s="48"/>
    </row>
    <row r="521" spans="3:56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D521" s="48"/>
    </row>
    <row r="522" spans="3:56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D522" s="48"/>
    </row>
    <row r="523" spans="3:56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D523" s="48"/>
    </row>
    <row r="524" spans="3:56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D524" s="48"/>
    </row>
    <row r="525" spans="3:56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D525" s="48"/>
    </row>
    <row r="526" spans="3:56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D526" s="48"/>
    </row>
    <row r="527" spans="3:56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D527" s="48"/>
    </row>
    <row r="528" spans="3:56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D528" s="48"/>
    </row>
    <row r="529" spans="3:56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D529" s="48"/>
    </row>
    <row r="530" spans="3:56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D530" s="48"/>
    </row>
    <row r="531" spans="3:56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D531" s="48"/>
    </row>
    <row r="532" spans="3:56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D532" s="48"/>
    </row>
    <row r="533" spans="3:56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D533" s="48"/>
    </row>
    <row r="534" spans="3:56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D534" s="48"/>
    </row>
    <row r="535" spans="3:56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D535" s="48"/>
    </row>
    <row r="536" spans="3:56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D536" s="48"/>
    </row>
    <row r="537" spans="3:56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D537" s="48"/>
    </row>
    <row r="538" spans="3:56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D538" s="48"/>
    </row>
    <row r="539" spans="3:56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D539" s="48"/>
    </row>
    <row r="540" spans="3:56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D540" s="48"/>
    </row>
    <row r="541" spans="3:56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D541" s="48"/>
    </row>
    <row r="542" spans="3:56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D542" s="48"/>
    </row>
    <row r="543" spans="3:56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D543" s="48"/>
    </row>
    <row r="544" spans="3:56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D544" s="48"/>
    </row>
    <row r="545" spans="3:56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D545" s="48"/>
    </row>
    <row r="546" spans="3:56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D546" s="48"/>
    </row>
    <row r="547" spans="3:56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D547" s="48"/>
    </row>
    <row r="548" spans="3:56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D548" s="48"/>
    </row>
    <row r="549" spans="3:56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D549" s="48"/>
    </row>
    <row r="550" spans="3:56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D550" s="48"/>
    </row>
    <row r="551" spans="3:56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D551" s="48"/>
    </row>
    <row r="552" spans="3:56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D552" s="48"/>
    </row>
    <row r="553" spans="3:56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D553" s="48"/>
    </row>
    <row r="554" spans="3:56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D554" s="48"/>
    </row>
    <row r="555" spans="3:56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D555" s="48"/>
    </row>
    <row r="556" spans="3:56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D556" s="48"/>
    </row>
    <row r="557" spans="3:56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D557" s="48"/>
    </row>
    <row r="558" spans="3:56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D558" s="48"/>
    </row>
    <row r="559" spans="3:56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D559" s="48"/>
    </row>
    <row r="560" spans="3:56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D560" s="48"/>
    </row>
    <row r="561" spans="3:56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D561" s="48"/>
    </row>
    <row r="562" spans="3:56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D562" s="48"/>
    </row>
    <row r="563" spans="3:56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D563" s="48"/>
    </row>
    <row r="564" spans="3:56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D564" s="48"/>
    </row>
    <row r="565" spans="3:56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D565" s="48"/>
    </row>
    <row r="566" spans="3:56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D566" s="48"/>
    </row>
    <row r="567" spans="3:56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D567" s="48"/>
    </row>
    <row r="568" spans="3:56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D568" s="48"/>
    </row>
    <row r="569" spans="3:56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D569" s="48"/>
    </row>
    <row r="570" spans="3:56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D570" s="48"/>
    </row>
    <row r="571" spans="3:56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D571" s="48"/>
    </row>
    <row r="572" spans="3:56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D572" s="48"/>
    </row>
    <row r="573" spans="3:56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D573" s="48"/>
    </row>
    <row r="574" spans="3:56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D574" s="48"/>
    </row>
    <row r="575" spans="3:56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D575" s="48"/>
    </row>
    <row r="576" spans="3:56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D576" s="48"/>
    </row>
    <row r="577" spans="3:56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D577" s="48"/>
    </row>
    <row r="578" spans="3:56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D578" s="48"/>
    </row>
    <row r="579" spans="3:56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D579" s="48"/>
    </row>
    <row r="580" spans="3:56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D580" s="48"/>
    </row>
    <row r="581" spans="3:56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D581" s="48"/>
    </row>
    <row r="582" spans="3:56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D582" s="48"/>
    </row>
    <row r="583" spans="3:56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D583" s="48"/>
    </row>
    <row r="584" spans="3:56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D584" s="48"/>
    </row>
    <row r="585" spans="3:56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D585" s="48"/>
    </row>
    <row r="586" spans="3:56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D586" s="48"/>
    </row>
    <row r="587" spans="3:56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D587" s="48"/>
    </row>
    <row r="588" spans="3:56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D588" s="48"/>
    </row>
    <row r="589" spans="3:56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D589" s="48"/>
    </row>
    <row r="590" spans="3:56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D590" s="48"/>
    </row>
    <row r="591" spans="3:56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D591" s="48"/>
    </row>
    <row r="592" spans="3:56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D592" s="48"/>
    </row>
    <row r="593" spans="3:56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D593" s="48"/>
    </row>
    <row r="594" spans="3:56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D594" s="48"/>
    </row>
    <row r="595" spans="3:56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D595" s="48"/>
    </row>
    <row r="596" spans="3:56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D596" s="48"/>
    </row>
    <row r="597" spans="3:56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D597" s="48"/>
    </row>
    <row r="598" spans="3:56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D598" s="48"/>
    </row>
    <row r="599" spans="3:56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D599" s="48"/>
    </row>
    <row r="600" spans="3:56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D600" s="48"/>
    </row>
    <row r="601" spans="3:56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D601" s="48"/>
    </row>
    <row r="602" spans="3:56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D602" s="48"/>
    </row>
    <row r="603" spans="3:56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D603" s="48"/>
    </row>
    <row r="604" spans="3:56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D604" s="48"/>
    </row>
    <row r="605" spans="3:56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D605" s="48"/>
    </row>
    <row r="606" spans="3:56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D606" s="48"/>
    </row>
    <row r="607" spans="3:56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D607" s="48"/>
    </row>
    <row r="608" spans="3:56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D608" s="48"/>
    </row>
    <row r="609" spans="3:56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D609" s="48"/>
    </row>
    <row r="610" spans="3:56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D610" s="48"/>
    </row>
    <row r="611" spans="3:56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D611" s="48"/>
    </row>
    <row r="612" spans="3:56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D612" s="48"/>
    </row>
    <row r="613" spans="3:56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D613" s="48"/>
    </row>
    <row r="614" spans="3:56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D614" s="48"/>
    </row>
    <row r="615" spans="3:56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D615" s="48"/>
    </row>
    <row r="616" spans="3:56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D616" s="48"/>
    </row>
    <row r="617" spans="3:56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D617" s="48"/>
    </row>
    <row r="618" spans="3:56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D618" s="48"/>
    </row>
    <row r="619" spans="3:56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D619" s="48"/>
    </row>
    <row r="620" spans="3:56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D620" s="48"/>
    </row>
    <row r="621" spans="3:56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D621" s="48"/>
    </row>
    <row r="622" spans="3:56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D622" s="48"/>
    </row>
    <row r="623" spans="3:56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D623" s="48"/>
    </row>
    <row r="624" spans="3:56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D624" s="48"/>
    </row>
    <row r="625" spans="3:56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D625" s="48"/>
    </row>
    <row r="626" spans="3:56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D626" s="48"/>
    </row>
    <row r="627" spans="3:56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D627" s="48"/>
    </row>
    <row r="628" spans="3:56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D628" s="48"/>
    </row>
    <row r="629" spans="3:56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D629" s="48"/>
    </row>
    <row r="630" spans="3:56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D630" s="48"/>
    </row>
    <row r="631" spans="3:56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D631" s="48"/>
    </row>
    <row r="632" spans="3:56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D632" s="48"/>
    </row>
    <row r="633" spans="3:56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D633" s="48"/>
    </row>
    <row r="634" spans="3:56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D634" s="48"/>
    </row>
    <row r="635" spans="3:56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D635" s="48"/>
    </row>
    <row r="636" spans="3:56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D636" s="48"/>
    </row>
    <row r="637" spans="3:56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D637" s="48"/>
    </row>
    <row r="638" spans="3:56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D638" s="48"/>
    </row>
    <row r="639" spans="3:56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D639" s="48"/>
    </row>
    <row r="640" spans="3:56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D640" s="48"/>
    </row>
    <row r="641" spans="3:56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D641" s="48"/>
    </row>
    <row r="642" spans="3:56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D642" s="48"/>
    </row>
    <row r="643" spans="3:56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D643" s="48"/>
    </row>
    <row r="644" spans="3:56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D644" s="48"/>
    </row>
    <row r="645" spans="3:56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D645" s="48"/>
    </row>
    <row r="646" spans="3:56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D646" s="48"/>
    </row>
    <row r="647" spans="3:56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D647" s="48"/>
    </row>
    <row r="648" spans="3:56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D648" s="48"/>
    </row>
    <row r="649" spans="3:56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D649" s="48"/>
    </row>
    <row r="650" spans="3:56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D650" s="48"/>
    </row>
    <row r="651" spans="3:56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D651" s="48"/>
    </row>
    <row r="652" spans="3:56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D652" s="48"/>
    </row>
    <row r="653" spans="3:56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D653" s="48"/>
    </row>
    <row r="654" spans="3:56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D654" s="48"/>
    </row>
    <row r="655" spans="3:56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D655" s="48"/>
    </row>
    <row r="656" spans="3:56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D656" s="48"/>
    </row>
    <row r="657" spans="3:56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D657" s="48"/>
    </row>
    <row r="658" spans="3:56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D658" s="48"/>
    </row>
    <row r="659" spans="3:56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D659" s="48"/>
    </row>
    <row r="660" spans="3:56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D660" s="48"/>
    </row>
    <row r="661" spans="3:56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D661" s="48"/>
    </row>
    <row r="662" spans="3:56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D662" s="48"/>
    </row>
    <row r="663" spans="3:56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D663" s="48"/>
    </row>
    <row r="664" spans="3:56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D664" s="48"/>
    </row>
    <row r="665" spans="3:56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D665" s="48"/>
    </row>
    <row r="666" spans="3:56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D666" s="48"/>
    </row>
    <row r="667" spans="3:56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D667" s="48"/>
    </row>
    <row r="668" spans="3:56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D668" s="48"/>
    </row>
    <row r="669" spans="3:56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D669" s="48"/>
    </row>
    <row r="670" spans="3:56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D670" s="48"/>
    </row>
    <row r="671" spans="3:56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D671" s="48"/>
    </row>
    <row r="672" spans="3:56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D672" s="48"/>
    </row>
    <row r="673" spans="3:56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D673" s="48"/>
    </row>
    <row r="674" spans="3:56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D674" s="48"/>
    </row>
    <row r="675" spans="3:56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D675" s="48"/>
    </row>
    <row r="676" spans="3:56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D676" s="48"/>
    </row>
    <row r="677" spans="3:56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D677" s="48"/>
    </row>
    <row r="678" spans="3:56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D678" s="48"/>
    </row>
    <row r="679" spans="3:56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D679" s="48"/>
    </row>
    <row r="680" spans="3:56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D680" s="48"/>
    </row>
    <row r="681" spans="3:56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D681" s="48"/>
    </row>
    <row r="682" spans="3:56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D682" s="48"/>
    </row>
    <row r="683" spans="3:56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D683" s="48"/>
    </row>
    <row r="684" spans="3:56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D684" s="48"/>
    </row>
    <row r="685" spans="3:56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D685" s="48"/>
    </row>
    <row r="686" spans="3:56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D686" s="48"/>
    </row>
    <row r="687" spans="3:56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D687" s="48"/>
    </row>
    <row r="688" spans="3:56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D688" s="48"/>
    </row>
    <row r="689" spans="3:56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D689" s="48"/>
    </row>
    <row r="690" spans="3:56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D690" s="48"/>
    </row>
    <row r="691" spans="3:56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D691" s="48"/>
    </row>
    <row r="692" spans="3:56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D692" s="48"/>
    </row>
    <row r="693" spans="3:56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D693" s="48"/>
    </row>
    <row r="694" spans="3:56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D694" s="48"/>
    </row>
    <row r="695" spans="3:56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D695" s="48"/>
    </row>
    <row r="696" spans="3:56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D696" s="48"/>
    </row>
    <row r="697" spans="3:56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D697" s="48"/>
    </row>
    <row r="698" spans="3:56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D698" s="48"/>
    </row>
    <row r="699" spans="3:56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D699" s="48"/>
    </row>
    <row r="700" spans="3:56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D700" s="48"/>
    </row>
    <row r="701" spans="3:56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D701" s="48"/>
    </row>
    <row r="702" spans="3:56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D702" s="48"/>
    </row>
    <row r="703" spans="3:56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D703" s="48"/>
    </row>
    <row r="704" spans="3:56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D704" s="48"/>
    </row>
    <row r="705" spans="3:56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D705" s="48"/>
    </row>
    <row r="706" spans="3:56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D706" s="48"/>
    </row>
    <row r="707" spans="3:56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D707" s="48"/>
    </row>
    <row r="708" spans="3:56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D708" s="48"/>
    </row>
    <row r="709" spans="3:56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D709" s="48"/>
    </row>
    <row r="710" spans="3:56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D710" s="48"/>
    </row>
    <row r="711" spans="3:56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D711" s="48"/>
    </row>
    <row r="712" spans="3:56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D712" s="48"/>
    </row>
    <row r="713" spans="3:56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D713" s="48"/>
    </row>
    <row r="714" spans="3:56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D714" s="48"/>
    </row>
    <row r="715" spans="3:56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D715" s="48"/>
    </row>
    <row r="716" spans="3:56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D716" s="48"/>
    </row>
    <row r="717" spans="3:56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D717" s="48"/>
    </row>
    <row r="718" spans="3:56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D718" s="48"/>
    </row>
    <row r="719" spans="3:56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D719" s="48"/>
    </row>
    <row r="720" spans="3:56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D720" s="48"/>
    </row>
    <row r="721" spans="3:56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D721" s="48"/>
    </row>
    <row r="722" spans="3:56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D722" s="48"/>
    </row>
    <row r="723" spans="3:56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D723" s="48"/>
    </row>
    <row r="724" spans="3:56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D724" s="48"/>
    </row>
    <row r="725" spans="3:56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D725" s="48"/>
    </row>
    <row r="726" spans="3:56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D726" s="48"/>
    </row>
    <row r="727" spans="3:56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D727" s="48"/>
    </row>
    <row r="728" spans="3:56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D728" s="48"/>
    </row>
    <row r="729" spans="3:56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D729" s="48"/>
    </row>
    <row r="730" spans="3:56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D730" s="48"/>
    </row>
    <row r="731" spans="3:56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D731" s="48"/>
    </row>
    <row r="732" spans="3:56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D732" s="48"/>
    </row>
    <row r="733" spans="3:56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D733" s="48"/>
    </row>
    <row r="734" spans="3:56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D734" s="48"/>
    </row>
    <row r="735" spans="3:56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D735" s="48"/>
    </row>
    <row r="736" spans="3:56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D736" s="48"/>
    </row>
    <row r="737" spans="3:56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D737" s="48"/>
    </row>
    <row r="738" spans="3:56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D738" s="48"/>
    </row>
    <row r="739" spans="3:56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D739" s="48"/>
    </row>
    <row r="740" spans="3:56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D740" s="48"/>
    </row>
    <row r="741" spans="3:56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D741" s="48"/>
    </row>
    <row r="742" spans="3:56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D742" s="48"/>
    </row>
    <row r="743" spans="3:56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D743" s="48"/>
    </row>
    <row r="744" spans="3:56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D744" s="48"/>
    </row>
    <row r="745" spans="3:56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D745" s="48"/>
    </row>
    <row r="746" spans="3:56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D746" s="48"/>
    </row>
    <row r="747" spans="3:56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D747" s="48"/>
    </row>
    <row r="748" spans="3:56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D748" s="48"/>
    </row>
    <row r="749" spans="3:56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D749" s="48"/>
    </row>
    <row r="750" spans="3:56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D750" s="48"/>
    </row>
    <row r="751" spans="3:56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D751" s="48"/>
    </row>
    <row r="752" spans="3:56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D752" s="48"/>
    </row>
    <row r="753" spans="3:56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D753" s="48"/>
    </row>
    <row r="754" spans="3:56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D754" s="48"/>
    </row>
    <row r="755" spans="3:56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D755" s="48"/>
    </row>
    <row r="756" spans="3:56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D756" s="48"/>
    </row>
    <row r="757" spans="3:56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D757" s="48"/>
    </row>
    <row r="758" spans="3:56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D758" s="48"/>
    </row>
    <row r="759" spans="3:56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D759" s="48"/>
    </row>
    <row r="760" spans="3:56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D760" s="48"/>
    </row>
    <row r="761" spans="3:56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D761" s="48"/>
    </row>
    <row r="762" spans="3:56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D762" s="48"/>
    </row>
    <row r="763" spans="3:56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D763" s="48"/>
    </row>
    <row r="764" spans="3:56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D764" s="48"/>
    </row>
    <row r="765" spans="3:56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D765" s="48"/>
    </row>
    <row r="766" spans="3:56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D766" s="48"/>
    </row>
    <row r="767" spans="3:56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D767" s="48"/>
    </row>
    <row r="768" spans="3:56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D768" s="48"/>
    </row>
    <row r="769" spans="3:56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D769" s="48"/>
    </row>
    <row r="770" spans="3:56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D770" s="48"/>
    </row>
    <row r="771" spans="3:56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D771" s="48"/>
    </row>
    <row r="772" spans="3:56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D772" s="48"/>
    </row>
    <row r="773" spans="3:56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D773" s="48"/>
    </row>
    <row r="774" spans="3:56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D774" s="48"/>
    </row>
    <row r="775" spans="3:56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D775" s="48"/>
    </row>
    <row r="776" spans="3:56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D776" s="48"/>
    </row>
    <row r="777" spans="3:56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D777" s="48"/>
    </row>
    <row r="778" spans="3:56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D778" s="48"/>
    </row>
    <row r="779" spans="3:56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D779" s="48"/>
    </row>
    <row r="780" spans="3:56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D780" s="48"/>
    </row>
    <row r="781" spans="3:56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D781" s="48"/>
    </row>
    <row r="782" spans="3:56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D782" s="48"/>
    </row>
    <row r="783" spans="3:56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D783" s="48"/>
    </row>
    <row r="784" spans="3:56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D784" s="48"/>
    </row>
    <row r="785" spans="3:56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D785" s="48"/>
    </row>
    <row r="786" spans="3:56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D786" s="48"/>
    </row>
    <row r="787" spans="3:56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D787" s="48"/>
    </row>
    <row r="788" spans="3:56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D788" s="48"/>
    </row>
    <row r="789" spans="3:56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D789" s="48"/>
    </row>
    <row r="790" spans="3:56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D790" s="48"/>
    </row>
    <row r="791" spans="3:56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D791" s="48"/>
    </row>
    <row r="792" spans="3:56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D792" s="48"/>
    </row>
    <row r="793" spans="3:56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D793" s="48"/>
    </row>
    <row r="794" spans="3:56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D794" s="48"/>
    </row>
    <row r="795" spans="3:56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D795" s="48"/>
    </row>
    <row r="796" spans="3:56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D796" s="48"/>
    </row>
    <row r="797" spans="3:56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D797" s="48"/>
    </row>
    <row r="798" spans="3:56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D798" s="48"/>
    </row>
    <row r="799" spans="3:56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D799" s="48"/>
    </row>
    <row r="800" spans="3:56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D800" s="48"/>
    </row>
    <row r="801" spans="3:56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D801" s="48"/>
    </row>
    <row r="802" spans="3:56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D802" s="48"/>
    </row>
    <row r="803" spans="3:56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D803" s="48"/>
    </row>
    <row r="804" spans="3:56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D804" s="48"/>
    </row>
    <row r="805" spans="3:56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D805" s="48"/>
    </row>
    <row r="806" spans="3:56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D806" s="48"/>
    </row>
    <row r="807" spans="3:56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D807" s="48"/>
    </row>
    <row r="808" spans="3:56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D808" s="48"/>
    </row>
    <row r="809" spans="3:56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D809" s="48"/>
    </row>
    <row r="810" spans="3:56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D810" s="48"/>
    </row>
    <row r="811" spans="3:56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D811" s="48"/>
    </row>
    <row r="812" spans="3:56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D812" s="48"/>
    </row>
    <row r="813" spans="3:56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D813" s="48"/>
    </row>
    <row r="814" spans="3:56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D814" s="48"/>
    </row>
    <row r="815" spans="3:56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D815" s="48"/>
    </row>
    <row r="816" spans="3:56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D816" s="48"/>
    </row>
    <row r="817" spans="3:56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D817" s="48"/>
    </row>
    <row r="818" spans="3:56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D818" s="48"/>
    </row>
    <row r="819" spans="3:56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D819" s="48"/>
    </row>
    <row r="820" spans="3:56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D820" s="48"/>
    </row>
    <row r="821" spans="3:56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D821" s="48"/>
    </row>
    <row r="822" spans="3:56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D822" s="48"/>
    </row>
    <row r="823" spans="3:56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D823" s="48"/>
    </row>
    <row r="824" spans="3:56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D824" s="48"/>
    </row>
    <row r="825" spans="3:56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D825" s="48"/>
    </row>
    <row r="826" spans="3:56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D826" s="48"/>
    </row>
    <row r="827" spans="3:56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D827" s="48"/>
    </row>
    <row r="828" spans="3:56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D828" s="48"/>
    </row>
    <row r="829" spans="3:56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D829" s="48"/>
    </row>
    <row r="830" spans="3:56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D830" s="48"/>
    </row>
    <row r="831" spans="3:56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D831" s="48"/>
    </row>
    <row r="832" spans="3:56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D832" s="48"/>
    </row>
    <row r="833" spans="3:56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D833" s="48"/>
    </row>
    <row r="834" spans="3:56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D834" s="48"/>
    </row>
    <row r="835" spans="3:56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D835" s="48"/>
    </row>
    <row r="836" spans="3:56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D836" s="48"/>
    </row>
    <row r="837" spans="3:56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D837" s="48"/>
    </row>
    <row r="838" spans="3:56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D838" s="48"/>
    </row>
    <row r="839" spans="3:56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D839" s="48"/>
    </row>
    <row r="840" spans="3:56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D840" s="48"/>
    </row>
    <row r="841" spans="3:56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D841" s="48"/>
    </row>
    <row r="842" spans="3:56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D842" s="48"/>
    </row>
    <row r="843" spans="3:56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D843" s="48"/>
    </row>
    <row r="844" spans="3:56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D844" s="48"/>
    </row>
    <row r="845" spans="3:56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D845" s="48"/>
    </row>
    <row r="846" spans="3:56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D846" s="48"/>
    </row>
    <row r="847" spans="3:56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D847" s="48"/>
    </row>
    <row r="848" spans="3:56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D848" s="48"/>
    </row>
    <row r="849" spans="3:56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D849" s="48"/>
    </row>
    <row r="850" spans="3:56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D850" s="48"/>
    </row>
    <row r="851" spans="3:56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D851" s="48"/>
    </row>
    <row r="852" spans="3:56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D852" s="48"/>
    </row>
    <row r="853" spans="3:56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D853" s="48"/>
    </row>
    <row r="854" spans="3:56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D854" s="48"/>
    </row>
    <row r="855" spans="3:56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D855" s="48"/>
    </row>
    <row r="856" spans="3:56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D856" s="48"/>
    </row>
    <row r="857" spans="3:56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D857" s="48"/>
    </row>
    <row r="858" spans="3:56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D858" s="48"/>
    </row>
    <row r="859" spans="3:56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D859" s="48"/>
    </row>
    <row r="860" spans="3:56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D860" s="48"/>
    </row>
    <row r="861" spans="3:56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D861" s="48"/>
    </row>
    <row r="862" spans="3:56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D862" s="48"/>
    </row>
    <row r="863" spans="3:56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D863" s="48"/>
    </row>
    <row r="864" spans="3:56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D864" s="48"/>
    </row>
    <row r="865" spans="3:56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D865" s="48"/>
    </row>
    <row r="866" spans="3:56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D866" s="48"/>
    </row>
    <row r="867" spans="3:56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D867" s="48"/>
    </row>
    <row r="868" spans="3:56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D868" s="48"/>
    </row>
    <row r="869" spans="3:56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D869" s="48"/>
    </row>
    <row r="870" spans="3:56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D870" s="48"/>
    </row>
    <row r="871" spans="3:56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D871" s="48"/>
    </row>
    <row r="872" spans="3:56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D872" s="48"/>
    </row>
    <row r="873" spans="3:56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D873" s="48"/>
    </row>
    <row r="874" spans="3:56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D874" s="48"/>
    </row>
    <row r="875" spans="3:56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D875" s="48"/>
    </row>
    <row r="876" spans="3:56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D876" s="48"/>
    </row>
    <row r="877" spans="3:56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D877" s="48"/>
    </row>
    <row r="878" spans="3:56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D878" s="48"/>
    </row>
    <row r="879" spans="3:56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D879" s="48"/>
    </row>
    <row r="880" spans="3:56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D880" s="48"/>
    </row>
    <row r="881" spans="3:56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D881" s="48"/>
    </row>
    <row r="882" spans="3:56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D882" s="48"/>
    </row>
    <row r="883" spans="3:56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D883" s="48"/>
    </row>
    <row r="884" spans="3:56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D884" s="48"/>
    </row>
    <row r="885" spans="3:56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D885" s="48"/>
    </row>
    <row r="886" spans="3:56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D886" s="48"/>
    </row>
    <row r="887" spans="3:56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D887" s="48"/>
    </row>
    <row r="888" spans="3:56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D888" s="48"/>
    </row>
    <row r="889" spans="3:56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D889" s="48"/>
    </row>
    <row r="890" spans="3:56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D890" s="48"/>
    </row>
    <row r="891" spans="3:56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D891" s="48"/>
    </row>
    <row r="892" spans="3:56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D892" s="48"/>
    </row>
    <row r="893" spans="3:56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D893" s="48"/>
    </row>
    <row r="894" spans="3:56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D894" s="48"/>
    </row>
    <row r="895" spans="3:56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D895" s="48"/>
    </row>
    <row r="896" spans="3:56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D896" s="48"/>
    </row>
    <row r="897" spans="3:56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D897" s="48"/>
    </row>
    <row r="898" spans="3:56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D898" s="48"/>
    </row>
    <row r="899" spans="3:56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D899" s="48"/>
    </row>
    <row r="900" spans="3:56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D900" s="48"/>
    </row>
    <row r="901" spans="3:56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D901" s="48"/>
    </row>
    <row r="902" spans="3:56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D902" s="48"/>
    </row>
    <row r="903" spans="3:56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D903" s="48"/>
    </row>
    <row r="904" spans="3:56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D904" s="48"/>
    </row>
    <row r="905" spans="3:56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D905" s="48"/>
    </row>
    <row r="906" spans="3:56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D906" s="48"/>
    </row>
    <row r="907" spans="3:56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D907" s="48"/>
    </row>
    <row r="908" spans="3:56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D908" s="48"/>
    </row>
    <row r="909" spans="3:56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D909" s="48"/>
    </row>
    <row r="910" spans="3:56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D910" s="48"/>
    </row>
    <row r="911" spans="3:56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D911" s="48"/>
    </row>
    <row r="912" spans="3:56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D912" s="48"/>
    </row>
    <row r="913" spans="3:56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D913" s="48"/>
    </row>
    <row r="914" spans="3:56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D914" s="48"/>
    </row>
    <row r="915" spans="3:56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D915" s="48"/>
    </row>
    <row r="916" spans="3:56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D916" s="48"/>
    </row>
    <row r="917" spans="3:56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D917" s="48"/>
    </row>
    <row r="918" spans="3:56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D918" s="48"/>
    </row>
    <row r="919" spans="3:56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D919" s="48"/>
    </row>
    <row r="920" spans="3:56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D920" s="48"/>
    </row>
    <row r="921" spans="3:56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D921" s="48"/>
    </row>
    <row r="922" spans="3:56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D922" s="48"/>
    </row>
    <row r="923" spans="3:56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D923" s="48"/>
    </row>
    <row r="924" spans="3:56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D924" s="48"/>
    </row>
    <row r="925" spans="3:56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D925" s="48"/>
    </row>
    <row r="926" spans="3:56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D926" s="48"/>
    </row>
    <row r="927" spans="3:56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D927" s="48"/>
    </row>
    <row r="928" spans="3:56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D928" s="48"/>
    </row>
    <row r="929" spans="3:56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D929" s="48"/>
    </row>
    <row r="930" spans="3:56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D930" s="48"/>
    </row>
    <row r="931" spans="3:56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D931" s="48"/>
    </row>
    <row r="932" spans="3:56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D932" s="48"/>
    </row>
    <row r="933" spans="3:56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D933" s="48"/>
    </row>
    <row r="934" spans="3:56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D934" s="48"/>
    </row>
    <row r="935" spans="3:56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D935" s="48"/>
    </row>
    <row r="936" spans="3:56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D936" s="48"/>
    </row>
    <row r="937" spans="3:56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D937" s="48"/>
    </row>
    <row r="938" spans="3:56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D938" s="48"/>
    </row>
    <row r="939" spans="3:56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D939" s="48"/>
    </row>
    <row r="940" spans="3:56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D940" s="48"/>
    </row>
    <row r="941" spans="3:56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D941" s="48"/>
    </row>
    <row r="942" spans="3:56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D942" s="48"/>
    </row>
    <row r="943" spans="3:56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D943" s="48"/>
    </row>
    <row r="944" spans="3:56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D944" s="48"/>
    </row>
    <row r="945" spans="3:56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D945" s="48"/>
    </row>
    <row r="946" spans="3:56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D946" s="48"/>
    </row>
    <row r="947" spans="3:56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D947" s="48"/>
    </row>
    <row r="948" spans="3:56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D948" s="48"/>
    </row>
    <row r="949" spans="3:56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D949" s="48"/>
    </row>
    <row r="950" spans="3:56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D950" s="48"/>
    </row>
    <row r="951" spans="3:56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D951" s="48"/>
    </row>
    <row r="952" spans="3:56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D952" s="48"/>
    </row>
    <row r="953" spans="3:56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D953" s="48"/>
    </row>
    <row r="954" spans="3:56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D954" s="48"/>
    </row>
    <row r="955" spans="3:56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D955" s="48"/>
    </row>
    <row r="956" spans="3:56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D956" s="48"/>
    </row>
    <row r="957" spans="3:56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D957" s="48"/>
    </row>
    <row r="958" spans="3:56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D958" s="48"/>
    </row>
    <row r="959" spans="3:56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D959" s="48"/>
    </row>
    <row r="960" spans="3:56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D960" s="48"/>
    </row>
    <row r="961" spans="3:56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D961" s="48"/>
    </row>
    <row r="962" spans="3:56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D962" s="48"/>
    </row>
    <row r="963" spans="3:56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D963" s="48"/>
    </row>
    <row r="964" spans="3:56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D964" s="48"/>
    </row>
    <row r="965" spans="3:56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D965" s="48"/>
    </row>
    <row r="966" spans="3:56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D966" s="48"/>
    </row>
    <row r="967" spans="3:56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D967" s="48"/>
    </row>
    <row r="968" spans="3:56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D968" s="48"/>
    </row>
    <row r="969" spans="3:56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D969" s="48"/>
    </row>
    <row r="970" spans="3:56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D970" s="48"/>
    </row>
    <row r="971" spans="3:56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D971" s="48"/>
    </row>
    <row r="972" spans="3:56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D972" s="48"/>
    </row>
    <row r="973" spans="3:56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D973" s="48"/>
    </row>
    <row r="974" spans="3:56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D974" s="48"/>
    </row>
    <row r="975" spans="3:56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D975" s="48"/>
    </row>
    <row r="976" spans="3:56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D976" s="48"/>
    </row>
    <row r="977" spans="3:56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D977" s="48"/>
    </row>
    <row r="978" spans="3:56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D978" s="48"/>
    </row>
    <row r="979" spans="3:56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D979" s="48"/>
    </row>
    <row r="980" spans="3:56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D980" s="48"/>
    </row>
    <row r="981" spans="3:56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D981" s="48"/>
    </row>
    <row r="982" spans="3:56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D982" s="48"/>
    </row>
    <row r="983" spans="3:56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D983" s="48"/>
    </row>
    <row r="984" spans="3:56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D984" s="48"/>
    </row>
    <row r="985" spans="3:56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D985" s="48"/>
    </row>
    <row r="986" spans="3:56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D986" s="48"/>
    </row>
    <row r="987" spans="3:56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D987" s="48"/>
    </row>
    <row r="988" spans="3:56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D988" s="48"/>
    </row>
    <row r="989" spans="3:56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D989" s="48"/>
    </row>
    <row r="990" spans="3:56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D990" s="48"/>
    </row>
    <row r="991" spans="3:56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D991" s="48"/>
    </row>
    <row r="992" spans="3:56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D992" s="48"/>
    </row>
    <row r="993" spans="3:56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D993" s="48"/>
    </row>
    <row r="994" spans="3:56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D994" s="48"/>
    </row>
    <row r="995" spans="3:56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D995" s="48"/>
    </row>
    <row r="996" spans="3:56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D996" s="48"/>
    </row>
    <row r="997" spans="3:56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D997" s="48"/>
    </row>
    <row r="998" spans="3:56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D998" s="48"/>
    </row>
    <row r="999" spans="3:56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D999" s="48"/>
    </row>
    <row r="1000" spans="3:56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D1000" s="48"/>
    </row>
    <row r="1001" spans="3:56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D1001" s="48"/>
    </row>
    <row r="1002" spans="3:56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D1002" s="48"/>
    </row>
    <row r="1003" spans="3:56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D1003" s="48"/>
    </row>
    <row r="1004" spans="3:56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D1004" s="48"/>
    </row>
    <row r="1005" spans="3:56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D1005" s="48"/>
    </row>
    <row r="1006" spans="3:56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D1006" s="48"/>
    </row>
    <row r="1007" spans="3:56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D1007" s="48"/>
    </row>
    <row r="1008" spans="3:56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D1008" s="48"/>
    </row>
    <row r="1009" spans="3:56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D1009" s="48"/>
    </row>
    <row r="1010" spans="3:56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D1010" s="48"/>
    </row>
    <row r="1011" spans="3:56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D1011" s="48"/>
    </row>
    <row r="1012" spans="3:56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D1012" s="48"/>
    </row>
    <row r="1013" spans="3:56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D1013" s="48"/>
    </row>
    <row r="1014" spans="3:56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D1014" s="48"/>
    </row>
    <row r="1015" spans="3:56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D1015" s="48"/>
    </row>
    <row r="1016" spans="3:56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D1016" s="48"/>
    </row>
    <row r="1017" spans="3:56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D1017" s="48"/>
    </row>
    <row r="1018" spans="3:56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D1018" s="48"/>
    </row>
    <row r="1019" spans="3:56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D1019" s="48"/>
    </row>
    <row r="1020" spans="3:56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D1020" s="48"/>
    </row>
    <row r="1021" spans="3:56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D1021" s="48"/>
    </row>
    <row r="1022" spans="3:56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D1022" s="48"/>
    </row>
    <row r="1023" spans="3:56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D1023" s="48"/>
    </row>
    <row r="1024" spans="3:56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D1024" s="48"/>
    </row>
    <row r="1025" spans="3:56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D1025" s="48"/>
    </row>
    <row r="1026" spans="3:56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D1026" s="48"/>
    </row>
    <row r="1027" spans="3:56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D1027" s="48"/>
    </row>
    <row r="1028" spans="3:56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D1028" s="48"/>
    </row>
    <row r="1029" spans="3:56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D1029" s="48"/>
    </row>
    <row r="1030" spans="3:56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D1030" s="48"/>
    </row>
    <row r="1031" spans="3:56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D1031" s="48"/>
    </row>
    <row r="1032" spans="3:56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D1032" s="48"/>
    </row>
    <row r="1033" spans="3:56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D1033" s="48"/>
    </row>
    <row r="1034" spans="3:56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D1034" s="48"/>
    </row>
    <row r="1035" spans="3:56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D1035" s="48"/>
    </row>
    <row r="1036" spans="3:56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D1036" s="48"/>
    </row>
    <row r="1037" spans="3:56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D1037" s="48"/>
    </row>
    <row r="1038" spans="3:56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D1038" s="48"/>
    </row>
    <row r="1039" spans="3:56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D1039" s="48"/>
    </row>
    <row r="1040" spans="3:56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D1040" s="48"/>
    </row>
    <row r="1041" spans="3:56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D1041" s="48"/>
    </row>
    <row r="1042" spans="3:56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D1042" s="48"/>
    </row>
    <row r="1043" spans="3:56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D1043" s="48"/>
    </row>
    <row r="1044" spans="3:56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D1044" s="48"/>
    </row>
    <row r="1045" spans="3:56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D1045" s="48"/>
    </row>
    <row r="1046" spans="3:56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D1046" s="48"/>
    </row>
    <row r="1047" spans="3:56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D1047" s="48"/>
    </row>
    <row r="1048" spans="3:56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D1048" s="48"/>
    </row>
    <row r="1049" spans="3:56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D1049" s="48"/>
    </row>
    <row r="1050" spans="3:56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D1050" s="48"/>
    </row>
    <row r="1051" spans="3:56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D1051" s="48"/>
    </row>
    <row r="1052" spans="3:56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D1052" s="48"/>
    </row>
    <row r="1053" spans="3:56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D1053" s="48"/>
    </row>
    <row r="1054" spans="3:56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D1054" s="48"/>
    </row>
    <row r="1055" spans="3:56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D1055" s="48"/>
    </row>
    <row r="1056" spans="3:56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D1056" s="48"/>
    </row>
    <row r="1057" spans="3:56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D1057" s="48"/>
    </row>
    <row r="1058" spans="3:56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D1058" s="48"/>
    </row>
    <row r="1059" spans="3:56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D1059" s="48"/>
    </row>
    <row r="1060" spans="3:56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D1060" s="48"/>
    </row>
    <row r="1061" spans="3:56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D1061" s="48"/>
    </row>
    <row r="1062" spans="3:56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D1062" s="48"/>
    </row>
    <row r="1063" spans="3:56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D1063" s="48"/>
    </row>
    <row r="1064" spans="3:56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D1064" s="48"/>
    </row>
    <row r="1065" spans="3:56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D1065" s="48"/>
    </row>
    <row r="1066" spans="3:56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D1066" s="48"/>
    </row>
    <row r="1067" spans="3:56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D1067" s="48"/>
    </row>
    <row r="1068" spans="3:56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D1068" s="48"/>
    </row>
    <row r="1069" spans="3:56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D1069" s="48"/>
    </row>
    <row r="1070" spans="3:56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D1070" s="48"/>
    </row>
    <row r="1071" spans="3:56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D1071" s="48"/>
    </row>
    <row r="1072" spans="3:56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D1072" s="48"/>
    </row>
    <row r="1073" spans="3:56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D1073" s="48"/>
    </row>
    <row r="1074" spans="3:56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D1074" s="48"/>
    </row>
    <row r="1075" spans="3:56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D1075" s="48"/>
    </row>
    <row r="1076" spans="3:56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D1076" s="48"/>
    </row>
    <row r="1077" spans="3:56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D1077" s="48"/>
    </row>
    <row r="1078" spans="3:56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D1078" s="48"/>
    </row>
    <row r="1079" spans="3:56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D1079" s="48"/>
    </row>
    <row r="1080" spans="3:56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D1080" s="48"/>
    </row>
    <row r="1081" spans="3:56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D1081" s="48"/>
    </row>
    <row r="1082" spans="3:56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D1082" s="48"/>
    </row>
    <row r="1083" spans="3:56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D1083" s="48"/>
    </row>
    <row r="1084" spans="3:56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D1084" s="48"/>
    </row>
    <row r="1085" spans="3:56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D1085" s="48"/>
    </row>
    <row r="1086" spans="3:56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D1086" s="48"/>
    </row>
    <row r="1087" spans="3:56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D1087" s="48"/>
    </row>
    <row r="1088" spans="3:56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D1088" s="48"/>
    </row>
    <row r="1089" spans="3:56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D1089" s="48"/>
    </row>
    <row r="1090" spans="3:56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D1090" s="48"/>
    </row>
    <row r="1091" spans="3:56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D1091" s="48"/>
    </row>
    <row r="1092" spans="3:56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D1092" s="48"/>
    </row>
    <row r="1093" spans="3:56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D1093" s="48"/>
    </row>
    <row r="1094" spans="3:56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D1094" s="48"/>
    </row>
    <row r="1095" spans="3:56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D1095" s="48"/>
    </row>
    <row r="1096" spans="3:56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D1096" s="48"/>
    </row>
    <row r="1097" spans="3:56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D1097" s="48"/>
    </row>
    <row r="1098" spans="3:56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D1098" s="48"/>
    </row>
    <row r="1099" spans="3:56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D1099" s="48"/>
    </row>
    <row r="1100" spans="3:56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D1100" s="48"/>
    </row>
    <row r="1101" spans="3:56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D1101" s="48"/>
    </row>
    <row r="1102" spans="3:56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D1102" s="48"/>
    </row>
    <row r="1103" spans="3:56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D1103" s="48"/>
    </row>
    <row r="1104" spans="3:56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D1104" s="48"/>
    </row>
    <row r="1105" spans="3:56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D1105" s="48"/>
    </row>
    <row r="1106" spans="3:56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D1106" s="48"/>
    </row>
    <row r="1107" spans="3:56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D1107" s="48"/>
    </row>
    <row r="1108" spans="3:56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D1108" s="48"/>
    </row>
    <row r="1109" spans="3:56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D1109" s="48"/>
    </row>
    <row r="1110" spans="3:56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D1110" s="48"/>
    </row>
    <row r="1111" spans="3:56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D1111" s="48"/>
    </row>
    <row r="1112" spans="3:56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D1112" s="48"/>
    </row>
    <row r="1113" spans="3:56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D1113" s="48"/>
    </row>
    <row r="1114" spans="3:56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D1114" s="48"/>
    </row>
    <row r="1115" spans="3:56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D1115" s="48"/>
    </row>
    <row r="1116" spans="3:56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D1116" s="48"/>
    </row>
    <row r="1117" spans="3:56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D1117" s="48"/>
    </row>
    <row r="1118" spans="3:56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D1118" s="48"/>
    </row>
    <row r="1119" spans="3:56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D1119" s="48"/>
    </row>
    <row r="1120" spans="3:56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D1120" s="48"/>
    </row>
    <row r="1121" spans="3:56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D1121" s="48"/>
    </row>
    <row r="1122" spans="3:56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D1122" s="48"/>
    </row>
    <row r="1123" spans="3:56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D1123" s="48"/>
    </row>
    <row r="1124" spans="3:56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D1124" s="48"/>
    </row>
    <row r="1125" spans="3:56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D1125" s="48"/>
    </row>
    <row r="1126" spans="3:56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D1126" s="48"/>
    </row>
    <row r="1127" spans="3:56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D1127" s="48"/>
    </row>
    <row r="1128" spans="3:56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D1128" s="48"/>
    </row>
    <row r="1129" spans="3:56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D1129" s="48"/>
    </row>
    <row r="1130" spans="3:56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D1130" s="48"/>
    </row>
    <row r="1131" spans="3:56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D1131" s="48"/>
    </row>
    <row r="1132" spans="3:56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D1132" s="48"/>
    </row>
    <row r="1133" spans="3:56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D1133" s="48"/>
    </row>
    <row r="1134" spans="3:56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D1134" s="48"/>
    </row>
    <row r="1135" spans="3:56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D1135" s="48"/>
    </row>
    <row r="1136" spans="3:56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D1136" s="48"/>
    </row>
    <row r="1137" spans="3:56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D1137" s="48"/>
    </row>
    <row r="1138" spans="3:56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D1138" s="48"/>
    </row>
    <row r="1139" spans="3:56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D1139" s="48"/>
    </row>
    <row r="1140" spans="3:56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D1140" s="48"/>
    </row>
    <row r="1141" spans="3:56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D1141" s="48"/>
    </row>
    <row r="1142" spans="3:56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D1142" s="48"/>
    </row>
    <row r="1143" spans="3:56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D1143" s="48"/>
    </row>
    <row r="1144" spans="3:56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D1144" s="48"/>
    </row>
    <row r="1145" spans="3:56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D1145" s="48"/>
    </row>
    <row r="1146" spans="3:56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D1146" s="48"/>
    </row>
    <row r="1147" spans="3:56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D1147" s="48"/>
    </row>
    <row r="1148" spans="3:56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D1148" s="48"/>
    </row>
    <row r="1149" spans="3:56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D1149" s="48"/>
    </row>
    <row r="1150" spans="3:56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D1150" s="48"/>
    </row>
    <row r="1151" spans="3:56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D1151" s="48"/>
    </row>
    <row r="1152" spans="3:56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D1152" s="48"/>
    </row>
    <row r="1153" spans="3:56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D1153" s="48"/>
    </row>
    <row r="1154" spans="3:56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D1154" s="48"/>
    </row>
    <row r="1155" spans="3:56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D1155" s="48"/>
    </row>
    <row r="1156" spans="3:56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D1156" s="48"/>
    </row>
    <row r="1157" spans="3:56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D1157" s="48"/>
    </row>
    <row r="1158" spans="3:56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D1158" s="48"/>
    </row>
    <row r="1159" spans="3:56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D1159" s="48"/>
    </row>
    <row r="1160" spans="3:56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D1160" s="48"/>
    </row>
    <row r="1161" spans="3:56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D1161" s="48"/>
    </row>
    <row r="1162" spans="3:56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D1162" s="48"/>
    </row>
    <row r="1163" spans="3:56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D1163" s="48"/>
    </row>
    <row r="1164" spans="3:56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D1164" s="48"/>
    </row>
    <row r="1165" spans="3:56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D1165" s="48"/>
    </row>
    <row r="1166" spans="3:56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D1166" s="48"/>
    </row>
    <row r="1167" spans="3:56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D1167" s="48"/>
    </row>
    <row r="1168" spans="3:56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D1168" s="48"/>
    </row>
    <row r="1169" spans="3:56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D1169" s="48"/>
    </row>
    <row r="1170" spans="3:56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D1170" s="48"/>
    </row>
    <row r="1171" spans="3:56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D1171" s="48"/>
    </row>
    <row r="1172" spans="3:56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D1172" s="48"/>
    </row>
    <row r="1173" spans="3:56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D1173" s="48"/>
    </row>
    <row r="1174" spans="3:56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D1174" s="48"/>
    </row>
    <row r="1175" spans="3:56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D1175" s="48"/>
    </row>
    <row r="1176" spans="3:56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D1176" s="48"/>
    </row>
    <row r="1177" spans="3:56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D1177" s="48"/>
    </row>
    <row r="1178" spans="3:56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D1178" s="48"/>
    </row>
    <row r="1179" spans="3:56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D1179" s="48"/>
    </row>
    <row r="1180" spans="3:56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D1180" s="48"/>
    </row>
    <row r="1181" spans="3:56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D1181" s="48"/>
    </row>
    <row r="1182" spans="3:56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D1182" s="48"/>
    </row>
    <row r="1183" spans="3:56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D1183" s="48"/>
    </row>
    <row r="1184" spans="3:56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D1184" s="48"/>
    </row>
    <row r="1185" spans="3:56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D1185" s="48"/>
    </row>
    <row r="1186" spans="3:56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D1186" s="48"/>
    </row>
    <row r="1187" spans="3:56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D1187" s="48"/>
    </row>
    <row r="1188" spans="3:56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D1188" s="48"/>
    </row>
    <row r="1189" spans="3:56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D1189" s="48"/>
    </row>
    <row r="1190" spans="3:56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D1190" s="48"/>
    </row>
    <row r="1191" spans="3:56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D1191" s="48"/>
    </row>
    <row r="1192" spans="3:56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D1192" s="48"/>
    </row>
    <row r="1193" spans="3:56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D1193" s="48"/>
    </row>
    <row r="1194" spans="3:56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D1194" s="48"/>
    </row>
    <row r="1195" spans="3:56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D1195" s="48"/>
    </row>
    <row r="1196" spans="3:56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D1196" s="48"/>
    </row>
    <row r="1197" spans="3:56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D1197" s="48"/>
    </row>
    <row r="1198" spans="3:56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D1198" s="48"/>
    </row>
    <row r="1199" spans="3:56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D1199" s="48"/>
    </row>
    <row r="1200" spans="3:56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D1200" s="48"/>
    </row>
    <row r="1201" spans="3:56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D1201" s="48"/>
    </row>
    <row r="1202" spans="3:56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D1202" s="48"/>
    </row>
    <row r="1203" spans="3:56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D1203" s="48"/>
    </row>
    <row r="1204" spans="3:56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D1204" s="48"/>
    </row>
    <row r="1205" spans="3:56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D1205" s="48"/>
    </row>
    <row r="1206" spans="3:56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D1206" s="48"/>
    </row>
    <row r="1207" spans="3:56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D1207" s="48"/>
    </row>
    <row r="1208" spans="3:56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D1208" s="48"/>
    </row>
    <row r="1209" spans="3:56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D1209" s="48"/>
    </row>
    <row r="1210" spans="3:56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D1210" s="48"/>
    </row>
    <row r="1211" spans="3:56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D1211" s="48"/>
    </row>
    <row r="1212" spans="3:56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D1212" s="48"/>
    </row>
    <row r="1213" spans="3:56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D1213" s="48"/>
    </row>
    <row r="1214" spans="3:56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D1214" s="48"/>
    </row>
    <row r="1215" spans="3:56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D1215" s="48"/>
    </row>
    <row r="1216" spans="3:56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D1216" s="48"/>
    </row>
    <row r="1217" spans="3:56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D1217" s="48"/>
    </row>
    <row r="1218" spans="3:56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D1218" s="48"/>
    </row>
    <row r="1219" spans="3:56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D1219" s="48"/>
    </row>
    <row r="1220" spans="3:56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D1220" s="48"/>
    </row>
    <row r="1221" spans="3:56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D1221" s="48"/>
    </row>
    <row r="1222" spans="3:56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D1222" s="48"/>
    </row>
    <row r="1223" spans="3:56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D1223" s="48"/>
    </row>
    <row r="1224" spans="3:56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D1224" s="48"/>
    </row>
    <row r="1225" spans="3:56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D1225" s="48"/>
    </row>
    <row r="1226" spans="3:56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D1226" s="48"/>
    </row>
    <row r="1227" spans="3:56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D1227" s="48"/>
    </row>
    <row r="1228" spans="3:56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D1228" s="48"/>
    </row>
    <row r="1229" spans="3:56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D1229" s="48"/>
    </row>
    <row r="1230" spans="3:56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D1230" s="48"/>
    </row>
    <row r="1231" spans="3:56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D1231" s="48"/>
    </row>
    <row r="1232" spans="3:56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D1232" s="48"/>
    </row>
    <row r="1233" spans="3:56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D1233" s="48"/>
    </row>
    <row r="1234" spans="3:56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D1234" s="48"/>
    </row>
    <row r="1235" spans="3:56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D1235" s="48"/>
    </row>
    <row r="1236" spans="3:56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D1236" s="48"/>
    </row>
    <row r="1237" spans="3:56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D1237" s="48"/>
    </row>
    <row r="1238" spans="3:56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D1238" s="48"/>
    </row>
    <row r="1239" spans="3:56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D1239" s="48"/>
    </row>
    <row r="1240" spans="3:56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D1240" s="48"/>
    </row>
    <row r="1241" spans="3:56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D1241" s="48"/>
    </row>
    <row r="1242" spans="3:56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D1242" s="48"/>
    </row>
    <row r="1243" spans="3:56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D1243" s="48"/>
    </row>
    <row r="1244" spans="3:56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D1244" s="48"/>
    </row>
    <row r="1245" spans="3:56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D1245" s="48"/>
    </row>
    <row r="1246" spans="3:56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D1246" s="48"/>
    </row>
    <row r="1247" spans="3:56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D1247" s="48"/>
    </row>
    <row r="1248" spans="3:56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D1248" s="48"/>
    </row>
    <row r="1249" spans="3:56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D1249" s="48"/>
    </row>
    <row r="1250" spans="3:56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D1250" s="48"/>
    </row>
    <row r="1251" spans="3:56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D1251" s="48"/>
    </row>
    <row r="1252" spans="3:56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D1252" s="48"/>
    </row>
    <row r="1253" spans="3:56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D1253" s="48"/>
    </row>
    <row r="1254" spans="3:56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D1254" s="48"/>
    </row>
    <row r="1255" spans="3:56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D1255" s="48"/>
    </row>
    <row r="1256" spans="3:56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D1256" s="48"/>
    </row>
    <row r="1257" spans="3:56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D1257" s="48"/>
    </row>
    <row r="1258" spans="3:56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D1258" s="48"/>
    </row>
    <row r="1259" spans="3:56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D1259" s="48"/>
    </row>
    <row r="1260" spans="3:56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D1260" s="48"/>
    </row>
    <row r="1261" spans="3:56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D1261" s="48"/>
    </row>
    <row r="1262" spans="3:56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D1262" s="48"/>
    </row>
    <row r="1263" spans="3:56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D1263" s="48"/>
    </row>
    <row r="1264" spans="3:56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D1264" s="48"/>
    </row>
    <row r="1265" spans="3:56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D1265" s="48"/>
    </row>
    <row r="1266" spans="3:56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D1266" s="48"/>
    </row>
    <row r="1267" spans="3:56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D1267" s="48"/>
    </row>
    <row r="1268" spans="3:56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D1268" s="48"/>
    </row>
    <row r="1269" spans="3:56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D1269" s="48"/>
    </row>
    <row r="1270" spans="3:56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D1270" s="48"/>
    </row>
    <row r="1271" spans="3:56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D1271" s="48"/>
    </row>
    <row r="1272" spans="3:56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D1272" s="48"/>
    </row>
    <row r="1273" spans="3:56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D1273" s="48"/>
    </row>
    <row r="1274" spans="3:56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D1274" s="48"/>
    </row>
    <row r="1275" spans="3:56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D1275" s="48"/>
    </row>
    <row r="1276" spans="3:56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D1276" s="48"/>
    </row>
    <row r="1277" spans="3:56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D1277" s="48"/>
    </row>
    <row r="1278" spans="3:56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D1278" s="48"/>
    </row>
    <row r="1279" spans="3:56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D1279" s="48"/>
    </row>
    <row r="1280" spans="3:56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D1280" s="48"/>
    </row>
    <row r="1281" spans="3:56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D1281" s="48"/>
    </row>
    <row r="1282" spans="3:56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D1282" s="48"/>
    </row>
    <row r="1283" spans="3:56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D1283" s="48"/>
    </row>
    <row r="1284" spans="3:56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D1284" s="48"/>
    </row>
    <row r="1285" spans="3:56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D1285" s="48"/>
    </row>
    <row r="1286" spans="3:56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D1286" s="48"/>
    </row>
    <row r="1287" spans="3:56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D1287" s="48"/>
    </row>
    <row r="1288" spans="3:56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D1288" s="48"/>
    </row>
    <row r="1289" spans="3:56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D1289" s="48"/>
    </row>
    <row r="1290" spans="3:56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D1290" s="48"/>
    </row>
    <row r="1291" spans="3:56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D1291" s="48"/>
    </row>
    <row r="1292" spans="3:56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D1292" s="48"/>
    </row>
    <row r="1293" spans="3:56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D1293" s="48"/>
    </row>
    <row r="1294" spans="3:56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D1294" s="48"/>
    </row>
    <row r="1295" spans="3:56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D1295" s="48"/>
    </row>
    <row r="1296" spans="3:56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D1296" s="48"/>
    </row>
    <row r="1297" spans="3:56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D1297" s="48"/>
    </row>
    <row r="1298" spans="3:56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D1298" s="48"/>
    </row>
    <row r="1299" spans="3:56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D1299" s="48"/>
    </row>
    <row r="1300" spans="3:56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D1300" s="48"/>
    </row>
    <row r="1301" spans="3:56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D1301" s="48"/>
    </row>
    <row r="1302" spans="3:56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D1302" s="48"/>
    </row>
    <row r="1303" spans="3:56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D1303" s="48"/>
    </row>
    <row r="1304" spans="3:56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D1304" s="48"/>
    </row>
    <row r="1305" spans="3:56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D1305" s="48"/>
    </row>
    <row r="1306" spans="3:56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D1306" s="48"/>
    </row>
    <row r="1307" spans="3:56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D1307" s="48"/>
    </row>
    <row r="1308" spans="3:56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D1308" s="48"/>
    </row>
    <row r="1309" spans="3:56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D1309" s="48"/>
    </row>
    <row r="1310" spans="3:56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D1310" s="48"/>
    </row>
    <row r="1311" spans="3:56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D1311" s="48"/>
    </row>
    <row r="1312" spans="3:56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D1312" s="48"/>
    </row>
    <row r="1313" spans="3:56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D1313" s="48"/>
    </row>
    <row r="1314" spans="3:56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D1314" s="48"/>
    </row>
    <row r="1315" spans="3:56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D1315" s="48"/>
    </row>
    <row r="1316" spans="3:56" x14ac:dyDescent="0.2">
      <c r="C1316" s="42"/>
      <c r="D1316" s="41"/>
      <c r="F1316" s="41"/>
      <c r="G1316" s="41"/>
      <c r="H1316" s="41"/>
      <c r="J1316" s="41"/>
      <c r="L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D1316" s="48"/>
    </row>
    <row r="1317" spans="3:56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D1317" s="48"/>
    </row>
    <row r="1318" spans="3:56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D1318" s="48"/>
    </row>
    <row r="1319" spans="3:56" x14ac:dyDescent="0.2">
      <c r="D1319" s="41"/>
      <c r="F1319" s="41"/>
      <c r="G1319" s="41"/>
      <c r="H1319" s="41"/>
      <c r="J1319" s="41"/>
      <c r="N1319" s="41"/>
      <c r="O1319" s="41"/>
      <c r="P1319" s="41"/>
      <c r="S1319" s="41"/>
      <c r="T1319" s="41"/>
      <c r="X1319" s="48"/>
      <c r="Y1319" s="48"/>
      <c r="AA1319" s="48"/>
      <c r="AF1319" s="48"/>
      <c r="AH1319" s="48"/>
      <c r="AL1319" s="48"/>
      <c r="AQ1319" s="48"/>
      <c r="AS1319" s="48"/>
      <c r="AT1319" s="48"/>
      <c r="AX1319" s="48"/>
      <c r="BA1319" s="48"/>
      <c r="BB1319" s="48"/>
      <c r="BD1319" s="48"/>
    </row>
  </sheetData>
  <sheetProtection algorithmName="SHA-512" hashValue="0fEHcLGd4jiqOtGMteHlO6RvSyu19zLdI0W6OjG4SlQkH7lARvpIdcvNp+jIYtfsLHa8eALRuT4f6/JfYwFOFg==" saltValue="lID6NU2NWaWrrfCE35XOZQ==" spinCount="100000" sheet="1" objects="1" scenarios="1"/>
  <sortState columnSort="1" ref="D1:BD87">
    <sortCondition ref="D1:BD1"/>
  </sortState>
  <customSheetViews>
    <customSheetView guid="{802CA4C3-1A0C-4029-B73F-1EE5B8B22311}">
      <pane xSplit="3" ySplit="1" topLeftCell="D47" activePane="bottomRight" state="frozen"/>
      <selection pane="bottomRight"/>
      <pageMargins left="0.7" right="0.7" top="0.75" bottom="0.75" header="0.3" footer="0.3"/>
    </customSheetView>
  </customSheetViews>
  <conditionalFormatting sqref="I1:BD1">
    <cfRule type="duplicateValues" dxfId="24" priority="7"/>
  </conditionalFormatting>
  <conditionalFormatting sqref="D1:H1">
    <cfRule type="duplicateValues" dxfId="23" priority="6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XFB127"/>
  <sheetViews>
    <sheetView zoomScale="115" zoomScaleNormal="115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12.5703125" defaultRowHeight="11.25" x14ac:dyDescent="0.2"/>
  <cols>
    <col min="1" max="1" width="10.28515625" style="127" bestFit="1" customWidth="1"/>
    <col min="2" max="2" width="11.5703125" style="62" bestFit="1" customWidth="1"/>
    <col min="3" max="3" width="9.855468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26" width="4.42578125" style="110" bestFit="1" customWidth="1"/>
    <col min="27" max="52" width="4.42578125" style="62" bestFit="1" customWidth="1"/>
    <col min="53" max="16384" width="12.5703125" style="62"/>
  </cols>
  <sheetData>
    <row r="1" spans="1:54" ht="12" thickBot="1" x14ac:dyDescent="0.25">
      <c r="A1" s="54" t="s">
        <v>24</v>
      </c>
      <c r="B1" s="55" t="s">
        <v>7</v>
      </c>
      <c r="C1" s="56" t="s">
        <v>73</v>
      </c>
      <c r="D1" s="57" t="s">
        <v>0</v>
      </c>
      <c r="E1" s="58"/>
      <c r="F1" s="59"/>
      <c r="G1" s="60"/>
      <c r="H1" s="59"/>
      <c r="I1" s="59"/>
      <c r="J1" s="59"/>
      <c r="K1" s="59"/>
      <c r="L1" s="60"/>
      <c r="M1" s="59"/>
      <c r="N1" s="60"/>
      <c r="O1" s="59"/>
      <c r="P1" s="59"/>
      <c r="Q1" s="59"/>
      <c r="R1" s="59"/>
      <c r="S1" s="60"/>
      <c r="T1" s="59"/>
      <c r="U1" s="59"/>
      <c r="V1" s="59"/>
      <c r="W1" s="59"/>
      <c r="X1" s="59"/>
      <c r="Y1" s="59"/>
      <c r="Z1" s="59"/>
      <c r="AA1" s="59"/>
      <c r="AB1" s="60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61"/>
    </row>
    <row r="2" spans="1:54" s="71" customFormat="1" x14ac:dyDescent="0.2">
      <c r="A2" s="63" t="str">
        <f>IF(COUNTA(E2:AZ2)=1,"1 Valet",COUNTA(E2:AZ2)&amp;" Valets")</f>
        <v>0 Valets</v>
      </c>
      <c r="B2" s="64" t="s">
        <v>20</v>
      </c>
      <c r="C2" s="65"/>
      <c r="D2" s="66"/>
      <c r="E2" s="67"/>
      <c r="F2" s="68"/>
      <c r="G2" s="69"/>
      <c r="H2" s="68"/>
      <c r="I2" s="68"/>
      <c r="J2" s="68"/>
      <c r="K2" s="68"/>
      <c r="L2" s="69"/>
      <c r="M2" s="68"/>
      <c r="N2" s="69"/>
      <c r="O2" s="68"/>
      <c r="P2" s="68"/>
      <c r="Q2" s="68"/>
      <c r="R2" s="68"/>
      <c r="S2" s="69"/>
      <c r="T2" s="68"/>
      <c r="U2" s="68"/>
      <c r="V2" s="68"/>
      <c r="W2" s="69"/>
      <c r="X2" s="68"/>
      <c r="Y2" s="68"/>
      <c r="Z2" s="68"/>
      <c r="AA2" s="69"/>
      <c r="AB2" s="69"/>
      <c r="AC2" s="68"/>
      <c r="AD2" s="68"/>
      <c r="AE2" s="68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4" s="71" customFormat="1" x14ac:dyDescent="0.2">
      <c r="A3" s="72" t="str">
        <f>TEXT(A4,"dddd")</f>
        <v>Thursday</v>
      </c>
      <c r="B3" s="64" t="s">
        <v>21</v>
      </c>
      <c r="C3" s="73">
        <f>IF(C2="LB",(SMALL(E2:AZ2,2)-MIN(E2:AZ2))*-24,0)</f>
        <v>0</v>
      </c>
      <c r="D3" s="66"/>
      <c r="E3" s="74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6"/>
      <c r="T3" s="75"/>
      <c r="U3" s="75"/>
      <c r="V3" s="75"/>
      <c r="W3" s="76"/>
      <c r="X3" s="75"/>
      <c r="Y3" s="75"/>
      <c r="Z3" s="75"/>
      <c r="AA3" s="76"/>
      <c r="AB3" s="76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4" s="85" customFormat="1" ht="12" thickBot="1" x14ac:dyDescent="0.25">
      <c r="A4" s="78">
        <f>IF(PayDay1&lt;&gt;"",PayDay1,"")</f>
        <v>42537</v>
      </c>
      <c r="B4" s="79" t="str">
        <f>IF(OR(A3="Saturday",A3="Sunday"),"(Closed)","Lunch Hours")</f>
        <v>Lunch Hours</v>
      </c>
      <c r="C4" s="80">
        <f>SHIFT(E2:AZ2,E3:AZ3,C3)</f>
        <v>0</v>
      </c>
      <c r="D4" s="81">
        <f>C4*15+(SUM(E4:AZ4)-C4)*13.5</f>
        <v>0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0</v>
      </c>
      <c r="J4" s="83">
        <f>HRS(J2,J3)</f>
        <v>0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0</v>
      </c>
      <c r="P4" s="83">
        <f>HRS(P2,P3)</f>
        <v>0</v>
      </c>
      <c r="Q4" s="83">
        <f>HRS(Q2,Q3)</f>
        <v>0</v>
      </c>
      <c r="R4" s="83">
        <f>HRS(R2,R3)</f>
        <v>0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4" s="71" customFormat="1" x14ac:dyDescent="0.2">
      <c r="A5" s="63" t="str">
        <f>IF(COUNTA(E5:AZ5)=1,"1 Valet",COUNTA(E5:AZ5)&amp;" Valets")</f>
        <v>0 Valets</v>
      </c>
      <c r="B5" s="64" t="s">
        <v>22</v>
      </c>
      <c r="C5" s="65"/>
      <c r="D5" s="66"/>
      <c r="E5" s="67"/>
      <c r="F5" s="68"/>
      <c r="G5" s="69"/>
      <c r="H5" s="68"/>
      <c r="I5" s="68"/>
      <c r="J5" s="68"/>
      <c r="K5" s="68"/>
      <c r="L5" s="69"/>
      <c r="M5" s="68"/>
      <c r="N5" s="69"/>
      <c r="O5" s="68"/>
      <c r="P5" s="68"/>
      <c r="Q5" s="68"/>
      <c r="R5" s="68"/>
      <c r="S5" s="69"/>
      <c r="T5" s="68"/>
      <c r="U5" s="68"/>
      <c r="V5" s="68"/>
      <c r="W5" s="69"/>
      <c r="X5" s="68"/>
      <c r="Y5" s="68"/>
      <c r="Z5" s="68"/>
      <c r="AA5" s="69"/>
      <c r="AB5" s="69"/>
      <c r="AC5" s="68"/>
      <c r="AD5" s="68"/>
      <c r="AE5" s="68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4" s="71" customFormat="1" x14ac:dyDescent="0.2">
      <c r="A6" s="72" t="str">
        <f>A3</f>
        <v>Thursday</v>
      </c>
      <c r="B6" s="64" t="s">
        <v>23</v>
      </c>
      <c r="C6" s="405">
        <f>IF(C5="LB",(SMALL(E5:AZ5,2)-MIN(E5:AZ5))*-24,0)</f>
        <v>0</v>
      </c>
      <c r="D6" s="66"/>
      <c r="E6" s="74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6"/>
      <c r="T6" s="75"/>
      <c r="U6" s="75"/>
      <c r="V6" s="75"/>
      <c r="W6" s="76"/>
      <c r="X6" s="75"/>
      <c r="Y6" s="75"/>
      <c r="Z6" s="75"/>
      <c r="AA6" s="76"/>
      <c r="AB6" s="76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4" s="79" customFormat="1" ht="12" thickBot="1" x14ac:dyDescent="0.25">
      <c r="A7" s="86">
        <f>A4</f>
        <v>42537</v>
      </c>
      <c r="B7" s="87" t="s">
        <v>46</v>
      </c>
      <c r="C7" s="403">
        <f>SHIFT(E5:AZ5,E6:AZ6,C6)</f>
        <v>0</v>
      </c>
      <c r="D7" s="404">
        <f>C7*15+(SUM(E7:AZ7)-C7)*13.5</f>
        <v>0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0</v>
      </c>
      <c r="W7" s="83">
        <f>HRS(W5,W6)</f>
        <v>0</v>
      </c>
      <c r="X7" s="83">
        <f>HRS(X5,X6)</f>
        <v>0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4" x14ac:dyDescent="0.2">
      <c r="A8" s="63" t="str">
        <f>IF(COUNTA(E8:AZ8)=1,"1 Valet",COUNTA(E8:AZ8)&amp;" Valets")</f>
        <v>0 Valets</v>
      </c>
      <c r="B8" s="64" t="s">
        <v>20</v>
      </c>
      <c r="C8" s="65"/>
      <c r="D8" s="66"/>
      <c r="E8" s="67"/>
      <c r="F8" s="68"/>
      <c r="G8" s="69"/>
      <c r="H8" s="68"/>
      <c r="I8" s="68"/>
      <c r="J8" s="68"/>
      <c r="K8" s="68"/>
      <c r="L8" s="69"/>
      <c r="M8" s="68"/>
      <c r="N8" s="69"/>
      <c r="O8" s="68"/>
      <c r="P8" s="68"/>
      <c r="Q8" s="68"/>
      <c r="R8" s="68"/>
      <c r="S8" s="69"/>
      <c r="T8" s="68"/>
      <c r="U8" s="68"/>
      <c r="V8" s="68"/>
      <c r="W8" s="69"/>
      <c r="X8" s="68"/>
      <c r="Y8" s="68"/>
      <c r="Z8" s="68"/>
      <c r="AA8" s="69"/>
      <c r="AB8" s="69"/>
      <c r="AC8" s="68"/>
      <c r="AD8" s="68"/>
      <c r="AE8" s="68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4" x14ac:dyDescent="0.2">
      <c r="A9" s="72" t="str">
        <f>TEXT(A10,"dddd")</f>
        <v>Friday</v>
      </c>
      <c r="B9" s="64" t="s">
        <v>21</v>
      </c>
      <c r="C9" s="73">
        <f>IF(C8="LB",(SMALL(E8:AZ8,2)-MIN(E8:AZ8))*-24,0)</f>
        <v>0</v>
      </c>
      <c r="D9" s="66"/>
      <c r="E9" s="74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6"/>
      <c r="T9" s="75"/>
      <c r="U9" s="75"/>
      <c r="V9" s="75"/>
      <c r="W9" s="76"/>
      <c r="X9" s="75"/>
      <c r="Y9" s="75"/>
      <c r="Z9" s="75"/>
      <c r="AA9" s="76"/>
      <c r="AB9" s="76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4" s="88" customFormat="1" ht="12" thickBot="1" x14ac:dyDescent="0.25">
      <c r="A10" s="78">
        <f>IF(PayDay2&lt;&gt;"",PayDay2,"")</f>
        <v>42538</v>
      </c>
      <c r="B10" s="79" t="str">
        <f>IF(OR(A9="Saturday",A9="Sunday"),"(Closed)","Lunch Hours")</f>
        <v>Lunch Hours</v>
      </c>
      <c r="C10" s="80">
        <f>SHIFT(E8:AZ8,E9:AZ9,C9)</f>
        <v>0</v>
      </c>
      <c r="D10" s="81">
        <f>C10*15+(SUM(E10:AZ10)-C10)*13.5</f>
        <v>0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0</v>
      </c>
      <c r="M10" s="83">
        <f>HRS(M8,M9)</f>
        <v>0</v>
      </c>
      <c r="N10" s="83">
        <f>HRS(N8,N9)</f>
        <v>0</v>
      </c>
      <c r="O10" s="83">
        <f>HRS(O8,O9)</f>
        <v>0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4" x14ac:dyDescent="0.2">
      <c r="A11" s="63" t="str">
        <f>IF(COUNTA(E11:AZ11)=1,"1 Valet",COUNTA(E11:AZ11)&amp;" Valets")</f>
        <v>0 Valets</v>
      </c>
      <c r="B11" s="64" t="s">
        <v>22</v>
      </c>
      <c r="C11" s="65"/>
      <c r="D11" s="66"/>
      <c r="E11" s="67"/>
      <c r="F11" s="68"/>
      <c r="G11" s="69"/>
      <c r="H11" s="68"/>
      <c r="I11" s="68"/>
      <c r="J11" s="68"/>
      <c r="K11" s="68"/>
      <c r="L11" s="69"/>
      <c r="M11" s="68"/>
      <c r="N11" s="69"/>
      <c r="O11" s="68"/>
      <c r="P11" s="68"/>
      <c r="Q11" s="68"/>
      <c r="R11" s="68"/>
      <c r="S11" s="69"/>
      <c r="T11" s="68"/>
      <c r="U11" s="68"/>
      <c r="V11" s="68"/>
      <c r="W11" s="69"/>
      <c r="X11" s="68"/>
      <c r="Y11" s="68"/>
      <c r="Z11" s="68"/>
      <c r="AA11" s="69"/>
      <c r="AB11" s="69"/>
      <c r="AC11" s="68"/>
      <c r="AD11" s="68"/>
      <c r="AE11" s="68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4" x14ac:dyDescent="0.2">
      <c r="A12" s="72" t="str">
        <f>A9</f>
        <v>Friday</v>
      </c>
      <c r="B12" s="64" t="s">
        <v>23</v>
      </c>
      <c r="C12" s="405">
        <f>IF(C11="LB",(SMALL(E11:AZ11,2)-MIN(E11:AZ11))*-24,0)</f>
        <v>0</v>
      </c>
      <c r="D12" s="66"/>
      <c r="E12" s="74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6"/>
      <c r="T12" s="75"/>
      <c r="U12" s="75"/>
      <c r="V12" s="75"/>
      <c r="W12" s="76"/>
      <c r="X12" s="75"/>
      <c r="Y12" s="75"/>
      <c r="Z12" s="75"/>
      <c r="AA12" s="76"/>
      <c r="AB12" s="76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4" s="88" customFormat="1" ht="12" thickBot="1" x14ac:dyDescent="0.25">
      <c r="A13" s="86">
        <f>A10</f>
        <v>42538</v>
      </c>
      <c r="B13" s="87" t="s">
        <v>46</v>
      </c>
      <c r="C13" s="403">
        <f>SHIFT(E11:AZ11,E12:AZ12,C12)</f>
        <v>0</v>
      </c>
      <c r="D13" s="404">
        <f>C13*15+(SUM(E13:AZ13)-C13)*13.5</f>
        <v>0</v>
      </c>
      <c r="E13" s="82">
        <f>HRS(E11,E12)</f>
        <v>0</v>
      </c>
      <c r="F13" s="83">
        <f>HRS(F11,F12)</f>
        <v>0</v>
      </c>
      <c r="G13" s="83">
        <f>HRS(G11,G12)</f>
        <v>0</v>
      </c>
      <c r="H13" s="83">
        <f>HRS(H11,H12)</f>
        <v>0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0</v>
      </c>
      <c r="T13" s="83">
        <f>HRS(T11,T12)</f>
        <v>0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  <c r="BB13" s="408"/>
    </row>
    <row r="14" spans="1:54" x14ac:dyDescent="0.2">
      <c r="A14" s="63" t="str">
        <f>IF(COUNTA(E14:AZ14)=1,"1 Valet",COUNTA(E14:AZ14)&amp;" Valets")</f>
        <v>0 Valets</v>
      </c>
      <c r="B14" s="64" t="s">
        <v>20</v>
      </c>
      <c r="C14" s="65"/>
      <c r="D14" s="66"/>
      <c r="E14" s="67"/>
      <c r="F14" s="68"/>
      <c r="G14" s="69"/>
      <c r="H14" s="68"/>
      <c r="I14" s="68"/>
      <c r="J14" s="68"/>
      <c r="K14" s="68"/>
      <c r="L14" s="69"/>
      <c r="M14" s="68"/>
      <c r="N14" s="69"/>
      <c r="O14" s="68"/>
      <c r="P14" s="68"/>
      <c r="Q14" s="68"/>
      <c r="R14" s="68"/>
      <c r="S14" s="69"/>
      <c r="T14" s="68"/>
      <c r="U14" s="68"/>
      <c r="V14" s="68"/>
      <c r="W14" s="69"/>
      <c r="X14" s="68"/>
      <c r="Y14" s="68"/>
      <c r="Z14" s="68"/>
      <c r="AA14" s="69"/>
      <c r="AB14" s="69"/>
      <c r="AC14" s="68"/>
      <c r="AD14" s="68"/>
      <c r="AE14" s="68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4" x14ac:dyDescent="0.2">
      <c r="A15" s="72" t="str">
        <f>TEXT(A16,"dddd")</f>
        <v>Saturday</v>
      </c>
      <c r="B15" s="64" t="s">
        <v>21</v>
      </c>
      <c r="C15" s="73">
        <f>IF(C14="LB",(SMALL(E14:AZ14,2)-MIN(E14:AZ14))*-24,0)</f>
        <v>0</v>
      </c>
      <c r="D15" s="66"/>
      <c r="E15" s="74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6"/>
      <c r="T15" s="75"/>
      <c r="U15" s="75"/>
      <c r="V15" s="75"/>
      <c r="W15" s="76"/>
      <c r="X15" s="75"/>
      <c r="Y15" s="75"/>
      <c r="Z15" s="75"/>
      <c r="AA15" s="76"/>
      <c r="AB15" s="76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4" s="88" customFormat="1" ht="12" thickBot="1" x14ac:dyDescent="0.25">
      <c r="A16" s="78">
        <f>IF(PayDay3&lt;&gt;"",PayDay3,"")</f>
        <v>42539</v>
      </c>
      <c r="B16" s="79" t="str">
        <f>IF(OR(A15="Saturday",A15="Sunday"),"(Closed)","Lunch Hours")</f>
        <v>(Closed)</v>
      </c>
      <c r="C16" s="80">
        <f>SHIFT(E14:AZ14,E15:AZ15,C15)</f>
        <v>0</v>
      </c>
      <c r="D16" s="81">
        <f>C16*15+(SUM(E16:AZ16)-C16)*13.5</f>
        <v>0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0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65"/>
      <c r="D17" s="66"/>
      <c r="E17" s="67"/>
      <c r="F17" s="68"/>
      <c r="G17" s="69"/>
      <c r="H17" s="68"/>
      <c r="I17" s="68"/>
      <c r="J17" s="68"/>
      <c r="K17" s="68"/>
      <c r="L17" s="69"/>
      <c r="M17" s="68"/>
      <c r="N17" s="69"/>
      <c r="O17" s="68"/>
      <c r="P17" s="68"/>
      <c r="Q17" s="68"/>
      <c r="R17" s="68"/>
      <c r="S17" s="69"/>
      <c r="T17" s="68"/>
      <c r="U17" s="68"/>
      <c r="V17" s="68"/>
      <c r="W17" s="69"/>
      <c r="X17" s="68"/>
      <c r="Y17" s="68"/>
      <c r="Z17" s="68"/>
      <c r="AA17" s="69"/>
      <c r="AB17" s="69"/>
      <c r="AC17" s="68"/>
      <c r="AD17" s="68"/>
      <c r="AE17" s="68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405">
        <f>IF(C17="LB",(SMALL(E17:AZ17,2)-MIN(E17:AZ17))*-24,0)</f>
        <v>0</v>
      </c>
      <c r="D18" s="66"/>
      <c r="E18" s="74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6"/>
      <c r="T18" s="75"/>
      <c r="U18" s="75"/>
      <c r="V18" s="75"/>
      <c r="W18" s="76"/>
      <c r="X18" s="75"/>
      <c r="Y18" s="75"/>
      <c r="Z18" s="75"/>
      <c r="AA18" s="76"/>
      <c r="AB18" s="76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42539</v>
      </c>
      <c r="B19" s="87" t="s">
        <v>46</v>
      </c>
      <c r="C19" s="403">
        <f>SHIFT(E17:AZ17,E18:AZ18,C18)</f>
        <v>0</v>
      </c>
      <c r="D19" s="404">
        <f>C19*15+(SUM(E19:AZ19)-C19)*13.5</f>
        <v>0</v>
      </c>
      <c r="E19" s="82">
        <f>HRS(E17,E18)</f>
        <v>0</v>
      </c>
      <c r="F19" s="83">
        <f>HRS(F17,F18)</f>
        <v>0</v>
      </c>
      <c r="G19" s="83">
        <f>HRS(G17,G18)</f>
        <v>0</v>
      </c>
      <c r="H19" s="83">
        <f>HRS(H17,H18)</f>
        <v>0</v>
      </c>
      <c r="I19" s="83">
        <f>HRS(I17,I18)</f>
        <v>0</v>
      </c>
      <c r="J19" s="83">
        <f>HRS(J17,J18)</f>
        <v>0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0</v>
      </c>
      <c r="S19" s="83">
        <f>HRS(S17,S18)</f>
        <v>0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0</v>
      </c>
      <c r="Y19" s="83">
        <f>HRS(Y17,Y18)</f>
        <v>0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65"/>
      <c r="D20" s="66"/>
      <c r="E20" s="67"/>
      <c r="F20" s="68"/>
      <c r="G20" s="68"/>
      <c r="H20" s="68"/>
      <c r="I20" s="68"/>
      <c r="J20" s="68"/>
      <c r="K20" s="69"/>
      <c r="L20" s="68"/>
      <c r="M20" s="68"/>
      <c r="N20" s="69"/>
      <c r="O20" s="68"/>
      <c r="P20" s="68"/>
      <c r="Q20" s="68"/>
      <c r="R20" s="68"/>
      <c r="S20" s="69"/>
      <c r="T20" s="68"/>
      <c r="U20" s="68"/>
      <c r="V20" s="68"/>
      <c r="W20" s="69"/>
      <c r="X20" s="68"/>
      <c r="Y20" s="68"/>
      <c r="Z20" s="68"/>
      <c r="AA20" s="69"/>
      <c r="AB20" s="69"/>
      <c r="AC20" s="68"/>
      <c r="AD20" s="68"/>
      <c r="AE20" s="68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73">
        <f>IF(C20="LB",(SMALL(E20:AZ20,2)-MIN(E20:AZ20))*-24,0)</f>
        <v>0</v>
      </c>
      <c r="D21" s="66"/>
      <c r="E21" s="74"/>
      <c r="F21" s="75"/>
      <c r="G21" s="75"/>
      <c r="H21" s="75"/>
      <c r="I21" s="75"/>
      <c r="J21" s="75"/>
      <c r="K21" s="75"/>
      <c r="L21" s="75"/>
      <c r="M21" s="75"/>
      <c r="N21" s="76"/>
      <c r="O21" s="75"/>
      <c r="P21" s="75"/>
      <c r="Q21" s="75"/>
      <c r="R21" s="75"/>
      <c r="S21" s="76"/>
      <c r="T21" s="75"/>
      <c r="U21" s="75"/>
      <c r="V21" s="75"/>
      <c r="W21" s="75"/>
      <c r="X21" s="75"/>
      <c r="Y21" s="75"/>
      <c r="Z21" s="75"/>
      <c r="AA21" s="76"/>
      <c r="AB21" s="76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42540</v>
      </c>
      <c r="B22" s="79" t="str">
        <f>IF(OR(A21="Saturday",A21="Sunday"),"(Closed)","Lunch Hours")</f>
        <v>(Closed)</v>
      </c>
      <c r="C22" s="80">
        <f>SHIFT(E20:AZ20,E21:AZ21,C21)</f>
        <v>0</v>
      </c>
      <c r="D22" s="81">
        <f>C22*15+(SUM(E22:AZ22)-C22)*13.5</f>
        <v>0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0</v>
      </c>
      <c r="W22" s="83">
        <f>HRS(W20,W21)</f>
        <v>0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65"/>
      <c r="D23" s="66"/>
      <c r="E23" s="67"/>
      <c r="F23" s="68"/>
      <c r="G23" s="68"/>
      <c r="H23" s="68"/>
      <c r="I23" s="68"/>
      <c r="J23" s="68"/>
      <c r="K23" s="69"/>
      <c r="L23" s="68"/>
      <c r="M23" s="68"/>
      <c r="N23" s="69"/>
      <c r="O23" s="68"/>
      <c r="P23" s="68"/>
      <c r="Q23" s="68"/>
      <c r="R23" s="68"/>
      <c r="S23" s="69"/>
      <c r="T23" s="68"/>
      <c r="U23" s="68"/>
      <c r="V23" s="68"/>
      <c r="W23" s="69"/>
      <c r="X23" s="68"/>
      <c r="Y23" s="68"/>
      <c r="Z23" s="68"/>
      <c r="AA23" s="69"/>
      <c r="AB23" s="69"/>
      <c r="AC23" s="68"/>
      <c r="AD23" s="68"/>
      <c r="AE23" s="68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405">
        <f>IF(C23="LB",(SMALL(E23:AZ23,2)-MIN(E23:AZ23))*-24,0)</f>
        <v>0</v>
      </c>
      <c r="D24" s="66"/>
      <c r="E24" s="74"/>
      <c r="F24" s="75"/>
      <c r="G24" s="75"/>
      <c r="H24" s="75"/>
      <c r="I24" s="75"/>
      <c r="J24" s="75"/>
      <c r="K24" s="75"/>
      <c r="L24" s="75"/>
      <c r="M24" s="75"/>
      <c r="N24" s="76"/>
      <c r="O24" s="75"/>
      <c r="P24" s="75"/>
      <c r="Q24" s="75"/>
      <c r="R24" s="75"/>
      <c r="S24" s="76"/>
      <c r="T24" s="75"/>
      <c r="U24" s="75"/>
      <c r="V24" s="75"/>
      <c r="W24" s="75"/>
      <c r="X24" s="75"/>
      <c r="Y24" s="75"/>
      <c r="Z24" s="75"/>
      <c r="AA24" s="76"/>
      <c r="AB24" s="76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42540</v>
      </c>
      <c r="B25" s="87" t="s">
        <v>46</v>
      </c>
      <c r="C25" s="403">
        <f>SHIFT(E23:AZ23,E24:AZ24,C24)</f>
        <v>0</v>
      </c>
      <c r="D25" s="404">
        <f>C25*15+(SUM(E25:AZ25)-C25)*13.5</f>
        <v>0</v>
      </c>
      <c r="E25" s="82">
        <f>HRS(E23,E24)</f>
        <v>0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0</v>
      </c>
      <c r="L25" s="83">
        <f>HRS(L23,L24)</f>
        <v>0</v>
      </c>
      <c r="M25" s="83">
        <f>HRS(M23,M24)</f>
        <v>0</v>
      </c>
      <c r="N25" s="83">
        <f>HRS(N23,N24)</f>
        <v>0</v>
      </c>
      <c r="O25" s="83">
        <f>HRS(O23,O24)</f>
        <v>0</v>
      </c>
      <c r="P25" s="83">
        <f>HRS(P23,P24)</f>
        <v>0</v>
      </c>
      <c r="Q25" s="83">
        <f>HRS(Q23,Q24)</f>
        <v>0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0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0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65"/>
      <c r="D26" s="66"/>
      <c r="E26" s="67"/>
      <c r="F26" s="68"/>
      <c r="G26" s="68"/>
      <c r="H26" s="68"/>
      <c r="I26" s="68"/>
      <c r="J26" s="68"/>
      <c r="K26" s="69"/>
      <c r="L26" s="68"/>
      <c r="M26" s="68"/>
      <c r="N26" s="69"/>
      <c r="O26" s="68"/>
      <c r="P26" s="68"/>
      <c r="Q26" s="68"/>
      <c r="R26" s="68"/>
      <c r="S26" s="69"/>
      <c r="T26" s="68"/>
      <c r="U26" s="68"/>
      <c r="V26" s="68"/>
      <c r="W26" s="69"/>
      <c r="X26" s="68"/>
      <c r="Y26" s="68"/>
      <c r="Z26" s="68"/>
      <c r="AA26" s="69"/>
      <c r="AB26" s="69"/>
      <c r="AC26" s="68"/>
      <c r="AD26" s="68"/>
      <c r="AE26" s="68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73">
        <f>IF(C26="LB",(SMALL(E26:AZ26,2)-MIN(E26:AZ26))*-24,0)</f>
        <v>0</v>
      </c>
      <c r="D27" s="66"/>
      <c r="E27" s="74"/>
      <c r="F27" s="75"/>
      <c r="G27" s="75"/>
      <c r="H27" s="75"/>
      <c r="I27" s="75"/>
      <c r="J27" s="75"/>
      <c r="K27" s="75"/>
      <c r="L27" s="75"/>
      <c r="M27" s="75"/>
      <c r="N27" s="76"/>
      <c r="O27" s="75"/>
      <c r="P27" s="75"/>
      <c r="Q27" s="75"/>
      <c r="R27" s="75"/>
      <c r="S27" s="76"/>
      <c r="T27" s="75"/>
      <c r="U27" s="75"/>
      <c r="V27" s="75"/>
      <c r="W27" s="75"/>
      <c r="X27" s="75"/>
      <c r="Y27" s="75"/>
      <c r="Z27" s="75"/>
      <c r="AA27" s="76"/>
      <c r="AB27" s="76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42541</v>
      </c>
      <c r="B28" s="79" t="str">
        <f>IF(OR(A27="Saturday",A27="Sunday"),"(Closed)","Lunch Hours")</f>
        <v>Lunch Hours</v>
      </c>
      <c r="C28" s="80">
        <f>SHIFT(E26:AZ26,E27:AZ27,C27)</f>
        <v>0</v>
      </c>
      <c r="D28" s="81">
        <f>C28*15+(SUM(E28:AZ28)-C28)*13.5</f>
        <v>0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0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0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65"/>
      <c r="D29" s="66"/>
      <c r="E29" s="67"/>
      <c r="F29" s="68"/>
      <c r="G29" s="68"/>
      <c r="H29" s="68"/>
      <c r="I29" s="68"/>
      <c r="J29" s="68"/>
      <c r="K29" s="69"/>
      <c r="L29" s="68"/>
      <c r="M29" s="68"/>
      <c r="N29" s="69"/>
      <c r="O29" s="68"/>
      <c r="P29" s="68"/>
      <c r="Q29" s="68"/>
      <c r="R29" s="68"/>
      <c r="S29" s="69"/>
      <c r="T29" s="68"/>
      <c r="U29" s="68"/>
      <c r="V29" s="68"/>
      <c r="W29" s="69"/>
      <c r="X29" s="68"/>
      <c r="Y29" s="68"/>
      <c r="Z29" s="68"/>
      <c r="AA29" s="69"/>
      <c r="AB29" s="69"/>
      <c r="AC29" s="68"/>
      <c r="AD29" s="68"/>
      <c r="AE29" s="68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405">
        <f>IF(C29="LB",(SMALL(E29:AZ29,2)-MIN(E29:AZ29))*-24,0)</f>
        <v>0</v>
      </c>
      <c r="D30" s="66"/>
      <c r="E30" s="74"/>
      <c r="F30" s="75"/>
      <c r="G30" s="75"/>
      <c r="H30" s="75"/>
      <c r="I30" s="75"/>
      <c r="J30" s="75"/>
      <c r="K30" s="75"/>
      <c r="L30" s="75"/>
      <c r="M30" s="75"/>
      <c r="N30" s="76"/>
      <c r="O30" s="75"/>
      <c r="P30" s="75"/>
      <c r="Q30" s="75"/>
      <c r="R30" s="75"/>
      <c r="S30" s="76"/>
      <c r="T30" s="75"/>
      <c r="U30" s="75"/>
      <c r="V30" s="75"/>
      <c r="W30" s="75"/>
      <c r="X30" s="75"/>
      <c r="Y30" s="75"/>
      <c r="Z30" s="75"/>
      <c r="AA30" s="76"/>
      <c r="AB30" s="76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42541</v>
      </c>
      <c r="B31" s="87" t="s">
        <v>46</v>
      </c>
      <c r="C31" s="403">
        <f>SHIFT(E29:AZ29,E30:AZ30,C30)</f>
        <v>0</v>
      </c>
      <c r="D31" s="404">
        <f>C31*15+(SUM(E31:AZ31)-C31)*13.5</f>
        <v>0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0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0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65"/>
      <c r="D32" s="66"/>
      <c r="E32" s="67"/>
      <c r="F32" s="68"/>
      <c r="G32" s="68"/>
      <c r="H32" s="68"/>
      <c r="I32" s="68"/>
      <c r="J32" s="68"/>
      <c r="K32" s="69"/>
      <c r="L32" s="68"/>
      <c r="M32" s="68"/>
      <c r="N32" s="69"/>
      <c r="O32" s="68"/>
      <c r="P32" s="68"/>
      <c r="Q32" s="68"/>
      <c r="R32" s="68"/>
      <c r="S32" s="69"/>
      <c r="T32" s="68"/>
      <c r="U32" s="68"/>
      <c r="V32" s="68"/>
      <c r="W32" s="69"/>
      <c r="X32" s="68"/>
      <c r="Y32" s="68"/>
      <c r="Z32" s="68"/>
      <c r="AA32" s="69"/>
      <c r="AB32" s="69"/>
      <c r="AC32" s="68"/>
      <c r="AD32" s="68"/>
      <c r="AE32" s="68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2" x14ac:dyDescent="0.2">
      <c r="A33" s="72" t="str">
        <f>TEXT(A34,"dddd")</f>
        <v>Tuesday</v>
      </c>
      <c r="B33" s="64" t="s">
        <v>21</v>
      </c>
      <c r="C33" s="73">
        <f>IF(C32="LB",(SMALL(E32:AZ32,2)-MIN(E32:AZ32))*-24,0)</f>
        <v>0</v>
      </c>
      <c r="D33" s="66"/>
      <c r="E33" s="74"/>
      <c r="F33" s="75"/>
      <c r="G33" s="75"/>
      <c r="H33" s="75"/>
      <c r="I33" s="75"/>
      <c r="J33" s="75"/>
      <c r="K33" s="75"/>
      <c r="L33" s="75"/>
      <c r="M33" s="75"/>
      <c r="N33" s="76"/>
      <c r="O33" s="75"/>
      <c r="P33" s="75"/>
      <c r="Q33" s="75"/>
      <c r="R33" s="75"/>
      <c r="S33" s="76"/>
      <c r="T33" s="75"/>
      <c r="U33" s="75"/>
      <c r="V33" s="75"/>
      <c r="W33" s="75"/>
      <c r="X33" s="75"/>
      <c r="Y33" s="75"/>
      <c r="Z33" s="75"/>
      <c r="AA33" s="76"/>
      <c r="AB33" s="76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2" s="88" customFormat="1" ht="12" thickBot="1" x14ac:dyDescent="0.25">
      <c r="A34" s="78">
        <f>IF(PayDay6&lt;&gt;"",PayDay6,"")</f>
        <v>42542</v>
      </c>
      <c r="B34" s="79" t="str">
        <f>IF(OR(A33="Saturday",A33="Sunday"),"(Closed)","Lunch Hours")</f>
        <v>Lunch Hours</v>
      </c>
      <c r="C34" s="80">
        <f>SHIFT(E32:AZ32,E33:AZ33,C33)</f>
        <v>0</v>
      </c>
      <c r="D34" s="81">
        <f>C34*15+(SUM(E34:AZ34)-C34)*13.5</f>
        <v>0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0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0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2" x14ac:dyDescent="0.2">
      <c r="A35" s="63" t="str">
        <f>IF(COUNTA(E35:AZ35)=1,"1 Valet",COUNTA(E35:AZ35)&amp;" Valets")</f>
        <v>0 Valets</v>
      </c>
      <c r="B35" s="64" t="s">
        <v>22</v>
      </c>
      <c r="C35" s="65"/>
      <c r="D35" s="66"/>
      <c r="E35" s="67"/>
      <c r="F35" s="68"/>
      <c r="G35" s="68"/>
      <c r="H35" s="68"/>
      <c r="I35" s="68"/>
      <c r="J35" s="68"/>
      <c r="K35" s="69"/>
      <c r="L35" s="68"/>
      <c r="M35" s="68"/>
      <c r="N35" s="69"/>
      <c r="O35" s="68"/>
      <c r="P35" s="68"/>
      <c r="Q35" s="68"/>
      <c r="R35" s="68"/>
      <c r="S35" s="69"/>
      <c r="T35" s="68"/>
      <c r="U35" s="68"/>
      <c r="V35" s="68"/>
      <c r="W35" s="69"/>
      <c r="X35" s="68"/>
      <c r="Y35" s="68"/>
      <c r="Z35" s="68"/>
      <c r="AA35" s="69"/>
      <c r="AB35" s="69"/>
      <c r="AC35" s="68"/>
      <c r="AD35" s="68"/>
      <c r="AE35" s="68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2" x14ac:dyDescent="0.2">
      <c r="A36" s="72" t="str">
        <f>A33</f>
        <v>Tuesday</v>
      </c>
      <c r="B36" s="64" t="s">
        <v>23</v>
      </c>
      <c r="C36" s="405">
        <f>IF(C35="LB",(SMALL(E35:AZ35,2)-MIN(E35:AZ35))*-24,0)</f>
        <v>0</v>
      </c>
      <c r="D36" s="66"/>
      <c r="E36" s="74"/>
      <c r="F36" s="75"/>
      <c r="G36" s="75"/>
      <c r="H36" s="75"/>
      <c r="I36" s="75"/>
      <c r="J36" s="75"/>
      <c r="K36" s="75"/>
      <c r="L36" s="75"/>
      <c r="M36" s="75"/>
      <c r="N36" s="76"/>
      <c r="O36" s="75"/>
      <c r="P36" s="75"/>
      <c r="Q36" s="75"/>
      <c r="R36" s="75"/>
      <c r="S36" s="76"/>
      <c r="T36" s="75"/>
      <c r="U36" s="75"/>
      <c r="V36" s="75"/>
      <c r="W36" s="75"/>
      <c r="X36" s="75"/>
      <c r="Y36" s="75"/>
      <c r="Z36" s="75"/>
      <c r="AA36" s="76"/>
      <c r="AB36" s="76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2" s="88" customFormat="1" ht="12" thickBot="1" x14ac:dyDescent="0.25">
      <c r="A37" s="86">
        <f>A34</f>
        <v>42542</v>
      </c>
      <c r="B37" s="87" t="s">
        <v>46</v>
      </c>
      <c r="C37" s="403">
        <f>SHIFT(E35:AZ35,E36:AZ36,C36)</f>
        <v>0</v>
      </c>
      <c r="D37" s="404">
        <f>C37*15+(SUM(E37:AZ37)-C37)*13.5</f>
        <v>0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0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0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2" x14ac:dyDescent="0.2">
      <c r="A38" s="63" t="str">
        <f>IF(COUNTA(E38:AZ38)=1,"1 Valet",COUNTA(E38:AZ38)&amp;" Valets")</f>
        <v>0 Valets</v>
      </c>
      <c r="B38" s="64" t="s">
        <v>20</v>
      </c>
      <c r="C38" s="65"/>
      <c r="D38" s="66"/>
      <c r="E38" s="67"/>
      <c r="F38" s="68"/>
      <c r="G38" s="68"/>
      <c r="H38" s="68"/>
      <c r="I38" s="68"/>
      <c r="J38" s="68"/>
      <c r="K38" s="69"/>
      <c r="L38" s="68"/>
      <c r="M38" s="68"/>
      <c r="N38" s="69"/>
      <c r="O38" s="68"/>
      <c r="P38" s="68"/>
      <c r="Q38" s="68"/>
      <c r="R38" s="68"/>
      <c r="S38" s="69"/>
      <c r="T38" s="68"/>
      <c r="U38" s="68"/>
      <c r="V38" s="68"/>
      <c r="W38" s="69"/>
      <c r="X38" s="68"/>
      <c r="Y38" s="68"/>
      <c r="Z38" s="68"/>
      <c r="AA38" s="69"/>
      <c r="AB38" s="69"/>
      <c r="AC38" s="68"/>
      <c r="AD38" s="68"/>
      <c r="AE38" s="68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2" x14ac:dyDescent="0.2">
      <c r="A39" s="72" t="str">
        <f>TEXT(A40,"dddd")</f>
        <v>Wednesday</v>
      </c>
      <c r="B39" s="64" t="s">
        <v>21</v>
      </c>
      <c r="C39" s="73">
        <f>IF(C38="LB",(SMALL(E38:AZ38,2)-MIN(E38:AZ38))*-24,0)</f>
        <v>0</v>
      </c>
      <c r="D39" s="66"/>
      <c r="E39" s="74"/>
      <c r="F39" s="75"/>
      <c r="G39" s="75"/>
      <c r="H39" s="75"/>
      <c r="I39" s="75"/>
      <c r="J39" s="75"/>
      <c r="K39" s="75"/>
      <c r="L39" s="75"/>
      <c r="M39" s="75"/>
      <c r="N39" s="76"/>
      <c r="O39" s="75"/>
      <c r="P39" s="75"/>
      <c r="Q39" s="75"/>
      <c r="R39" s="75"/>
      <c r="S39" s="76"/>
      <c r="T39" s="75"/>
      <c r="U39" s="75"/>
      <c r="V39" s="75"/>
      <c r="W39" s="75"/>
      <c r="X39" s="75"/>
      <c r="Y39" s="75"/>
      <c r="Z39" s="75"/>
      <c r="AA39" s="76"/>
      <c r="AB39" s="76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2" s="88" customFormat="1" ht="12" thickBot="1" x14ac:dyDescent="0.25">
      <c r="A40" s="78">
        <f>IF(PayDay7&lt;&gt;"",PayDay7,"")</f>
        <v>42543</v>
      </c>
      <c r="B40" s="79" t="str">
        <f>IF(OR(A39="Saturday",A39="Sunday"),"(Closed)","Lunch Hours")</f>
        <v>Lunch Hours</v>
      </c>
      <c r="C40" s="80">
        <f>SHIFT(E38:AZ38,E39:AZ39,C39)</f>
        <v>0</v>
      </c>
      <c r="D40" s="81">
        <f>C40*15+(SUM(E40:AZ40)-C40)*13.5</f>
        <v>0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0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0</v>
      </c>
      <c r="W40" s="83">
        <f>HRS(W38,W39)</f>
        <v>0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2" x14ac:dyDescent="0.2">
      <c r="A41" s="63" t="str">
        <f>IF(COUNTA(E41:AZ41)=1,"1 Valet",COUNTA(E41:AZ41)&amp;" Valets")</f>
        <v>0 Valets</v>
      </c>
      <c r="B41" s="64" t="s">
        <v>22</v>
      </c>
      <c r="C41" s="65"/>
      <c r="D41" s="66"/>
      <c r="E41" s="67"/>
      <c r="F41" s="68"/>
      <c r="G41" s="68"/>
      <c r="H41" s="68"/>
      <c r="I41" s="68"/>
      <c r="J41" s="68"/>
      <c r="K41" s="69"/>
      <c r="L41" s="68"/>
      <c r="M41" s="68"/>
      <c r="N41" s="69"/>
      <c r="O41" s="68"/>
      <c r="P41" s="68"/>
      <c r="Q41" s="68"/>
      <c r="R41" s="68"/>
      <c r="S41" s="69"/>
      <c r="T41" s="68"/>
      <c r="U41" s="68"/>
      <c r="V41" s="68"/>
      <c r="W41" s="69"/>
      <c r="X41" s="68"/>
      <c r="Y41" s="68"/>
      <c r="Z41" s="68"/>
      <c r="AA41" s="69"/>
      <c r="AB41" s="69"/>
      <c r="AC41" s="68"/>
      <c r="AD41" s="68"/>
      <c r="AE41" s="68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2" x14ac:dyDescent="0.2">
      <c r="A42" s="72" t="str">
        <f>A39</f>
        <v>Wednesday</v>
      </c>
      <c r="B42" s="64" t="s">
        <v>23</v>
      </c>
      <c r="C42" s="405">
        <f>IF(C41="LB",(SMALL(E41:AZ41,2)-MIN(E41:AZ41))*-24,0)</f>
        <v>0</v>
      </c>
      <c r="D42" s="66"/>
      <c r="E42" s="74"/>
      <c r="F42" s="75"/>
      <c r="G42" s="75"/>
      <c r="H42" s="75"/>
      <c r="I42" s="75"/>
      <c r="J42" s="75"/>
      <c r="K42" s="75"/>
      <c r="L42" s="75"/>
      <c r="M42" s="75"/>
      <c r="N42" s="76"/>
      <c r="O42" s="75"/>
      <c r="P42" s="75"/>
      <c r="Q42" s="75"/>
      <c r="R42" s="75"/>
      <c r="S42" s="76"/>
      <c r="T42" s="75"/>
      <c r="U42" s="75"/>
      <c r="V42" s="75"/>
      <c r="W42" s="75"/>
      <c r="X42" s="75"/>
      <c r="Y42" s="75"/>
      <c r="Z42" s="75"/>
      <c r="AA42" s="76"/>
      <c r="AB42" s="76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2" s="88" customFormat="1" ht="12" thickBot="1" x14ac:dyDescent="0.25">
      <c r="A43" s="86">
        <f>A40</f>
        <v>42543</v>
      </c>
      <c r="B43" s="87" t="s">
        <v>46</v>
      </c>
      <c r="C43" s="403">
        <f>SHIFT(E41:AZ41,E42:AZ42,C42)</f>
        <v>0</v>
      </c>
      <c r="D43" s="404">
        <f>C43*15+(SUM(E43:AZ43)-C43)*13.5</f>
        <v>0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0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0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0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2" x14ac:dyDescent="0.2">
      <c r="A44" s="63" t="str">
        <f>IF(COUNTA(E44:AZ44)=1,"1 Valet",COUNTA(E44:AZ44)&amp;" Valets")</f>
        <v>0 Valets</v>
      </c>
      <c r="B44" s="64" t="s">
        <v>20</v>
      </c>
      <c r="C44" s="65"/>
      <c r="D44" s="66"/>
      <c r="E44" s="67"/>
      <c r="F44" s="68"/>
      <c r="G44" s="68"/>
      <c r="H44" s="68"/>
      <c r="I44" s="68"/>
      <c r="J44" s="68"/>
      <c r="K44" s="69"/>
      <c r="L44" s="68"/>
      <c r="M44" s="68"/>
      <c r="N44" s="69"/>
      <c r="O44" s="68"/>
      <c r="P44" s="68"/>
      <c r="Q44" s="68"/>
      <c r="R44" s="68"/>
      <c r="S44" s="69"/>
      <c r="T44" s="68"/>
      <c r="U44" s="68"/>
      <c r="V44" s="68"/>
      <c r="W44" s="69"/>
      <c r="X44" s="68"/>
      <c r="Y44" s="68"/>
      <c r="Z44" s="68"/>
      <c r="AA44" s="69"/>
      <c r="AB44" s="69"/>
      <c r="AC44" s="68"/>
      <c r="AD44" s="68"/>
      <c r="AE44" s="68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</row>
    <row r="45" spans="1:16382" x14ac:dyDescent="0.2">
      <c r="A45" s="72" t="str">
        <f>TEXT(A46,"dddd")</f>
        <v>Thursday</v>
      </c>
      <c r="B45" s="64" t="s">
        <v>21</v>
      </c>
      <c r="C45" s="73">
        <f>IF(C44="LB",(SMALL(E44:AZ44,2)-MIN(E44:AZ44))*-24,0)</f>
        <v>0</v>
      </c>
      <c r="D45" s="66"/>
      <c r="E45" s="74"/>
      <c r="F45" s="75"/>
      <c r="G45" s="75"/>
      <c r="H45" s="75"/>
      <c r="I45" s="75"/>
      <c r="J45" s="75"/>
      <c r="K45" s="75"/>
      <c r="L45" s="75"/>
      <c r="M45" s="75"/>
      <c r="N45" s="76"/>
      <c r="O45" s="75"/>
      <c r="P45" s="75"/>
      <c r="Q45" s="75"/>
      <c r="R45" s="75"/>
      <c r="S45" s="76"/>
      <c r="T45" s="75"/>
      <c r="U45" s="75"/>
      <c r="V45" s="75"/>
      <c r="W45" s="75"/>
      <c r="X45" s="75"/>
      <c r="Y45" s="75"/>
      <c r="Z45" s="75"/>
      <c r="AA45" s="76"/>
      <c r="AB45" s="76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2" s="88" customFormat="1" ht="12" thickBot="1" x14ac:dyDescent="0.25">
      <c r="A46" s="78">
        <f>IF(PayDay8&lt;&gt;"",PayDay8,"")</f>
        <v>42544</v>
      </c>
      <c r="B46" s="79" t="str">
        <f>IF(OR(A45="Saturday",A45="Sunday"),"(Closed)","Lunch Hours")</f>
        <v>Lunch Hours</v>
      </c>
      <c r="C46" s="80">
        <f>SHIFT(E44:AZ44,E45:AZ45,C45)</f>
        <v>0</v>
      </c>
      <c r="D46" s="81">
        <f>C46*15+(SUM(E46:AZ46)-C46)*13.5</f>
        <v>0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0</v>
      </c>
      <c r="I46" s="83">
        <f>HRS(I44,I45)</f>
        <v>0</v>
      </c>
      <c r="J46" s="83">
        <f>HRS(J44,J45)</f>
        <v>0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2" x14ac:dyDescent="0.2">
      <c r="A47" s="63" t="str">
        <f>IF(COUNTA(E47:AZ47)=1,"1 Valet",COUNTA(E47:AZ47)&amp;" Valets")</f>
        <v>0 Valets</v>
      </c>
      <c r="B47" s="64" t="s">
        <v>22</v>
      </c>
      <c r="C47" s="65"/>
      <c r="D47" s="66"/>
      <c r="E47" s="67"/>
      <c r="F47" s="68"/>
      <c r="G47" s="68"/>
      <c r="H47" s="68"/>
      <c r="I47" s="68"/>
      <c r="J47" s="68"/>
      <c r="K47" s="69"/>
      <c r="L47" s="68"/>
      <c r="M47" s="68"/>
      <c r="N47" s="69"/>
      <c r="O47" s="68"/>
      <c r="P47" s="68"/>
      <c r="Q47" s="68"/>
      <c r="R47" s="68"/>
      <c r="S47" s="69"/>
      <c r="T47" s="68"/>
      <c r="U47" s="68"/>
      <c r="V47" s="68"/>
      <c r="W47" s="69"/>
      <c r="X47" s="68"/>
      <c r="Y47" s="68"/>
      <c r="Z47" s="68"/>
      <c r="AA47" s="69"/>
      <c r="AB47" s="69"/>
      <c r="AC47" s="68"/>
      <c r="AD47" s="68"/>
      <c r="AE47" s="68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2" x14ac:dyDescent="0.2">
      <c r="A48" s="72" t="str">
        <f>A45</f>
        <v>Thursday</v>
      </c>
      <c r="B48" s="64" t="s">
        <v>23</v>
      </c>
      <c r="C48" s="405">
        <f>IF(C47="LB",(SMALL(E47:AZ47,2)-MIN(E47:AZ47))*-24,0)</f>
        <v>0</v>
      </c>
      <c r="D48" s="66"/>
      <c r="E48" s="74"/>
      <c r="F48" s="75"/>
      <c r="G48" s="75"/>
      <c r="H48" s="75"/>
      <c r="I48" s="75"/>
      <c r="J48" s="75"/>
      <c r="K48" s="75"/>
      <c r="L48" s="75"/>
      <c r="M48" s="75"/>
      <c r="N48" s="76"/>
      <c r="O48" s="75"/>
      <c r="P48" s="75"/>
      <c r="Q48" s="75"/>
      <c r="R48" s="75"/>
      <c r="S48" s="76"/>
      <c r="T48" s="75"/>
      <c r="U48" s="75"/>
      <c r="V48" s="75"/>
      <c r="W48" s="75"/>
      <c r="X48" s="75"/>
      <c r="Y48" s="75"/>
      <c r="Z48" s="75"/>
      <c r="AA48" s="76"/>
      <c r="AB48" s="76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42544</v>
      </c>
      <c r="B49" s="87" t="s">
        <v>46</v>
      </c>
      <c r="C49" s="403">
        <f>SHIFT(E47:AZ47,E48:AZ48,C48)</f>
        <v>0</v>
      </c>
      <c r="D49" s="404">
        <f>C49*15+(SUM(E49:AZ49)-C49)*13.5</f>
        <v>0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0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0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65"/>
      <c r="D50" s="66"/>
      <c r="E50" s="67"/>
      <c r="F50" s="68"/>
      <c r="G50" s="68"/>
      <c r="H50" s="68"/>
      <c r="I50" s="68"/>
      <c r="J50" s="68"/>
      <c r="K50" s="69"/>
      <c r="L50" s="68"/>
      <c r="M50" s="68"/>
      <c r="N50" s="69"/>
      <c r="O50" s="68"/>
      <c r="P50" s="68"/>
      <c r="Q50" s="68"/>
      <c r="R50" s="68"/>
      <c r="S50" s="69"/>
      <c r="T50" s="68"/>
      <c r="U50" s="68"/>
      <c r="V50" s="68"/>
      <c r="W50" s="69"/>
      <c r="X50" s="68"/>
      <c r="Y50" s="68"/>
      <c r="Z50" s="68"/>
      <c r="AA50" s="69"/>
      <c r="AB50" s="69"/>
      <c r="AC50" s="68"/>
      <c r="AD50" s="68"/>
      <c r="AE50" s="68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73">
        <f>IF(C50="LB",(SMALL(E50:AZ50,2)-MIN(E50:AZ50))*-24,0)</f>
        <v>0</v>
      </c>
      <c r="D51" s="66"/>
      <c r="E51" s="74"/>
      <c r="F51" s="75"/>
      <c r="G51" s="75"/>
      <c r="H51" s="75"/>
      <c r="I51" s="75"/>
      <c r="J51" s="75"/>
      <c r="K51" s="75"/>
      <c r="L51" s="75"/>
      <c r="M51" s="75"/>
      <c r="N51" s="76"/>
      <c r="O51" s="75"/>
      <c r="P51" s="75"/>
      <c r="Q51" s="75"/>
      <c r="R51" s="75"/>
      <c r="S51" s="76"/>
      <c r="T51" s="75"/>
      <c r="U51" s="75"/>
      <c r="V51" s="75"/>
      <c r="W51" s="75"/>
      <c r="X51" s="75"/>
      <c r="Y51" s="75"/>
      <c r="Z51" s="75"/>
      <c r="AA51" s="76"/>
      <c r="AB51" s="76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42545</v>
      </c>
      <c r="B52" s="79" t="str">
        <f>IF(OR(A51="Saturday",A51="Sunday"),"(Closed)","Lunch Hours")</f>
        <v>Lunch Hours</v>
      </c>
      <c r="C52" s="80">
        <f>SHIFT(E50:AZ50,E51:AZ51,C51)</f>
        <v>0</v>
      </c>
      <c r="D52" s="81">
        <f>C52*15+(SUM(E52:AZ52)-C52)*13.5</f>
        <v>0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0</v>
      </c>
      <c r="Q52" s="83">
        <f>HRS(Q50,Q51)</f>
        <v>0</v>
      </c>
      <c r="R52" s="83">
        <f>HRS(R50,R51)</f>
        <v>0</v>
      </c>
      <c r="S52" s="83">
        <f>HRS(S50,S51)</f>
        <v>0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65"/>
      <c r="D53" s="66"/>
      <c r="E53" s="67"/>
      <c r="F53" s="68"/>
      <c r="G53" s="68"/>
      <c r="H53" s="68"/>
      <c r="I53" s="68"/>
      <c r="J53" s="68"/>
      <c r="K53" s="69"/>
      <c r="L53" s="68"/>
      <c r="M53" s="68"/>
      <c r="N53" s="69"/>
      <c r="O53" s="68"/>
      <c r="P53" s="68"/>
      <c r="Q53" s="68"/>
      <c r="R53" s="68"/>
      <c r="S53" s="69"/>
      <c r="T53" s="68"/>
      <c r="U53" s="68"/>
      <c r="V53" s="68"/>
      <c r="W53" s="69"/>
      <c r="X53" s="68"/>
      <c r="Y53" s="68"/>
      <c r="Z53" s="68"/>
      <c r="AA53" s="69"/>
      <c r="AB53" s="69"/>
      <c r="AC53" s="68"/>
      <c r="AD53" s="68"/>
      <c r="AE53" s="68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405">
        <f>IF(C53="LB",(SMALL(E53:AZ53,2)-MIN(E53:AZ53))*-24,0)</f>
        <v>0</v>
      </c>
      <c r="D54" s="66"/>
      <c r="E54" s="74"/>
      <c r="F54" s="75"/>
      <c r="G54" s="75"/>
      <c r="H54" s="75"/>
      <c r="I54" s="75"/>
      <c r="J54" s="75"/>
      <c r="K54" s="75"/>
      <c r="L54" s="75"/>
      <c r="M54" s="75"/>
      <c r="N54" s="76"/>
      <c r="O54" s="75"/>
      <c r="P54" s="75"/>
      <c r="Q54" s="75"/>
      <c r="R54" s="75"/>
      <c r="S54" s="76"/>
      <c r="T54" s="75"/>
      <c r="U54" s="75"/>
      <c r="V54" s="75"/>
      <c r="W54" s="75"/>
      <c r="X54" s="75"/>
      <c r="Y54" s="75"/>
      <c r="Z54" s="75"/>
      <c r="AA54" s="76"/>
      <c r="AB54" s="76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42545</v>
      </c>
      <c r="B55" s="87" t="s">
        <v>46</v>
      </c>
      <c r="C55" s="403">
        <f>SHIFT(E53:AZ53,E54:AZ54,C54)</f>
        <v>0</v>
      </c>
      <c r="D55" s="404">
        <f>C55*15+(SUM(E55:AZ55)-C55)*13.5</f>
        <v>0</v>
      </c>
      <c r="E55" s="82">
        <f>HRS(E53,E54)</f>
        <v>0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0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0</v>
      </c>
      <c r="Q55" s="83">
        <f>HRS(Q53,Q54)</f>
        <v>0</v>
      </c>
      <c r="R55" s="83">
        <f>HRS(R53,R54)</f>
        <v>0</v>
      </c>
      <c r="S55" s="83">
        <f>HRS(S53,S54)</f>
        <v>0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0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65"/>
      <c r="D56" s="66"/>
      <c r="E56" s="67"/>
      <c r="F56" s="68"/>
      <c r="G56" s="68"/>
      <c r="H56" s="68"/>
      <c r="I56" s="68"/>
      <c r="J56" s="68"/>
      <c r="K56" s="69"/>
      <c r="L56" s="68"/>
      <c r="M56" s="68"/>
      <c r="N56" s="69"/>
      <c r="O56" s="68"/>
      <c r="P56" s="68"/>
      <c r="Q56" s="68"/>
      <c r="R56" s="68"/>
      <c r="S56" s="69"/>
      <c r="T56" s="68"/>
      <c r="U56" s="68"/>
      <c r="V56" s="68"/>
      <c r="W56" s="69"/>
      <c r="X56" s="68"/>
      <c r="Y56" s="68"/>
      <c r="Z56" s="68"/>
      <c r="AA56" s="69"/>
      <c r="AB56" s="69"/>
      <c r="AC56" s="68"/>
      <c r="AD56" s="68"/>
      <c r="AE56" s="68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73">
        <f>IF(C56="LB",(SMALL(E56:AZ56,2)-MIN(E56:AZ56))*-24,0)</f>
        <v>0</v>
      </c>
      <c r="D57" s="66"/>
      <c r="E57" s="74"/>
      <c r="F57" s="75"/>
      <c r="G57" s="75"/>
      <c r="H57" s="75"/>
      <c r="I57" s="75"/>
      <c r="J57" s="75"/>
      <c r="K57" s="75"/>
      <c r="L57" s="75"/>
      <c r="M57" s="75"/>
      <c r="N57" s="76"/>
      <c r="O57" s="75"/>
      <c r="P57" s="75"/>
      <c r="Q57" s="75"/>
      <c r="R57" s="75"/>
      <c r="S57" s="76"/>
      <c r="T57" s="75"/>
      <c r="U57" s="75"/>
      <c r="V57" s="75"/>
      <c r="W57" s="75"/>
      <c r="X57" s="75"/>
      <c r="Y57" s="75"/>
      <c r="Z57" s="75"/>
      <c r="AA57" s="76"/>
      <c r="AB57" s="76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42546</v>
      </c>
      <c r="B58" s="79" t="str">
        <f>IF(OR(A57="Saturday",A57="Sunday"),"(Closed)","Lunch Hours")</f>
        <v>(Closed)</v>
      </c>
      <c r="C58" s="80">
        <f>SHIFT(E56:AZ56,E57:AZ57,C57)</f>
        <v>0</v>
      </c>
      <c r="D58" s="81">
        <f>C58*15+(SUM(E58:AZ58)-C58)*13.5</f>
        <v>0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0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65"/>
      <c r="D59" s="66"/>
      <c r="E59" s="67"/>
      <c r="F59" s="68"/>
      <c r="G59" s="68"/>
      <c r="H59" s="68"/>
      <c r="I59" s="68"/>
      <c r="J59" s="68"/>
      <c r="K59" s="69"/>
      <c r="L59" s="68"/>
      <c r="M59" s="68"/>
      <c r="N59" s="69"/>
      <c r="O59" s="68"/>
      <c r="P59" s="68"/>
      <c r="Q59" s="68"/>
      <c r="R59" s="68"/>
      <c r="S59" s="69"/>
      <c r="T59" s="68"/>
      <c r="U59" s="68"/>
      <c r="V59" s="68"/>
      <c r="W59" s="69"/>
      <c r="X59" s="68"/>
      <c r="Y59" s="68"/>
      <c r="Z59" s="68"/>
      <c r="AA59" s="69"/>
      <c r="AB59" s="69"/>
      <c r="AC59" s="68"/>
      <c r="AD59" s="68"/>
      <c r="AE59" s="68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405">
        <f>IF(C59="LB",(SMALL(E59:AZ59,2)-MIN(E59:AZ59))*-24,0)</f>
        <v>0</v>
      </c>
      <c r="D60" s="66"/>
      <c r="E60" s="74"/>
      <c r="F60" s="75"/>
      <c r="G60" s="75"/>
      <c r="H60" s="75"/>
      <c r="I60" s="75"/>
      <c r="J60" s="75"/>
      <c r="K60" s="75"/>
      <c r="L60" s="75"/>
      <c r="M60" s="75"/>
      <c r="N60" s="76"/>
      <c r="O60" s="75"/>
      <c r="P60" s="75"/>
      <c r="Q60" s="75"/>
      <c r="R60" s="75"/>
      <c r="S60" s="76"/>
      <c r="T60" s="75"/>
      <c r="U60" s="75"/>
      <c r="V60" s="75"/>
      <c r="W60" s="75"/>
      <c r="X60" s="75"/>
      <c r="Y60" s="75"/>
      <c r="Z60" s="75"/>
      <c r="AA60" s="76"/>
      <c r="AB60" s="76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42546</v>
      </c>
      <c r="B61" s="87" t="s">
        <v>46</v>
      </c>
      <c r="C61" s="403">
        <f>SHIFT(E59:AZ59,E60:AZ60,C60)</f>
        <v>0</v>
      </c>
      <c r="D61" s="404">
        <f>C61*15+(SUM(E61:AZ61)-C61)*13.5</f>
        <v>0</v>
      </c>
      <c r="E61" s="82">
        <f>HRS(E59,E60)</f>
        <v>0</v>
      </c>
      <c r="F61" s="83">
        <f>HRS(F59,F60)</f>
        <v>0</v>
      </c>
      <c r="G61" s="83">
        <f>HRS(G59,G60)</f>
        <v>0</v>
      </c>
      <c r="H61" s="83">
        <f>HRS(H59,H60)</f>
        <v>0</v>
      </c>
      <c r="I61" s="83">
        <f>HRS(I59,I60)</f>
        <v>0</v>
      </c>
      <c r="J61" s="83">
        <f>HRS(J59,J60)</f>
        <v>0</v>
      </c>
      <c r="K61" s="83">
        <f>HRS(K59,K60)</f>
        <v>0</v>
      </c>
      <c r="L61" s="83">
        <f>HRS(L59,L60)</f>
        <v>0</v>
      </c>
      <c r="M61" s="83">
        <f>HRS(M59,M60)</f>
        <v>0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0</v>
      </c>
      <c r="S61" s="83">
        <f>HRS(S59,S60)</f>
        <v>0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65"/>
      <c r="D62" s="66"/>
      <c r="E62" s="67"/>
      <c r="F62" s="68"/>
      <c r="G62" s="68"/>
      <c r="H62" s="68"/>
      <c r="I62" s="68"/>
      <c r="J62" s="68"/>
      <c r="K62" s="69"/>
      <c r="L62" s="68"/>
      <c r="M62" s="68"/>
      <c r="N62" s="69"/>
      <c r="O62" s="68"/>
      <c r="P62" s="68"/>
      <c r="Q62" s="68"/>
      <c r="R62" s="68"/>
      <c r="S62" s="69"/>
      <c r="T62" s="68"/>
      <c r="U62" s="68"/>
      <c r="V62" s="68"/>
      <c r="W62" s="69"/>
      <c r="X62" s="68"/>
      <c r="Y62" s="68"/>
      <c r="Z62" s="68"/>
      <c r="AA62" s="69"/>
      <c r="AB62" s="69"/>
      <c r="AC62" s="68"/>
      <c r="AD62" s="68"/>
      <c r="AE62" s="68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73">
        <f>IF(C62="LB",(SMALL(E62:AZ62,2)-MIN(E62:AZ62))*-24,0)</f>
        <v>0</v>
      </c>
      <c r="D63" s="66"/>
      <c r="E63" s="74"/>
      <c r="F63" s="75"/>
      <c r="G63" s="75"/>
      <c r="H63" s="75"/>
      <c r="I63" s="75"/>
      <c r="J63" s="75"/>
      <c r="K63" s="75"/>
      <c r="L63" s="75"/>
      <c r="M63" s="75"/>
      <c r="N63" s="76"/>
      <c r="O63" s="75"/>
      <c r="P63" s="75"/>
      <c r="Q63" s="75"/>
      <c r="R63" s="75"/>
      <c r="S63" s="76"/>
      <c r="T63" s="75"/>
      <c r="U63" s="75"/>
      <c r="V63" s="75"/>
      <c r="W63" s="75"/>
      <c r="X63" s="75"/>
      <c r="Y63" s="75"/>
      <c r="Z63" s="75"/>
      <c r="AA63" s="76"/>
      <c r="AB63" s="76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42547</v>
      </c>
      <c r="B64" s="79" t="str">
        <f>IF(OR(A63="Saturday",A63="Sunday"),"(Closed)","Lunch Hours")</f>
        <v>(Closed)</v>
      </c>
      <c r="C64" s="80">
        <f>SHIFT(E62:AZ62,E63:AZ63,C63)</f>
        <v>0</v>
      </c>
      <c r="D64" s="81">
        <f>C64*15+(SUM(E64:AZ64)-C64)*13.5</f>
        <v>0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0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4" x14ac:dyDescent="0.2">
      <c r="A65" s="63" t="str">
        <f>IF(COUNTA(E65:AZ65)=1,"1 Valet",COUNTA(E65:AZ65)&amp;" Valets")</f>
        <v>0 Valets</v>
      </c>
      <c r="B65" s="64" t="s">
        <v>22</v>
      </c>
      <c r="C65" s="65"/>
      <c r="D65" s="66"/>
      <c r="E65" s="67"/>
      <c r="F65" s="68"/>
      <c r="G65" s="68"/>
      <c r="H65" s="68"/>
      <c r="I65" s="68"/>
      <c r="J65" s="68"/>
      <c r="K65" s="69"/>
      <c r="L65" s="68"/>
      <c r="M65" s="68"/>
      <c r="N65" s="69"/>
      <c r="O65" s="68"/>
      <c r="P65" s="68"/>
      <c r="Q65" s="68"/>
      <c r="R65" s="68"/>
      <c r="S65" s="69"/>
      <c r="T65" s="68"/>
      <c r="U65" s="68"/>
      <c r="V65" s="68"/>
      <c r="W65" s="69"/>
      <c r="X65" s="68"/>
      <c r="Y65" s="68"/>
      <c r="Z65" s="68"/>
      <c r="AA65" s="69"/>
      <c r="AB65" s="69"/>
      <c r="AC65" s="68"/>
      <c r="AD65" s="68"/>
      <c r="AE65" s="68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4" x14ac:dyDescent="0.2">
      <c r="A66" s="72" t="str">
        <f>A63</f>
        <v>Sunday</v>
      </c>
      <c r="B66" s="64" t="s">
        <v>23</v>
      </c>
      <c r="C66" s="405">
        <f>IF(C65="LB",(SMALL(E65:AZ65,2)-MIN(E65:AZ65))*-24,0)</f>
        <v>0</v>
      </c>
      <c r="D66" s="66"/>
      <c r="E66" s="74"/>
      <c r="F66" s="75"/>
      <c r="G66" s="75"/>
      <c r="H66" s="75"/>
      <c r="I66" s="75"/>
      <c r="J66" s="75"/>
      <c r="K66" s="75"/>
      <c r="L66" s="75"/>
      <c r="M66" s="75"/>
      <c r="N66" s="76"/>
      <c r="O66" s="75"/>
      <c r="P66" s="75"/>
      <c r="Q66" s="75"/>
      <c r="R66" s="75"/>
      <c r="S66" s="76"/>
      <c r="T66" s="75"/>
      <c r="U66" s="75"/>
      <c r="V66" s="75"/>
      <c r="W66" s="75"/>
      <c r="X66" s="75"/>
      <c r="Y66" s="75"/>
      <c r="Z66" s="75"/>
      <c r="AA66" s="76"/>
      <c r="AB66" s="76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4" s="88" customFormat="1" ht="12" thickBot="1" x14ac:dyDescent="0.25">
      <c r="A67" s="86">
        <f>A64</f>
        <v>42547</v>
      </c>
      <c r="B67" s="87" t="s">
        <v>46</v>
      </c>
      <c r="C67" s="403">
        <f>SHIFT(E65:AZ65,E66:AZ66,C66)</f>
        <v>0</v>
      </c>
      <c r="D67" s="404">
        <f>C67*15+(SUM(E67:AZ67)-C67)*13.5</f>
        <v>0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0</v>
      </c>
      <c r="I67" s="83">
        <f>HRS(I65,I66)</f>
        <v>0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0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4" x14ac:dyDescent="0.2">
      <c r="A68" s="63" t="str">
        <f>IF(COUNTA(E68:AZ68)=1,"1 Valet",COUNTA(E68:AZ68)&amp;" Valets")</f>
        <v>0 Valets</v>
      </c>
      <c r="B68" s="64" t="s">
        <v>20</v>
      </c>
      <c r="C68" s="65"/>
      <c r="D68" s="66"/>
      <c r="E68" s="67"/>
      <c r="F68" s="68"/>
      <c r="G68" s="68"/>
      <c r="H68" s="68"/>
      <c r="I68" s="68"/>
      <c r="J68" s="68"/>
      <c r="K68" s="69"/>
      <c r="L68" s="68"/>
      <c r="M68" s="68"/>
      <c r="N68" s="69"/>
      <c r="O68" s="68"/>
      <c r="P68" s="68"/>
      <c r="Q68" s="68"/>
      <c r="R68" s="68"/>
      <c r="S68" s="69"/>
      <c r="T68" s="68"/>
      <c r="U68" s="68"/>
      <c r="V68" s="68"/>
      <c r="W68" s="69"/>
      <c r="X68" s="68"/>
      <c r="Y68" s="68"/>
      <c r="Z68" s="68"/>
      <c r="AA68" s="69"/>
      <c r="AB68" s="69"/>
      <c r="AC68" s="68"/>
      <c r="AD68" s="68"/>
      <c r="AE68" s="68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4" x14ac:dyDescent="0.2">
      <c r="A69" s="72" t="str">
        <f>TEXT(A70,"dddd")</f>
        <v>Monday</v>
      </c>
      <c r="B69" s="64" t="s">
        <v>21</v>
      </c>
      <c r="C69" s="73">
        <f>IF(C68="LB",(SMALL(E68:AZ68,2)-MIN(E68:AZ68))*-24,0)</f>
        <v>0</v>
      </c>
      <c r="D69" s="66"/>
      <c r="E69" s="74"/>
      <c r="F69" s="75"/>
      <c r="G69" s="75"/>
      <c r="H69" s="75"/>
      <c r="I69" s="75"/>
      <c r="J69" s="75"/>
      <c r="K69" s="75"/>
      <c r="L69" s="75"/>
      <c r="M69" s="75"/>
      <c r="N69" s="76"/>
      <c r="O69" s="75"/>
      <c r="P69" s="75"/>
      <c r="Q69" s="75"/>
      <c r="R69" s="75"/>
      <c r="S69" s="76"/>
      <c r="T69" s="75"/>
      <c r="U69" s="75"/>
      <c r="V69" s="75"/>
      <c r="W69" s="75"/>
      <c r="X69" s="75"/>
      <c r="Y69" s="75"/>
      <c r="Z69" s="75"/>
      <c r="AA69" s="76"/>
      <c r="AB69" s="76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4" s="88" customFormat="1" ht="12" thickBot="1" x14ac:dyDescent="0.25">
      <c r="A70" s="78">
        <f>IF(PayDay12&lt;&gt;"",PayDay12,"")</f>
        <v>42548</v>
      </c>
      <c r="B70" s="79" t="str">
        <f>IF(OR(A69="Saturday",A69="Sunday"),"(Closed)","Lunch Hours")</f>
        <v>Lunch Hours</v>
      </c>
      <c r="C70" s="80">
        <f>SHIFT(E68:AZ68,E69:AZ69,C69)</f>
        <v>0</v>
      </c>
      <c r="D70" s="81">
        <f>C70*15+(SUM(E70:AZ70)-C70)*13.5</f>
        <v>0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0</v>
      </c>
      <c r="R70" s="83">
        <f>HRS(R68,R69)</f>
        <v>0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4" x14ac:dyDescent="0.2">
      <c r="A71" s="63" t="str">
        <f>IF(COUNTA(E71:AZ71)=1,"1 Valet",COUNTA(E71:AZ71)&amp;" Valets")</f>
        <v>0 Valets</v>
      </c>
      <c r="B71" s="64" t="s">
        <v>22</v>
      </c>
      <c r="C71" s="65"/>
      <c r="D71" s="66"/>
      <c r="E71" s="67"/>
      <c r="F71" s="68"/>
      <c r="G71" s="68"/>
      <c r="H71" s="68"/>
      <c r="I71" s="68"/>
      <c r="J71" s="68"/>
      <c r="K71" s="69"/>
      <c r="L71" s="68"/>
      <c r="M71" s="68"/>
      <c r="N71" s="69"/>
      <c r="O71" s="68"/>
      <c r="P71" s="68"/>
      <c r="Q71" s="68"/>
      <c r="R71" s="68"/>
      <c r="S71" s="69"/>
      <c r="T71" s="68"/>
      <c r="U71" s="68"/>
      <c r="V71" s="68"/>
      <c r="W71" s="69"/>
      <c r="X71" s="68"/>
      <c r="Y71" s="68"/>
      <c r="Z71" s="68"/>
      <c r="AA71" s="69"/>
      <c r="AB71" s="69"/>
      <c r="AC71" s="68"/>
      <c r="AD71" s="68"/>
      <c r="AE71" s="68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  <c r="BA71" s="402"/>
      <c r="BB71" s="402"/>
    </row>
    <row r="72" spans="1:54" x14ac:dyDescent="0.2">
      <c r="A72" s="72" t="str">
        <f>A69</f>
        <v>Monday</v>
      </c>
      <c r="B72" s="64" t="s">
        <v>23</v>
      </c>
      <c r="C72" s="405">
        <f>IF(C71="LB",(SMALL(E71:AZ71,2)-MIN(E71:AZ71))*-24,0)</f>
        <v>0</v>
      </c>
      <c r="D72" s="66"/>
      <c r="E72" s="74"/>
      <c r="F72" s="75"/>
      <c r="G72" s="75"/>
      <c r="H72" s="75"/>
      <c r="I72" s="75"/>
      <c r="J72" s="75"/>
      <c r="K72" s="75"/>
      <c r="L72" s="75"/>
      <c r="M72" s="75"/>
      <c r="N72" s="76"/>
      <c r="O72" s="75"/>
      <c r="P72" s="75"/>
      <c r="Q72" s="75"/>
      <c r="R72" s="75"/>
      <c r="S72" s="76"/>
      <c r="T72" s="75"/>
      <c r="U72" s="75"/>
      <c r="V72" s="75"/>
      <c r="W72" s="75"/>
      <c r="X72" s="75"/>
      <c r="Y72" s="75"/>
      <c r="Z72" s="75"/>
      <c r="AA72" s="76"/>
      <c r="AB72" s="76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  <c r="BA72" s="402"/>
      <c r="BB72" s="402"/>
    </row>
    <row r="73" spans="1:54" s="88" customFormat="1" ht="12" thickBot="1" x14ac:dyDescent="0.25">
      <c r="A73" s="86">
        <f>A70</f>
        <v>42548</v>
      </c>
      <c r="B73" s="87" t="s">
        <v>46</v>
      </c>
      <c r="C73" s="403">
        <f>SHIFT(E71:AZ71,E72:AZ72,C72)</f>
        <v>0</v>
      </c>
      <c r="D73" s="404">
        <f>C73*15+(SUM(E73:AZ73)-C73)*13.5</f>
        <v>0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0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0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  <c r="BA73" s="402"/>
      <c r="BB73" s="402"/>
    </row>
    <row r="74" spans="1:54" x14ac:dyDescent="0.2">
      <c r="A74" s="63" t="str">
        <f>IF(COUNTA(E74:AZ74)=1,"1 Valet",COUNTA(E74:AZ74)&amp;" Valets")</f>
        <v>0 Valets</v>
      </c>
      <c r="B74" s="64" t="s">
        <v>20</v>
      </c>
      <c r="C74" s="65"/>
      <c r="D74" s="66"/>
      <c r="E74" s="67"/>
      <c r="F74" s="68"/>
      <c r="G74" s="68"/>
      <c r="H74" s="68"/>
      <c r="I74" s="68"/>
      <c r="J74" s="68"/>
      <c r="K74" s="69"/>
      <c r="L74" s="68"/>
      <c r="M74" s="68"/>
      <c r="N74" s="69"/>
      <c r="O74" s="68"/>
      <c r="P74" s="68"/>
      <c r="Q74" s="68"/>
      <c r="R74" s="68"/>
      <c r="S74" s="69"/>
      <c r="T74" s="68"/>
      <c r="U74" s="68"/>
      <c r="V74" s="68"/>
      <c r="W74" s="69"/>
      <c r="X74" s="68"/>
      <c r="Y74" s="68"/>
      <c r="Z74" s="68"/>
      <c r="AA74" s="69"/>
      <c r="AB74" s="69"/>
      <c r="AC74" s="68"/>
      <c r="AD74" s="68"/>
      <c r="AE74" s="68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  <c r="BA74" s="402"/>
      <c r="BB74" s="402"/>
    </row>
    <row r="75" spans="1:54" x14ac:dyDescent="0.2">
      <c r="A75" s="72" t="str">
        <f>TEXT(A76,"dddd")</f>
        <v>Tuesday</v>
      </c>
      <c r="B75" s="64" t="s">
        <v>21</v>
      </c>
      <c r="C75" s="73">
        <f>IF(C74="LB",(SMALL(E74:AZ74,2)-MIN(E74:AZ74))*-24,0)</f>
        <v>0</v>
      </c>
      <c r="D75" s="66"/>
      <c r="E75" s="74"/>
      <c r="F75" s="75"/>
      <c r="G75" s="75"/>
      <c r="H75" s="75"/>
      <c r="I75" s="75"/>
      <c r="J75" s="75"/>
      <c r="K75" s="75"/>
      <c r="L75" s="75"/>
      <c r="M75" s="75"/>
      <c r="N75" s="76"/>
      <c r="O75" s="75"/>
      <c r="P75" s="75"/>
      <c r="Q75" s="75"/>
      <c r="R75" s="75"/>
      <c r="S75" s="76"/>
      <c r="T75" s="75"/>
      <c r="U75" s="75"/>
      <c r="V75" s="75"/>
      <c r="W75" s="75"/>
      <c r="X75" s="75"/>
      <c r="Y75" s="75"/>
      <c r="Z75" s="75"/>
      <c r="AA75" s="76"/>
      <c r="AB75" s="76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  <c r="BA75" s="402"/>
      <c r="BB75" s="402"/>
    </row>
    <row r="76" spans="1:54" s="88" customFormat="1" ht="12" thickBot="1" x14ac:dyDescent="0.25">
      <c r="A76" s="78">
        <f>IF(PayDay13&lt;&gt;"",PayDay13,"")</f>
        <v>42549</v>
      </c>
      <c r="B76" s="79" t="str">
        <f>IF(OR(A75="Saturday",A75="Sunday"),"(Closed)","Lunch Hours")</f>
        <v>Lunch Hours</v>
      </c>
      <c r="C76" s="80">
        <f>SHIFT(E74:AZ74,E75:AZ75,C75)</f>
        <v>0</v>
      </c>
      <c r="D76" s="81">
        <f>C76*15+(SUM(E76:AZ76)-C76)*13.5</f>
        <v>0</v>
      </c>
      <c r="E76" s="82">
        <f>HRS(E74,E75)</f>
        <v>0</v>
      </c>
      <c r="F76" s="83">
        <f>HRS(F74,F75)</f>
        <v>0</v>
      </c>
      <c r="G76" s="83">
        <f>HRS(G74,G75)</f>
        <v>0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0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  <c r="BA76" s="402"/>
      <c r="BB76" s="402"/>
    </row>
    <row r="77" spans="1:54" x14ac:dyDescent="0.2">
      <c r="A77" s="63" t="str">
        <f>IF(COUNTA(E77:AZ77)=1,"1 Valet",COUNTA(E77:AZ77)&amp;" Valets")</f>
        <v>0 Valets</v>
      </c>
      <c r="B77" s="64" t="s">
        <v>22</v>
      </c>
      <c r="C77" s="65"/>
      <c r="D77" s="66"/>
      <c r="E77" s="67"/>
      <c r="F77" s="68"/>
      <c r="G77" s="68"/>
      <c r="H77" s="68"/>
      <c r="I77" s="68"/>
      <c r="J77" s="68"/>
      <c r="K77" s="69"/>
      <c r="L77" s="68"/>
      <c r="M77" s="68"/>
      <c r="N77" s="69"/>
      <c r="O77" s="68"/>
      <c r="P77" s="68"/>
      <c r="Q77" s="68"/>
      <c r="R77" s="68"/>
      <c r="S77" s="69"/>
      <c r="T77" s="68"/>
      <c r="U77" s="68"/>
      <c r="V77" s="68"/>
      <c r="W77" s="69"/>
      <c r="X77" s="68"/>
      <c r="Y77" s="68"/>
      <c r="Z77" s="68"/>
      <c r="AA77" s="69"/>
      <c r="AB77" s="69"/>
      <c r="AC77" s="68"/>
      <c r="AD77" s="68"/>
      <c r="AE77" s="68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  <c r="BA77" s="402"/>
      <c r="BB77" s="402"/>
    </row>
    <row r="78" spans="1:54" x14ac:dyDescent="0.2">
      <c r="A78" s="72" t="str">
        <f>A75</f>
        <v>Tuesday</v>
      </c>
      <c r="B78" s="64" t="s">
        <v>23</v>
      </c>
      <c r="C78" s="405">
        <f>IF(C77="LB",(SMALL(E77:AZ77,2)-MIN(E77:AZ77))*-24,0)</f>
        <v>0</v>
      </c>
      <c r="D78" s="66"/>
      <c r="E78" s="74"/>
      <c r="F78" s="75"/>
      <c r="G78" s="75"/>
      <c r="H78" s="75"/>
      <c r="I78" s="75"/>
      <c r="J78" s="75"/>
      <c r="K78" s="75"/>
      <c r="L78" s="75"/>
      <c r="M78" s="75"/>
      <c r="N78" s="76"/>
      <c r="O78" s="75"/>
      <c r="P78" s="75"/>
      <c r="Q78" s="75"/>
      <c r="R78" s="75"/>
      <c r="S78" s="76"/>
      <c r="T78" s="75"/>
      <c r="U78" s="75"/>
      <c r="V78" s="75"/>
      <c r="W78" s="75"/>
      <c r="X78" s="75"/>
      <c r="Y78" s="75"/>
      <c r="Z78" s="75"/>
      <c r="AA78" s="76"/>
      <c r="AB78" s="76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4" s="88" customFormat="1" ht="12" thickBot="1" x14ac:dyDescent="0.25">
      <c r="A79" s="86">
        <f>A76</f>
        <v>42549</v>
      </c>
      <c r="B79" s="87" t="s">
        <v>46</v>
      </c>
      <c r="C79" s="403">
        <f>SHIFT(E77:AZ77,E78:AZ78,C78)</f>
        <v>0</v>
      </c>
      <c r="D79" s="404">
        <f>C79*15+(SUM(E79:AZ79)-C79)*13.5</f>
        <v>0</v>
      </c>
      <c r="E79" s="82">
        <f>HRS(E77,E78)</f>
        <v>0</v>
      </c>
      <c r="F79" s="83">
        <f>HRS(F77,F78)</f>
        <v>0</v>
      </c>
      <c r="G79" s="83">
        <f>HRS(G77,G78)</f>
        <v>0</v>
      </c>
      <c r="H79" s="83">
        <f>HRS(H77,H78)</f>
        <v>0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0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4" x14ac:dyDescent="0.2">
      <c r="A80" s="63" t="str">
        <f>IF(COUNTA(E80:AZ80)=1,"1 Valet",COUNTA(E80:AZ80)&amp;" Valets")</f>
        <v>0 Valets</v>
      </c>
      <c r="B80" s="64" t="s">
        <v>20</v>
      </c>
      <c r="C80" s="65"/>
      <c r="D80" s="66"/>
      <c r="E80" s="67"/>
      <c r="F80" s="68"/>
      <c r="G80" s="68"/>
      <c r="H80" s="68"/>
      <c r="I80" s="68"/>
      <c r="J80" s="68"/>
      <c r="K80" s="69"/>
      <c r="L80" s="68"/>
      <c r="M80" s="68"/>
      <c r="N80" s="69"/>
      <c r="O80" s="68"/>
      <c r="P80" s="68"/>
      <c r="Q80" s="68"/>
      <c r="R80" s="68"/>
      <c r="S80" s="69"/>
      <c r="T80" s="68"/>
      <c r="U80" s="68"/>
      <c r="V80" s="68"/>
      <c r="W80" s="69"/>
      <c r="X80" s="68"/>
      <c r="Y80" s="68"/>
      <c r="Z80" s="68"/>
      <c r="AA80" s="69"/>
      <c r="AB80" s="69"/>
      <c r="AC80" s="68"/>
      <c r="AD80" s="68"/>
      <c r="AE80" s="68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73">
        <f>IF(C80="LB",(SMALL(E80:AZ80,2)-MIN(E80:AZ80))*-24,0)</f>
        <v>0</v>
      </c>
      <c r="D81" s="66"/>
      <c r="E81" s="74"/>
      <c r="F81" s="75"/>
      <c r="G81" s="75"/>
      <c r="H81" s="75"/>
      <c r="I81" s="75"/>
      <c r="J81" s="75"/>
      <c r="K81" s="75"/>
      <c r="L81" s="75"/>
      <c r="M81" s="75"/>
      <c r="N81" s="76"/>
      <c r="O81" s="75"/>
      <c r="P81" s="75"/>
      <c r="Q81" s="75"/>
      <c r="R81" s="75"/>
      <c r="S81" s="76"/>
      <c r="T81" s="75"/>
      <c r="U81" s="75"/>
      <c r="V81" s="75"/>
      <c r="W81" s="75"/>
      <c r="X81" s="75"/>
      <c r="Y81" s="75"/>
      <c r="Z81" s="75"/>
      <c r="AA81" s="76"/>
      <c r="AB81" s="76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42550</v>
      </c>
      <c r="B82" s="79" t="str">
        <f>IF(OR(A81="Saturday",A81="Sunday"),"(Closed)","Lunch Hours")</f>
        <v>Lunch Hours</v>
      </c>
      <c r="C82" s="80">
        <f>SHIFT(E80:AZ80,E81:AZ81,C81)</f>
        <v>0</v>
      </c>
      <c r="D82" s="81">
        <f>C82*15+(SUM(E82:AZ82)-C82)*13.5</f>
        <v>0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0</v>
      </c>
      <c r="R82" s="83">
        <f>HRS(R80,R81)</f>
        <v>0</v>
      </c>
      <c r="S82" s="83">
        <f>HRS(S80,S81)</f>
        <v>0</v>
      </c>
      <c r="T82" s="83">
        <f>HRS(T80,T81)</f>
        <v>0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65"/>
      <c r="D83" s="66"/>
      <c r="E83" s="67"/>
      <c r="F83" s="68"/>
      <c r="G83" s="68"/>
      <c r="H83" s="68"/>
      <c r="I83" s="68"/>
      <c r="J83" s="68"/>
      <c r="K83" s="69"/>
      <c r="L83" s="68"/>
      <c r="M83" s="68"/>
      <c r="N83" s="69"/>
      <c r="O83" s="68"/>
      <c r="P83" s="68"/>
      <c r="Q83" s="68"/>
      <c r="R83" s="68"/>
      <c r="S83" s="69"/>
      <c r="T83" s="68"/>
      <c r="U83" s="68"/>
      <c r="V83" s="68"/>
      <c r="W83" s="69"/>
      <c r="X83" s="68"/>
      <c r="Y83" s="68"/>
      <c r="Z83" s="68"/>
      <c r="AA83" s="69"/>
      <c r="AB83" s="69"/>
      <c r="AC83" s="68"/>
      <c r="AD83" s="68"/>
      <c r="AE83" s="68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405">
        <f>IF(C83="LB",(SMALL(E83:AZ83,2)-MIN(E83:AZ83))*-24,0)</f>
        <v>0</v>
      </c>
      <c r="D84" s="66"/>
      <c r="E84" s="74"/>
      <c r="F84" s="75"/>
      <c r="G84" s="75"/>
      <c r="H84" s="75"/>
      <c r="I84" s="75"/>
      <c r="J84" s="75"/>
      <c r="K84" s="75"/>
      <c r="L84" s="75"/>
      <c r="M84" s="75"/>
      <c r="N84" s="76"/>
      <c r="O84" s="75"/>
      <c r="P84" s="75"/>
      <c r="Q84" s="75"/>
      <c r="R84" s="75"/>
      <c r="S84" s="76"/>
      <c r="T84" s="75"/>
      <c r="U84" s="75"/>
      <c r="V84" s="75"/>
      <c r="W84" s="75"/>
      <c r="X84" s="75"/>
      <c r="Y84" s="75"/>
      <c r="Z84" s="75"/>
      <c r="AA84" s="76"/>
      <c r="AB84" s="76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42550</v>
      </c>
      <c r="B85" s="87" t="s">
        <v>46</v>
      </c>
      <c r="C85" s="403">
        <f>SHIFT(E83:AZ83,E84:AZ84,C84)</f>
        <v>0</v>
      </c>
      <c r="D85" s="404">
        <f>C85*15+(SUM(E85:AZ85)-C85)*13.5</f>
        <v>0</v>
      </c>
      <c r="E85" s="82">
        <f>HRS(E83,E84)</f>
        <v>0</v>
      </c>
      <c r="F85" s="83">
        <f>HRS(F83,F84)</f>
        <v>0</v>
      </c>
      <c r="G85" s="83">
        <f>HRS(G83,G84)</f>
        <v>0</v>
      </c>
      <c r="H85" s="83">
        <f>HRS(H83,H84)</f>
        <v>0</v>
      </c>
      <c r="I85" s="83">
        <f>HRS(I83,I84)</f>
        <v>0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0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65"/>
      <c r="D86" s="66"/>
      <c r="E86" s="67"/>
      <c r="F86" s="68"/>
      <c r="G86" s="68"/>
      <c r="H86" s="68"/>
      <c r="I86" s="68"/>
      <c r="J86" s="68"/>
      <c r="K86" s="69"/>
      <c r="L86" s="68"/>
      <c r="M86" s="68"/>
      <c r="N86" s="69"/>
      <c r="O86" s="68"/>
      <c r="P86" s="68"/>
      <c r="Q86" s="68"/>
      <c r="R86" s="68"/>
      <c r="S86" s="69"/>
      <c r="T86" s="68"/>
      <c r="U86" s="68"/>
      <c r="V86" s="68"/>
      <c r="W86" s="69"/>
      <c r="X86" s="68"/>
      <c r="Y86" s="68"/>
      <c r="Z86" s="68"/>
      <c r="AA86" s="69"/>
      <c r="AB86" s="69"/>
      <c r="AC86" s="68"/>
      <c r="AD86" s="68"/>
      <c r="AE86" s="68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73">
        <f>IF(C86="LB",(SMALL(E86:AZ86,2)-MIN(E86:AZ86))*-24,0)</f>
        <v>0</v>
      </c>
      <c r="D87" s="66"/>
      <c r="E87" s="74"/>
      <c r="F87" s="75"/>
      <c r="G87" s="75"/>
      <c r="H87" s="75"/>
      <c r="I87" s="75"/>
      <c r="J87" s="75"/>
      <c r="K87" s="75"/>
      <c r="L87" s="75"/>
      <c r="M87" s="75"/>
      <c r="N87" s="76"/>
      <c r="O87" s="75"/>
      <c r="P87" s="75"/>
      <c r="Q87" s="75"/>
      <c r="R87" s="75"/>
      <c r="S87" s="76"/>
      <c r="T87" s="75"/>
      <c r="U87" s="75"/>
      <c r="V87" s="75"/>
      <c r="W87" s="75"/>
      <c r="X87" s="75"/>
      <c r="Y87" s="75"/>
      <c r="Z87" s="75"/>
      <c r="AA87" s="76"/>
      <c r="AB87" s="76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42551</v>
      </c>
      <c r="B88" s="79" t="str">
        <f>IF(OR(A87="Saturday",A87="Sunday"),"(Closed)","Lunch Hours")</f>
        <v>Lunch Hours</v>
      </c>
      <c r="C88" s="80">
        <f>SHIFT(E86:AZ86,E87:AZ87,C87)</f>
        <v>0</v>
      </c>
      <c r="D88" s="81">
        <f>C88*15+(SUM(E88:AZ88)-C88)*13.5</f>
        <v>0</v>
      </c>
      <c r="E88" s="82">
        <f>HRS(E86,E87)</f>
        <v>0</v>
      </c>
      <c r="F88" s="83">
        <f>HRS(F86,F87)</f>
        <v>0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0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65"/>
      <c r="D89" s="66"/>
      <c r="E89" s="67"/>
      <c r="F89" s="68"/>
      <c r="G89" s="68"/>
      <c r="H89" s="68"/>
      <c r="I89" s="68"/>
      <c r="J89" s="68"/>
      <c r="K89" s="69"/>
      <c r="L89" s="68"/>
      <c r="M89" s="68"/>
      <c r="N89" s="69"/>
      <c r="O89" s="68"/>
      <c r="P89" s="68"/>
      <c r="Q89" s="68"/>
      <c r="R89" s="68"/>
      <c r="S89" s="69"/>
      <c r="T89" s="68"/>
      <c r="U89" s="68"/>
      <c r="V89" s="68"/>
      <c r="W89" s="69"/>
      <c r="X89" s="68"/>
      <c r="Y89" s="68"/>
      <c r="Z89" s="68"/>
      <c r="AA89" s="69"/>
      <c r="AB89" s="69"/>
      <c r="AC89" s="68"/>
      <c r="AD89" s="68"/>
      <c r="AE89" s="68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405">
        <f>IF(C89="LB",(SMALL(E89:AZ89,2)-MIN(E89:AZ89))*-24,0)</f>
        <v>0</v>
      </c>
      <c r="D90" s="66"/>
      <c r="E90" s="74"/>
      <c r="F90" s="75"/>
      <c r="G90" s="75"/>
      <c r="H90" s="75"/>
      <c r="I90" s="75"/>
      <c r="J90" s="75"/>
      <c r="K90" s="75"/>
      <c r="L90" s="75"/>
      <c r="M90" s="75"/>
      <c r="N90" s="76"/>
      <c r="O90" s="75"/>
      <c r="P90" s="75"/>
      <c r="Q90" s="75"/>
      <c r="R90" s="75"/>
      <c r="S90" s="76"/>
      <c r="T90" s="75"/>
      <c r="U90" s="75"/>
      <c r="V90" s="75"/>
      <c r="W90" s="75"/>
      <c r="X90" s="75"/>
      <c r="Y90" s="75"/>
      <c r="Z90" s="75"/>
      <c r="AA90" s="76"/>
      <c r="AB90" s="76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42551</v>
      </c>
      <c r="B91" s="87" t="s">
        <v>46</v>
      </c>
      <c r="C91" s="403">
        <f>SHIFT(E89:AZ89,E90:AZ90,C90)</f>
        <v>0</v>
      </c>
      <c r="D91" s="404">
        <f>C91*15+(SUM(E91:AZ91)-C91)*13.5</f>
        <v>0</v>
      </c>
      <c r="E91" s="82">
        <f>HRS(E89,E90)</f>
        <v>0</v>
      </c>
      <c r="F91" s="83">
        <f>HRS(F89,F90)</f>
        <v>0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0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65"/>
      <c r="D92" s="66"/>
      <c r="E92" s="67"/>
      <c r="F92" s="68"/>
      <c r="G92" s="68"/>
      <c r="H92" s="68"/>
      <c r="I92" s="68"/>
      <c r="J92" s="68"/>
      <c r="K92" s="69"/>
      <c r="L92" s="68"/>
      <c r="M92" s="68"/>
      <c r="N92" s="69"/>
      <c r="O92" s="68"/>
      <c r="P92" s="68"/>
      <c r="Q92" s="68"/>
      <c r="R92" s="68"/>
      <c r="S92" s="69"/>
      <c r="T92" s="68"/>
      <c r="U92" s="68"/>
      <c r="V92" s="68"/>
      <c r="W92" s="69"/>
      <c r="X92" s="68"/>
      <c r="Y92" s="68"/>
      <c r="Z92" s="68"/>
      <c r="AA92" s="69"/>
      <c r="AB92" s="69"/>
      <c r="AC92" s="68"/>
      <c r="AD92" s="68"/>
      <c r="AE92" s="68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73">
        <f>IF(C92="LB",(SMALL(E92:AZ92,2)-MIN(E92:AZ92))*-24,0)</f>
        <v>0</v>
      </c>
      <c r="D93" s="66"/>
      <c r="E93" s="74"/>
      <c r="F93" s="75"/>
      <c r="G93" s="75"/>
      <c r="H93" s="75"/>
      <c r="I93" s="75"/>
      <c r="J93" s="75"/>
      <c r="K93" s="75"/>
      <c r="L93" s="75"/>
      <c r="M93" s="75"/>
      <c r="N93" s="76"/>
      <c r="O93" s="75"/>
      <c r="P93" s="75"/>
      <c r="Q93" s="75"/>
      <c r="R93" s="75"/>
      <c r="S93" s="76"/>
      <c r="T93" s="75"/>
      <c r="U93" s="75"/>
      <c r="V93" s="75"/>
      <c r="W93" s="75"/>
      <c r="X93" s="75"/>
      <c r="Y93" s="75"/>
      <c r="Z93" s="75"/>
      <c r="AA93" s="76"/>
      <c r="AB93" s="76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tr">
        <f>IF(OR(A93="Saturday",A93="Sunday"),"(Closed)","Lunch Hours")</f>
        <v>Lunch Hours</v>
      </c>
      <c r="C94" s="80">
        <f>SHIFT(E92:AZ92,E93:AZ93,C93)</f>
        <v>0</v>
      </c>
      <c r="D94" s="81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65"/>
      <c r="D95" s="66"/>
      <c r="E95" s="67"/>
      <c r="F95" s="68"/>
      <c r="G95" s="68"/>
      <c r="H95" s="68"/>
      <c r="I95" s="68"/>
      <c r="J95" s="68"/>
      <c r="K95" s="69"/>
      <c r="L95" s="68"/>
      <c r="M95" s="68"/>
      <c r="N95" s="69"/>
      <c r="O95" s="68"/>
      <c r="P95" s="68"/>
      <c r="Q95" s="68"/>
      <c r="R95" s="68"/>
      <c r="S95" s="69"/>
      <c r="T95" s="68"/>
      <c r="U95" s="68"/>
      <c r="V95" s="68"/>
      <c r="W95" s="69"/>
      <c r="X95" s="68"/>
      <c r="Y95" s="68"/>
      <c r="Z95" s="68"/>
      <c r="AA95" s="69"/>
      <c r="AB95" s="69"/>
      <c r="AC95" s="68"/>
      <c r="AD95" s="68"/>
      <c r="AE95" s="68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405">
        <f>IF(C95="LB",(SMALL(E95:AZ95,2)-MIN(E95:AZ95))*-24,0)</f>
        <v>0</v>
      </c>
      <c r="D96" s="66"/>
      <c r="E96" s="74"/>
      <c r="F96" s="75"/>
      <c r="G96" s="75"/>
      <c r="H96" s="75"/>
      <c r="I96" s="75"/>
      <c r="J96" s="75"/>
      <c r="K96" s="75"/>
      <c r="L96" s="75"/>
      <c r="M96" s="75"/>
      <c r="N96" s="76"/>
      <c r="O96" s="75"/>
      <c r="P96" s="75"/>
      <c r="Q96" s="75"/>
      <c r="R96" s="75"/>
      <c r="S96" s="76"/>
      <c r="T96" s="75"/>
      <c r="U96" s="75"/>
      <c r="V96" s="75"/>
      <c r="W96" s="75"/>
      <c r="X96" s="75"/>
      <c r="Y96" s="75"/>
      <c r="Z96" s="75"/>
      <c r="AA96" s="76"/>
      <c r="AB96" s="76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86" t="str">
        <f>A94</f>
        <v/>
      </c>
      <c r="B97" s="91" t="s">
        <v>46</v>
      </c>
      <c r="C97" s="406">
        <f>SHIFT(E95:AZ95,E96:AZ96,C96)</f>
        <v>0</v>
      </c>
      <c r="D97" s="407">
        <f>C97*15+(SUM(E97:AZ97)-C97)*13.5</f>
        <v>0</v>
      </c>
      <c r="E97" s="423">
        <f>HRS(E95,E96)</f>
        <v>0</v>
      </c>
      <c r="F97" s="424">
        <f>HRS(F95,F96)</f>
        <v>0</v>
      </c>
      <c r="G97" s="424">
        <f>HRS(G95,G96)</f>
        <v>0</v>
      </c>
      <c r="H97" s="424">
        <f>HRS(H95,H96)</f>
        <v>0</v>
      </c>
      <c r="I97" s="424">
        <f>HRS(I95,I96)</f>
        <v>0</v>
      </c>
      <c r="J97" s="424">
        <f>HRS(J95,J96)</f>
        <v>0</v>
      </c>
      <c r="K97" s="424">
        <f>HRS(K95,K96)</f>
        <v>0</v>
      </c>
      <c r="L97" s="424">
        <f>HRS(L95,L96)</f>
        <v>0</v>
      </c>
      <c r="M97" s="424">
        <f>HRS(M95,M96)</f>
        <v>0</v>
      </c>
      <c r="N97" s="424">
        <f>HRS(N95,N96)</f>
        <v>0</v>
      </c>
      <c r="O97" s="424">
        <f>HRS(O95,O96)</f>
        <v>0</v>
      </c>
      <c r="P97" s="424">
        <f>HRS(P95,P96)</f>
        <v>0</v>
      </c>
      <c r="Q97" s="424">
        <f>HRS(Q95,Q96)</f>
        <v>0</v>
      </c>
      <c r="R97" s="424">
        <f>HRS(R95,R96)</f>
        <v>0</v>
      </c>
      <c r="S97" s="424">
        <f>HRS(S95,S96)</f>
        <v>0</v>
      </c>
      <c r="T97" s="424">
        <f>HRS(T95,T96)</f>
        <v>0</v>
      </c>
      <c r="U97" s="424">
        <f>HRS(U95,U96)</f>
        <v>0</v>
      </c>
      <c r="V97" s="424">
        <f>HRS(V95,V96)</f>
        <v>0</v>
      </c>
      <c r="W97" s="424">
        <f>HRS(W95,W96)</f>
        <v>0</v>
      </c>
      <c r="X97" s="424">
        <f>HRS(X95,X96)</f>
        <v>0</v>
      </c>
      <c r="Y97" s="424">
        <f>HRS(Y95,Y96)</f>
        <v>0</v>
      </c>
      <c r="Z97" s="424">
        <f>HRS(Z95,Z96)</f>
        <v>0</v>
      </c>
      <c r="AA97" s="424">
        <f>HRS(AA95,AA96)</f>
        <v>0</v>
      </c>
      <c r="AB97" s="424">
        <f>HRS(AB95,AB96)</f>
        <v>0</v>
      </c>
      <c r="AC97" s="424">
        <f>HRS(AC95,AC96)</f>
        <v>0</v>
      </c>
      <c r="AD97" s="424">
        <f>HRS(AD95,AD96)</f>
        <v>0</v>
      </c>
      <c r="AE97" s="424">
        <f>HRS(AE95,AE96)</f>
        <v>0</v>
      </c>
      <c r="AF97" s="424">
        <f>HRS(AF95,AF96)</f>
        <v>0</v>
      </c>
      <c r="AG97" s="424">
        <f>HRS(AG95,AG96)</f>
        <v>0</v>
      </c>
      <c r="AH97" s="424">
        <f>HRS(AH95,AH96)</f>
        <v>0</v>
      </c>
      <c r="AI97" s="424">
        <f>HRS(AI95,AI96)</f>
        <v>0</v>
      </c>
      <c r="AJ97" s="424">
        <f>HRS(AJ95,AJ96)</f>
        <v>0</v>
      </c>
      <c r="AK97" s="424">
        <f>HRS(AK95,AK96)</f>
        <v>0</v>
      </c>
      <c r="AL97" s="424">
        <f>HRS(AL95,AL96)</f>
        <v>0</v>
      </c>
      <c r="AM97" s="424">
        <f>HRS(AM95,AM96)</f>
        <v>0</v>
      </c>
      <c r="AN97" s="424">
        <f>HRS(AN95,AN96)</f>
        <v>0</v>
      </c>
      <c r="AO97" s="424">
        <f>HRS(AO95,AO96)</f>
        <v>0</v>
      </c>
      <c r="AP97" s="424">
        <f>HRS(AP95,AP96)</f>
        <v>0</v>
      </c>
      <c r="AQ97" s="424">
        <f>HRS(AQ95,AQ96)</f>
        <v>0</v>
      </c>
      <c r="AR97" s="424">
        <f>HRS(AR95,AR96)</f>
        <v>0</v>
      </c>
      <c r="AS97" s="424">
        <f>HRS(AS95,AS96)</f>
        <v>0</v>
      </c>
      <c r="AT97" s="424">
        <f>HRS(AT95,AT96)</f>
        <v>0</v>
      </c>
      <c r="AU97" s="424">
        <f>HRS(AU95,AU96)</f>
        <v>0</v>
      </c>
      <c r="AV97" s="424">
        <f>HRS(AV95,AV96)</f>
        <v>0</v>
      </c>
      <c r="AW97" s="424">
        <f>HRS(AW95,AW96)</f>
        <v>0</v>
      </c>
      <c r="AX97" s="424">
        <f>HRS(AX95,AX96)</f>
        <v>0</v>
      </c>
      <c r="AY97" s="424">
        <f>HRS(AY95,AY96)</f>
        <v>0</v>
      </c>
      <c r="AZ97" s="425">
        <f>HRS(AZ95,AZ96)</f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05" customFormat="1" ht="12" thickBot="1" x14ac:dyDescent="0.25">
      <c r="A99" s="100"/>
      <c r="B99" s="101" t="s">
        <v>3</v>
      </c>
      <c r="C99" s="102">
        <f>SUM(C100:C101)</f>
        <v>0</v>
      </c>
      <c r="D99" s="103">
        <f>C100*15+(SUM(E99:AZ99)-C100)*13.5</f>
        <v>0</v>
      </c>
      <c r="E99" s="102">
        <f>SUM(E4,E7,E10,E13,E16,E19,E22,E25,E28,E31,E34,E37,E40,E43,E46,E49,E52,E55,E58,E61,E64,E67,E70,E73,E76,E79,E82,E85,E88,E91,E94,E97)</f>
        <v>0</v>
      </c>
      <c r="F99" s="102">
        <f>SUM(F4,F7,F10,F13,F16,F19,F22,F25,F28,F31,F34,F37,F40,F43,F46,F49,F52,F55,F58,F61,F64,F67,F70,F73,F76,F79,F82,F85,F88,F91,F94,F97)</f>
        <v>0</v>
      </c>
      <c r="G99" s="102">
        <f>SUM(G4,G7,G10,G13,G16,G19,G22,G25,G28,G31,G34,G37,G40,G43,G46,G49,G52,G55,G58,G61,G64,G67,G70,G73,G76,G79,G82,G85,G88,G91,G94,G97)</f>
        <v>0</v>
      </c>
      <c r="H99" s="102">
        <f>SUM(H4,H7,H10,H13,H16,H19,H22,H25,H28,H31,H34,H37,H40,H43,H46,H49,H52,H55,H58,H61,H64,H67,H70,H73,H76,H79,H82,H85,H88,H91,H94,H97)</f>
        <v>0</v>
      </c>
      <c r="I99" s="102">
        <f>SUM(I4,I7,I10,I13,I16,I19,I22,I25,I28,I31,I34,I37,I40,I43,I46,I49,I52,I55,I58,I61,I64,I67,I70,I73,I76,I79,I82,I85,I88,I91,I94,I97)</f>
        <v>0</v>
      </c>
      <c r="J99" s="102">
        <f>SUM(J4,J7,J10,J13,J16,J19,J22,J25,J28,J31,J34,J37,J40,J43,J46,J49,J52,J55,J58,J61,J64,J67,J70,J73,J76,J79,J82,J85,J88,J91,J94,J97)</f>
        <v>0</v>
      </c>
      <c r="K99" s="102">
        <f>SUM(K4,K7,K10,K13,K16,K19,K22,K25,K28,K31,K34,K37,K40,K43,K46,K49,K52,K55,K58,K61,K64,K67,K70,K73,K76,K79,K82,K85,K88,K91,K94,K97)</f>
        <v>0</v>
      </c>
      <c r="L99" s="102">
        <f>SUM(L4,L7,L10,L13,L16,L19,L22,L25,L28,L31,L34,L37,L40,L43,L46,L49,L52,L55,L58,L61,L64,L67,L70,L73,L76,L79,L82,L85,L88,L91,L94,L97)</f>
        <v>0</v>
      </c>
      <c r="M99" s="102">
        <f>SUM(M4,M7,M10,M13,M16,M19,M22,M25,M28,M31,M34,M37,M40,M43,M46,M49,M52,M55,M58,M61,M64,M67,M70,M73,M76,M79,M82,M85,M88,M91,M94,M97)</f>
        <v>0</v>
      </c>
      <c r="N99" s="102">
        <f>SUM(N4,N7,N10,N13,N16,N19,N22,N25,N28,N31,N34,N37,N40,N43,N46,N49,N52,N55,N58,N61,N64,N67,N70,N73,N76,N79,N82,N85,N88,N91,N94,N97)</f>
        <v>0</v>
      </c>
      <c r="O99" s="102">
        <f>SUM(O4,O7,O10,O13,O16,O19,O22,O25,O28,O31,O34,O37,O40,O43,O46,O49,O52,O55,O58,O61,O64,O67,O70,O73,O76,O79,O82,O85,O88,O91,O94,O97)</f>
        <v>0</v>
      </c>
      <c r="P99" s="102">
        <f>SUM(P4,P7,P10,P13,P16,P19,P22,P25,P28,P31,P34,P37,P40,P43,P46,P49,P52,P55,P58,P61,P64,P67,P70,P73,P76,P79,P82,P85,P88,P91,P94,P97)</f>
        <v>0</v>
      </c>
      <c r="Q99" s="102">
        <f>SUM(Q4,Q7,Q10,Q13,Q16,Q19,Q22,Q25,Q28,Q31,Q34,Q37,Q40,Q43,Q46,Q49,Q52,Q55,Q58,Q61,Q64,Q67,Q70,Q73,Q76,Q79,Q82,Q85,Q88,Q91,Q94,Q97)</f>
        <v>0</v>
      </c>
      <c r="R99" s="102">
        <f>SUM(R4,R7,R10,R13,R16,R19,R22,R25,R28,R31,R34,R37,R40,R43,R46,R49,R52,R55,R58,R61,R64,R67,R70,R73,R76,R79,R82,R85,R88,R91,R94,R97)</f>
        <v>0</v>
      </c>
      <c r="S99" s="102">
        <f>SUM(S4,S7,S10,S13,S16,S19,S22,S25,S28,S31,S34,S37,S40,S43,S46,S49,S52,S55,S58,S61,S64,S67,S70,S73,S76,S79,S82,S85,S88,S91,S94,S97)</f>
        <v>0</v>
      </c>
      <c r="T99" s="102">
        <f>SUM(T4,T7,T10,T13,T16,T19,T22,T25,T28,T31,T34,T37,T40,T43,T46,T49,T52,T55,T58,T61,T64,T67,T70,T73,T76,T79,T82,T85,T88,T91,T94,T97)</f>
        <v>0</v>
      </c>
      <c r="U99" s="102">
        <f>SUM(U4,U7,U10,U13,U16,U19,U22,U25,U28,U31,U34,U37,U40,U43,U46,U49,U52,U55,U58,U61,U64,U67,U70,U73,U76,U79,U82,U85,U88,U91,U94,U97)</f>
        <v>0</v>
      </c>
      <c r="V99" s="102">
        <f>SUM(V4,V7,V10,V13,V16,V19,V22,V25,V28,V31,V34,V37,V40,V43,V46,V49,V52,V55,V58,V61,V64,V67,V70,V73,V76,V79,V82,V85,V88,V91,V94,V97)</f>
        <v>0</v>
      </c>
      <c r="W99" s="102">
        <f>SUM(W4,W7,W10,W13,W16,W19,W22,W25,W28,W31,W34,W37,W40,W43,W46,W49,W52,W55,W58,W61,W64,W67,W70,W73,W76,W79,W82,W85,W88,W91,W94,W97)</f>
        <v>0</v>
      </c>
      <c r="X99" s="102">
        <f>SUM(X4,X7,X10,X13,X16,X19,X22,X25,X28,X31,X34,X37,X40,X43,X46,X49,X52,X55,X58,X61,X64,X67,X70,X73,X76,X79,X82,X85,X88,X91,X94,X97)</f>
        <v>0</v>
      </c>
      <c r="Y99" s="102">
        <f>SUM(Y4,Y7,Y10,Y13,Y16,Y19,Y22,Y25,Y28,Y31,Y34,Y37,Y40,Y43,Y46,Y49,Y52,Y55,Y58,Y61,Y64,Y67,Y70,Y73,Y76,Y79,Y82,Y85,Y88,Y91,Y94,Y97)</f>
        <v>0</v>
      </c>
      <c r="Z99" s="102">
        <f>SUM(Z4,Z7,Z10,Z13,Z16,Z19,Z22,Z25,Z28,Z31,Z34,Z37,Z40,Z43,Z46,Z49,Z52,Z55,Z58,Z61,Z64,Z67,Z70,Z73,Z76,Z79,Z82,Z85,Z88,Z91,Z94,Z97)</f>
        <v>0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0"/>
      <c r="I100" s="111"/>
      <c r="J100" s="111"/>
      <c r="K100" s="110"/>
      <c r="L100" s="111"/>
      <c r="M100" s="111"/>
      <c r="N100" s="62"/>
      <c r="P100" s="62"/>
      <c r="Q100" s="62"/>
      <c r="R100" s="99"/>
      <c r="S100" s="111"/>
      <c r="T100" s="112"/>
      <c r="U100" s="112"/>
      <c r="V100" s="111"/>
      <c r="W100" s="111"/>
      <c r="Y100" s="89"/>
      <c r="Z100" s="62"/>
      <c r="AA100" s="99"/>
      <c r="AB100" s="111"/>
      <c r="AD100" s="111"/>
      <c r="AE100" s="112"/>
      <c r="AG100" s="111"/>
      <c r="AH100" s="110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0"/>
      <c r="I101" s="111"/>
      <c r="J101" s="111"/>
      <c r="K101" s="110"/>
      <c r="L101" s="111"/>
      <c r="M101" s="111"/>
      <c r="N101" s="62"/>
      <c r="P101" s="62"/>
      <c r="Q101" s="62"/>
      <c r="R101" s="99"/>
      <c r="S101" s="111"/>
      <c r="T101" s="112"/>
      <c r="U101" s="112"/>
      <c r="V101" s="111"/>
      <c r="W101" s="111"/>
      <c r="Y101" s="89"/>
      <c r="Z101" s="62"/>
      <c r="AA101" s="99"/>
      <c r="AB101" s="111"/>
      <c r="AD101" s="111"/>
      <c r="AE101" s="112"/>
      <c r="AG101" s="111"/>
      <c r="AH101" s="110"/>
    </row>
    <row r="102" spans="1:52" ht="12" thickBot="1" x14ac:dyDescent="0.25">
      <c r="A102" s="106"/>
      <c r="B102" s="116"/>
      <c r="C102" s="85"/>
      <c r="D102" s="117"/>
      <c r="E102" s="118"/>
      <c r="F102" s="111"/>
      <c r="H102" s="111"/>
      <c r="I102" s="111"/>
      <c r="J102" s="111"/>
      <c r="K102" s="110"/>
      <c r="L102" s="111"/>
      <c r="M102" s="111"/>
      <c r="N102" s="62"/>
      <c r="O102" s="111"/>
      <c r="P102" s="62"/>
      <c r="Q102" s="62"/>
      <c r="R102" s="99"/>
      <c r="S102" s="111"/>
      <c r="T102" s="112"/>
      <c r="U102" s="112"/>
      <c r="V102" s="111"/>
      <c r="W102" s="111"/>
      <c r="Y102" s="112"/>
      <c r="Z102" s="62"/>
      <c r="AA102" s="99"/>
      <c r="AB102" s="111"/>
      <c r="AD102" s="111"/>
      <c r="AE102" s="112"/>
      <c r="AG102" s="111"/>
      <c r="AH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H103" s="111"/>
      <c r="I103" s="111"/>
      <c r="J103" s="111"/>
      <c r="K103" s="110"/>
      <c r="L103" s="111"/>
      <c r="M103" s="111"/>
      <c r="N103" s="62"/>
      <c r="O103" s="111"/>
      <c r="P103" s="62"/>
      <c r="Q103" s="62"/>
      <c r="R103" s="99"/>
      <c r="S103" s="111"/>
      <c r="T103" s="111"/>
      <c r="U103" s="97"/>
      <c r="V103" s="111"/>
      <c r="W103" s="111"/>
      <c r="Y103" s="111"/>
      <c r="Z103" s="62"/>
      <c r="AA103" s="99"/>
      <c r="AB103" s="111"/>
      <c r="AD103" s="111"/>
      <c r="AE103" s="97"/>
      <c r="AG103" s="111"/>
      <c r="AH103" s="111"/>
    </row>
    <row r="104" spans="1:52" x14ac:dyDescent="0.2">
      <c r="A104" s="62"/>
      <c r="B104" s="122"/>
      <c r="E104" s="118"/>
      <c r="F104" s="111"/>
      <c r="H104" s="111"/>
      <c r="I104" s="111"/>
      <c r="J104" s="111"/>
      <c r="K104" s="110"/>
      <c r="L104" s="111"/>
      <c r="M104" s="111"/>
      <c r="N104" s="62"/>
      <c r="O104" s="111"/>
      <c r="P104" s="62"/>
      <c r="Q104" s="62"/>
      <c r="R104" s="99"/>
      <c r="S104" s="111"/>
      <c r="T104" s="111"/>
      <c r="U104" s="112"/>
      <c r="V104" s="111"/>
      <c r="W104" s="111"/>
      <c r="Y104" s="111"/>
      <c r="Z104" s="62"/>
      <c r="AA104" s="99"/>
      <c r="AB104" s="111"/>
      <c r="AD104" s="111"/>
      <c r="AE104" s="112"/>
      <c r="AG104" s="111"/>
      <c r="AH104" s="111"/>
    </row>
    <row r="105" spans="1:52" x14ac:dyDescent="0.2">
      <c r="A105" s="62"/>
      <c r="C105" s="123"/>
      <c r="E105" s="118"/>
      <c r="F105" s="111"/>
      <c r="H105" s="111"/>
      <c r="I105" s="111"/>
      <c r="J105" s="111"/>
      <c r="K105" s="110"/>
      <c r="L105" s="111"/>
      <c r="M105" s="111"/>
      <c r="N105" s="62"/>
      <c r="O105" s="111"/>
      <c r="P105" s="62"/>
      <c r="Q105" s="62"/>
      <c r="R105" s="99"/>
      <c r="S105" s="111"/>
      <c r="T105" s="111"/>
      <c r="U105" s="112"/>
      <c r="V105" s="111"/>
      <c r="W105" s="111"/>
      <c r="Y105" s="111"/>
      <c r="Z105" s="62"/>
      <c r="AA105" s="99"/>
      <c r="AB105" s="111"/>
      <c r="AD105" s="111"/>
      <c r="AE105" s="112"/>
      <c r="AG105" s="111"/>
      <c r="AH105" s="111"/>
    </row>
    <row r="106" spans="1:52" x14ac:dyDescent="0.2">
      <c r="A106" s="99"/>
      <c r="B106" s="124"/>
      <c r="E106" s="118"/>
      <c r="F106" s="111"/>
      <c r="H106" s="111"/>
      <c r="I106" s="111"/>
      <c r="J106" s="111"/>
      <c r="K106" s="110"/>
      <c r="L106" s="111"/>
      <c r="M106" s="111"/>
      <c r="N106" s="62"/>
      <c r="O106" s="111"/>
      <c r="P106" s="62"/>
      <c r="Q106" s="62"/>
      <c r="R106" s="99"/>
      <c r="S106" s="111"/>
      <c r="T106" s="111"/>
      <c r="U106" s="112"/>
      <c r="V106" s="111"/>
      <c r="W106" s="111"/>
      <c r="Y106" s="111"/>
      <c r="Z106" s="62"/>
      <c r="AA106" s="99"/>
      <c r="AB106" s="111"/>
      <c r="AD106" s="111"/>
      <c r="AE106" s="112"/>
      <c r="AG106" s="111"/>
      <c r="AH106" s="111"/>
    </row>
    <row r="107" spans="1:52" x14ac:dyDescent="0.2">
      <c r="A107" s="99"/>
      <c r="B107" s="124"/>
      <c r="E107" s="118"/>
      <c r="F107" s="111"/>
      <c r="H107" s="111"/>
      <c r="I107" s="111"/>
      <c r="J107" s="111"/>
      <c r="K107" s="110"/>
      <c r="L107" s="111"/>
      <c r="M107" s="111"/>
      <c r="N107" s="62"/>
      <c r="O107" s="111"/>
      <c r="P107" s="62"/>
      <c r="Q107" s="62"/>
      <c r="R107" s="99"/>
      <c r="S107" s="111"/>
      <c r="T107" s="111"/>
      <c r="U107" s="112"/>
      <c r="V107" s="111"/>
      <c r="W107" s="111"/>
      <c r="Y107" s="111"/>
      <c r="Z107" s="62"/>
      <c r="AA107" s="99"/>
      <c r="AB107" s="111"/>
      <c r="AD107" s="111"/>
      <c r="AE107" s="112"/>
      <c r="AG107" s="111"/>
      <c r="AH107" s="111"/>
    </row>
    <row r="108" spans="1:52" x14ac:dyDescent="0.2">
      <c r="A108" s="99"/>
      <c r="B108" s="124"/>
      <c r="E108" s="118"/>
      <c r="F108" s="111"/>
      <c r="H108" s="111"/>
      <c r="I108" s="111"/>
      <c r="J108" s="111"/>
      <c r="K108" s="110"/>
      <c r="L108" s="111"/>
      <c r="M108" s="111"/>
      <c r="N108" s="62"/>
      <c r="O108" s="111"/>
      <c r="P108" s="62"/>
      <c r="Q108" s="62"/>
      <c r="R108" s="99"/>
      <c r="S108" s="111"/>
      <c r="T108" s="111"/>
      <c r="U108" s="112"/>
      <c r="V108" s="111"/>
      <c r="W108" s="111"/>
      <c r="Y108" s="111"/>
      <c r="Z108" s="62"/>
      <c r="AA108" s="99"/>
      <c r="AB108" s="111"/>
      <c r="AD108" s="111"/>
      <c r="AE108" s="112"/>
      <c r="AG108" s="111"/>
      <c r="AH108" s="111"/>
    </row>
    <row r="109" spans="1:52" x14ac:dyDescent="0.2">
      <c r="A109" s="99"/>
      <c r="B109" s="124"/>
      <c r="E109" s="118"/>
      <c r="F109" s="111"/>
      <c r="H109" s="111"/>
      <c r="I109" s="111"/>
      <c r="J109" s="111"/>
      <c r="K109" s="110"/>
      <c r="L109" s="111"/>
      <c r="M109" s="111"/>
      <c r="N109" s="62"/>
      <c r="O109" s="111"/>
      <c r="P109" s="62"/>
      <c r="Q109" s="62"/>
      <c r="R109" s="99"/>
      <c r="S109" s="111"/>
      <c r="T109" s="111"/>
      <c r="U109" s="112"/>
      <c r="V109" s="111"/>
      <c r="W109" s="111"/>
      <c r="Y109" s="111"/>
      <c r="Z109" s="62"/>
      <c r="AA109" s="99"/>
      <c r="AB109" s="111"/>
      <c r="AD109" s="111"/>
      <c r="AE109" s="112"/>
      <c r="AG109" s="111"/>
      <c r="AH109" s="111"/>
    </row>
    <row r="110" spans="1:52" x14ac:dyDescent="0.2">
      <c r="A110" s="62"/>
      <c r="B110" s="125"/>
      <c r="E110" s="118"/>
      <c r="F110" s="111"/>
      <c r="H110" s="111"/>
      <c r="I110" s="111"/>
      <c r="J110" s="111"/>
      <c r="K110" s="110"/>
      <c r="L110" s="111"/>
      <c r="M110" s="111"/>
      <c r="N110" s="62"/>
      <c r="O110" s="111"/>
      <c r="P110" s="62"/>
      <c r="Q110" s="62"/>
      <c r="R110" s="99"/>
      <c r="S110" s="111"/>
      <c r="T110" s="111"/>
      <c r="U110" s="112"/>
      <c r="V110" s="111"/>
      <c r="W110" s="111"/>
      <c r="Y110" s="111"/>
      <c r="Z110" s="62"/>
      <c r="AA110" s="99"/>
      <c r="AB110" s="111"/>
      <c r="AD110" s="111"/>
      <c r="AE110" s="112"/>
      <c r="AG110" s="111"/>
      <c r="AH110" s="111"/>
    </row>
    <row r="111" spans="1:52" x14ac:dyDescent="0.2">
      <c r="A111" s="62"/>
      <c r="B111" s="125"/>
      <c r="E111" s="118"/>
      <c r="F111" s="111"/>
      <c r="H111" s="111"/>
      <c r="I111" s="111"/>
      <c r="J111" s="111"/>
      <c r="K111" s="110"/>
      <c r="L111" s="111"/>
      <c r="M111" s="111"/>
      <c r="N111" s="62"/>
      <c r="O111" s="111"/>
      <c r="P111" s="62"/>
      <c r="Q111" s="62"/>
      <c r="R111" s="99"/>
      <c r="S111" s="111"/>
      <c r="T111" s="111"/>
      <c r="U111" s="112"/>
      <c r="V111" s="111"/>
      <c r="W111" s="111"/>
      <c r="Y111" s="111"/>
      <c r="Z111" s="62"/>
      <c r="AA111" s="99"/>
      <c r="AB111" s="111"/>
      <c r="AD111" s="111"/>
      <c r="AE111" s="112"/>
      <c r="AG111" s="111"/>
      <c r="AH111" s="111"/>
    </row>
    <row r="112" spans="1:52" x14ac:dyDescent="0.2">
      <c r="A112" s="62"/>
      <c r="B112" s="125"/>
      <c r="E112" s="126"/>
      <c r="F112" s="99"/>
      <c r="H112" s="99"/>
      <c r="I112" s="99"/>
      <c r="J112" s="99"/>
      <c r="K112" s="62"/>
      <c r="L112" s="99"/>
      <c r="M112" s="99"/>
      <c r="N112" s="62"/>
      <c r="O112" s="99"/>
      <c r="P112" s="62"/>
      <c r="Q112" s="62"/>
      <c r="R112" s="99"/>
      <c r="S112" s="111"/>
      <c r="T112" s="111"/>
      <c r="U112" s="112"/>
      <c r="V112" s="99"/>
      <c r="W112" s="99"/>
      <c r="X112" s="62"/>
      <c r="Y112" s="111"/>
      <c r="Z112" s="62"/>
      <c r="AA112" s="99"/>
      <c r="AB112" s="99"/>
      <c r="AD112" s="99"/>
      <c r="AE112" s="112"/>
      <c r="AG112" s="111"/>
      <c r="AH112" s="111"/>
    </row>
    <row r="113" spans="1:34" x14ac:dyDescent="0.2">
      <c r="A113" s="62"/>
      <c r="B113" s="125"/>
      <c r="E113" s="126"/>
      <c r="F113" s="99"/>
      <c r="H113" s="99"/>
      <c r="I113" s="99"/>
      <c r="J113" s="99"/>
      <c r="K113" s="62"/>
      <c r="L113" s="99"/>
      <c r="M113" s="99"/>
      <c r="N113" s="62"/>
      <c r="O113" s="99"/>
      <c r="P113" s="62"/>
      <c r="Q113" s="62"/>
      <c r="R113" s="99"/>
      <c r="S113" s="111"/>
      <c r="T113" s="111"/>
      <c r="U113" s="112"/>
      <c r="V113" s="99"/>
      <c r="W113" s="99"/>
      <c r="X113" s="62"/>
      <c r="Y113" s="111"/>
      <c r="Z113" s="62"/>
      <c r="AA113" s="99"/>
      <c r="AB113" s="99"/>
      <c r="AD113" s="99"/>
      <c r="AE113" s="112"/>
      <c r="AG113" s="111"/>
      <c r="AH113" s="111"/>
    </row>
    <row r="114" spans="1:34" x14ac:dyDescent="0.2">
      <c r="A114" s="62"/>
      <c r="E114" s="126"/>
      <c r="F114" s="99"/>
      <c r="H114" s="99"/>
      <c r="I114" s="99"/>
      <c r="J114" s="99"/>
      <c r="K114" s="62"/>
      <c r="L114" s="99"/>
      <c r="M114" s="99"/>
      <c r="N114" s="62"/>
      <c r="O114" s="99"/>
      <c r="P114" s="62"/>
      <c r="Q114" s="62"/>
      <c r="R114" s="99"/>
      <c r="S114" s="111"/>
      <c r="T114" s="111"/>
      <c r="U114" s="112"/>
      <c r="V114" s="99"/>
      <c r="W114" s="99"/>
      <c r="X114" s="62"/>
      <c r="Y114" s="111"/>
      <c r="Z114" s="62"/>
      <c r="AA114" s="99"/>
      <c r="AB114" s="99"/>
      <c r="AD114" s="99"/>
      <c r="AE114" s="112"/>
      <c r="AG114" s="111"/>
      <c r="AH114" s="111"/>
    </row>
    <row r="115" spans="1:34" x14ac:dyDescent="0.2">
      <c r="A115" s="62"/>
      <c r="B115" s="125"/>
      <c r="E115" s="126"/>
      <c r="F115" s="99"/>
      <c r="H115" s="99"/>
      <c r="I115" s="99"/>
      <c r="J115" s="99"/>
      <c r="K115" s="62"/>
      <c r="L115" s="99"/>
      <c r="M115" s="99"/>
      <c r="N115" s="62"/>
      <c r="O115" s="99"/>
      <c r="P115" s="62"/>
      <c r="Q115" s="62"/>
      <c r="R115" s="99"/>
      <c r="S115" s="111"/>
      <c r="T115" s="111"/>
      <c r="U115" s="112"/>
      <c r="V115" s="99"/>
      <c r="W115" s="99"/>
      <c r="X115" s="62"/>
      <c r="Y115" s="111"/>
      <c r="Z115" s="62"/>
      <c r="AA115" s="99"/>
      <c r="AB115" s="99"/>
      <c r="AD115" s="99"/>
      <c r="AE115" s="112"/>
      <c r="AG115" s="111"/>
      <c r="AH115" s="111"/>
    </row>
    <row r="116" spans="1:34" x14ac:dyDescent="0.2">
      <c r="A116" s="62"/>
      <c r="B116" s="125"/>
      <c r="E116" s="126"/>
      <c r="F116" s="99"/>
      <c r="H116" s="99"/>
      <c r="I116" s="99"/>
      <c r="J116" s="99"/>
      <c r="K116" s="62"/>
      <c r="L116" s="99"/>
      <c r="M116" s="99"/>
      <c r="N116" s="62"/>
      <c r="O116" s="99"/>
      <c r="P116" s="62"/>
      <c r="Q116" s="62"/>
      <c r="R116" s="99"/>
      <c r="S116" s="111"/>
      <c r="T116" s="111"/>
      <c r="U116" s="112"/>
      <c r="V116" s="99"/>
      <c r="W116" s="99"/>
      <c r="X116" s="62"/>
      <c r="Y116" s="111"/>
      <c r="Z116" s="62"/>
      <c r="AA116" s="99"/>
      <c r="AB116" s="99"/>
      <c r="AD116" s="99"/>
      <c r="AE116" s="112"/>
      <c r="AG116" s="111"/>
      <c r="AH116" s="111"/>
    </row>
    <row r="117" spans="1:34" x14ac:dyDescent="0.2">
      <c r="A117" s="62"/>
      <c r="B117" s="125"/>
      <c r="E117" s="126"/>
      <c r="F117" s="99"/>
      <c r="H117" s="99"/>
      <c r="I117" s="99"/>
      <c r="J117" s="99"/>
      <c r="K117" s="62"/>
      <c r="L117" s="99"/>
      <c r="M117" s="99"/>
      <c r="N117" s="62"/>
      <c r="O117" s="99"/>
      <c r="P117" s="62"/>
      <c r="Q117" s="62"/>
      <c r="R117" s="99"/>
      <c r="S117" s="111"/>
      <c r="T117" s="111"/>
      <c r="U117" s="112"/>
      <c r="V117" s="99"/>
      <c r="W117" s="99"/>
      <c r="X117" s="62"/>
      <c r="Y117" s="111"/>
      <c r="Z117" s="62"/>
      <c r="AA117" s="99"/>
      <c r="AB117" s="99"/>
      <c r="AD117" s="99"/>
      <c r="AE117" s="112"/>
      <c r="AG117" s="111"/>
      <c r="AH117" s="111"/>
    </row>
    <row r="118" spans="1:34" x14ac:dyDescent="0.2">
      <c r="A118" s="62"/>
      <c r="B118" s="125"/>
      <c r="E118" s="126"/>
      <c r="F118" s="99"/>
      <c r="H118" s="99"/>
      <c r="I118" s="99"/>
      <c r="J118" s="99"/>
      <c r="K118" s="62"/>
      <c r="L118" s="99"/>
      <c r="M118" s="99"/>
      <c r="N118" s="62"/>
      <c r="O118" s="99"/>
      <c r="P118" s="62"/>
      <c r="Q118" s="62"/>
      <c r="R118" s="99"/>
      <c r="S118" s="111"/>
      <c r="T118" s="111"/>
      <c r="U118" s="111"/>
      <c r="V118" s="99"/>
      <c r="W118" s="99"/>
      <c r="X118" s="62"/>
      <c r="Y118" s="111"/>
      <c r="Z118" s="62"/>
      <c r="AA118" s="99"/>
      <c r="AB118" s="99"/>
      <c r="AD118" s="99"/>
      <c r="AE118" s="111"/>
      <c r="AG118" s="111"/>
      <c r="AH118" s="111"/>
    </row>
    <row r="119" spans="1:34" x14ac:dyDescent="0.2">
      <c r="A119" s="62"/>
      <c r="B119" s="125"/>
      <c r="E119" s="126"/>
      <c r="F119" s="99"/>
      <c r="H119" s="99"/>
      <c r="I119" s="99"/>
      <c r="J119" s="99"/>
      <c r="K119" s="62"/>
      <c r="L119" s="99"/>
      <c r="M119" s="99"/>
      <c r="N119" s="62"/>
      <c r="O119" s="99"/>
      <c r="P119" s="62"/>
      <c r="Q119" s="62"/>
      <c r="R119" s="99"/>
      <c r="S119" s="111"/>
      <c r="T119" s="111"/>
      <c r="U119" s="111"/>
      <c r="V119" s="99"/>
      <c r="W119" s="99"/>
      <c r="X119" s="62"/>
      <c r="Y119" s="111"/>
      <c r="Z119" s="62"/>
      <c r="AA119" s="99"/>
      <c r="AB119" s="99"/>
      <c r="AD119" s="99"/>
      <c r="AE119" s="111"/>
      <c r="AG119" s="111"/>
      <c r="AH119" s="111"/>
    </row>
    <row r="120" spans="1:34" x14ac:dyDescent="0.2">
      <c r="A120" s="62"/>
      <c r="B120" s="125"/>
      <c r="E120" s="126"/>
      <c r="F120" s="99"/>
      <c r="H120" s="99"/>
      <c r="I120" s="99"/>
      <c r="J120" s="99"/>
      <c r="K120" s="62"/>
      <c r="L120" s="99"/>
      <c r="M120" s="99"/>
      <c r="N120" s="62"/>
      <c r="O120" s="99"/>
      <c r="P120" s="62"/>
      <c r="Q120" s="62"/>
      <c r="R120" s="99"/>
      <c r="S120" s="111"/>
      <c r="T120" s="111"/>
      <c r="U120" s="111"/>
      <c r="V120" s="99"/>
      <c r="W120" s="99"/>
      <c r="X120" s="62"/>
      <c r="Y120" s="111"/>
      <c r="Z120" s="62"/>
      <c r="AA120" s="99"/>
      <c r="AB120" s="99"/>
      <c r="AD120" s="99"/>
      <c r="AE120" s="111"/>
      <c r="AG120" s="111"/>
      <c r="AH120" s="111"/>
    </row>
    <row r="121" spans="1:34" x14ac:dyDescent="0.2">
      <c r="A121" s="62"/>
      <c r="E121" s="126"/>
      <c r="F121" s="99"/>
      <c r="H121" s="99"/>
      <c r="I121" s="99"/>
      <c r="J121" s="99"/>
      <c r="K121" s="62"/>
      <c r="L121" s="99"/>
      <c r="M121" s="99"/>
      <c r="N121" s="62"/>
      <c r="O121" s="99"/>
      <c r="P121" s="62"/>
      <c r="Q121" s="62"/>
      <c r="R121" s="99"/>
      <c r="S121" s="111"/>
      <c r="T121" s="111"/>
      <c r="U121" s="111"/>
      <c r="V121" s="99"/>
      <c r="W121" s="99"/>
      <c r="X121" s="62"/>
      <c r="Y121" s="111"/>
      <c r="Z121" s="62"/>
      <c r="AA121" s="99"/>
      <c r="AB121" s="99"/>
      <c r="AD121" s="99"/>
      <c r="AE121" s="111"/>
      <c r="AG121" s="111"/>
      <c r="AH121" s="111"/>
    </row>
    <row r="122" spans="1:34" x14ac:dyDescent="0.2">
      <c r="A122" s="62"/>
      <c r="B122" s="125"/>
      <c r="E122" s="126"/>
      <c r="F122" s="99"/>
      <c r="H122" s="99"/>
      <c r="I122" s="99"/>
      <c r="J122" s="99"/>
      <c r="K122" s="62"/>
      <c r="L122" s="99"/>
      <c r="M122" s="99"/>
      <c r="N122" s="62"/>
      <c r="O122" s="99"/>
      <c r="P122" s="62"/>
      <c r="Q122" s="62"/>
      <c r="R122" s="99"/>
      <c r="S122" s="111"/>
      <c r="T122" s="111"/>
      <c r="U122" s="111"/>
      <c r="V122" s="99"/>
      <c r="W122" s="99"/>
      <c r="X122" s="62"/>
      <c r="Y122" s="111"/>
      <c r="Z122" s="62"/>
      <c r="AA122" s="99"/>
      <c r="AB122" s="99"/>
      <c r="AD122" s="99"/>
      <c r="AE122" s="111"/>
      <c r="AG122" s="111"/>
      <c r="AH122" s="111"/>
    </row>
    <row r="123" spans="1:34" x14ac:dyDescent="0.2">
      <c r="A123" s="62"/>
      <c r="B123" s="125"/>
      <c r="E123" s="126"/>
      <c r="F123" s="99"/>
      <c r="H123" s="99"/>
      <c r="I123" s="99"/>
      <c r="J123" s="99"/>
      <c r="K123" s="62"/>
      <c r="L123" s="99"/>
      <c r="M123" s="99"/>
      <c r="N123" s="62"/>
      <c r="O123" s="99"/>
      <c r="P123" s="62"/>
      <c r="Q123" s="62"/>
      <c r="R123" s="99"/>
      <c r="S123" s="111"/>
      <c r="T123" s="111"/>
      <c r="U123" s="111"/>
      <c r="V123" s="99"/>
      <c r="W123" s="99"/>
      <c r="X123" s="62"/>
      <c r="Y123" s="111"/>
      <c r="Z123" s="62"/>
      <c r="AA123" s="99"/>
      <c r="AB123" s="99"/>
      <c r="AD123" s="99"/>
      <c r="AE123" s="111"/>
      <c r="AG123" s="111"/>
      <c r="AH123" s="111"/>
    </row>
    <row r="124" spans="1:34" x14ac:dyDescent="0.2">
      <c r="E124" s="126"/>
      <c r="F124" s="99"/>
      <c r="H124" s="99"/>
      <c r="I124" s="99"/>
      <c r="J124" s="99"/>
      <c r="K124" s="62"/>
      <c r="L124" s="99"/>
      <c r="M124" s="99"/>
      <c r="N124" s="62"/>
      <c r="O124" s="99"/>
      <c r="P124" s="62"/>
      <c r="Q124" s="62"/>
      <c r="R124" s="99"/>
      <c r="S124" s="111"/>
      <c r="T124" s="111"/>
      <c r="U124" s="111"/>
      <c r="V124" s="99"/>
      <c r="W124" s="99"/>
      <c r="X124" s="62"/>
      <c r="Y124" s="111"/>
      <c r="Z124" s="62"/>
      <c r="AA124" s="99"/>
      <c r="AB124" s="99"/>
      <c r="AD124" s="99"/>
      <c r="AE124" s="111"/>
      <c r="AG124" s="111"/>
      <c r="AH124" s="111"/>
    </row>
    <row r="125" spans="1:34" x14ac:dyDescent="0.2">
      <c r="E125" s="126"/>
      <c r="F125" s="99"/>
      <c r="H125" s="99"/>
      <c r="I125" s="99"/>
      <c r="J125" s="99"/>
      <c r="K125" s="62"/>
      <c r="L125" s="99"/>
      <c r="M125" s="99"/>
      <c r="N125" s="62"/>
      <c r="O125" s="99"/>
      <c r="P125" s="62"/>
      <c r="Q125" s="62"/>
      <c r="R125" s="99"/>
      <c r="S125" s="111"/>
      <c r="T125" s="111"/>
      <c r="U125" s="111"/>
      <c r="V125" s="99"/>
      <c r="W125" s="99"/>
      <c r="X125" s="62"/>
      <c r="Y125" s="111"/>
      <c r="Z125" s="62"/>
      <c r="AA125" s="99"/>
      <c r="AB125" s="99"/>
      <c r="AD125" s="99"/>
      <c r="AE125" s="111"/>
      <c r="AG125" s="111"/>
      <c r="AH125" s="111"/>
    </row>
    <row r="126" spans="1:34" x14ac:dyDescent="0.2">
      <c r="E126" s="126"/>
      <c r="F126" s="99"/>
      <c r="H126" s="99"/>
      <c r="I126" s="99"/>
      <c r="J126" s="99"/>
      <c r="K126" s="62"/>
      <c r="L126" s="99"/>
      <c r="M126" s="99"/>
      <c r="N126" s="62"/>
      <c r="O126" s="99"/>
      <c r="P126" s="62"/>
      <c r="Q126" s="62"/>
      <c r="R126" s="99"/>
      <c r="S126" s="111"/>
      <c r="T126" s="111"/>
      <c r="U126" s="111"/>
      <c r="V126" s="99"/>
      <c r="W126" s="99"/>
      <c r="X126" s="62"/>
      <c r="Y126" s="111"/>
      <c r="Z126" s="62"/>
      <c r="AA126" s="99"/>
      <c r="AB126" s="99"/>
      <c r="AD126" s="99"/>
      <c r="AE126" s="111"/>
      <c r="AG126" s="111"/>
      <c r="AH126" s="111"/>
    </row>
    <row r="127" spans="1:34" x14ac:dyDescent="0.2">
      <c r="E127" s="126"/>
      <c r="F127" s="99"/>
      <c r="H127" s="99"/>
      <c r="I127" s="99"/>
      <c r="J127" s="99"/>
      <c r="K127" s="62"/>
      <c r="L127" s="99"/>
      <c r="M127" s="99"/>
      <c r="N127" s="62"/>
      <c r="O127" s="99"/>
      <c r="P127" s="62"/>
      <c r="Q127" s="62"/>
      <c r="R127" s="99"/>
      <c r="S127" s="111"/>
      <c r="T127" s="111"/>
      <c r="U127" s="111"/>
      <c r="V127" s="99"/>
      <c r="W127" s="99"/>
      <c r="X127" s="62"/>
      <c r="Y127" s="111"/>
      <c r="Z127" s="62"/>
      <c r="AA127" s="99"/>
      <c r="AB127" s="99"/>
      <c r="AD127" s="99"/>
      <c r="AE127" s="111"/>
      <c r="AG127" s="111"/>
      <c r="AH127" s="111"/>
    </row>
  </sheetData>
  <sheetProtection algorithmName="SHA-512" hashValue="JOoB57Jnzz7vcrLso0SxJVMDyhHxX3iy7cd6KLeTjLVptJmC5yweylWgTbkl4jhs0YprQdPfPBqC0qOufrQI5A==" saltValue="2mtb58ovYr2HkI3UPz2B2A==" spinCount="100000" sheet="1" objects="1" scenarios="1"/>
  <sortState columnSort="1" ref="E1:AZ99">
    <sortCondition ref="E1:AZ1"/>
  </sortState>
  <dataConsolidate link="1"/>
  <customSheetViews>
    <customSheetView guid="{802CA4C3-1A0C-4029-B73F-1EE5B8B22311}">
      <pane xSplit="4" ySplit="1" topLeftCell="E2" activePane="bottomRight" state="frozen"/>
      <selection pane="bottomRight"/>
      <pageMargins left="0.7" right="0.7" top="0.75" bottom="0.75" header="0.3" footer="0.3"/>
      <pageSetup orientation="portrait" verticalDpi="300" r:id="rId1"/>
    </customSheetView>
  </customSheetViews>
  <conditionalFormatting sqref="Z71:AZ71 Z95:AZ95 Z92:AZ92 Z89:AZ89 Z86:AZ86 Z83:AZ83 Z80:AZ80 Z77:AZ77 Z74:AZ74 Z68:AZ68 Z65:AZ65 Z62:AZ62 Z59:AZ59 Z56:AZ56 Z53:AZ53 Z50:AZ50 Z47:AZ47 Z44:AZ44 Z41:AZ41 Z38:AZ38 Z35:AZ35 Z32:AZ32 Z29:AZ29 Z26:AZ26 Z23:AZ23 Z20:AZ20 Z17:AZ17 Z14:AZ14 Z11:AZ11 Z8:AZ8 Z5:AZ5 Z2:AZ2">
    <cfRule type="expression" dxfId="22" priority="66">
      <formula>AND(Z2="",Z3&lt;&gt;"")</formula>
    </cfRule>
  </conditionalFormatting>
  <conditionalFormatting sqref="Z72:AZ72 Z96:AZ96 Z93:AZ93 Z90:AZ90 Z87:AZ87 Z84:AZ84 Z81:AZ81 Z78:AZ78 Z75:AZ75 Z69:AZ69 Z66:AZ66 Z63:AZ63 Z60:AZ60 Z57:AZ57 Z54:AZ54 Z51:AZ51 Z48:AZ48 Z45:AZ45 Z42:AZ42 Z39:AZ39 Z36:AZ36 Z33:AZ33 Z30:AZ30 Z27:AZ27 Z24:AZ24 Z21:AZ21 Z18:AZ18 Z15:AZ15 Z12:AZ12 Z9:AZ9 Z6:AZ6 Z3:AZ3">
    <cfRule type="expression" dxfId="21" priority="65">
      <formula>AND(Z3="",Z2&lt;&gt;"")</formula>
    </cfRule>
  </conditionalFormatting>
  <conditionalFormatting sqref="Z13:AZ13 Y97:AZ97 Z94:AZ94 Z91:AZ91 Z88:AZ88 Z85:AZ85 Z82:AZ82 Z79:AZ79 Z76:AZ76 Z73:AZ73 Z70:AZ70 Z67:AZ67 Z64:AZ64 Z61:AZ61 Z58:AZ58 Z55:AZ55 Z52:AZ52 Z49:AZ49 Z46:AZ46 Z43:AZ43 Z40:AZ40 Z37:AZ37 Z34:AZ34 Z31:AZ31 Z28:AZ28 Z25:AZ25 Z22:AZ22 Z19:AZ19 Z16:AZ16 Z10:AZ10 Z7:AZ7 Z4:AZ4">
    <cfRule type="expression" dxfId="20" priority="63">
      <formula>Y4&gt;10</formula>
    </cfRule>
  </conditionalFormatting>
  <conditionalFormatting sqref="T97:X97">
    <cfRule type="expression" dxfId="19" priority="54">
      <formula>T97&gt;10</formula>
    </cfRule>
  </conditionalFormatting>
  <dataValidations count="2"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  <dataValidation type="custom" allowBlank="1" showInputMessage="1" showErrorMessage="1" errorTitle="Invalid Entry" error="Please input time in 15 minute increments." sqref="E29:AZ30 E95:AZ96 E92:AZ93 E89:AZ90 E86:AZ87 E83:AZ84 E80:AZ81 E77:AZ78 E74:AZ75 E71:AZ72 E68:AZ69 E65:AZ66 E62:AZ63 E59:AZ60 E56:AZ57 E53:AZ54 E50:AZ51 E47:AZ48 E44:AZ45 E41:AZ42 E38:AZ39 E35:AZ36 E26:AZ27 E23:AZ24 E14:AZ15 E8:AZ9 E5:AZ6 E2:AZ3 E11:AZ12 E20:AZ21 E32:AZ33 E17:AZ18">
      <formula1>MOD(ROUND(E2*24,3),0.25)=0</formula1>
    </dataValidation>
  </dataValidations>
  <pageMargins left="0.7" right="0.7" top="0.75" bottom="0.75" header="0.3" footer="0.3"/>
  <pageSetup orientation="portrait" verticalDpi="300" r:id="rId2"/>
  <ignoredErrors>
    <ignoredError sqref="B2 B5 B3 B4 B7 B6" unlockedFormula="1"/>
    <ignoredError sqref="A7" formula="1" unlockedFormula="1"/>
    <ignoredError sqref="A3:A4 A9:A10 A6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XFC127"/>
  <sheetViews>
    <sheetView zoomScaleNormal="100" workbookViewId="0">
      <pane xSplit="4" ySplit="1" topLeftCell="E50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7.5703125" defaultRowHeight="11.25" x14ac:dyDescent="0.2"/>
  <cols>
    <col min="1" max="1" width="10.28515625" style="127" bestFit="1" customWidth="1"/>
    <col min="2" max="2" width="11.5703125" style="62" bestFit="1" customWidth="1"/>
    <col min="3" max="3" width="9.71093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52" width="4.42578125" style="110" bestFit="1" customWidth="1"/>
    <col min="53" max="16384" width="7.5703125" style="62"/>
  </cols>
  <sheetData>
    <row r="1" spans="1:52" s="131" customFormat="1" ht="12" thickBot="1" x14ac:dyDescent="0.25">
      <c r="A1" s="129" t="s">
        <v>5</v>
      </c>
      <c r="B1" s="130" t="s">
        <v>7</v>
      </c>
      <c r="C1" s="56" t="s">
        <v>73</v>
      </c>
      <c r="D1" s="57" t="s">
        <v>0</v>
      </c>
      <c r="E1" s="58"/>
      <c r="F1" s="59"/>
      <c r="G1" s="59"/>
      <c r="H1" s="59"/>
      <c r="I1" s="59"/>
      <c r="J1" s="59"/>
      <c r="K1" s="60"/>
      <c r="L1" s="59"/>
      <c r="M1" s="59"/>
      <c r="N1" s="60"/>
      <c r="O1" s="59"/>
      <c r="P1" s="59"/>
      <c r="Q1" s="59"/>
      <c r="R1" s="60"/>
      <c r="S1" s="60"/>
      <c r="T1" s="60"/>
      <c r="U1" s="59"/>
      <c r="V1" s="59"/>
      <c r="W1" s="59"/>
      <c r="X1" s="60"/>
      <c r="Y1" s="59"/>
      <c r="Z1" s="59"/>
      <c r="AA1" s="60"/>
      <c r="AB1" s="60"/>
      <c r="AC1" s="59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532"/>
    </row>
    <row r="2" spans="1:52" s="71" customFormat="1" x14ac:dyDescent="0.2">
      <c r="A2" s="63" t="str">
        <f>IF(COUNTA(E2:AZ2)=1,"1 Valet",COUNTA(E2:AZ2)&amp;" Valets")</f>
        <v>0 Valets</v>
      </c>
      <c r="B2" s="64" t="s">
        <v>20</v>
      </c>
      <c r="C2" s="132"/>
      <c r="D2" s="66"/>
      <c r="E2" s="67"/>
      <c r="F2" s="68"/>
      <c r="G2" s="68"/>
      <c r="H2" s="68"/>
      <c r="I2" s="68"/>
      <c r="J2" s="68"/>
      <c r="K2" s="69"/>
      <c r="L2" s="68"/>
      <c r="M2" s="69"/>
      <c r="N2" s="69"/>
      <c r="O2" s="68"/>
      <c r="P2" s="68"/>
      <c r="Q2" s="69"/>
      <c r="R2" s="68"/>
      <c r="S2" s="69"/>
      <c r="T2" s="68"/>
      <c r="U2" s="68"/>
      <c r="V2" s="68"/>
      <c r="W2" s="68"/>
      <c r="X2" s="68"/>
      <c r="Y2" s="69"/>
      <c r="Z2" s="68"/>
      <c r="AA2" s="69"/>
      <c r="AB2" s="68"/>
      <c r="AC2" s="68"/>
      <c r="AD2" s="68"/>
      <c r="AE2" s="69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2" s="71" customFormat="1" x14ac:dyDescent="0.2">
      <c r="A3" s="72" t="str">
        <f>TEXT(A4,"dddd")</f>
        <v>Thursday</v>
      </c>
      <c r="B3" s="64" t="s">
        <v>21</v>
      </c>
      <c r="C3" s="132"/>
      <c r="D3" s="66"/>
      <c r="E3" s="74"/>
      <c r="F3" s="75"/>
      <c r="G3" s="75"/>
      <c r="H3" s="75"/>
      <c r="I3" s="75"/>
      <c r="J3" s="75"/>
      <c r="K3" s="76"/>
      <c r="L3" s="75"/>
      <c r="M3" s="75"/>
      <c r="N3" s="76"/>
      <c r="O3" s="75"/>
      <c r="P3" s="75"/>
      <c r="Q3" s="75"/>
      <c r="R3" s="75"/>
      <c r="S3" s="76"/>
      <c r="T3" s="75"/>
      <c r="U3" s="75"/>
      <c r="V3" s="75"/>
      <c r="W3" s="75"/>
      <c r="X3" s="75"/>
      <c r="Y3" s="76"/>
      <c r="Z3" s="75"/>
      <c r="AA3" s="76"/>
      <c r="AB3" s="75"/>
      <c r="AC3" s="75"/>
      <c r="AD3" s="75"/>
      <c r="AE3" s="76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2" s="85" customFormat="1" ht="12" thickBot="1" x14ac:dyDescent="0.25">
      <c r="A4" s="78">
        <f>IF(PayDay1&lt;&gt;"",PayDay1,"")</f>
        <v>42537</v>
      </c>
      <c r="B4" s="79" t="s">
        <v>47</v>
      </c>
      <c r="C4" s="80">
        <f>SHIFT(E2:AZ2,E3:AZ3,C3)</f>
        <v>0</v>
      </c>
      <c r="D4" s="421">
        <f>C4*15+(SUM(E4:AZ4)-C4)*13.5</f>
        <v>0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0</v>
      </c>
      <c r="J4" s="83">
        <f>HRS(J2,J3)</f>
        <v>0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0</v>
      </c>
      <c r="P4" s="83">
        <f>HRS(P2,P3)</f>
        <v>0</v>
      </c>
      <c r="Q4" s="83">
        <f>HRS(Q2,Q3)</f>
        <v>0</v>
      </c>
      <c r="R4" s="83">
        <f>HRS(R2,R3)</f>
        <v>0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2" s="71" customFormat="1" x14ac:dyDescent="0.2">
      <c r="A5" s="63" t="str">
        <f>IF(COUNTA(E5:AZ5)=1,"1 Valet",COUNTA(E5:AZ5)&amp;" Valets")</f>
        <v>0 Valets</v>
      </c>
      <c r="B5" s="64" t="s">
        <v>22</v>
      </c>
      <c r="C5" s="132"/>
      <c r="D5" s="66"/>
      <c r="E5" s="67"/>
      <c r="F5" s="68"/>
      <c r="G5" s="68"/>
      <c r="H5" s="68"/>
      <c r="I5" s="68"/>
      <c r="J5" s="68"/>
      <c r="K5" s="69"/>
      <c r="L5" s="68"/>
      <c r="M5" s="69"/>
      <c r="N5" s="69"/>
      <c r="O5" s="68"/>
      <c r="P5" s="68"/>
      <c r="Q5" s="69"/>
      <c r="R5" s="68"/>
      <c r="S5" s="69"/>
      <c r="T5" s="68"/>
      <c r="U5" s="68"/>
      <c r="V5" s="68"/>
      <c r="W5" s="68"/>
      <c r="X5" s="68"/>
      <c r="Y5" s="69"/>
      <c r="Z5" s="68"/>
      <c r="AA5" s="69"/>
      <c r="AB5" s="68"/>
      <c r="AC5" s="68"/>
      <c r="AD5" s="68"/>
      <c r="AE5" s="69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2" s="71" customFormat="1" x14ac:dyDescent="0.2">
      <c r="A6" s="72" t="str">
        <f>A3</f>
        <v>Thursday</v>
      </c>
      <c r="B6" s="64" t="s">
        <v>23</v>
      </c>
      <c r="C6" s="132"/>
      <c r="D6" s="66"/>
      <c r="E6" s="74"/>
      <c r="F6" s="75"/>
      <c r="G6" s="75"/>
      <c r="H6" s="75"/>
      <c r="I6" s="75"/>
      <c r="J6" s="75"/>
      <c r="K6" s="76"/>
      <c r="L6" s="75"/>
      <c r="M6" s="75"/>
      <c r="N6" s="76"/>
      <c r="O6" s="75"/>
      <c r="P6" s="75"/>
      <c r="Q6" s="75"/>
      <c r="R6" s="75"/>
      <c r="S6" s="76"/>
      <c r="T6" s="75"/>
      <c r="U6" s="75"/>
      <c r="V6" s="75"/>
      <c r="W6" s="75"/>
      <c r="X6" s="75"/>
      <c r="Y6" s="76"/>
      <c r="Z6" s="75"/>
      <c r="AA6" s="76"/>
      <c r="AB6" s="75"/>
      <c r="AC6" s="75"/>
      <c r="AD6" s="75"/>
      <c r="AE6" s="76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2" s="79" customFormat="1" ht="12" thickBot="1" x14ac:dyDescent="0.25">
      <c r="A7" s="86">
        <f>A4</f>
        <v>42537</v>
      </c>
      <c r="B7" s="87" t="s">
        <v>46</v>
      </c>
      <c r="C7" s="403">
        <f>SHIFT(E5:AZ5,E6:AZ6,C6)</f>
        <v>0</v>
      </c>
      <c r="D7" s="422">
        <f>C7*15+(SUM(E7:AZ7)-C7)*13.5</f>
        <v>0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0</v>
      </c>
      <c r="W7" s="83">
        <f>HRS(W5,W6)</f>
        <v>0</v>
      </c>
      <c r="X7" s="83">
        <f>HRS(X5,X6)</f>
        <v>0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2" x14ac:dyDescent="0.2">
      <c r="A8" s="63" t="str">
        <f>IF(COUNTA(E8:AZ8)=1,"1 Valet",COUNTA(E8:AZ8)&amp;" Valets")</f>
        <v>0 Valets</v>
      </c>
      <c r="B8" s="64" t="s">
        <v>20</v>
      </c>
      <c r="C8" s="132"/>
      <c r="D8" s="66"/>
      <c r="E8" s="67"/>
      <c r="F8" s="68"/>
      <c r="G8" s="68"/>
      <c r="H8" s="68"/>
      <c r="I8" s="68"/>
      <c r="J8" s="68"/>
      <c r="K8" s="69"/>
      <c r="L8" s="68"/>
      <c r="M8" s="69"/>
      <c r="N8" s="69"/>
      <c r="O8" s="68"/>
      <c r="P8" s="68"/>
      <c r="Q8" s="69"/>
      <c r="R8" s="68"/>
      <c r="S8" s="69"/>
      <c r="T8" s="68"/>
      <c r="U8" s="68"/>
      <c r="V8" s="68"/>
      <c r="W8" s="68"/>
      <c r="X8" s="68"/>
      <c r="Y8" s="69"/>
      <c r="Z8" s="68"/>
      <c r="AA8" s="69"/>
      <c r="AB8" s="68"/>
      <c r="AC8" s="68"/>
      <c r="AD8" s="68"/>
      <c r="AE8" s="69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2" x14ac:dyDescent="0.2">
      <c r="A9" s="72" t="str">
        <f>TEXT(A10,"dddd")</f>
        <v>Friday</v>
      </c>
      <c r="B9" s="64" t="s">
        <v>21</v>
      </c>
      <c r="C9" s="132"/>
      <c r="D9" s="66"/>
      <c r="E9" s="74"/>
      <c r="F9" s="75"/>
      <c r="G9" s="75"/>
      <c r="H9" s="75"/>
      <c r="I9" s="75"/>
      <c r="J9" s="75"/>
      <c r="K9" s="76"/>
      <c r="L9" s="75"/>
      <c r="M9" s="75"/>
      <c r="N9" s="76"/>
      <c r="O9" s="75"/>
      <c r="P9" s="75"/>
      <c r="Q9" s="75"/>
      <c r="R9" s="75"/>
      <c r="S9" s="76"/>
      <c r="T9" s="75"/>
      <c r="U9" s="75"/>
      <c r="V9" s="75"/>
      <c r="W9" s="75"/>
      <c r="X9" s="75"/>
      <c r="Y9" s="76"/>
      <c r="Z9" s="75"/>
      <c r="AA9" s="76"/>
      <c r="AB9" s="75"/>
      <c r="AC9" s="75"/>
      <c r="AD9" s="75"/>
      <c r="AE9" s="76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2" s="88" customFormat="1" ht="12" thickBot="1" x14ac:dyDescent="0.25">
      <c r="A10" s="78">
        <f>IF(PayDay2&lt;&gt;"",PayDay2,"")</f>
        <v>42538</v>
      </c>
      <c r="B10" s="79" t="s">
        <v>47</v>
      </c>
      <c r="C10" s="80">
        <f>SHIFT(E8:AZ8,E9:AZ9,C9)</f>
        <v>0</v>
      </c>
      <c r="D10" s="421">
        <f>C10*15+(SUM(E10:AZ10)-C10)*13.5</f>
        <v>0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0</v>
      </c>
      <c r="M10" s="83">
        <f>HRS(M8,M9)</f>
        <v>0</v>
      </c>
      <c r="N10" s="83">
        <f>HRS(N8,N9)</f>
        <v>0</v>
      </c>
      <c r="O10" s="83">
        <f>HRS(O8,O9)</f>
        <v>0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2" x14ac:dyDescent="0.2">
      <c r="A11" s="63" t="str">
        <f>IF(COUNTA(E11:AZ11)=1,"1 Valet",COUNTA(E11:AZ11)&amp;" Valets")</f>
        <v>0 Valets</v>
      </c>
      <c r="B11" s="64" t="s">
        <v>22</v>
      </c>
      <c r="C11" s="132"/>
      <c r="D11" s="66"/>
      <c r="E11" s="67"/>
      <c r="F11" s="68"/>
      <c r="G11" s="68"/>
      <c r="H11" s="68"/>
      <c r="I11" s="68"/>
      <c r="J11" s="68"/>
      <c r="K11" s="69"/>
      <c r="L11" s="68"/>
      <c r="M11" s="69"/>
      <c r="N11" s="69"/>
      <c r="O11" s="68"/>
      <c r="P11" s="68"/>
      <c r="Q11" s="69"/>
      <c r="R11" s="68"/>
      <c r="S11" s="69"/>
      <c r="T11" s="68"/>
      <c r="U11" s="68"/>
      <c r="V11" s="68"/>
      <c r="W11" s="68"/>
      <c r="X11" s="68"/>
      <c r="Y11" s="69"/>
      <c r="Z11" s="68"/>
      <c r="AA11" s="69"/>
      <c r="AB11" s="68"/>
      <c r="AC11" s="68"/>
      <c r="AD11" s="68"/>
      <c r="AE11" s="69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2" x14ac:dyDescent="0.2">
      <c r="A12" s="72" t="str">
        <f>A9</f>
        <v>Friday</v>
      </c>
      <c r="B12" s="64" t="s">
        <v>23</v>
      </c>
      <c r="C12" s="132"/>
      <c r="D12" s="66"/>
      <c r="E12" s="74"/>
      <c r="F12" s="75"/>
      <c r="G12" s="75"/>
      <c r="H12" s="75"/>
      <c r="I12" s="75"/>
      <c r="J12" s="75"/>
      <c r="K12" s="76"/>
      <c r="L12" s="75"/>
      <c r="M12" s="75"/>
      <c r="N12" s="76"/>
      <c r="O12" s="75"/>
      <c r="P12" s="75"/>
      <c r="Q12" s="75"/>
      <c r="R12" s="75"/>
      <c r="S12" s="76"/>
      <c r="T12" s="75"/>
      <c r="U12" s="75"/>
      <c r="V12" s="75"/>
      <c r="W12" s="75"/>
      <c r="X12" s="75"/>
      <c r="Y12" s="76"/>
      <c r="Z12" s="75"/>
      <c r="AA12" s="76"/>
      <c r="AB12" s="75"/>
      <c r="AC12" s="75"/>
      <c r="AD12" s="75"/>
      <c r="AE12" s="76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2" s="88" customFormat="1" ht="12" thickBot="1" x14ac:dyDescent="0.25">
      <c r="A13" s="86">
        <f>A10</f>
        <v>42538</v>
      </c>
      <c r="B13" s="87" t="s">
        <v>46</v>
      </c>
      <c r="C13" s="403">
        <f>SHIFT(E11:AZ11,E12:AZ12,C12)</f>
        <v>0</v>
      </c>
      <c r="D13" s="422">
        <f>C13*15+(SUM(E13:AZ13)-C13)*13.5</f>
        <v>0</v>
      </c>
      <c r="E13" s="82">
        <f>HRS(E11,E12)</f>
        <v>0</v>
      </c>
      <c r="F13" s="83">
        <f>HRS(F11,F12)</f>
        <v>0</v>
      </c>
      <c r="G13" s="83">
        <f>HRS(G11,G12)</f>
        <v>0</v>
      </c>
      <c r="H13" s="83">
        <f>HRS(H11,H12)</f>
        <v>0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0</v>
      </c>
      <c r="T13" s="83">
        <f>HRS(T11,T12)</f>
        <v>0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</row>
    <row r="14" spans="1:52" x14ac:dyDescent="0.2">
      <c r="A14" s="63" t="str">
        <f>IF(COUNTA(E14:AZ14)=1,"1 Valet",COUNTA(E14:AZ14)&amp;" Valets")</f>
        <v>0 Valets</v>
      </c>
      <c r="B14" s="64" t="s">
        <v>20</v>
      </c>
      <c r="C14" s="132"/>
      <c r="D14" s="66"/>
      <c r="E14" s="67"/>
      <c r="F14" s="68"/>
      <c r="G14" s="68"/>
      <c r="H14" s="68"/>
      <c r="I14" s="68"/>
      <c r="J14" s="68"/>
      <c r="K14" s="69"/>
      <c r="L14" s="68"/>
      <c r="M14" s="69"/>
      <c r="N14" s="68"/>
      <c r="O14" s="68"/>
      <c r="P14" s="69"/>
      <c r="Q14" s="69"/>
      <c r="R14" s="68"/>
      <c r="S14" s="69"/>
      <c r="T14" s="68"/>
      <c r="U14" s="68"/>
      <c r="V14" s="68"/>
      <c r="W14" s="68"/>
      <c r="X14" s="68"/>
      <c r="Y14" s="69"/>
      <c r="Z14" s="68"/>
      <c r="AA14" s="69"/>
      <c r="AB14" s="68"/>
      <c r="AC14" s="68"/>
      <c r="AD14" s="68"/>
      <c r="AE14" s="69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2" x14ac:dyDescent="0.2">
      <c r="A15" s="72" t="str">
        <f>TEXT(A16,"dddd")</f>
        <v>Saturday</v>
      </c>
      <c r="B15" s="64" t="s">
        <v>21</v>
      </c>
      <c r="C15" s="132"/>
      <c r="D15" s="66"/>
      <c r="E15" s="74"/>
      <c r="F15" s="75"/>
      <c r="G15" s="75"/>
      <c r="H15" s="75"/>
      <c r="I15" s="75"/>
      <c r="J15" s="75"/>
      <c r="K15" s="76"/>
      <c r="L15" s="75"/>
      <c r="M15" s="75"/>
      <c r="N15" s="75"/>
      <c r="O15" s="75"/>
      <c r="P15" s="76"/>
      <c r="Q15" s="75"/>
      <c r="R15" s="75"/>
      <c r="S15" s="76"/>
      <c r="T15" s="75"/>
      <c r="U15" s="75"/>
      <c r="V15" s="75"/>
      <c r="W15" s="75"/>
      <c r="X15" s="75"/>
      <c r="Y15" s="76"/>
      <c r="Z15" s="75"/>
      <c r="AA15" s="76"/>
      <c r="AB15" s="75"/>
      <c r="AC15" s="75"/>
      <c r="AD15" s="75"/>
      <c r="AE15" s="76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2" s="88" customFormat="1" ht="12" thickBot="1" x14ac:dyDescent="0.25">
      <c r="A16" s="78">
        <f>IF(PayDay3&lt;&gt;"",PayDay3,"")</f>
        <v>42539</v>
      </c>
      <c r="B16" s="79" t="s">
        <v>47</v>
      </c>
      <c r="C16" s="80">
        <f>SHIFT(E14:AZ14,E15:AZ15,C15)</f>
        <v>0</v>
      </c>
      <c r="D16" s="421">
        <f>C16*15+(SUM(E16:AZ16)-C16)*13.5</f>
        <v>0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0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132"/>
      <c r="D17" s="66"/>
      <c r="E17" s="67"/>
      <c r="F17" s="68"/>
      <c r="G17" s="68"/>
      <c r="H17" s="68"/>
      <c r="I17" s="68"/>
      <c r="J17" s="68"/>
      <c r="K17" s="69"/>
      <c r="L17" s="68"/>
      <c r="M17" s="69"/>
      <c r="N17" s="68"/>
      <c r="O17" s="68"/>
      <c r="P17" s="69"/>
      <c r="Q17" s="69"/>
      <c r="R17" s="68"/>
      <c r="S17" s="69"/>
      <c r="T17" s="68"/>
      <c r="U17" s="68"/>
      <c r="V17" s="68"/>
      <c r="W17" s="68"/>
      <c r="X17" s="68"/>
      <c r="Y17" s="69"/>
      <c r="Z17" s="68"/>
      <c r="AA17" s="69"/>
      <c r="AB17" s="68"/>
      <c r="AC17" s="68"/>
      <c r="AD17" s="68"/>
      <c r="AE17" s="69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132"/>
      <c r="D18" s="66"/>
      <c r="E18" s="74"/>
      <c r="F18" s="75"/>
      <c r="G18" s="75"/>
      <c r="H18" s="75"/>
      <c r="I18" s="75"/>
      <c r="J18" s="75"/>
      <c r="K18" s="76"/>
      <c r="L18" s="75"/>
      <c r="M18" s="75"/>
      <c r="N18" s="75"/>
      <c r="O18" s="75"/>
      <c r="P18" s="76"/>
      <c r="Q18" s="75"/>
      <c r="R18" s="75"/>
      <c r="S18" s="76"/>
      <c r="T18" s="75"/>
      <c r="U18" s="75"/>
      <c r="V18" s="75"/>
      <c r="W18" s="75"/>
      <c r="X18" s="75"/>
      <c r="Y18" s="76"/>
      <c r="Z18" s="75"/>
      <c r="AA18" s="76"/>
      <c r="AB18" s="75"/>
      <c r="AC18" s="75"/>
      <c r="AD18" s="75"/>
      <c r="AE18" s="76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42539</v>
      </c>
      <c r="B19" s="87" t="s">
        <v>46</v>
      </c>
      <c r="C19" s="403">
        <f>SHIFT(E17:AZ17,E18:AZ18,C18)</f>
        <v>0</v>
      </c>
      <c r="D19" s="422">
        <f>C19*15+(SUM(E19:AZ19)-C19)*13.5</f>
        <v>0</v>
      </c>
      <c r="E19" s="82">
        <f>HRS(E17,E18)</f>
        <v>0</v>
      </c>
      <c r="F19" s="83">
        <f>HRS(F17,F18)</f>
        <v>0</v>
      </c>
      <c r="G19" s="83">
        <f>HRS(G17,G18)</f>
        <v>0</v>
      </c>
      <c r="H19" s="83">
        <f>HRS(H17,H18)</f>
        <v>0</v>
      </c>
      <c r="I19" s="83">
        <f>HRS(I17,I18)</f>
        <v>0</v>
      </c>
      <c r="J19" s="83">
        <f>HRS(J17,J18)</f>
        <v>0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0</v>
      </c>
      <c r="S19" s="83">
        <f>HRS(S17,S18)</f>
        <v>0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0</v>
      </c>
      <c r="Y19" s="83">
        <f>HRS(Y17,Y18)</f>
        <v>0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132"/>
      <c r="D20" s="66"/>
      <c r="E20" s="67"/>
      <c r="F20" s="68"/>
      <c r="G20" s="68"/>
      <c r="H20" s="68"/>
      <c r="I20" s="68"/>
      <c r="J20" s="68"/>
      <c r="K20" s="68"/>
      <c r="L20" s="68"/>
      <c r="M20" s="69"/>
      <c r="N20" s="68"/>
      <c r="O20" s="68"/>
      <c r="P20" s="69"/>
      <c r="Q20" s="69"/>
      <c r="R20" s="68"/>
      <c r="S20" s="69"/>
      <c r="T20" s="68"/>
      <c r="U20" s="68"/>
      <c r="V20" s="68"/>
      <c r="W20" s="68"/>
      <c r="X20" s="68"/>
      <c r="Y20" s="69"/>
      <c r="Z20" s="68"/>
      <c r="AA20" s="69"/>
      <c r="AB20" s="68"/>
      <c r="AC20" s="68"/>
      <c r="AD20" s="68"/>
      <c r="AE20" s="69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132"/>
      <c r="D21" s="66"/>
      <c r="E21" s="74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6"/>
      <c r="Q21" s="75"/>
      <c r="R21" s="75"/>
      <c r="S21" s="76"/>
      <c r="T21" s="75"/>
      <c r="U21" s="75"/>
      <c r="V21" s="75"/>
      <c r="W21" s="75"/>
      <c r="X21" s="75"/>
      <c r="Y21" s="76"/>
      <c r="Z21" s="75"/>
      <c r="AA21" s="76"/>
      <c r="AB21" s="75"/>
      <c r="AC21" s="75"/>
      <c r="AD21" s="75"/>
      <c r="AE21" s="76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42540</v>
      </c>
      <c r="B22" s="79" t="s">
        <v>47</v>
      </c>
      <c r="C22" s="80">
        <f>SHIFT(E20:AZ20,E21:AZ21,C21)</f>
        <v>0</v>
      </c>
      <c r="D22" s="421">
        <f>C22*15+(SUM(E22:AZ22)-C22)*13.5</f>
        <v>0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0</v>
      </c>
      <c r="W22" s="83">
        <f>HRS(W20,W21)</f>
        <v>0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132"/>
      <c r="D23" s="66"/>
      <c r="E23" s="67"/>
      <c r="F23" s="68"/>
      <c r="G23" s="68"/>
      <c r="H23" s="68"/>
      <c r="I23" s="68"/>
      <c r="J23" s="68"/>
      <c r="K23" s="68"/>
      <c r="L23" s="68"/>
      <c r="M23" s="69"/>
      <c r="N23" s="68"/>
      <c r="O23" s="68"/>
      <c r="P23" s="69"/>
      <c r="Q23" s="69"/>
      <c r="R23" s="68"/>
      <c r="S23" s="69"/>
      <c r="T23" s="68"/>
      <c r="U23" s="68"/>
      <c r="V23" s="68"/>
      <c r="W23" s="68"/>
      <c r="X23" s="68"/>
      <c r="Y23" s="69"/>
      <c r="Z23" s="68"/>
      <c r="AA23" s="69"/>
      <c r="AB23" s="68"/>
      <c r="AC23" s="68"/>
      <c r="AD23" s="68"/>
      <c r="AE23" s="69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132"/>
      <c r="D24" s="66"/>
      <c r="E24" s="74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6"/>
      <c r="Q24" s="75"/>
      <c r="R24" s="75"/>
      <c r="S24" s="76"/>
      <c r="T24" s="75"/>
      <c r="U24" s="75"/>
      <c r="V24" s="75"/>
      <c r="W24" s="75"/>
      <c r="X24" s="75"/>
      <c r="Y24" s="76"/>
      <c r="Z24" s="75"/>
      <c r="AA24" s="76"/>
      <c r="AB24" s="75"/>
      <c r="AC24" s="75"/>
      <c r="AD24" s="75"/>
      <c r="AE24" s="76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42540</v>
      </c>
      <c r="B25" s="87" t="s">
        <v>46</v>
      </c>
      <c r="C25" s="403">
        <f>SHIFT(E23:AZ23,E24:AZ24,C24)</f>
        <v>0</v>
      </c>
      <c r="D25" s="422">
        <f>C25*15+(SUM(E25:AZ25)-C25)*13.5</f>
        <v>0</v>
      </c>
      <c r="E25" s="82">
        <f>HRS(E23,E24)</f>
        <v>0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0</v>
      </c>
      <c r="L25" s="83">
        <f>HRS(L23,L24)</f>
        <v>0</v>
      </c>
      <c r="M25" s="83">
        <f>HRS(M23,M24)</f>
        <v>0</v>
      </c>
      <c r="N25" s="83">
        <f>HRS(N23,N24)</f>
        <v>0</v>
      </c>
      <c r="O25" s="83">
        <f>HRS(O23,O24)</f>
        <v>0</v>
      </c>
      <c r="P25" s="83">
        <f>HRS(P23,P24)</f>
        <v>0</v>
      </c>
      <c r="Q25" s="83">
        <f>HRS(Q23,Q24)</f>
        <v>0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0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0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132"/>
      <c r="D26" s="66"/>
      <c r="E26" s="67"/>
      <c r="F26" s="68"/>
      <c r="G26" s="68"/>
      <c r="H26" s="68"/>
      <c r="I26" s="68"/>
      <c r="J26" s="68"/>
      <c r="K26" s="68"/>
      <c r="L26" s="68"/>
      <c r="M26" s="69"/>
      <c r="N26" s="68"/>
      <c r="O26" s="68"/>
      <c r="P26" s="69"/>
      <c r="Q26" s="69"/>
      <c r="R26" s="68"/>
      <c r="S26" s="69"/>
      <c r="T26" s="68"/>
      <c r="U26" s="68"/>
      <c r="V26" s="68"/>
      <c r="W26" s="68"/>
      <c r="X26" s="68"/>
      <c r="Y26" s="69"/>
      <c r="Z26" s="68"/>
      <c r="AA26" s="69"/>
      <c r="AB26" s="68"/>
      <c r="AC26" s="68"/>
      <c r="AD26" s="68"/>
      <c r="AE26" s="69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132"/>
      <c r="D27" s="66"/>
      <c r="E27" s="74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6"/>
      <c r="Q27" s="75"/>
      <c r="R27" s="75"/>
      <c r="S27" s="76"/>
      <c r="T27" s="75"/>
      <c r="U27" s="75"/>
      <c r="V27" s="75"/>
      <c r="W27" s="75"/>
      <c r="X27" s="75"/>
      <c r="Y27" s="76"/>
      <c r="Z27" s="75"/>
      <c r="AA27" s="76"/>
      <c r="AB27" s="75"/>
      <c r="AC27" s="75"/>
      <c r="AD27" s="75"/>
      <c r="AE27" s="76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42541</v>
      </c>
      <c r="B28" s="79" t="s">
        <v>47</v>
      </c>
      <c r="C28" s="80">
        <f>SHIFT(E26:AZ26,E27:AZ27,C27)</f>
        <v>0</v>
      </c>
      <c r="D28" s="421">
        <f>C28*15+(SUM(E28:AZ28)-C28)*13.5</f>
        <v>0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0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0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132"/>
      <c r="D29" s="66"/>
      <c r="E29" s="67"/>
      <c r="F29" s="68"/>
      <c r="G29" s="68"/>
      <c r="H29" s="68"/>
      <c r="I29" s="68"/>
      <c r="J29" s="68"/>
      <c r="K29" s="68"/>
      <c r="L29" s="68"/>
      <c r="M29" s="69"/>
      <c r="N29" s="68"/>
      <c r="O29" s="68"/>
      <c r="P29" s="69"/>
      <c r="Q29" s="69"/>
      <c r="R29" s="68"/>
      <c r="S29" s="69"/>
      <c r="T29" s="68"/>
      <c r="U29" s="68"/>
      <c r="V29" s="68"/>
      <c r="W29" s="68"/>
      <c r="X29" s="68"/>
      <c r="Y29" s="69"/>
      <c r="Z29" s="68"/>
      <c r="AA29" s="69"/>
      <c r="AB29" s="68"/>
      <c r="AC29" s="68"/>
      <c r="AD29" s="68"/>
      <c r="AE29" s="69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132"/>
      <c r="D30" s="66"/>
      <c r="E30" s="74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6"/>
      <c r="Q30" s="75"/>
      <c r="R30" s="75"/>
      <c r="S30" s="76"/>
      <c r="T30" s="75"/>
      <c r="U30" s="75"/>
      <c r="V30" s="75"/>
      <c r="W30" s="75"/>
      <c r="X30" s="75"/>
      <c r="Y30" s="76"/>
      <c r="Z30" s="75"/>
      <c r="AA30" s="76"/>
      <c r="AB30" s="75"/>
      <c r="AC30" s="75"/>
      <c r="AD30" s="75"/>
      <c r="AE30" s="76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42541</v>
      </c>
      <c r="B31" s="87" t="s">
        <v>46</v>
      </c>
      <c r="C31" s="403">
        <f>SHIFT(E29:AZ29,E30:AZ30,C30)</f>
        <v>0</v>
      </c>
      <c r="D31" s="422">
        <f>C31*15+(SUM(E31:AZ31)-C31)*13.5</f>
        <v>0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0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0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132"/>
      <c r="D32" s="66"/>
      <c r="E32" s="67"/>
      <c r="F32" s="68"/>
      <c r="G32" s="68"/>
      <c r="H32" s="68"/>
      <c r="I32" s="68"/>
      <c r="J32" s="68"/>
      <c r="K32" s="68"/>
      <c r="L32" s="68"/>
      <c r="M32" s="69"/>
      <c r="N32" s="68"/>
      <c r="O32" s="68"/>
      <c r="P32" s="69"/>
      <c r="Q32" s="69"/>
      <c r="R32" s="68"/>
      <c r="S32" s="69"/>
      <c r="T32" s="68"/>
      <c r="U32" s="68"/>
      <c r="V32" s="68"/>
      <c r="W32" s="68"/>
      <c r="X32" s="68"/>
      <c r="Y32" s="69"/>
      <c r="Z32" s="68"/>
      <c r="AA32" s="69"/>
      <c r="AB32" s="68"/>
      <c r="AC32" s="68"/>
      <c r="AD32" s="68"/>
      <c r="AE32" s="69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3" x14ac:dyDescent="0.2">
      <c r="A33" s="72" t="str">
        <f>TEXT(A34,"dddd")</f>
        <v>Tuesday</v>
      </c>
      <c r="B33" s="64" t="s">
        <v>21</v>
      </c>
      <c r="C33" s="132"/>
      <c r="D33" s="66"/>
      <c r="E33" s="74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6"/>
      <c r="Q33" s="75"/>
      <c r="R33" s="75"/>
      <c r="S33" s="76"/>
      <c r="T33" s="75"/>
      <c r="U33" s="75"/>
      <c r="V33" s="75"/>
      <c r="W33" s="75"/>
      <c r="X33" s="75"/>
      <c r="Y33" s="76"/>
      <c r="Z33" s="75"/>
      <c r="AA33" s="76"/>
      <c r="AB33" s="75"/>
      <c r="AC33" s="75"/>
      <c r="AD33" s="75"/>
      <c r="AE33" s="76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3" s="88" customFormat="1" ht="12" thickBot="1" x14ac:dyDescent="0.25">
      <c r="A34" s="78">
        <f>IF(PayDay6&lt;&gt;"",PayDay6,"")</f>
        <v>42542</v>
      </c>
      <c r="B34" s="79" t="s">
        <v>47</v>
      </c>
      <c r="C34" s="80">
        <f>SHIFT(E32:AZ32,E33:AZ33,C33)</f>
        <v>0</v>
      </c>
      <c r="D34" s="421">
        <f>C34*15+(SUM(E34:AZ34)-C34)*13.5</f>
        <v>0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0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0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3" x14ac:dyDescent="0.2">
      <c r="A35" s="63" t="str">
        <f>IF(COUNTA(E35:AZ35)=1,"1 Valet",COUNTA(E35:AZ35)&amp;" Valets")</f>
        <v>0 Valets</v>
      </c>
      <c r="B35" s="64" t="s">
        <v>22</v>
      </c>
      <c r="C35" s="132"/>
      <c r="D35" s="66"/>
      <c r="E35" s="67"/>
      <c r="F35" s="68"/>
      <c r="G35" s="68"/>
      <c r="H35" s="68"/>
      <c r="I35" s="68"/>
      <c r="J35" s="68"/>
      <c r="K35" s="68"/>
      <c r="L35" s="68"/>
      <c r="M35" s="69"/>
      <c r="N35" s="68"/>
      <c r="O35" s="68"/>
      <c r="P35" s="69"/>
      <c r="Q35" s="69"/>
      <c r="R35" s="68"/>
      <c r="S35" s="69"/>
      <c r="T35" s="68"/>
      <c r="U35" s="68"/>
      <c r="V35" s="68"/>
      <c r="W35" s="68"/>
      <c r="X35" s="68"/>
      <c r="Y35" s="69"/>
      <c r="Z35" s="68"/>
      <c r="AA35" s="69"/>
      <c r="AB35" s="68"/>
      <c r="AC35" s="68"/>
      <c r="AD35" s="68"/>
      <c r="AE35" s="69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3" x14ac:dyDescent="0.2">
      <c r="A36" s="72" t="str">
        <f>A33</f>
        <v>Tuesday</v>
      </c>
      <c r="B36" s="64" t="s">
        <v>23</v>
      </c>
      <c r="C36" s="132"/>
      <c r="D36" s="66"/>
      <c r="E36" s="74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6"/>
      <c r="Q36" s="75"/>
      <c r="R36" s="75"/>
      <c r="S36" s="76"/>
      <c r="T36" s="75"/>
      <c r="U36" s="75"/>
      <c r="V36" s="75"/>
      <c r="W36" s="75"/>
      <c r="X36" s="75"/>
      <c r="Y36" s="76"/>
      <c r="Z36" s="75"/>
      <c r="AA36" s="76"/>
      <c r="AB36" s="75"/>
      <c r="AC36" s="75"/>
      <c r="AD36" s="75"/>
      <c r="AE36" s="76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3" s="88" customFormat="1" ht="12" thickBot="1" x14ac:dyDescent="0.25">
      <c r="A37" s="86">
        <f>A34</f>
        <v>42542</v>
      </c>
      <c r="B37" s="87" t="s">
        <v>46</v>
      </c>
      <c r="C37" s="403">
        <f>SHIFT(E35:AZ35,E36:AZ36,C36)</f>
        <v>0</v>
      </c>
      <c r="D37" s="422">
        <f>C37*15+(SUM(E37:AZ37)-C37)*13.5</f>
        <v>0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0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0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3" x14ac:dyDescent="0.2">
      <c r="A38" s="63" t="str">
        <f>IF(COUNTA(E38:AZ38)=1,"1 Valet",COUNTA(E38:AZ38)&amp;" Valets")</f>
        <v>0 Valets</v>
      </c>
      <c r="B38" s="64" t="s">
        <v>20</v>
      </c>
      <c r="C38" s="132"/>
      <c r="D38" s="66"/>
      <c r="E38" s="67"/>
      <c r="F38" s="68"/>
      <c r="G38" s="68"/>
      <c r="H38" s="68"/>
      <c r="I38" s="68"/>
      <c r="J38" s="68"/>
      <c r="K38" s="68"/>
      <c r="L38" s="68"/>
      <c r="M38" s="69"/>
      <c r="N38" s="68"/>
      <c r="O38" s="68"/>
      <c r="P38" s="69"/>
      <c r="Q38" s="69"/>
      <c r="R38" s="68"/>
      <c r="S38" s="69"/>
      <c r="T38" s="68"/>
      <c r="U38" s="68"/>
      <c r="V38" s="68"/>
      <c r="W38" s="68"/>
      <c r="X38" s="68"/>
      <c r="Y38" s="69"/>
      <c r="Z38" s="68"/>
      <c r="AA38" s="69"/>
      <c r="AB38" s="68"/>
      <c r="AC38" s="68"/>
      <c r="AD38" s="68"/>
      <c r="AE38" s="69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3" x14ac:dyDescent="0.2">
      <c r="A39" s="72" t="str">
        <f>TEXT(A40,"dddd")</f>
        <v>Wednesday</v>
      </c>
      <c r="B39" s="64" t="s">
        <v>21</v>
      </c>
      <c r="C39" s="132"/>
      <c r="D39" s="66"/>
      <c r="E39" s="74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6"/>
      <c r="Q39" s="75"/>
      <c r="R39" s="75"/>
      <c r="S39" s="76"/>
      <c r="T39" s="75"/>
      <c r="U39" s="75"/>
      <c r="V39" s="75"/>
      <c r="W39" s="75"/>
      <c r="X39" s="75"/>
      <c r="Y39" s="76"/>
      <c r="Z39" s="75"/>
      <c r="AA39" s="76"/>
      <c r="AB39" s="75"/>
      <c r="AC39" s="75"/>
      <c r="AD39" s="75"/>
      <c r="AE39" s="76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3" s="88" customFormat="1" ht="12" thickBot="1" x14ac:dyDescent="0.25">
      <c r="A40" s="78">
        <f>IF(PayDay7&lt;&gt;"",PayDay7,"")</f>
        <v>42543</v>
      </c>
      <c r="B40" s="79" t="s">
        <v>47</v>
      </c>
      <c r="C40" s="80">
        <f>SHIFT(E38:AZ38,E39:AZ39,C39)</f>
        <v>0</v>
      </c>
      <c r="D40" s="421">
        <f>C40*15+(SUM(E40:AZ40)-C40)*13.5</f>
        <v>0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0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0</v>
      </c>
      <c r="W40" s="83">
        <f>HRS(W38,W39)</f>
        <v>0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3" x14ac:dyDescent="0.2">
      <c r="A41" s="63" t="str">
        <f>IF(COUNTA(E41:AZ41)=1,"1 Valet",COUNTA(E41:AZ41)&amp;" Valets")</f>
        <v>0 Valets</v>
      </c>
      <c r="B41" s="64" t="s">
        <v>22</v>
      </c>
      <c r="C41" s="132"/>
      <c r="D41" s="66"/>
      <c r="E41" s="67"/>
      <c r="F41" s="68"/>
      <c r="G41" s="68"/>
      <c r="H41" s="68"/>
      <c r="I41" s="68"/>
      <c r="J41" s="68"/>
      <c r="K41" s="68"/>
      <c r="L41" s="68"/>
      <c r="M41" s="69"/>
      <c r="N41" s="68"/>
      <c r="O41" s="68"/>
      <c r="P41" s="69"/>
      <c r="Q41" s="69"/>
      <c r="R41" s="68"/>
      <c r="S41" s="69"/>
      <c r="T41" s="68"/>
      <c r="U41" s="68"/>
      <c r="V41" s="68"/>
      <c r="W41" s="68"/>
      <c r="X41" s="68"/>
      <c r="Y41" s="69"/>
      <c r="Z41" s="68"/>
      <c r="AA41" s="69"/>
      <c r="AB41" s="68"/>
      <c r="AC41" s="68"/>
      <c r="AD41" s="68"/>
      <c r="AE41" s="69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3" x14ac:dyDescent="0.2">
      <c r="A42" s="72" t="str">
        <f>A39</f>
        <v>Wednesday</v>
      </c>
      <c r="B42" s="64" t="s">
        <v>23</v>
      </c>
      <c r="C42" s="132"/>
      <c r="D42" s="66"/>
      <c r="E42" s="74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6"/>
      <c r="Q42" s="75"/>
      <c r="R42" s="75"/>
      <c r="S42" s="76"/>
      <c r="T42" s="75"/>
      <c r="U42" s="75"/>
      <c r="V42" s="75"/>
      <c r="W42" s="75"/>
      <c r="X42" s="75"/>
      <c r="Y42" s="76"/>
      <c r="Z42" s="75"/>
      <c r="AA42" s="76"/>
      <c r="AB42" s="75"/>
      <c r="AC42" s="75"/>
      <c r="AD42" s="75"/>
      <c r="AE42" s="76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3" s="88" customFormat="1" ht="12" thickBot="1" x14ac:dyDescent="0.25">
      <c r="A43" s="86">
        <f>A40</f>
        <v>42543</v>
      </c>
      <c r="B43" s="87" t="s">
        <v>46</v>
      </c>
      <c r="C43" s="403">
        <f>SHIFT(E41:AZ41,E42:AZ42,C42)</f>
        <v>0</v>
      </c>
      <c r="D43" s="422">
        <f>C43*15+(SUM(E43:AZ43)-C43)*13.5</f>
        <v>0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0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0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0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3" x14ac:dyDescent="0.2">
      <c r="A44" s="63" t="str">
        <f>IF(COUNTA(E44:AZ44)=1,"1 Valet",COUNTA(E44:AZ44)&amp;" Valets")</f>
        <v>0 Valets</v>
      </c>
      <c r="B44" s="64" t="s">
        <v>20</v>
      </c>
      <c r="C44" s="132"/>
      <c r="D44" s="66"/>
      <c r="E44" s="67"/>
      <c r="F44" s="68"/>
      <c r="G44" s="68"/>
      <c r="H44" s="68"/>
      <c r="I44" s="68"/>
      <c r="J44" s="68"/>
      <c r="K44" s="68"/>
      <c r="L44" s="68"/>
      <c r="M44" s="69"/>
      <c r="N44" s="68"/>
      <c r="O44" s="68"/>
      <c r="P44" s="69"/>
      <c r="Q44" s="69"/>
      <c r="R44" s="68"/>
      <c r="S44" s="69"/>
      <c r="T44" s="68"/>
      <c r="U44" s="68"/>
      <c r="V44" s="68"/>
      <c r="W44" s="68"/>
      <c r="X44" s="68"/>
      <c r="Y44" s="69"/>
      <c r="Z44" s="68"/>
      <c r="AA44" s="69"/>
      <c r="AB44" s="68"/>
      <c r="AC44" s="68"/>
      <c r="AD44" s="68"/>
      <c r="AE44" s="69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  <c r="XFC44" s="89"/>
    </row>
    <row r="45" spans="1:16383" x14ac:dyDescent="0.2">
      <c r="A45" s="72" t="str">
        <f>TEXT(A46,"dddd")</f>
        <v>Thursday</v>
      </c>
      <c r="B45" s="64" t="s">
        <v>21</v>
      </c>
      <c r="C45" s="132"/>
      <c r="D45" s="66"/>
      <c r="E45" s="74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6"/>
      <c r="Q45" s="75"/>
      <c r="R45" s="75"/>
      <c r="S45" s="76"/>
      <c r="T45" s="75"/>
      <c r="U45" s="75"/>
      <c r="V45" s="75"/>
      <c r="W45" s="75"/>
      <c r="X45" s="75"/>
      <c r="Y45" s="76"/>
      <c r="Z45" s="75"/>
      <c r="AA45" s="76"/>
      <c r="AB45" s="75"/>
      <c r="AC45" s="75"/>
      <c r="AD45" s="75"/>
      <c r="AE45" s="76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3" s="88" customFormat="1" ht="12" thickBot="1" x14ac:dyDescent="0.25">
      <c r="A46" s="78">
        <f>IF(PayDay8&lt;&gt;"",PayDay8,"")</f>
        <v>42544</v>
      </c>
      <c r="B46" s="79" t="s">
        <v>47</v>
      </c>
      <c r="C46" s="80">
        <f>SHIFT(E44:AZ44,E45:AZ45,C45)</f>
        <v>0</v>
      </c>
      <c r="D46" s="421">
        <f>C46*15+(SUM(E46:AZ46)-C46)*13.5</f>
        <v>0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0</v>
      </c>
      <c r="I46" s="83">
        <f>HRS(I44,I45)</f>
        <v>0</v>
      </c>
      <c r="J46" s="83">
        <f>HRS(J44,J45)</f>
        <v>0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3" x14ac:dyDescent="0.2">
      <c r="A47" s="63" t="str">
        <f>IF(COUNTA(E47:AZ47)=1,"1 Valet",COUNTA(E47:AZ47)&amp;" Valets")</f>
        <v>0 Valets</v>
      </c>
      <c r="B47" s="64" t="s">
        <v>22</v>
      </c>
      <c r="C47" s="132"/>
      <c r="D47" s="66"/>
      <c r="E47" s="67"/>
      <c r="F47" s="68"/>
      <c r="G47" s="68"/>
      <c r="H47" s="68"/>
      <c r="I47" s="68"/>
      <c r="J47" s="68"/>
      <c r="K47" s="68"/>
      <c r="L47" s="68"/>
      <c r="M47" s="69"/>
      <c r="N47" s="68"/>
      <c r="O47" s="68"/>
      <c r="P47" s="69"/>
      <c r="Q47" s="69"/>
      <c r="R47" s="68"/>
      <c r="S47" s="69"/>
      <c r="T47" s="68"/>
      <c r="U47" s="68"/>
      <c r="V47" s="68"/>
      <c r="W47" s="68"/>
      <c r="X47" s="68"/>
      <c r="Y47" s="69"/>
      <c r="Z47" s="68"/>
      <c r="AA47" s="69"/>
      <c r="AB47" s="68"/>
      <c r="AC47" s="68"/>
      <c r="AD47" s="68"/>
      <c r="AE47" s="69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3" x14ac:dyDescent="0.2">
      <c r="A48" s="72" t="str">
        <f>A45</f>
        <v>Thursday</v>
      </c>
      <c r="B48" s="64" t="s">
        <v>23</v>
      </c>
      <c r="C48" s="132"/>
      <c r="D48" s="66"/>
      <c r="E48" s="74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6"/>
      <c r="Q48" s="75"/>
      <c r="R48" s="75"/>
      <c r="S48" s="76"/>
      <c r="T48" s="75"/>
      <c r="U48" s="75"/>
      <c r="V48" s="75"/>
      <c r="W48" s="75"/>
      <c r="X48" s="75"/>
      <c r="Y48" s="76"/>
      <c r="Z48" s="75"/>
      <c r="AA48" s="76"/>
      <c r="AB48" s="75"/>
      <c r="AC48" s="75"/>
      <c r="AD48" s="75"/>
      <c r="AE48" s="76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42544</v>
      </c>
      <c r="B49" s="87" t="s">
        <v>46</v>
      </c>
      <c r="C49" s="403">
        <f>SHIFT(E47:AZ47,E48:AZ48,C48)</f>
        <v>0</v>
      </c>
      <c r="D49" s="422">
        <f>C49*15+(SUM(E49:AZ49)-C49)*13.5</f>
        <v>0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0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0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132"/>
      <c r="D50" s="66"/>
      <c r="E50" s="67"/>
      <c r="F50" s="68"/>
      <c r="G50" s="68"/>
      <c r="H50" s="68"/>
      <c r="I50" s="68"/>
      <c r="J50" s="68"/>
      <c r="K50" s="68"/>
      <c r="L50" s="68"/>
      <c r="M50" s="69"/>
      <c r="N50" s="68"/>
      <c r="O50" s="68"/>
      <c r="P50" s="69"/>
      <c r="Q50" s="69"/>
      <c r="R50" s="68"/>
      <c r="S50" s="69"/>
      <c r="T50" s="68"/>
      <c r="U50" s="68"/>
      <c r="V50" s="68"/>
      <c r="W50" s="68"/>
      <c r="X50" s="68"/>
      <c r="Y50" s="69"/>
      <c r="Z50" s="68"/>
      <c r="AA50" s="69"/>
      <c r="AB50" s="68"/>
      <c r="AC50" s="68"/>
      <c r="AD50" s="68"/>
      <c r="AE50" s="69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132"/>
      <c r="D51" s="66"/>
      <c r="E51" s="74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6"/>
      <c r="Q51" s="75"/>
      <c r="R51" s="75"/>
      <c r="S51" s="76"/>
      <c r="T51" s="75"/>
      <c r="U51" s="75"/>
      <c r="V51" s="75"/>
      <c r="W51" s="75"/>
      <c r="X51" s="75"/>
      <c r="Y51" s="76"/>
      <c r="Z51" s="75"/>
      <c r="AA51" s="76"/>
      <c r="AB51" s="75"/>
      <c r="AC51" s="75"/>
      <c r="AD51" s="75"/>
      <c r="AE51" s="76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42545</v>
      </c>
      <c r="B52" s="79" t="s">
        <v>47</v>
      </c>
      <c r="C52" s="80">
        <f>SHIFT(E50:AZ50,E51:AZ51,C51)</f>
        <v>0</v>
      </c>
      <c r="D52" s="421">
        <f>C52*15+(SUM(E52:AZ52)-C52)*13.5</f>
        <v>0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0</v>
      </c>
      <c r="Q52" s="83">
        <f>HRS(Q50,Q51)</f>
        <v>0</v>
      </c>
      <c r="R52" s="83">
        <f>HRS(R50,R51)</f>
        <v>0</v>
      </c>
      <c r="S52" s="83">
        <f>HRS(S50,S51)</f>
        <v>0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132"/>
      <c r="D53" s="66"/>
      <c r="E53" s="67"/>
      <c r="F53" s="68"/>
      <c r="G53" s="68"/>
      <c r="H53" s="68"/>
      <c r="I53" s="68"/>
      <c r="J53" s="68"/>
      <c r="K53" s="68"/>
      <c r="L53" s="68"/>
      <c r="M53" s="69"/>
      <c r="N53" s="68"/>
      <c r="O53" s="68"/>
      <c r="P53" s="69"/>
      <c r="Q53" s="69"/>
      <c r="R53" s="68"/>
      <c r="S53" s="69"/>
      <c r="T53" s="68"/>
      <c r="U53" s="68"/>
      <c r="V53" s="68"/>
      <c r="W53" s="68"/>
      <c r="X53" s="68"/>
      <c r="Y53" s="69"/>
      <c r="Z53" s="68"/>
      <c r="AA53" s="69"/>
      <c r="AB53" s="68"/>
      <c r="AC53" s="68"/>
      <c r="AD53" s="68"/>
      <c r="AE53" s="69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132"/>
      <c r="D54" s="66"/>
      <c r="E54" s="74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6"/>
      <c r="Q54" s="75"/>
      <c r="R54" s="75"/>
      <c r="S54" s="76"/>
      <c r="T54" s="75"/>
      <c r="U54" s="75"/>
      <c r="V54" s="75"/>
      <c r="W54" s="75"/>
      <c r="X54" s="75"/>
      <c r="Y54" s="76"/>
      <c r="Z54" s="75"/>
      <c r="AA54" s="76"/>
      <c r="AB54" s="75"/>
      <c r="AC54" s="75"/>
      <c r="AD54" s="75"/>
      <c r="AE54" s="76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42545</v>
      </c>
      <c r="B55" s="87" t="s">
        <v>46</v>
      </c>
      <c r="C55" s="403">
        <f>SHIFT(E53:AZ53,E54:AZ54,C54)</f>
        <v>0</v>
      </c>
      <c r="D55" s="422">
        <f>C55*15+(SUM(E55:AZ55)-C55)*13.5</f>
        <v>0</v>
      </c>
      <c r="E55" s="82">
        <f>HRS(E53,E54)</f>
        <v>0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0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0</v>
      </c>
      <c r="Q55" s="83">
        <f>HRS(Q53,Q54)</f>
        <v>0</v>
      </c>
      <c r="R55" s="83">
        <f>HRS(R53,R54)</f>
        <v>0</v>
      </c>
      <c r="S55" s="83">
        <f>HRS(S53,S54)</f>
        <v>0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0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132"/>
      <c r="D56" s="66"/>
      <c r="E56" s="67"/>
      <c r="F56" s="68"/>
      <c r="G56" s="68"/>
      <c r="H56" s="68"/>
      <c r="I56" s="68"/>
      <c r="J56" s="68"/>
      <c r="K56" s="68"/>
      <c r="L56" s="68"/>
      <c r="M56" s="69"/>
      <c r="N56" s="68"/>
      <c r="O56" s="68"/>
      <c r="P56" s="69"/>
      <c r="Q56" s="69"/>
      <c r="R56" s="68"/>
      <c r="S56" s="69"/>
      <c r="T56" s="68"/>
      <c r="U56" s="68"/>
      <c r="V56" s="68"/>
      <c r="W56" s="68"/>
      <c r="X56" s="68"/>
      <c r="Y56" s="69"/>
      <c r="Z56" s="68"/>
      <c r="AA56" s="69"/>
      <c r="AB56" s="68"/>
      <c r="AC56" s="68"/>
      <c r="AD56" s="68"/>
      <c r="AE56" s="69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132"/>
      <c r="D57" s="66"/>
      <c r="E57" s="74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6"/>
      <c r="Q57" s="75"/>
      <c r="R57" s="75"/>
      <c r="S57" s="76"/>
      <c r="T57" s="75"/>
      <c r="U57" s="75"/>
      <c r="V57" s="75"/>
      <c r="W57" s="75"/>
      <c r="X57" s="75"/>
      <c r="Y57" s="76"/>
      <c r="Z57" s="75"/>
      <c r="AA57" s="76"/>
      <c r="AB57" s="75"/>
      <c r="AC57" s="75"/>
      <c r="AD57" s="75"/>
      <c r="AE57" s="76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42546</v>
      </c>
      <c r="B58" s="79" t="s">
        <v>47</v>
      </c>
      <c r="C58" s="80">
        <f>SHIFT(E56:AZ56,E57:AZ57,C57)</f>
        <v>0</v>
      </c>
      <c r="D58" s="421">
        <f>C58*15+(SUM(E58:AZ58)-C58)*13.5</f>
        <v>0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0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132"/>
      <c r="D59" s="66"/>
      <c r="E59" s="67"/>
      <c r="F59" s="68"/>
      <c r="G59" s="68"/>
      <c r="H59" s="68"/>
      <c r="I59" s="68"/>
      <c r="J59" s="68"/>
      <c r="K59" s="68"/>
      <c r="L59" s="68"/>
      <c r="M59" s="69"/>
      <c r="N59" s="68"/>
      <c r="O59" s="68"/>
      <c r="P59" s="69"/>
      <c r="Q59" s="69"/>
      <c r="R59" s="68"/>
      <c r="S59" s="69"/>
      <c r="T59" s="68"/>
      <c r="U59" s="68"/>
      <c r="V59" s="68"/>
      <c r="W59" s="68"/>
      <c r="X59" s="68"/>
      <c r="Y59" s="69"/>
      <c r="Z59" s="68"/>
      <c r="AA59" s="69"/>
      <c r="AB59" s="68"/>
      <c r="AC59" s="68"/>
      <c r="AD59" s="68"/>
      <c r="AE59" s="69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132"/>
      <c r="D60" s="66"/>
      <c r="E60" s="74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6"/>
      <c r="Q60" s="75"/>
      <c r="R60" s="75"/>
      <c r="S60" s="76"/>
      <c r="T60" s="75"/>
      <c r="U60" s="75"/>
      <c r="V60" s="75"/>
      <c r="W60" s="75"/>
      <c r="X60" s="75"/>
      <c r="Y60" s="76"/>
      <c r="Z60" s="75"/>
      <c r="AA60" s="76"/>
      <c r="AB60" s="75"/>
      <c r="AC60" s="75"/>
      <c r="AD60" s="75"/>
      <c r="AE60" s="76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42546</v>
      </c>
      <c r="B61" s="87" t="s">
        <v>46</v>
      </c>
      <c r="C61" s="403">
        <f>SHIFT(E59:AZ59,E60:AZ60,C60)</f>
        <v>0</v>
      </c>
      <c r="D61" s="422">
        <f>C61*15+(SUM(E61:AZ61)-C61)*13.5</f>
        <v>0</v>
      </c>
      <c r="E61" s="82">
        <f>HRS(E59,E60)</f>
        <v>0</v>
      </c>
      <c r="F61" s="83">
        <f>HRS(F59,F60)</f>
        <v>0</v>
      </c>
      <c r="G61" s="83">
        <f>HRS(G59,G60)</f>
        <v>0</v>
      </c>
      <c r="H61" s="83">
        <f>HRS(H59,H60)</f>
        <v>0</v>
      </c>
      <c r="I61" s="83">
        <f>HRS(I59,I60)</f>
        <v>0</v>
      </c>
      <c r="J61" s="83">
        <f>HRS(J59,J60)</f>
        <v>0</v>
      </c>
      <c r="K61" s="83">
        <f>HRS(K59,K60)</f>
        <v>0</v>
      </c>
      <c r="L61" s="83">
        <f>HRS(L59,L60)</f>
        <v>0</v>
      </c>
      <c r="M61" s="83">
        <f>HRS(M59,M60)</f>
        <v>0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0</v>
      </c>
      <c r="S61" s="83">
        <f>HRS(S59,S60)</f>
        <v>0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132"/>
      <c r="D62" s="66"/>
      <c r="E62" s="67"/>
      <c r="F62" s="68"/>
      <c r="G62" s="68"/>
      <c r="H62" s="68"/>
      <c r="I62" s="68"/>
      <c r="J62" s="68"/>
      <c r="K62" s="68"/>
      <c r="L62" s="68"/>
      <c r="M62" s="69"/>
      <c r="N62" s="68"/>
      <c r="O62" s="68"/>
      <c r="P62" s="69"/>
      <c r="Q62" s="69"/>
      <c r="R62" s="68"/>
      <c r="S62" s="69"/>
      <c r="T62" s="68"/>
      <c r="U62" s="68"/>
      <c r="V62" s="68"/>
      <c r="W62" s="68"/>
      <c r="X62" s="68"/>
      <c r="Y62" s="69"/>
      <c r="Z62" s="68"/>
      <c r="AA62" s="69"/>
      <c r="AB62" s="68"/>
      <c r="AC62" s="68"/>
      <c r="AD62" s="68"/>
      <c r="AE62" s="69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132"/>
      <c r="D63" s="66"/>
      <c r="E63" s="74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6"/>
      <c r="Q63" s="75"/>
      <c r="R63" s="75"/>
      <c r="S63" s="76"/>
      <c r="T63" s="75"/>
      <c r="U63" s="75"/>
      <c r="V63" s="75"/>
      <c r="W63" s="75"/>
      <c r="X63" s="75"/>
      <c r="Y63" s="76"/>
      <c r="Z63" s="75"/>
      <c r="AA63" s="76"/>
      <c r="AB63" s="75"/>
      <c r="AC63" s="75"/>
      <c r="AD63" s="75"/>
      <c r="AE63" s="76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42547</v>
      </c>
      <c r="B64" s="79" t="s">
        <v>47</v>
      </c>
      <c r="C64" s="80">
        <f>SHIFT(E62:AZ62,E63:AZ63,C63)</f>
        <v>0</v>
      </c>
      <c r="D64" s="421">
        <f>C64*15+(SUM(E64:AZ64)-C64)*13.5</f>
        <v>0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0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2" x14ac:dyDescent="0.2">
      <c r="A65" s="63" t="str">
        <f>IF(COUNTA(E65:AZ65)=1,"1 Valet",COUNTA(E65:AZ65)&amp;" Valets")</f>
        <v>0 Valets</v>
      </c>
      <c r="B65" s="64" t="s">
        <v>22</v>
      </c>
      <c r="C65" s="132"/>
      <c r="D65" s="66"/>
      <c r="E65" s="67"/>
      <c r="F65" s="68"/>
      <c r="G65" s="68"/>
      <c r="H65" s="68"/>
      <c r="I65" s="68"/>
      <c r="J65" s="68"/>
      <c r="K65" s="68"/>
      <c r="L65" s="68"/>
      <c r="M65" s="69"/>
      <c r="N65" s="68"/>
      <c r="O65" s="68"/>
      <c r="P65" s="69"/>
      <c r="Q65" s="69"/>
      <c r="R65" s="68"/>
      <c r="S65" s="69"/>
      <c r="T65" s="68"/>
      <c r="U65" s="68"/>
      <c r="V65" s="68"/>
      <c r="W65" s="68"/>
      <c r="X65" s="68"/>
      <c r="Y65" s="69"/>
      <c r="Z65" s="68"/>
      <c r="AA65" s="69"/>
      <c r="AB65" s="68"/>
      <c r="AC65" s="68"/>
      <c r="AD65" s="68"/>
      <c r="AE65" s="69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2" x14ac:dyDescent="0.2">
      <c r="A66" s="72" t="str">
        <f>A63</f>
        <v>Sunday</v>
      </c>
      <c r="B66" s="64" t="s">
        <v>23</v>
      </c>
      <c r="C66" s="132"/>
      <c r="D66" s="66"/>
      <c r="E66" s="74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6"/>
      <c r="Q66" s="75"/>
      <c r="R66" s="75"/>
      <c r="S66" s="76"/>
      <c r="T66" s="75"/>
      <c r="U66" s="75"/>
      <c r="V66" s="75"/>
      <c r="W66" s="75"/>
      <c r="X66" s="75"/>
      <c r="Y66" s="76"/>
      <c r="Z66" s="75"/>
      <c r="AA66" s="76"/>
      <c r="AB66" s="75"/>
      <c r="AC66" s="75"/>
      <c r="AD66" s="75"/>
      <c r="AE66" s="76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2" s="88" customFormat="1" ht="12" thickBot="1" x14ac:dyDescent="0.25">
      <c r="A67" s="86">
        <f>A64</f>
        <v>42547</v>
      </c>
      <c r="B67" s="87" t="s">
        <v>46</v>
      </c>
      <c r="C67" s="403">
        <f>SHIFT(E65:AZ65,E66:AZ66,C66)</f>
        <v>0</v>
      </c>
      <c r="D67" s="422">
        <f>C67*15+(SUM(E67:AZ67)-C67)*13.5</f>
        <v>0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0</v>
      </c>
      <c r="I67" s="83">
        <f>HRS(I65,I66)</f>
        <v>0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0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2" x14ac:dyDescent="0.2">
      <c r="A68" s="63" t="str">
        <f>IF(COUNTA(E68:AZ68)=1,"1 Valet",COUNTA(E68:AZ68)&amp;" Valets")</f>
        <v>0 Valets</v>
      </c>
      <c r="B68" s="64" t="s">
        <v>20</v>
      </c>
      <c r="C68" s="132"/>
      <c r="D68" s="66"/>
      <c r="E68" s="67"/>
      <c r="F68" s="68"/>
      <c r="G68" s="68"/>
      <c r="H68" s="68"/>
      <c r="I68" s="68"/>
      <c r="J68" s="68"/>
      <c r="K68" s="68"/>
      <c r="L68" s="68"/>
      <c r="M68" s="69"/>
      <c r="N68" s="68"/>
      <c r="O68" s="68"/>
      <c r="P68" s="69"/>
      <c r="Q68" s="69"/>
      <c r="R68" s="68"/>
      <c r="S68" s="69"/>
      <c r="T68" s="68"/>
      <c r="U68" s="68"/>
      <c r="V68" s="68"/>
      <c r="W68" s="68"/>
      <c r="X68" s="68"/>
      <c r="Y68" s="69"/>
      <c r="Z68" s="68"/>
      <c r="AA68" s="69"/>
      <c r="AB68" s="68"/>
      <c r="AC68" s="68"/>
      <c r="AD68" s="68"/>
      <c r="AE68" s="69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2" x14ac:dyDescent="0.2">
      <c r="A69" s="72" t="str">
        <f>TEXT(A70,"dddd")</f>
        <v>Monday</v>
      </c>
      <c r="B69" s="64" t="s">
        <v>21</v>
      </c>
      <c r="C69" s="132"/>
      <c r="D69" s="66"/>
      <c r="E69" s="74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6"/>
      <c r="Q69" s="75"/>
      <c r="R69" s="75"/>
      <c r="S69" s="76"/>
      <c r="T69" s="75"/>
      <c r="U69" s="75"/>
      <c r="V69" s="75"/>
      <c r="W69" s="75"/>
      <c r="X69" s="75"/>
      <c r="Y69" s="76"/>
      <c r="Z69" s="75"/>
      <c r="AA69" s="76"/>
      <c r="AB69" s="75"/>
      <c r="AC69" s="75"/>
      <c r="AD69" s="75"/>
      <c r="AE69" s="76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2" s="88" customFormat="1" ht="12" thickBot="1" x14ac:dyDescent="0.25">
      <c r="A70" s="78">
        <f>IF(PayDay12&lt;&gt;"",PayDay12,"")</f>
        <v>42548</v>
      </c>
      <c r="B70" s="79" t="s">
        <v>47</v>
      </c>
      <c r="C70" s="80">
        <f>SHIFT(E68:AZ68,E69:AZ69,C69)</f>
        <v>0</v>
      </c>
      <c r="D70" s="421">
        <f>C70*15+(SUM(E70:AZ70)-C70)*13.5</f>
        <v>0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0</v>
      </c>
      <c r="R70" s="83">
        <f>HRS(R68,R69)</f>
        <v>0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2" x14ac:dyDescent="0.2">
      <c r="A71" s="63" t="str">
        <f>IF(COUNTA(E71:AZ71)=1,"1 Valet",COUNTA(E71:AZ71)&amp;" Valets")</f>
        <v>0 Valets</v>
      </c>
      <c r="B71" s="64" t="s">
        <v>22</v>
      </c>
      <c r="C71" s="132"/>
      <c r="D71" s="66"/>
      <c r="E71" s="67"/>
      <c r="F71" s="68"/>
      <c r="G71" s="68"/>
      <c r="H71" s="68"/>
      <c r="I71" s="68"/>
      <c r="J71" s="68"/>
      <c r="K71" s="68"/>
      <c r="L71" s="68"/>
      <c r="M71" s="69"/>
      <c r="N71" s="68"/>
      <c r="O71" s="68"/>
      <c r="P71" s="69"/>
      <c r="Q71" s="69"/>
      <c r="R71" s="68"/>
      <c r="S71" s="69"/>
      <c r="T71" s="68"/>
      <c r="U71" s="68"/>
      <c r="V71" s="68"/>
      <c r="W71" s="68"/>
      <c r="X71" s="68"/>
      <c r="Y71" s="69"/>
      <c r="Z71" s="68"/>
      <c r="AA71" s="69"/>
      <c r="AB71" s="68"/>
      <c r="AC71" s="68"/>
      <c r="AD71" s="68"/>
      <c r="AE71" s="69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</row>
    <row r="72" spans="1:52" x14ac:dyDescent="0.2">
      <c r="A72" s="72" t="str">
        <f>A69</f>
        <v>Monday</v>
      </c>
      <c r="B72" s="64" t="s">
        <v>23</v>
      </c>
      <c r="C72" s="132"/>
      <c r="D72" s="66"/>
      <c r="E72" s="74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6"/>
      <c r="Q72" s="75"/>
      <c r="R72" s="75"/>
      <c r="S72" s="76"/>
      <c r="T72" s="75"/>
      <c r="U72" s="75"/>
      <c r="V72" s="75"/>
      <c r="W72" s="75"/>
      <c r="X72" s="75"/>
      <c r="Y72" s="76"/>
      <c r="Z72" s="75"/>
      <c r="AA72" s="76"/>
      <c r="AB72" s="75"/>
      <c r="AC72" s="75"/>
      <c r="AD72" s="75"/>
      <c r="AE72" s="76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</row>
    <row r="73" spans="1:52" s="88" customFormat="1" ht="12" thickBot="1" x14ac:dyDescent="0.25">
      <c r="A73" s="86">
        <f>A70</f>
        <v>42548</v>
      </c>
      <c r="B73" s="87" t="s">
        <v>46</v>
      </c>
      <c r="C73" s="403">
        <f>SHIFT(E71:AZ71,E72:AZ72,C72)</f>
        <v>0</v>
      </c>
      <c r="D73" s="422">
        <f>C73*15+(SUM(E73:AZ73)-C73)*13.5</f>
        <v>0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0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0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</row>
    <row r="74" spans="1:52" x14ac:dyDescent="0.2">
      <c r="A74" s="63" t="str">
        <f>IF(COUNTA(E74:AZ74)=1,"1 Valet",COUNTA(E74:AZ74)&amp;" Valets")</f>
        <v>0 Valets</v>
      </c>
      <c r="B74" s="64" t="s">
        <v>20</v>
      </c>
      <c r="C74" s="132"/>
      <c r="D74" s="66"/>
      <c r="E74" s="67"/>
      <c r="F74" s="68"/>
      <c r="G74" s="68"/>
      <c r="H74" s="68"/>
      <c r="I74" s="68"/>
      <c r="J74" s="68"/>
      <c r="K74" s="68"/>
      <c r="L74" s="68"/>
      <c r="M74" s="69"/>
      <c r="N74" s="68"/>
      <c r="O74" s="68"/>
      <c r="P74" s="69"/>
      <c r="Q74" s="69"/>
      <c r="R74" s="68"/>
      <c r="S74" s="69"/>
      <c r="T74" s="68"/>
      <c r="U74" s="68"/>
      <c r="V74" s="68"/>
      <c r="W74" s="68"/>
      <c r="X74" s="68"/>
      <c r="Y74" s="69"/>
      <c r="Z74" s="68"/>
      <c r="AA74" s="69"/>
      <c r="AB74" s="68"/>
      <c r="AC74" s="68"/>
      <c r="AD74" s="68"/>
      <c r="AE74" s="69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</row>
    <row r="75" spans="1:52" x14ac:dyDescent="0.2">
      <c r="A75" s="72" t="str">
        <f>TEXT(A76,"dddd")</f>
        <v>Tuesday</v>
      </c>
      <c r="B75" s="64" t="s">
        <v>21</v>
      </c>
      <c r="C75" s="132"/>
      <c r="D75" s="66"/>
      <c r="E75" s="74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6"/>
      <c r="Q75" s="75"/>
      <c r="R75" s="75"/>
      <c r="S75" s="76"/>
      <c r="T75" s="75"/>
      <c r="U75" s="75"/>
      <c r="V75" s="75"/>
      <c r="W75" s="75"/>
      <c r="X75" s="75"/>
      <c r="Y75" s="76"/>
      <c r="Z75" s="75"/>
      <c r="AA75" s="76"/>
      <c r="AB75" s="75"/>
      <c r="AC75" s="75"/>
      <c r="AD75" s="75"/>
      <c r="AE75" s="76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</row>
    <row r="76" spans="1:52" s="88" customFormat="1" ht="12" thickBot="1" x14ac:dyDescent="0.25">
      <c r="A76" s="78">
        <f>IF(PayDay13&lt;&gt;"",PayDay13,"")</f>
        <v>42549</v>
      </c>
      <c r="B76" s="79" t="s">
        <v>47</v>
      </c>
      <c r="C76" s="80">
        <f>SHIFT(E74:AZ74,E75:AZ75,C75)</f>
        <v>0</v>
      </c>
      <c r="D76" s="421">
        <f>C76*15+(SUM(E76:AZ76)-C76)*13.5</f>
        <v>0</v>
      </c>
      <c r="E76" s="82">
        <f>HRS(E74,E75)</f>
        <v>0</v>
      </c>
      <c r="F76" s="83">
        <f>HRS(F74,F75)</f>
        <v>0</v>
      </c>
      <c r="G76" s="83">
        <f>HRS(G74,G75)</f>
        <v>0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0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</row>
    <row r="77" spans="1:52" x14ac:dyDescent="0.2">
      <c r="A77" s="63" t="str">
        <f>IF(COUNTA(E77:AZ77)=1,"1 Valet",COUNTA(E77:AZ77)&amp;" Valets")</f>
        <v>0 Valets</v>
      </c>
      <c r="B77" s="64" t="s">
        <v>22</v>
      </c>
      <c r="C77" s="132"/>
      <c r="D77" s="66"/>
      <c r="E77" s="67"/>
      <c r="F77" s="68"/>
      <c r="G77" s="68"/>
      <c r="H77" s="68"/>
      <c r="I77" s="68"/>
      <c r="J77" s="68"/>
      <c r="K77" s="68"/>
      <c r="L77" s="68"/>
      <c r="M77" s="69"/>
      <c r="N77" s="68"/>
      <c r="O77" s="68"/>
      <c r="P77" s="69"/>
      <c r="Q77" s="69"/>
      <c r="R77" s="68"/>
      <c r="S77" s="69"/>
      <c r="T77" s="68"/>
      <c r="U77" s="68"/>
      <c r="V77" s="68"/>
      <c r="W77" s="68"/>
      <c r="X77" s="68"/>
      <c r="Y77" s="69"/>
      <c r="Z77" s="68"/>
      <c r="AA77" s="69"/>
      <c r="AB77" s="68"/>
      <c r="AC77" s="68"/>
      <c r="AD77" s="68"/>
      <c r="AE77" s="69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</row>
    <row r="78" spans="1:52" x14ac:dyDescent="0.2">
      <c r="A78" s="72" t="str">
        <f>A75</f>
        <v>Tuesday</v>
      </c>
      <c r="B78" s="64" t="s">
        <v>23</v>
      </c>
      <c r="C78" s="132"/>
      <c r="D78" s="66"/>
      <c r="E78" s="74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6"/>
      <c r="Q78" s="75"/>
      <c r="R78" s="75"/>
      <c r="S78" s="76"/>
      <c r="T78" s="75"/>
      <c r="U78" s="75"/>
      <c r="V78" s="75"/>
      <c r="W78" s="75"/>
      <c r="X78" s="75"/>
      <c r="Y78" s="76"/>
      <c r="Z78" s="75"/>
      <c r="AA78" s="76"/>
      <c r="AB78" s="75"/>
      <c r="AC78" s="75"/>
      <c r="AD78" s="75"/>
      <c r="AE78" s="76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2" s="88" customFormat="1" ht="12" thickBot="1" x14ac:dyDescent="0.25">
      <c r="A79" s="86">
        <f>A76</f>
        <v>42549</v>
      </c>
      <c r="B79" s="87" t="s">
        <v>46</v>
      </c>
      <c r="C79" s="403">
        <f>SHIFT(E77:AZ77,E78:AZ78,C78)</f>
        <v>0</v>
      </c>
      <c r="D79" s="422">
        <f>C79*15+(SUM(E79:AZ79)-C79)*13.5</f>
        <v>0</v>
      </c>
      <c r="E79" s="82">
        <f>HRS(E77,E78)</f>
        <v>0</v>
      </c>
      <c r="F79" s="83">
        <f>HRS(F77,F78)</f>
        <v>0</v>
      </c>
      <c r="G79" s="83">
        <f>HRS(G77,G78)</f>
        <v>0</v>
      </c>
      <c r="H79" s="83">
        <f>HRS(H77,H78)</f>
        <v>0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0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2" x14ac:dyDescent="0.2">
      <c r="A80" s="63" t="str">
        <f>IF(COUNTA(E80:AZ80)=1,"1 Valet",COUNTA(E80:AZ80)&amp;" Valets")</f>
        <v>0 Valets</v>
      </c>
      <c r="B80" s="64" t="s">
        <v>20</v>
      </c>
      <c r="C80" s="132"/>
      <c r="D80" s="66"/>
      <c r="E80" s="67"/>
      <c r="F80" s="68"/>
      <c r="G80" s="68"/>
      <c r="H80" s="68"/>
      <c r="I80" s="68"/>
      <c r="J80" s="68"/>
      <c r="K80" s="68"/>
      <c r="L80" s="68"/>
      <c r="M80" s="69"/>
      <c r="N80" s="68"/>
      <c r="O80" s="68"/>
      <c r="P80" s="69"/>
      <c r="Q80" s="69"/>
      <c r="R80" s="68"/>
      <c r="S80" s="69"/>
      <c r="T80" s="68"/>
      <c r="U80" s="68"/>
      <c r="V80" s="68"/>
      <c r="W80" s="68"/>
      <c r="X80" s="68"/>
      <c r="Y80" s="69"/>
      <c r="Z80" s="68"/>
      <c r="AA80" s="69"/>
      <c r="AB80" s="68"/>
      <c r="AC80" s="68"/>
      <c r="AD80" s="68"/>
      <c r="AE80" s="69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132"/>
      <c r="D81" s="66"/>
      <c r="E81" s="74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6"/>
      <c r="Q81" s="75"/>
      <c r="R81" s="75"/>
      <c r="S81" s="76"/>
      <c r="T81" s="75"/>
      <c r="U81" s="75"/>
      <c r="V81" s="75"/>
      <c r="W81" s="75"/>
      <c r="X81" s="75"/>
      <c r="Y81" s="76"/>
      <c r="Z81" s="75"/>
      <c r="AA81" s="76"/>
      <c r="AB81" s="75"/>
      <c r="AC81" s="75"/>
      <c r="AD81" s="75"/>
      <c r="AE81" s="76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42550</v>
      </c>
      <c r="B82" s="79" t="s">
        <v>47</v>
      </c>
      <c r="C82" s="80">
        <f>SHIFT(E80:AZ80,E81:AZ81,C81)</f>
        <v>0</v>
      </c>
      <c r="D82" s="421">
        <f>C82*15+(SUM(E82:AZ82)-C82)*13.5</f>
        <v>0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0</v>
      </c>
      <c r="R82" s="83">
        <f>HRS(R80,R81)</f>
        <v>0</v>
      </c>
      <c r="S82" s="83">
        <f>HRS(S80,S81)</f>
        <v>0</v>
      </c>
      <c r="T82" s="83">
        <f>HRS(T80,T81)</f>
        <v>0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132"/>
      <c r="D83" s="66"/>
      <c r="E83" s="67"/>
      <c r="F83" s="68"/>
      <c r="G83" s="68"/>
      <c r="H83" s="68"/>
      <c r="I83" s="68"/>
      <c r="J83" s="68"/>
      <c r="K83" s="68"/>
      <c r="L83" s="68"/>
      <c r="M83" s="69"/>
      <c r="N83" s="68"/>
      <c r="O83" s="68"/>
      <c r="P83" s="69"/>
      <c r="Q83" s="69"/>
      <c r="R83" s="68"/>
      <c r="S83" s="69"/>
      <c r="T83" s="68"/>
      <c r="U83" s="68"/>
      <c r="V83" s="68"/>
      <c r="W83" s="68"/>
      <c r="X83" s="68"/>
      <c r="Y83" s="69"/>
      <c r="Z83" s="68"/>
      <c r="AA83" s="69"/>
      <c r="AB83" s="68"/>
      <c r="AC83" s="68"/>
      <c r="AD83" s="68"/>
      <c r="AE83" s="69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132"/>
      <c r="D84" s="66"/>
      <c r="E84" s="74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6"/>
      <c r="Q84" s="75"/>
      <c r="R84" s="75"/>
      <c r="S84" s="76"/>
      <c r="T84" s="75"/>
      <c r="U84" s="75"/>
      <c r="V84" s="75"/>
      <c r="W84" s="75"/>
      <c r="X84" s="75"/>
      <c r="Y84" s="76"/>
      <c r="Z84" s="75"/>
      <c r="AA84" s="76"/>
      <c r="AB84" s="75"/>
      <c r="AC84" s="75"/>
      <c r="AD84" s="75"/>
      <c r="AE84" s="76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42550</v>
      </c>
      <c r="B85" s="87" t="s">
        <v>46</v>
      </c>
      <c r="C85" s="403">
        <f>SHIFT(E83:AZ83,E84:AZ84,C84)</f>
        <v>0</v>
      </c>
      <c r="D85" s="422">
        <f>C85*15+(SUM(E85:AZ85)-C85)*13.5</f>
        <v>0</v>
      </c>
      <c r="E85" s="82">
        <f>HRS(E83,E84)</f>
        <v>0</v>
      </c>
      <c r="F85" s="83">
        <f>HRS(F83,F84)</f>
        <v>0</v>
      </c>
      <c r="G85" s="83">
        <f>HRS(G83,G84)</f>
        <v>0</v>
      </c>
      <c r="H85" s="83">
        <f>HRS(H83,H84)</f>
        <v>0</v>
      </c>
      <c r="I85" s="83">
        <f>HRS(I83,I84)</f>
        <v>0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0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132"/>
      <c r="D86" s="66"/>
      <c r="E86" s="67"/>
      <c r="F86" s="68"/>
      <c r="G86" s="68"/>
      <c r="H86" s="68"/>
      <c r="I86" s="68"/>
      <c r="J86" s="68"/>
      <c r="K86" s="68"/>
      <c r="L86" s="68"/>
      <c r="M86" s="69"/>
      <c r="N86" s="68"/>
      <c r="O86" s="68"/>
      <c r="P86" s="69"/>
      <c r="Q86" s="69"/>
      <c r="R86" s="68"/>
      <c r="S86" s="69"/>
      <c r="T86" s="68"/>
      <c r="U86" s="68"/>
      <c r="V86" s="68"/>
      <c r="W86" s="68"/>
      <c r="X86" s="68"/>
      <c r="Y86" s="69"/>
      <c r="Z86" s="68"/>
      <c r="AA86" s="69"/>
      <c r="AB86" s="68"/>
      <c r="AC86" s="68"/>
      <c r="AD86" s="68"/>
      <c r="AE86" s="69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132"/>
      <c r="D87" s="66"/>
      <c r="E87" s="74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76"/>
      <c r="Q87" s="75"/>
      <c r="R87" s="75"/>
      <c r="S87" s="76"/>
      <c r="T87" s="75"/>
      <c r="U87" s="75"/>
      <c r="V87" s="75"/>
      <c r="W87" s="75"/>
      <c r="X87" s="75"/>
      <c r="Y87" s="76"/>
      <c r="Z87" s="75"/>
      <c r="AA87" s="76"/>
      <c r="AB87" s="75"/>
      <c r="AC87" s="75"/>
      <c r="AD87" s="75"/>
      <c r="AE87" s="76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42551</v>
      </c>
      <c r="B88" s="79" t="s">
        <v>47</v>
      </c>
      <c r="C88" s="80">
        <f>SHIFT(E86:AZ86,E87:AZ87,C87)</f>
        <v>0</v>
      </c>
      <c r="D88" s="421">
        <f>C88*15+(SUM(E88:AZ88)-C88)*13.5</f>
        <v>0</v>
      </c>
      <c r="E88" s="82">
        <f>HRS(E86,E87)</f>
        <v>0</v>
      </c>
      <c r="F88" s="83">
        <f>HRS(F86,F87)</f>
        <v>0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0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132"/>
      <c r="D89" s="66"/>
      <c r="E89" s="67"/>
      <c r="F89" s="68"/>
      <c r="G89" s="68"/>
      <c r="H89" s="68"/>
      <c r="I89" s="68"/>
      <c r="J89" s="68"/>
      <c r="K89" s="68"/>
      <c r="L89" s="68"/>
      <c r="M89" s="69"/>
      <c r="N89" s="68"/>
      <c r="O89" s="68"/>
      <c r="P89" s="69"/>
      <c r="Q89" s="69"/>
      <c r="R89" s="68"/>
      <c r="S89" s="69"/>
      <c r="T89" s="68"/>
      <c r="U89" s="68"/>
      <c r="V89" s="68"/>
      <c r="W89" s="68"/>
      <c r="X89" s="68"/>
      <c r="Y89" s="69"/>
      <c r="Z89" s="68"/>
      <c r="AA89" s="69"/>
      <c r="AB89" s="68"/>
      <c r="AC89" s="68"/>
      <c r="AD89" s="68"/>
      <c r="AE89" s="69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132"/>
      <c r="D90" s="66"/>
      <c r="E90" s="74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6"/>
      <c r="Q90" s="75"/>
      <c r="R90" s="75"/>
      <c r="S90" s="76"/>
      <c r="T90" s="75"/>
      <c r="U90" s="75"/>
      <c r="V90" s="75"/>
      <c r="W90" s="75"/>
      <c r="X90" s="75"/>
      <c r="Y90" s="76"/>
      <c r="Z90" s="75"/>
      <c r="AA90" s="76"/>
      <c r="AB90" s="75"/>
      <c r="AC90" s="75"/>
      <c r="AD90" s="75"/>
      <c r="AE90" s="76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42551</v>
      </c>
      <c r="B91" s="87" t="s">
        <v>46</v>
      </c>
      <c r="C91" s="403">
        <f>SHIFT(E89:AZ89,E90:AZ90,C90)</f>
        <v>0</v>
      </c>
      <c r="D91" s="422">
        <f>C91*15+(SUM(E91:AZ91)-C91)*13.5</f>
        <v>0</v>
      </c>
      <c r="E91" s="82">
        <f>HRS(E89,E90)</f>
        <v>0</v>
      </c>
      <c r="F91" s="83">
        <f>HRS(F89,F90)</f>
        <v>0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0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132"/>
      <c r="D92" s="66"/>
      <c r="E92" s="67"/>
      <c r="F92" s="68"/>
      <c r="G92" s="68"/>
      <c r="H92" s="68"/>
      <c r="I92" s="68"/>
      <c r="J92" s="68"/>
      <c r="K92" s="68"/>
      <c r="L92" s="68"/>
      <c r="M92" s="69"/>
      <c r="N92" s="68"/>
      <c r="O92" s="68"/>
      <c r="P92" s="69"/>
      <c r="Q92" s="69"/>
      <c r="R92" s="68"/>
      <c r="S92" s="69"/>
      <c r="T92" s="68"/>
      <c r="U92" s="68"/>
      <c r="V92" s="68"/>
      <c r="W92" s="68"/>
      <c r="X92" s="68"/>
      <c r="Y92" s="69"/>
      <c r="Z92" s="68"/>
      <c r="AA92" s="69"/>
      <c r="AB92" s="68"/>
      <c r="AC92" s="68"/>
      <c r="AD92" s="68"/>
      <c r="AE92" s="69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132"/>
      <c r="D93" s="66"/>
      <c r="E93" s="74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6"/>
      <c r="Q93" s="75"/>
      <c r="R93" s="75"/>
      <c r="S93" s="76"/>
      <c r="T93" s="75"/>
      <c r="U93" s="75"/>
      <c r="V93" s="75"/>
      <c r="W93" s="75"/>
      <c r="X93" s="75"/>
      <c r="Y93" s="76"/>
      <c r="Z93" s="75"/>
      <c r="AA93" s="76"/>
      <c r="AB93" s="75"/>
      <c r="AC93" s="75"/>
      <c r="AD93" s="75"/>
      <c r="AE93" s="76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">
        <v>47</v>
      </c>
      <c r="C94" s="80">
        <f>SHIFT(E92:AZ92,E93:AZ93,C93)</f>
        <v>0</v>
      </c>
      <c r="D94" s="421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132"/>
      <c r="D95" s="66"/>
      <c r="E95" s="67"/>
      <c r="F95" s="68"/>
      <c r="G95" s="68"/>
      <c r="H95" s="68"/>
      <c r="I95" s="68"/>
      <c r="J95" s="68"/>
      <c r="K95" s="68"/>
      <c r="L95" s="68"/>
      <c r="M95" s="69"/>
      <c r="N95" s="68"/>
      <c r="O95" s="68"/>
      <c r="P95" s="69"/>
      <c r="Q95" s="69"/>
      <c r="R95" s="68"/>
      <c r="S95" s="69"/>
      <c r="T95" s="68"/>
      <c r="U95" s="68"/>
      <c r="V95" s="68"/>
      <c r="W95" s="68"/>
      <c r="X95" s="68"/>
      <c r="Y95" s="69"/>
      <c r="Z95" s="68"/>
      <c r="AA95" s="69"/>
      <c r="AB95" s="68"/>
      <c r="AC95" s="68"/>
      <c r="AD95" s="68"/>
      <c r="AE95" s="69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132"/>
      <c r="D96" s="66"/>
      <c r="E96" s="74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6"/>
      <c r="Q96" s="75"/>
      <c r="R96" s="75"/>
      <c r="S96" s="76"/>
      <c r="T96" s="75"/>
      <c r="U96" s="75"/>
      <c r="V96" s="75"/>
      <c r="W96" s="75"/>
      <c r="X96" s="75"/>
      <c r="Y96" s="76"/>
      <c r="Z96" s="75"/>
      <c r="AA96" s="76"/>
      <c r="AB96" s="75"/>
      <c r="AC96" s="75"/>
      <c r="AD96" s="75"/>
      <c r="AE96" s="76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90" t="str">
        <f>A94</f>
        <v/>
      </c>
      <c r="B97" s="91" t="s">
        <v>46</v>
      </c>
      <c r="C97" s="406">
        <f>SHIFT(E95:AZ95,E96:AZ96,C96)</f>
        <v>0</v>
      </c>
      <c r="D97" s="426">
        <f>C97*15+(SUM(E97:AZ97)-C97)*13.5</f>
        <v>0</v>
      </c>
      <c r="E97" s="423">
        <f>HRS(E95,E96)</f>
        <v>0</v>
      </c>
      <c r="F97" s="424">
        <f>HRS(F95,F96)</f>
        <v>0</v>
      </c>
      <c r="G97" s="424">
        <f>HRS(G95,G96)</f>
        <v>0</v>
      </c>
      <c r="H97" s="424">
        <f>HRS(H95,H96)</f>
        <v>0</v>
      </c>
      <c r="I97" s="424">
        <f>HRS(I95,I96)</f>
        <v>0</v>
      </c>
      <c r="J97" s="424">
        <f>HRS(J95,J96)</f>
        <v>0</v>
      </c>
      <c r="K97" s="424">
        <f>HRS(K95,K96)</f>
        <v>0</v>
      </c>
      <c r="L97" s="424">
        <f>HRS(L95,L96)</f>
        <v>0</v>
      </c>
      <c r="M97" s="424">
        <f>HRS(M95,M96)</f>
        <v>0</v>
      </c>
      <c r="N97" s="424">
        <f>HRS(N95,N96)</f>
        <v>0</v>
      </c>
      <c r="O97" s="424">
        <f>HRS(O95,O96)</f>
        <v>0</v>
      </c>
      <c r="P97" s="424">
        <f>HRS(P95,P96)</f>
        <v>0</v>
      </c>
      <c r="Q97" s="424">
        <f>HRS(Q95,Q96)</f>
        <v>0</v>
      </c>
      <c r="R97" s="424">
        <f>HRS(R95,R96)</f>
        <v>0</v>
      </c>
      <c r="S97" s="424">
        <f>HRS(S95,S96)</f>
        <v>0</v>
      </c>
      <c r="T97" s="424">
        <f>HRS(T95,T96)</f>
        <v>0</v>
      </c>
      <c r="U97" s="424">
        <f>HRS(U95,U96)</f>
        <v>0</v>
      </c>
      <c r="V97" s="424">
        <f>HRS(V95,V96)</f>
        <v>0</v>
      </c>
      <c r="W97" s="424">
        <f>HRS(W95,W96)</f>
        <v>0</v>
      </c>
      <c r="X97" s="424">
        <f>HRS(X95,X96)</f>
        <v>0</v>
      </c>
      <c r="Y97" s="424">
        <f>HRS(Y95,Y96)</f>
        <v>0</v>
      </c>
      <c r="Z97" s="424">
        <f>HRS(Z95,Z96)</f>
        <v>0</v>
      </c>
      <c r="AA97" s="424">
        <f>HRS(AA95,AA96)</f>
        <v>0</v>
      </c>
      <c r="AB97" s="424">
        <f>HRS(AB95,AB96)</f>
        <v>0</v>
      </c>
      <c r="AC97" s="424">
        <f>HRS(AC95,AC96)</f>
        <v>0</v>
      </c>
      <c r="AD97" s="424">
        <f>HRS(AD95,AD96)</f>
        <v>0</v>
      </c>
      <c r="AE97" s="424">
        <f>HRS(AE95,AE96)</f>
        <v>0</v>
      </c>
      <c r="AF97" s="424">
        <f>HRS(AF95,AF96)</f>
        <v>0</v>
      </c>
      <c r="AG97" s="424">
        <f>HRS(AG95,AG96)</f>
        <v>0</v>
      </c>
      <c r="AH97" s="424">
        <f>HRS(AH95,AH96)</f>
        <v>0</v>
      </c>
      <c r="AI97" s="424">
        <f>HRS(AI95,AI96)</f>
        <v>0</v>
      </c>
      <c r="AJ97" s="424">
        <f>HRS(AJ95,AJ96)</f>
        <v>0</v>
      </c>
      <c r="AK97" s="424">
        <f>HRS(AK95,AK96)</f>
        <v>0</v>
      </c>
      <c r="AL97" s="424">
        <f>HRS(AL95,AL96)</f>
        <v>0</v>
      </c>
      <c r="AM97" s="424">
        <f>HRS(AM95,AM96)</f>
        <v>0</v>
      </c>
      <c r="AN97" s="424">
        <f>HRS(AN95,AN96)</f>
        <v>0</v>
      </c>
      <c r="AO97" s="424">
        <f>HRS(AO95,AO96)</f>
        <v>0</v>
      </c>
      <c r="AP97" s="424">
        <f>HRS(AP95,AP96)</f>
        <v>0</v>
      </c>
      <c r="AQ97" s="424">
        <f>HRS(AQ95,AQ96)</f>
        <v>0</v>
      </c>
      <c r="AR97" s="424">
        <f>HRS(AR95,AR96)</f>
        <v>0</v>
      </c>
      <c r="AS97" s="424">
        <f>HRS(AS95,AS96)</f>
        <v>0</v>
      </c>
      <c r="AT97" s="424">
        <f>HRS(AT95,AT96)</f>
        <v>0</v>
      </c>
      <c r="AU97" s="424">
        <f>HRS(AU95,AU96)</f>
        <v>0</v>
      </c>
      <c r="AV97" s="424">
        <f>HRS(AV95,AV96)</f>
        <v>0</v>
      </c>
      <c r="AW97" s="424">
        <f>HRS(AW95,AW96)</f>
        <v>0</v>
      </c>
      <c r="AX97" s="424">
        <f>HRS(AX95,AX96)</f>
        <v>0</v>
      </c>
      <c r="AY97" s="424">
        <f>HRS(AY95,AY96)</f>
        <v>0</v>
      </c>
      <c r="AZ97" s="425">
        <f>HRS(AZ95,AZ96)</f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36" customFormat="1" ht="12" thickBot="1" x14ac:dyDescent="0.25">
      <c r="A99" s="100"/>
      <c r="B99" s="133" t="s">
        <v>3</v>
      </c>
      <c r="C99" s="102">
        <f>SUM(C100:C101)</f>
        <v>0</v>
      </c>
      <c r="D99" s="134">
        <f>C100*15+(SUM(E99:AZ99)-C100)*13.5</f>
        <v>0</v>
      </c>
      <c r="E99" s="135">
        <f>SUM(E4,E7,E10,E13,E16,E19,E22,E25,E28,E31,E34,E37,E40,E43,E46,E49,E52,E55,E58,E61,E64,E67,E70,E73,E76,E79,E82,E85,E88,E91,E94,E97)</f>
        <v>0</v>
      </c>
      <c r="F99" s="102">
        <f>SUM(F4,F7,F10,F13,F16,F19,F22,F25,F28,F31,F34,F37,F40,F43,F46,F49,F52,F55,F58,F61,F64,F67,F70,F73,F76,F79,F82,F85,F88,F91,F94,F97)</f>
        <v>0</v>
      </c>
      <c r="G99" s="102">
        <f>SUM(G4,G7,G10,G13,G16,G19,G22,G25,G28,G31,G34,G37,G40,G43,G46,G49,G52,G55,G58,G61,G64,G67,G70,G73,G76,G79,G82,G85,G88,G91,G94,G97)</f>
        <v>0</v>
      </c>
      <c r="H99" s="102">
        <f>SUM(H4,H7,H10,H13,H16,H19,H22,H25,H28,H31,H34,H37,H40,H43,H46,H49,H52,H55,H58,H61,H64,H67,H70,H73,H76,H79,H82,H85,H88,H91,H94,H97)</f>
        <v>0</v>
      </c>
      <c r="I99" s="102">
        <f>SUM(I4,I7,I10,I13,I16,I19,I22,I25,I28,I31,I34,I37,I40,I43,I46,I49,I52,I55,I58,I61,I64,I67,I70,I73,I76,I79,I82,I85,I88,I91,I94,I97)</f>
        <v>0</v>
      </c>
      <c r="J99" s="102">
        <f>SUM(J4,J7,J10,J13,J16,J19,J22,J25,J28,J31,J34,J37,J40,J43,J46,J49,J52,J55,J58,J61,J64,J67,J70,J73,J76,J79,J82,J85,J88,J91,J94,J97)</f>
        <v>0</v>
      </c>
      <c r="K99" s="102">
        <f>SUM(K4,K7,K10,K13,K16,K19,K22,K25,K28,K31,K34,K37,K40,K43,K46,K49,K52,K55,K58,K61,K64,K67,K70,K73,K76,K79,K82,K85,K88,K91,K94,K97)</f>
        <v>0</v>
      </c>
      <c r="L99" s="102">
        <f>SUM(L4,L7,L10,L13,L16,L19,L22,L25,L28,L31,L34,L37,L40,L43,L46,L49,L52,L55,L58,L61,L64,L67,L70,L73,L76,L79,L82,L85,L88,L91,L94,L97)</f>
        <v>0</v>
      </c>
      <c r="M99" s="102">
        <f>SUM(M4,M7,M10,M13,M16,M19,M22,M25,M28,M31,M34,M37,M40,M43,M46,M49,M52,M55,M58,M61,M64,M67,M70,M73,M76,M79,M82,M85,M88,M91,M94,M97)</f>
        <v>0</v>
      </c>
      <c r="N99" s="102">
        <f>SUM(N4,N7,N10,N13,N16,N19,N22,N25,N28,N31,N34,N37,N40,N43,N46,N49,N52,N55,N58,N61,N64,N67,N70,N73,N76,N79,N82,N85,N88,N91,N94,N97)</f>
        <v>0</v>
      </c>
      <c r="O99" s="102">
        <f>SUM(O4,O7,O10,O13,O16,O19,O22,O25,O28,O31,O34,O37,O40,O43,O46,O49,O52,O55,O58,O61,O64,O67,O70,O73,O76,O79,O82,O85,O88,O91,O94,O97)</f>
        <v>0</v>
      </c>
      <c r="P99" s="102">
        <f>SUM(P4,P7,P10,P13,P16,P19,P22,P25,P28,P31,P34,P37,P40,P43,P46,P49,P52,P55,P58,P61,P64,P67,P70,P73,P76,P79,P82,P85,P88,P91,P94,P97)</f>
        <v>0</v>
      </c>
      <c r="Q99" s="102">
        <f>SUM(Q4,Q7,Q10,Q13,Q16,Q19,Q22,Q25,Q28,Q31,Q34,Q37,Q40,Q43,Q46,Q49,Q52,Q55,Q58,Q61,Q64,Q67,Q70,Q73,Q76,Q79,Q82,Q85,Q88,Q91,Q94,Q97)</f>
        <v>0</v>
      </c>
      <c r="R99" s="102">
        <f>SUM(R4,R7,R10,R13,R16,R19,R22,R25,R28,R31,R34,R37,R40,R43,R46,R49,R52,R55,R58,R61,R64,R67,R70,R73,R76,R79,R82,R85,R88,R91,R94,R97)</f>
        <v>0</v>
      </c>
      <c r="S99" s="102">
        <f>SUM(S4,S7,S10,S13,S16,S19,S22,S25,S28,S31,S34,S37,S40,S43,S46,S49,S52,S55,S58,S61,S64,S67,S70,S73,S76,S79,S82,S85,S88,S91,S94,S97)</f>
        <v>0</v>
      </c>
      <c r="T99" s="102">
        <f>SUM(T4,T7,T10,T13,T16,T19,T22,T25,T28,T31,T34,T37,T40,T43,T46,T49,T52,T55,T58,T61,T64,T67,T70,T73,T76,T79,T82,T85,T88,T91,T94,T97)</f>
        <v>0</v>
      </c>
      <c r="U99" s="102">
        <f>SUM(U4,U7,U10,U13,U16,U19,U22,U25,U28,U31,U34,U37,U40,U43,U46,U49,U52,U55,U58,U61,U64,U67,U70,U73,U76,U79,U82,U85,U88,U91,U94,U97)</f>
        <v>0</v>
      </c>
      <c r="V99" s="102">
        <f>SUM(V4,V7,V10,V13,V16,V19,V22,V25,V28,V31,V34,V37,V40,V43,V46,V49,V52,V55,V58,V61,V64,V67,V70,V73,V76,V79,V82,V85,V88,V91,V94,V97)</f>
        <v>0</v>
      </c>
      <c r="W99" s="102">
        <f>SUM(W4,W7,W10,W13,W16,W19,W22,W25,W28,W31,W34,W37,W40,W43,W46,W49,W52,W55,W58,W61,W64,W67,W70,W73,W76,W79,W82,W85,W88,W91,W94,W97)</f>
        <v>0</v>
      </c>
      <c r="X99" s="102">
        <f>SUM(X4,X7,X10,X13,X16,X19,X22,X25,X28,X31,X34,X37,X40,X43,X46,X49,X52,X55,X58,X61,X64,X67,X70,X73,X76,X79,X82,X85,X88,X91,X94,X97)</f>
        <v>0</v>
      </c>
      <c r="Y99" s="102">
        <f>SUM(Y4,Y7,Y10,Y13,Y16,Y19,Y22,Y25,Y28,Y31,Y34,Y37,Y40,Y43,Y46,Y49,Y52,Y55,Y58,Y61,Y64,Y67,Y70,Y73,Y76,Y79,Y82,Y85,Y88,Y91,Y94,Y97)</f>
        <v>0</v>
      </c>
      <c r="Z99" s="102">
        <f>SUM(Z4,Z7,Z10,Z13,Z16,Z19,Z22,Z25,Z28,Z31,Z34,Z37,Z40,Z43,Z46,Z49,Z52,Z55,Z58,Z61,Z64,Z67,Z70,Z73,Z76,Z79,Z82,Z85,Z88,Z91,Z94,Z97)</f>
        <v>0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1"/>
      <c r="G100" s="111"/>
      <c r="J100" s="111"/>
      <c r="K100" s="111"/>
      <c r="L100" s="110"/>
      <c r="M100" s="111"/>
      <c r="O100" s="112"/>
      <c r="Q100" s="111"/>
      <c r="R100" s="111"/>
      <c r="U100" s="112"/>
      <c r="W100" s="112"/>
      <c r="Y100" s="112"/>
      <c r="Z100" s="111"/>
      <c r="AA100" s="111"/>
      <c r="AB100" s="111"/>
      <c r="AD100" s="111"/>
      <c r="AE100" s="111"/>
      <c r="AF100" s="111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1"/>
      <c r="G101" s="111"/>
      <c r="J101" s="111"/>
      <c r="K101" s="111"/>
      <c r="L101" s="110"/>
      <c r="M101" s="111"/>
      <c r="O101" s="112"/>
      <c r="Q101" s="111"/>
      <c r="R101" s="111"/>
      <c r="U101" s="112"/>
      <c r="W101" s="112"/>
      <c r="Y101" s="112"/>
      <c r="Z101" s="111"/>
      <c r="AA101" s="111"/>
      <c r="AB101" s="111"/>
      <c r="AD101" s="111"/>
      <c r="AE101" s="111"/>
      <c r="AF101" s="111"/>
    </row>
    <row r="102" spans="1:52" ht="12" thickBot="1" x14ac:dyDescent="0.25">
      <c r="A102" s="106"/>
      <c r="B102" s="116"/>
      <c r="C102" s="85"/>
      <c r="D102" s="117"/>
      <c r="E102" s="118"/>
      <c r="F102" s="111"/>
      <c r="G102" s="111"/>
      <c r="J102" s="111"/>
      <c r="K102" s="111"/>
      <c r="L102" s="110"/>
      <c r="M102" s="111"/>
      <c r="N102" s="111"/>
      <c r="O102" s="112"/>
      <c r="Q102" s="111"/>
      <c r="R102" s="111"/>
      <c r="S102" s="111"/>
      <c r="U102" s="112"/>
      <c r="V102" s="111"/>
      <c r="W102" s="112"/>
      <c r="Y102" s="112"/>
      <c r="Z102" s="111"/>
      <c r="AA102" s="111"/>
      <c r="AB102" s="111"/>
      <c r="AD102" s="111"/>
      <c r="AE102" s="111"/>
      <c r="AF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G103" s="111"/>
      <c r="J103" s="111"/>
      <c r="K103" s="111"/>
      <c r="L103" s="110"/>
      <c r="M103" s="111"/>
      <c r="N103" s="111"/>
      <c r="O103" s="97"/>
      <c r="Q103" s="111"/>
      <c r="R103" s="111"/>
      <c r="S103" s="111"/>
      <c r="U103" s="111"/>
      <c r="V103" s="111"/>
      <c r="W103" s="97"/>
      <c r="Y103" s="111"/>
      <c r="Z103" s="111"/>
      <c r="AA103" s="111"/>
      <c r="AB103" s="111"/>
      <c r="AD103" s="111"/>
      <c r="AE103" s="111"/>
      <c r="AF103" s="111"/>
    </row>
    <row r="104" spans="1:52" x14ac:dyDescent="0.2">
      <c r="A104" s="62"/>
      <c r="B104" s="122"/>
      <c r="E104" s="118"/>
      <c r="F104" s="111"/>
      <c r="G104" s="111"/>
      <c r="J104" s="111"/>
      <c r="K104" s="111"/>
      <c r="L104" s="110"/>
      <c r="M104" s="111"/>
      <c r="N104" s="111"/>
      <c r="O104" s="112"/>
      <c r="Q104" s="111"/>
      <c r="R104" s="111"/>
      <c r="S104" s="111"/>
      <c r="U104" s="111"/>
      <c r="V104" s="111"/>
      <c r="W104" s="112"/>
      <c r="Y104" s="111"/>
      <c r="Z104" s="111"/>
      <c r="AA104" s="111"/>
      <c r="AB104" s="111"/>
      <c r="AD104" s="111"/>
      <c r="AE104" s="111"/>
      <c r="AF104" s="111"/>
    </row>
    <row r="105" spans="1:52" x14ac:dyDescent="0.2">
      <c r="A105" s="99"/>
      <c r="B105" s="99"/>
      <c r="C105" s="123"/>
      <c r="E105" s="118"/>
      <c r="F105" s="111"/>
      <c r="G105" s="111"/>
      <c r="J105" s="111"/>
      <c r="K105" s="111"/>
      <c r="L105" s="110"/>
      <c r="M105" s="111"/>
      <c r="N105" s="111"/>
      <c r="O105" s="112"/>
      <c r="Q105" s="111"/>
      <c r="R105" s="111"/>
      <c r="S105" s="111"/>
      <c r="U105" s="111"/>
      <c r="V105" s="111"/>
      <c r="W105" s="112"/>
      <c r="Y105" s="111"/>
      <c r="Z105" s="111"/>
      <c r="AA105" s="111"/>
      <c r="AB105" s="111"/>
      <c r="AD105" s="111"/>
      <c r="AE105" s="111"/>
      <c r="AF105" s="111"/>
    </row>
    <row r="106" spans="1:52" x14ac:dyDescent="0.2">
      <c r="A106" s="99"/>
      <c r="B106" s="124"/>
      <c r="E106" s="118"/>
      <c r="F106" s="111"/>
      <c r="G106" s="111"/>
      <c r="J106" s="111"/>
      <c r="K106" s="111"/>
      <c r="L106" s="110"/>
      <c r="M106" s="111"/>
      <c r="N106" s="111"/>
      <c r="O106" s="112"/>
      <c r="Q106" s="111"/>
      <c r="R106" s="111"/>
      <c r="S106" s="111"/>
      <c r="U106" s="111"/>
      <c r="V106" s="111"/>
      <c r="W106" s="112"/>
      <c r="Y106" s="111"/>
      <c r="Z106" s="111"/>
      <c r="AA106" s="111"/>
      <c r="AB106" s="111"/>
      <c r="AD106" s="111"/>
      <c r="AE106" s="111"/>
      <c r="AF106" s="111"/>
    </row>
    <row r="107" spans="1:52" x14ac:dyDescent="0.2">
      <c r="A107" s="99"/>
      <c r="B107" s="124"/>
      <c r="E107" s="118"/>
      <c r="F107" s="111"/>
      <c r="G107" s="111"/>
      <c r="J107" s="111"/>
      <c r="K107" s="111"/>
      <c r="L107" s="110"/>
      <c r="M107" s="111"/>
      <c r="N107" s="111"/>
      <c r="O107" s="112"/>
      <c r="Q107" s="111"/>
      <c r="R107" s="111"/>
      <c r="S107" s="111"/>
      <c r="U107" s="111"/>
      <c r="V107" s="111"/>
      <c r="W107" s="112"/>
      <c r="Y107" s="111"/>
      <c r="Z107" s="111"/>
      <c r="AA107" s="111"/>
      <c r="AB107" s="111"/>
      <c r="AD107" s="111"/>
      <c r="AE107" s="111"/>
      <c r="AF107" s="111"/>
    </row>
    <row r="108" spans="1:52" x14ac:dyDescent="0.2">
      <c r="A108" s="99"/>
      <c r="B108" s="124"/>
      <c r="E108" s="118"/>
      <c r="F108" s="111"/>
      <c r="G108" s="111"/>
      <c r="J108" s="111"/>
      <c r="K108" s="111"/>
      <c r="L108" s="110"/>
      <c r="M108" s="111"/>
      <c r="N108" s="111"/>
      <c r="O108" s="112"/>
      <c r="Q108" s="111"/>
      <c r="R108" s="111"/>
      <c r="S108" s="111"/>
      <c r="U108" s="111"/>
      <c r="V108" s="111"/>
      <c r="W108" s="112"/>
      <c r="Y108" s="111"/>
      <c r="Z108" s="111"/>
      <c r="AA108" s="111"/>
      <c r="AB108" s="111"/>
      <c r="AD108" s="111"/>
      <c r="AE108" s="111"/>
      <c r="AF108" s="111"/>
    </row>
    <row r="109" spans="1:52" x14ac:dyDescent="0.2">
      <c r="A109" s="99"/>
      <c r="B109" s="124"/>
      <c r="E109" s="118"/>
      <c r="F109" s="111"/>
      <c r="G109" s="111"/>
      <c r="J109" s="111"/>
      <c r="K109" s="111"/>
      <c r="L109" s="110"/>
      <c r="M109" s="111"/>
      <c r="N109" s="111"/>
      <c r="O109" s="112"/>
      <c r="Q109" s="111"/>
      <c r="R109" s="111"/>
      <c r="S109" s="111"/>
      <c r="U109" s="111"/>
      <c r="V109" s="111"/>
      <c r="W109" s="112"/>
      <c r="Y109" s="111"/>
      <c r="Z109" s="111"/>
      <c r="AA109" s="111"/>
      <c r="AB109" s="111"/>
      <c r="AD109" s="111"/>
      <c r="AE109" s="111"/>
      <c r="AF109" s="111"/>
    </row>
    <row r="110" spans="1:52" x14ac:dyDescent="0.2">
      <c r="A110" s="99"/>
      <c r="B110" s="124"/>
      <c r="E110" s="118"/>
      <c r="F110" s="111"/>
      <c r="G110" s="111"/>
      <c r="J110" s="111"/>
      <c r="K110" s="111"/>
      <c r="L110" s="110"/>
      <c r="M110" s="111"/>
      <c r="N110" s="111"/>
      <c r="O110" s="112"/>
      <c r="Q110" s="111"/>
      <c r="R110" s="111"/>
      <c r="S110" s="111"/>
      <c r="U110" s="111"/>
      <c r="V110" s="111"/>
      <c r="W110" s="112"/>
      <c r="Y110" s="111"/>
      <c r="Z110" s="111"/>
      <c r="AA110" s="111"/>
      <c r="AB110" s="111"/>
      <c r="AD110" s="111"/>
      <c r="AE110" s="111"/>
      <c r="AF110" s="111"/>
    </row>
    <row r="111" spans="1:52" x14ac:dyDescent="0.2">
      <c r="A111" s="62"/>
      <c r="B111" s="125"/>
      <c r="E111" s="118"/>
      <c r="F111" s="111"/>
      <c r="G111" s="111"/>
      <c r="J111" s="111"/>
      <c r="K111" s="111"/>
      <c r="L111" s="110"/>
      <c r="M111" s="111"/>
      <c r="N111" s="111"/>
      <c r="O111" s="112"/>
      <c r="Q111" s="111"/>
      <c r="R111" s="111"/>
      <c r="S111" s="111"/>
      <c r="U111" s="111"/>
      <c r="V111" s="111"/>
      <c r="W111" s="112"/>
      <c r="Y111" s="111"/>
      <c r="Z111" s="111"/>
      <c r="AA111" s="111"/>
      <c r="AB111" s="111"/>
      <c r="AD111" s="111"/>
      <c r="AE111" s="111"/>
      <c r="AF111" s="111"/>
    </row>
    <row r="112" spans="1:52" x14ac:dyDescent="0.2">
      <c r="A112" s="62"/>
      <c r="B112" s="125"/>
      <c r="E112" s="126"/>
      <c r="F112" s="99"/>
      <c r="G112" s="99"/>
      <c r="H112" s="62"/>
      <c r="I112" s="62"/>
      <c r="J112" s="99"/>
      <c r="K112" s="99"/>
      <c r="L112" s="62"/>
      <c r="M112" s="111"/>
      <c r="N112" s="99"/>
      <c r="O112" s="112"/>
      <c r="P112" s="62"/>
      <c r="Q112" s="99"/>
      <c r="R112" s="99"/>
      <c r="S112" s="99"/>
      <c r="T112" s="62"/>
      <c r="U112" s="111"/>
      <c r="V112" s="99"/>
      <c r="W112" s="112"/>
      <c r="X112" s="62"/>
      <c r="Y112" s="111"/>
      <c r="Z112" s="111"/>
      <c r="AA112" s="111"/>
      <c r="AB112" s="99"/>
      <c r="AC112" s="62"/>
      <c r="AD112" s="99"/>
      <c r="AE112" s="99"/>
      <c r="AF112" s="111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</row>
    <row r="113" spans="1:52" x14ac:dyDescent="0.2">
      <c r="A113" s="62"/>
      <c r="E113" s="126"/>
      <c r="F113" s="99"/>
      <c r="G113" s="99"/>
      <c r="H113" s="62"/>
      <c r="I113" s="62"/>
      <c r="J113" s="99"/>
      <c r="K113" s="99"/>
      <c r="L113" s="62"/>
      <c r="M113" s="111"/>
      <c r="N113" s="99"/>
      <c r="O113" s="112"/>
      <c r="P113" s="62"/>
      <c r="Q113" s="99"/>
      <c r="R113" s="99"/>
      <c r="S113" s="99"/>
      <c r="T113" s="62"/>
      <c r="U113" s="111"/>
      <c r="V113" s="99"/>
      <c r="W113" s="112"/>
      <c r="X113" s="62"/>
      <c r="Y113" s="111"/>
      <c r="Z113" s="111"/>
      <c r="AA113" s="111"/>
      <c r="AB113" s="99"/>
      <c r="AC113" s="62"/>
      <c r="AD113" s="99"/>
      <c r="AE113" s="99"/>
      <c r="AF113" s="111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</row>
    <row r="114" spans="1:52" x14ac:dyDescent="0.2">
      <c r="A114" s="62"/>
      <c r="B114" s="125"/>
      <c r="E114" s="126"/>
      <c r="F114" s="99"/>
      <c r="G114" s="99"/>
      <c r="H114" s="62"/>
      <c r="I114" s="62"/>
      <c r="J114" s="99"/>
      <c r="K114" s="99"/>
      <c r="L114" s="62"/>
      <c r="M114" s="111"/>
      <c r="N114" s="99"/>
      <c r="O114" s="112"/>
      <c r="P114" s="62"/>
      <c r="Q114" s="99"/>
      <c r="R114" s="99"/>
      <c r="S114" s="99"/>
      <c r="T114" s="62"/>
      <c r="U114" s="111"/>
      <c r="V114" s="99"/>
      <c r="W114" s="112"/>
      <c r="X114" s="62"/>
      <c r="Y114" s="111"/>
      <c r="Z114" s="111"/>
      <c r="AA114" s="111"/>
      <c r="AB114" s="99"/>
      <c r="AC114" s="62"/>
      <c r="AD114" s="99"/>
      <c r="AE114" s="99"/>
      <c r="AF114" s="111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</row>
    <row r="115" spans="1:52" x14ac:dyDescent="0.2">
      <c r="A115" s="62"/>
      <c r="B115" s="125"/>
      <c r="E115" s="126"/>
      <c r="F115" s="99"/>
      <c r="G115" s="99"/>
      <c r="H115" s="62"/>
      <c r="I115" s="62"/>
      <c r="J115" s="99"/>
      <c r="K115" s="99"/>
      <c r="L115" s="62"/>
      <c r="M115" s="111"/>
      <c r="N115" s="99"/>
      <c r="O115" s="112"/>
      <c r="P115" s="62"/>
      <c r="Q115" s="99"/>
      <c r="R115" s="99"/>
      <c r="S115" s="99"/>
      <c r="T115" s="62"/>
      <c r="U115" s="111"/>
      <c r="V115" s="99"/>
      <c r="W115" s="112"/>
      <c r="X115" s="62"/>
      <c r="Y115" s="111"/>
      <c r="Z115" s="111"/>
      <c r="AA115" s="111"/>
      <c r="AB115" s="99"/>
      <c r="AC115" s="62"/>
      <c r="AD115" s="99"/>
      <c r="AE115" s="99"/>
      <c r="AF115" s="111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</row>
    <row r="116" spans="1:52" x14ac:dyDescent="0.2">
      <c r="A116" s="62"/>
      <c r="B116" s="125"/>
      <c r="E116" s="126"/>
      <c r="F116" s="99"/>
      <c r="G116" s="99"/>
      <c r="H116" s="62"/>
      <c r="I116" s="62"/>
      <c r="J116" s="99"/>
      <c r="K116" s="99"/>
      <c r="L116" s="62"/>
      <c r="M116" s="111"/>
      <c r="N116" s="99"/>
      <c r="O116" s="112"/>
      <c r="P116" s="62"/>
      <c r="Q116" s="99"/>
      <c r="R116" s="99"/>
      <c r="S116" s="99"/>
      <c r="T116" s="62"/>
      <c r="U116" s="111"/>
      <c r="V116" s="99"/>
      <c r="W116" s="112"/>
      <c r="X116" s="62"/>
      <c r="Y116" s="111"/>
      <c r="Z116" s="111"/>
      <c r="AA116" s="111"/>
      <c r="AB116" s="99"/>
      <c r="AC116" s="62"/>
      <c r="AD116" s="99"/>
      <c r="AE116" s="99"/>
      <c r="AF116" s="111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</row>
    <row r="117" spans="1:52" x14ac:dyDescent="0.2">
      <c r="A117" s="62"/>
      <c r="B117" s="125"/>
      <c r="E117" s="126"/>
      <c r="F117" s="99"/>
      <c r="G117" s="99"/>
      <c r="H117" s="62"/>
      <c r="I117" s="62"/>
      <c r="J117" s="99"/>
      <c r="K117" s="99"/>
      <c r="L117" s="62"/>
      <c r="M117" s="111"/>
      <c r="N117" s="99"/>
      <c r="O117" s="112"/>
      <c r="P117" s="62"/>
      <c r="Q117" s="99"/>
      <c r="R117" s="99"/>
      <c r="S117" s="99"/>
      <c r="T117" s="62"/>
      <c r="U117" s="111"/>
      <c r="V117" s="99"/>
      <c r="W117" s="112"/>
      <c r="X117" s="62"/>
      <c r="Y117" s="111"/>
      <c r="Z117" s="111"/>
      <c r="AA117" s="111"/>
      <c r="AB117" s="99"/>
      <c r="AC117" s="62"/>
      <c r="AD117" s="99"/>
      <c r="AE117" s="99"/>
      <c r="AF117" s="111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</row>
    <row r="118" spans="1:52" x14ac:dyDescent="0.2">
      <c r="A118" s="62"/>
      <c r="B118" s="125"/>
      <c r="E118" s="126"/>
      <c r="F118" s="99"/>
      <c r="G118" s="99"/>
      <c r="H118" s="62"/>
      <c r="I118" s="62"/>
      <c r="J118" s="99"/>
      <c r="K118" s="99"/>
      <c r="L118" s="62"/>
      <c r="M118" s="111"/>
      <c r="N118" s="99"/>
      <c r="O118" s="111"/>
      <c r="P118" s="62"/>
      <c r="Q118" s="99"/>
      <c r="R118" s="99"/>
      <c r="S118" s="99"/>
      <c r="T118" s="62"/>
      <c r="U118" s="111"/>
      <c r="V118" s="99"/>
      <c r="W118" s="111"/>
      <c r="X118" s="62"/>
      <c r="Y118" s="111"/>
      <c r="Z118" s="111"/>
      <c r="AA118" s="111"/>
      <c r="AB118" s="99"/>
      <c r="AC118" s="62"/>
      <c r="AD118" s="99"/>
      <c r="AE118" s="99"/>
      <c r="AF118" s="111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</row>
    <row r="119" spans="1:52" x14ac:dyDescent="0.2">
      <c r="A119" s="62"/>
      <c r="B119" s="125"/>
      <c r="E119" s="126"/>
      <c r="F119" s="99"/>
      <c r="G119" s="99"/>
      <c r="H119" s="62"/>
      <c r="I119" s="62"/>
      <c r="J119" s="99"/>
      <c r="K119" s="99"/>
      <c r="L119" s="62"/>
      <c r="M119" s="111"/>
      <c r="N119" s="99"/>
      <c r="O119" s="111"/>
      <c r="P119" s="62"/>
      <c r="Q119" s="99"/>
      <c r="R119" s="99"/>
      <c r="S119" s="99"/>
      <c r="T119" s="62"/>
      <c r="U119" s="111"/>
      <c r="V119" s="99"/>
      <c r="W119" s="111"/>
      <c r="X119" s="62"/>
      <c r="Y119" s="111"/>
      <c r="Z119" s="111"/>
      <c r="AA119" s="111"/>
      <c r="AB119" s="99"/>
      <c r="AC119" s="62"/>
      <c r="AD119" s="99"/>
      <c r="AE119" s="99"/>
      <c r="AF119" s="111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</row>
    <row r="120" spans="1:52" x14ac:dyDescent="0.2">
      <c r="A120" s="62"/>
      <c r="E120" s="126"/>
      <c r="F120" s="99"/>
      <c r="G120" s="99"/>
      <c r="H120" s="62"/>
      <c r="I120" s="62"/>
      <c r="J120" s="99"/>
      <c r="K120" s="99"/>
      <c r="L120" s="62"/>
      <c r="M120" s="111"/>
      <c r="N120" s="99"/>
      <c r="O120" s="111"/>
      <c r="P120" s="62"/>
      <c r="Q120" s="99"/>
      <c r="R120" s="99"/>
      <c r="S120" s="99"/>
      <c r="T120" s="62"/>
      <c r="U120" s="111"/>
      <c r="V120" s="99"/>
      <c r="W120" s="111"/>
      <c r="X120" s="62"/>
      <c r="Y120" s="111"/>
      <c r="Z120" s="111"/>
      <c r="AA120" s="111"/>
      <c r="AB120" s="99"/>
      <c r="AC120" s="62"/>
      <c r="AD120" s="99"/>
      <c r="AE120" s="99"/>
      <c r="AF120" s="111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</row>
    <row r="121" spans="1:52" x14ac:dyDescent="0.2">
      <c r="A121" s="62"/>
      <c r="B121" s="125"/>
      <c r="E121" s="126"/>
      <c r="F121" s="99"/>
      <c r="G121" s="99"/>
      <c r="H121" s="62"/>
      <c r="I121" s="62"/>
      <c r="J121" s="99"/>
      <c r="K121" s="99"/>
      <c r="L121" s="62"/>
      <c r="M121" s="111"/>
      <c r="N121" s="99"/>
      <c r="O121" s="111"/>
      <c r="P121" s="62"/>
      <c r="Q121" s="99"/>
      <c r="R121" s="99"/>
      <c r="S121" s="99"/>
      <c r="T121" s="62"/>
      <c r="U121" s="111"/>
      <c r="V121" s="99"/>
      <c r="W121" s="111"/>
      <c r="X121" s="62"/>
      <c r="Y121" s="111"/>
      <c r="Z121" s="111"/>
      <c r="AA121" s="111"/>
      <c r="AB121" s="99"/>
      <c r="AC121" s="62"/>
      <c r="AD121" s="99"/>
      <c r="AE121" s="99"/>
      <c r="AF121" s="111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</row>
    <row r="122" spans="1:52" x14ac:dyDescent="0.2">
      <c r="A122" s="62"/>
      <c r="B122" s="125"/>
      <c r="E122" s="126"/>
      <c r="F122" s="99"/>
      <c r="G122" s="99"/>
      <c r="H122" s="62"/>
      <c r="I122" s="62"/>
      <c r="J122" s="99"/>
      <c r="K122" s="99"/>
      <c r="L122" s="62"/>
      <c r="M122" s="111"/>
      <c r="N122" s="99"/>
      <c r="O122" s="111"/>
      <c r="P122" s="62"/>
      <c r="Q122" s="99"/>
      <c r="R122" s="99"/>
      <c r="S122" s="99"/>
      <c r="T122" s="62"/>
      <c r="U122" s="111"/>
      <c r="V122" s="99"/>
      <c r="W122" s="111"/>
      <c r="X122" s="62"/>
      <c r="Y122" s="111"/>
      <c r="Z122" s="111"/>
      <c r="AA122" s="111"/>
      <c r="AB122" s="99"/>
      <c r="AC122" s="62"/>
      <c r="AD122" s="99"/>
      <c r="AE122" s="99"/>
      <c r="AF122" s="111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</row>
    <row r="123" spans="1:52" x14ac:dyDescent="0.2">
      <c r="E123" s="126"/>
      <c r="F123" s="99"/>
      <c r="G123" s="99"/>
      <c r="H123" s="62"/>
      <c r="I123" s="62"/>
      <c r="J123" s="99"/>
      <c r="K123" s="99"/>
      <c r="L123" s="62"/>
      <c r="M123" s="111"/>
      <c r="N123" s="99"/>
      <c r="O123" s="111"/>
      <c r="P123" s="62"/>
      <c r="Q123" s="99"/>
      <c r="R123" s="99"/>
      <c r="S123" s="99"/>
      <c r="T123" s="62"/>
      <c r="U123" s="111"/>
      <c r="V123" s="99"/>
      <c r="W123" s="111"/>
      <c r="X123" s="62"/>
      <c r="Y123" s="111"/>
      <c r="Z123" s="111"/>
      <c r="AA123" s="111"/>
      <c r="AB123" s="99"/>
      <c r="AC123" s="62"/>
      <c r="AD123" s="99"/>
      <c r="AE123" s="99"/>
      <c r="AF123" s="111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</row>
    <row r="124" spans="1:52" x14ac:dyDescent="0.2">
      <c r="E124" s="126"/>
      <c r="F124" s="99"/>
      <c r="G124" s="99"/>
      <c r="H124" s="62"/>
      <c r="I124" s="62"/>
      <c r="J124" s="99"/>
      <c r="K124" s="99"/>
      <c r="L124" s="62"/>
      <c r="M124" s="111"/>
      <c r="N124" s="99"/>
      <c r="O124" s="111"/>
      <c r="P124" s="62"/>
      <c r="Q124" s="99"/>
      <c r="R124" s="99"/>
      <c r="S124" s="99"/>
      <c r="T124" s="62"/>
      <c r="U124" s="111"/>
      <c r="V124" s="99"/>
      <c r="W124" s="111"/>
      <c r="X124" s="62"/>
      <c r="Y124" s="111"/>
      <c r="Z124" s="111"/>
      <c r="AA124" s="111"/>
      <c r="AB124" s="99"/>
      <c r="AC124" s="62"/>
      <c r="AD124" s="99"/>
      <c r="AE124" s="99"/>
      <c r="AF124" s="111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</row>
    <row r="125" spans="1:52" x14ac:dyDescent="0.2">
      <c r="E125" s="126"/>
      <c r="F125" s="99"/>
      <c r="G125" s="99"/>
      <c r="H125" s="62"/>
      <c r="I125" s="62"/>
      <c r="J125" s="99"/>
      <c r="K125" s="99"/>
      <c r="L125" s="62"/>
      <c r="M125" s="111"/>
      <c r="N125" s="99"/>
      <c r="O125" s="111"/>
      <c r="P125" s="62"/>
      <c r="Q125" s="99"/>
      <c r="R125" s="99"/>
      <c r="S125" s="99"/>
      <c r="T125" s="62"/>
      <c r="U125" s="111"/>
      <c r="V125" s="99"/>
      <c r="W125" s="111"/>
      <c r="X125" s="62"/>
      <c r="Y125" s="111"/>
      <c r="Z125" s="111"/>
      <c r="AA125" s="111"/>
      <c r="AB125" s="99"/>
      <c r="AC125" s="62"/>
      <c r="AD125" s="99"/>
      <c r="AE125" s="99"/>
      <c r="AF125" s="111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</row>
    <row r="126" spans="1:52" x14ac:dyDescent="0.2">
      <c r="E126" s="126"/>
      <c r="F126" s="99"/>
      <c r="G126" s="99"/>
      <c r="H126" s="62"/>
      <c r="I126" s="62"/>
      <c r="J126" s="99"/>
      <c r="K126" s="99"/>
      <c r="L126" s="62"/>
      <c r="M126" s="111"/>
      <c r="N126" s="99"/>
      <c r="O126" s="111"/>
      <c r="P126" s="62"/>
      <c r="Q126" s="99"/>
      <c r="R126" s="99"/>
      <c r="S126" s="99"/>
      <c r="T126" s="62"/>
      <c r="U126" s="111"/>
      <c r="V126" s="99"/>
      <c r="W126" s="111"/>
      <c r="X126" s="62"/>
      <c r="Y126" s="111"/>
      <c r="Z126" s="111"/>
      <c r="AA126" s="111"/>
      <c r="AB126" s="99"/>
      <c r="AC126" s="62"/>
      <c r="AD126" s="99"/>
      <c r="AE126" s="99"/>
      <c r="AF126" s="111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</row>
    <row r="127" spans="1:52" x14ac:dyDescent="0.2">
      <c r="E127" s="126"/>
      <c r="F127" s="99"/>
      <c r="G127" s="99"/>
      <c r="H127" s="62"/>
      <c r="I127" s="62"/>
      <c r="J127" s="99"/>
      <c r="K127" s="99"/>
      <c r="L127" s="62"/>
      <c r="M127" s="111"/>
      <c r="N127" s="99"/>
      <c r="O127" s="111"/>
      <c r="P127" s="62"/>
      <c r="Q127" s="99"/>
      <c r="R127" s="99"/>
      <c r="S127" s="99"/>
      <c r="T127" s="62"/>
      <c r="U127" s="111"/>
      <c r="V127" s="99"/>
      <c r="W127" s="111"/>
      <c r="X127" s="62"/>
      <c r="Y127" s="111"/>
      <c r="Z127" s="111"/>
      <c r="AA127" s="111"/>
      <c r="AB127" s="99"/>
      <c r="AC127" s="62"/>
      <c r="AD127" s="99"/>
      <c r="AE127" s="99"/>
      <c r="AF127" s="111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</row>
  </sheetData>
  <sheetProtection algorithmName="SHA-512" hashValue="QlBvmGuXvh1MaNZfMZ5icbNvjxRlme5M7UDNTM84zcyyy4I256wH82+1JIL6qEqTUFyQNmnWlJxEu3O6RAF8Tg==" saltValue="6DLkx+woNHDx7ZLR9YRwnQ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 activeCell="J23" sqref="J23:J24"/>
      <pageMargins left="0.7" right="0.7" top="0.75" bottom="0.75" header="0.3" footer="0.3"/>
      <pageSetup orientation="portrait" r:id="rId1"/>
    </customSheetView>
  </customSheetViews>
  <dataValidations count="2">
    <dataValidation type="custom" allowBlank="1" showInputMessage="1" showErrorMessage="1" errorTitle="Invalid Entry" error="Please input time in 15 minute increments." sqref="E14:AZ15 E17:AZ18 E5:AZ6 E20:AZ21 E23:AZ24 E29:AZ30 E32:AZ33 E35:AZ36 E38:AZ39 E41:AZ42 E44:AZ45 E47:AZ48 E50:AZ51 E53:AZ54 E56:AZ57 E59:AZ60 E62:AZ63 E65:AZ66 E68:AZ69 E71:AZ72 E74:AZ75 E77:AZ78 E80:AZ81 E83:AZ84 E86:AZ87 E89:AZ90 E92:AZ93 E95:AZ96 E26:AZ27 E8:AZ9 E11:AZ12 E2:AZ3">
      <formula1>MOD(ROUND(E2*24,3),0.25)=0</formula1>
    </dataValidation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</dataValidations>
  <pageMargins left="0.7" right="0.7" top="0.75" bottom="0.75" header="0.3" footer="0.3"/>
  <pageSetup orientation="portrait" r:id="rId2"/>
  <ignoredErrors>
    <ignoredError sqref="B2 B5:B7 B3 B4" unlockedFormula="1"/>
    <ignoredError sqref="A3:A4 A6:A7 A9:A10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</sheetPr>
  <dimension ref="A1:AO39"/>
  <sheetViews>
    <sheetView zoomScaleNormal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H1" sqref="H1:AO22"/>
    </sheetView>
  </sheetViews>
  <sheetFormatPr defaultColWidth="9.140625" defaultRowHeight="11.25" x14ac:dyDescent="0.2"/>
  <cols>
    <col min="1" max="1" width="19.28515625" style="127" bestFit="1" customWidth="1"/>
    <col min="2" max="2" width="14.140625" style="62" bestFit="1" customWidth="1"/>
    <col min="3" max="3" width="8.7109375" style="110" bestFit="1" customWidth="1"/>
    <col min="4" max="4" width="9.140625" style="177" bestFit="1" customWidth="1"/>
    <col min="5" max="5" width="6.85546875" style="177" bestFit="1" customWidth="1"/>
    <col min="6" max="6" width="9.140625" style="178" bestFit="1" customWidth="1"/>
    <col min="7" max="7" width="8.42578125" style="188" bestFit="1" customWidth="1"/>
    <col min="8" max="8" width="7.42578125" style="62" bestFit="1" customWidth="1"/>
    <col min="9" max="10" width="8" style="110" bestFit="1" customWidth="1"/>
    <col min="11" max="11" width="7.42578125" style="110" bestFit="1" customWidth="1"/>
    <col min="12" max="13" width="6.5703125" style="62" bestFit="1" customWidth="1"/>
    <col min="14" max="14" width="6.42578125" style="62" bestFit="1" customWidth="1"/>
    <col min="15" max="15" width="6.5703125" style="62" bestFit="1" customWidth="1"/>
    <col min="16" max="17" width="6.42578125" style="62" bestFit="1" customWidth="1"/>
    <col min="18" max="41" width="4.85546875" style="62" bestFit="1" customWidth="1"/>
    <col min="42" max="16384" width="9.140625" style="62"/>
  </cols>
  <sheetData>
    <row r="1" spans="1:41" ht="12" thickBot="1" x14ac:dyDescent="0.25">
      <c r="A1" s="137" t="s">
        <v>16</v>
      </c>
      <c r="B1" s="138" t="s">
        <v>14</v>
      </c>
      <c r="C1" s="139" t="s">
        <v>9</v>
      </c>
      <c r="D1" s="140" t="s">
        <v>17</v>
      </c>
      <c r="E1" s="140" t="s">
        <v>6</v>
      </c>
      <c r="F1" s="141" t="s">
        <v>99</v>
      </c>
      <c r="G1" s="142" t="s">
        <v>15</v>
      </c>
      <c r="H1" s="534" t="s">
        <v>208</v>
      </c>
      <c r="I1" s="535" t="s">
        <v>156</v>
      </c>
      <c r="J1" s="535" t="s">
        <v>156</v>
      </c>
      <c r="K1" s="535" t="s">
        <v>193</v>
      </c>
      <c r="L1" s="535" t="s">
        <v>177</v>
      </c>
      <c r="M1" s="535"/>
      <c r="N1" s="535"/>
      <c r="O1" s="535"/>
      <c r="P1" s="535"/>
      <c r="Q1" s="535"/>
      <c r="R1" s="531"/>
      <c r="S1" s="535"/>
      <c r="T1" s="535"/>
      <c r="U1" s="535"/>
      <c r="V1" s="535"/>
      <c r="W1" s="531"/>
      <c r="X1" s="535"/>
      <c r="Y1" s="535"/>
      <c r="Z1" s="535"/>
      <c r="AA1" s="531"/>
      <c r="AB1" s="535"/>
      <c r="AC1" s="535"/>
      <c r="AD1" s="535"/>
      <c r="AE1" s="535"/>
      <c r="AF1" s="535"/>
      <c r="AG1" s="535"/>
      <c r="AH1" s="535"/>
      <c r="AI1" s="535"/>
      <c r="AJ1" s="535"/>
      <c r="AK1" s="535"/>
      <c r="AL1" s="535"/>
      <c r="AM1" s="535"/>
      <c r="AN1" s="535"/>
      <c r="AO1" s="536"/>
    </row>
    <row r="2" spans="1:41" x14ac:dyDescent="0.2">
      <c r="A2" s="427">
        <f>IF(Import!V7&lt;&gt;"",Import!V7,"")</f>
        <v>42537</v>
      </c>
      <c r="B2" s="548"/>
      <c r="C2" s="143">
        <f t="shared" ref="C2:C17" si="0">SUM(H2:AL2)</f>
        <v>5</v>
      </c>
      <c r="D2" s="144">
        <f t="shared" ref="D2:D17" si="1">SUMPRODUCT(H2:AO2,$H$19:$AO$19)</f>
        <v>60</v>
      </c>
      <c r="E2" s="144">
        <f>G2*8</f>
        <v>0</v>
      </c>
      <c r="F2" s="145">
        <f>E2-(D2*1.26)</f>
        <v>-75.599999999999994</v>
      </c>
      <c r="G2" s="544"/>
      <c r="H2" s="146">
        <f>SUMIFS(Import!$G:$G,Import!$A:$A,H$1,Import!$B:$B,$A2,Import!$C:$C,$A$1,Import!$D:$D,H$21)</f>
        <v>5</v>
      </c>
      <c r="I2" s="147">
        <f>SUMIFS(Import!$G:$G,Import!$A:$A,I$1,Import!$B:$B,$A2,Import!$C:$C,$A$1,Import!$D:$D,I$21)</f>
        <v>0</v>
      </c>
      <c r="J2" s="147">
        <f>SUMIFS(Import!$G:$G,Import!$A:$A,J$1,Import!$B:$B,$A2,Import!$C:$C,$A$1,Import!$D:$D,J$21)</f>
        <v>0</v>
      </c>
      <c r="K2" s="147">
        <f>SUMIFS(Import!$G:$G,Import!$A:$A,K$1,Import!$B:$B,$A2,Import!$C:$C,$A$1,Import!$D:$D,K$21)</f>
        <v>0</v>
      </c>
      <c r="L2" s="147">
        <f>SUMIFS(Import!$G:$G,Import!$A:$A,L$1,Import!$B:$B,$A2,Import!$C:$C,$A$1,Import!$D:$D,L$21)</f>
        <v>0</v>
      </c>
      <c r="M2" s="147">
        <f>SUMIFS(Import!$G:$G,Import!$A:$A,M$1,Import!$B:$B,$A2,Import!$C:$C,$A$1,Import!$D:$D,M$21)</f>
        <v>0</v>
      </c>
      <c r="N2" s="147">
        <f>SUMIFS(Import!$G:$G,Import!$A:$A,N$1,Import!$B:$B,$A2,Import!$C:$C,$A$1,Import!$D:$D,N$21)</f>
        <v>0</v>
      </c>
      <c r="O2" s="147">
        <f>SUMIFS(Import!$G:$G,Import!$A:$A,O$1,Import!$B:$B,$A2,Import!$C:$C,$A$1,Import!$D:$D,O$21)</f>
        <v>0</v>
      </c>
      <c r="P2" s="147">
        <f>SUMIFS(Import!$G:$G,Import!$A:$A,P$1,Import!$B:$B,$A2,Import!$C:$C,$A$1,Import!$D:$D,P$21)</f>
        <v>0</v>
      </c>
      <c r="Q2" s="147">
        <f>SUMIFS(Import!$G:$G,Import!$A:$A,Q$1,Import!$B:$B,$A2,Import!$C:$C,$A$1,Import!$D:$D,Q$21)</f>
        <v>0</v>
      </c>
      <c r="R2" s="147">
        <f>SUMIFS(Import!$G:$G,Import!$A:$A,R$1,Import!$B:$B,$A2,Import!$C:$C,$A$1,Import!$D:$D,R$21)</f>
        <v>0</v>
      </c>
      <c r="S2" s="147">
        <f>SUMIFS(Import!$G:$G,Import!$A:$A,S$1,Import!$B:$B,$A2,Import!$C:$C,$A$1,Import!$D:$D,S$21)</f>
        <v>0</v>
      </c>
      <c r="T2" s="147">
        <f>SUMIFS(Import!$G:$G,Import!$A:$A,T$1,Import!$B:$B,$A2,Import!$C:$C,$A$1,Import!$D:$D,T$21)</f>
        <v>0</v>
      </c>
      <c r="U2" s="147">
        <f>SUMIFS(Import!$G:$G,Import!$A:$A,U$1,Import!$B:$B,$A2,Import!$C:$C,$A$1,Import!$D:$D,U$21)</f>
        <v>0</v>
      </c>
      <c r="V2" s="147">
        <f>SUMIFS(Import!$G:$G,Import!$A:$A,V$1,Import!$B:$B,$A2,Import!$C:$C,$A$1,Import!$D:$D,V$21)</f>
        <v>0</v>
      </c>
      <c r="W2" s="147">
        <f>SUMIFS(Import!$G:$G,Import!$A:$A,W$1,Import!$B:$B,$A2,Import!$C:$C,$A$1,Import!$D:$D,W$21)</f>
        <v>0</v>
      </c>
      <c r="X2" s="147">
        <f>SUMIFS(Import!$G:$G,Import!$A:$A,X$1,Import!$B:$B,$A2,Import!$C:$C,$A$1,Import!$D:$D,X$21)</f>
        <v>0</v>
      </c>
      <c r="Y2" s="147">
        <f>SUMIFS(Import!$G:$G,Import!$A:$A,Y$1,Import!$B:$B,$A2,Import!$C:$C,$A$1,Import!$D:$D,Y$21)</f>
        <v>0</v>
      </c>
      <c r="Z2" s="147">
        <f>SUMIFS(Import!$G:$G,Import!$A:$A,Z$1,Import!$B:$B,$A2,Import!$C:$C,$A$1,Import!$D:$D,Z$21)</f>
        <v>0</v>
      </c>
      <c r="AA2" s="147">
        <f>SUMIFS(Import!$G:$G,Import!$A:$A,AA$1,Import!$B:$B,$A2,Import!$C:$C,$A$1,Import!$D:$D,AA$21)</f>
        <v>0</v>
      </c>
      <c r="AB2" s="147">
        <f>SUMIFS(Import!$G:$G,Import!$A:$A,AB$1,Import!$B:$B,$A2,Import!$C:$C,$A$1,Import!$D:$D,AB$21)</f>
        <v>0</v>
      </c>
      <c r="AC2" s="147">
        <f>SUMIFS(Import!$G:$G,Import!$A:$A,AC$1,Import!$B:$B,$A2,Import!$C:$C,$A$1,Import!$D:$D,AC$21)</f>
        <v>0</v>
      </c>
      <c r="AD2" s="147">
        <f>SUMIFS(Import!$G:$G,Import!$A:$A,AD$1,Import!$B:$B,$A2,Import!$C:$C,$A$1,Import!$D:$D,AD$21)</f>
        <v>0</v>
      </c>
      <c r="AE2" s="147">
        <f>SUMIFS(Import!$G:$G,Import!$A:$A,AE$1,Import!$B:$B,$A2,Import!$C:$C,$A$1,Import!$D:$D,AE$21)</f>
        <v>0</v>
      </c>
      <c r="AF2" s="147">
        <f>SUMIFS(Import!$G:$G,Import!$A:$A,AF$1,Import!$B:$B,$A2,Import!$C:$C,$A$1,Import!$D:$D,AF$21)</f>
        <v>0</v>
      </c>
      <c r="AG2" s="147">
        <f>SUMIFS(Import!$G:$G,Import!$A:$A,AG$1,Import!$B:$B,$A2,Import!$C:$C,$A$1,Import!$D:$D,AG$21)</f>
        <v>0</v>
      </c>
      <c r="AH2" s="147">
        <f>SUMIFS(Import!$G:$G,Import!$A:$A,AH$1,Import!$B:$B,$A2,Import!$C:$C,$A$1,Import!$D:$D,AH$21)</f>
        <v>0</v>
      </c>
      <c r="AI2" s="147">
        <f>SUMIFS(Import!$G:$G,Import!$A:$A,AI$1,Import!$B:$B,$A2,Import!$C:$C,$A$1,Import!$D:$D,AI$21)</f>
        <v>0</v>
      </c>
      <c r="AJ2" s="147">
        <f>SUMIFS(Import!$G:$G,Import!$A:$A,AJ$1,Import!$B:$B,$A2,Import!$C:$C,$A$1,Import!$D:$D,AJ$21)</f>
        <v>0</v>
      </c>
      <c r="AK2" s="147">
        <f>SUMIFS(Import!$G:$G,Import!$A:$A,AK$1,Import!$B:$B,$A2,Import!$C:$C,$A$1,Import!$D:$D,AK$21)</f>
        <v>0</v>
      </c>
      <c r="AL2" s="147">
        <f>SUMIFS(Import!$G:$G,Import!$A:$A,AL$1,Import!$B:$B,$A2,Import!$C:$C,$A$1,Import!$D:$D,AL$21)</f>
        <v>0</v>
      </c>
      <c r="AM2" s="147">
        <f>SUMIFS(Import!$G:$G,Import!$A:$A,AM$1,Import!$B:$B,$A2,Import!$C:$C,$A$1,Import!$D:$D,AM$21)</f>
        <v>0</v>
      </c>
      <c r="AN2" s="147">
        <f>SUMIFS(Import!$G:$G,Import!$A:$A,AN$1,Import!$B:$B,$A2,Import!$C:$C,$A$1,Import!$D:$D,AN$21)</f>
        <v>0</v>
      </c>
      <c r="AO2" s="148">
        <f>SUMIFS(Import!$G:$G,Import!$A:$A,AO$1,Import!$B:$B,$A2,Import!$C:$C,$A$1,Import!$D:$D,AO$21)</f>
        <v>0</v>
      </c>
    </row>
    <row r="3" spans="1:41" x14ac:dyDescent="0.2">
      <c r="A3" s="428">
        <f>IF(Import!V8&lt;&gt;"",Import!V8,"")</f>
        <v>42538</v>
      </c>
      <c r="B3" s="548"/>
      <c r="C3" s="149">
        <f t="shared" si="0"/>
        <v>11</v>
      </c>
      <c r="D3" s="144">
        <f t="shared" si="1"/>
        <v>122</v>
      </c>
      <c r="E3" s="144">
        <f t="shared" ref="E3:E17" si="2">G3*8</f>
        <v>0</v>
      </c>
      <c r="F3" s="145">
        <f t="shared" ref="F3:F17" si="3">E3-(D3*1.26)</f>
        <v>-153.72</v>
      </c>
      <c r="G3" s="545"/>
      <c r="H3" s="146">
        <f>SUMIFS(Import!$G:$G,Import!$A:$A,H$1,Import!$B:$B,$A3,Import!$C:$C,$A$1,Import!$D:$D,H$21)</f>
        <v>6</v>
      </c>
      <c r="I3" s="150">
        <f>SUMIFS(Import!$G:$G,Import!$A:$A,I$1,Import!$B:$B,$A3,Import!$C:$C,$A$1,Import!$D:$D,I$21)</f>
        <v>5</v>
      </c>
      <c r="J3" s="150">
        <f>SUMIFS(Import!$G:$G,Import!$A:$A,J$1,Import!$B:$B,$A3,Import!$C:$C,$A$1,Import!$D:$D,J$21)</f>
        <v>0</v>
      </c>
      <c r="K3" s="150">
        <f>SUMIFS(Import!$G:$G,Import!$A:$A,K$1,Import!$B:$B,$A3,Import!$C:$C,$A$1,Import!$D:$D,K$21)</f>
        <v>0</v>
      </c>
      <c r="L3" s="150">
        <f>SUMIFS(Import!$G:$G,Import!$A:$A,L$1,Import!$B:$B,$A3,Import!$C:$C,$A$1,Import!$D:$D,L$21)</f>
        <v>0</v>
      </c>
      <c r="M3" s="150">
        <f>SUMIFS(Import!$G:$G,Import!$A:$A,M$1,Import!$B:$B,$A3,Import!$C:$C,$A$1,Import!$D:$D,M$21)</f>
        <v>0</v>
      </c>
      <c r="N3" s="150">
        <f>SUMIFS(Import!$G:$G,Import!$A:$A,N$1,Import!$B:$B,$A3,Import!$C:$C,$A$1,Import!$D:$D,N$21)</f>
        <v>0</v>
      </c>
      <c r="O3" s="150">
        <f>SUMIFS(Import!$G:$G,Import!$A:$A,O$1,Import!$B:$B,$A3,Import!$C:$C,$A$1,Import!$D:$D,O$21)</f>
        <v>0</v>
      </c>
      <c r="P3" s="150">
        <f>SUMIFS(Import!$G:$G,Import!$A:$A,P$1,Import!$B:$B,$A3,Import!$C:$C,$A$1,Import!$D:$D,P$21)</f>
        <v>0</v>
      </c>
      <c r="Q3" s="150">
        <f>SUMIFS(Import!$G:$G,Import!$A:$A,Q$1,Import!$B:$B,$A3,Import!$C:$C,$A$1,Import!$D:$D,Q$21)</f>
        <v>0</v>
      </c>
      <c r="R3" s="150">
        <f>SUMIFS(Import!$G:$G,Import!$A:$A,R$1,Import!$B:$B,$A3,Import!$C:$C,$A$1,Import!$D:$D,R$21)</f>
        <v>0</v>
      </c>
      <c r="S3" s="150">
        <f>SUMIFS(Import!$G:$G,Import!$A:$A,S$1,Import!$B:$B,$A3,Import!$C:$C,$A$1,Import!$D:$D,S$21)</f>
        <v>0</v>
      </c>
      <c r="T3" s="150">
        <f>SUMIFS(Import!$G:$G,Import!$A:$A,T$1,Import!$B:$B,$A3,Import!$C:$C,$A$1,Import!$D:$D,T$21)</f>
        <v>0</v>
      </c>
      <c r="U3" s="150">
        <f>SUMIFS(Import!$G:$G,Import!$A:$A,U$1,Import!$B:$B,$A3,Import!$C:$C,$A$1,Import!$D:$D,U$21)</f>
        <v>0</v>
      </c>
      <c r="V3" s="150">
        <f>SUMIFS(Import!$G:$G,Import!$A:$A,V$1,Import!$B:$B,$A3,Import!$C:$C,$A$1,Import!$D:$D,V$21)</f>
        <v>0</v>
      </c>
      <c r="W3" s="150">
        <f>SUMIFS(Import!$G:$G,Import!$A:$A,W$1,Import!$B:$B,$A3,Import!$C:$C,$A$1,Import!$D:$D,W$21)</f>
        <v>0</v>
      </c>
      <c r="X3" s="150">
        <f>SUMIFS(Import!$G:$G,Import!$A:$A,X$1,Import!$B:$B,$A3,Import!$C:$C,$A$1,Import!$D:$D,X$21)</f>
        <v>0</v>
      </c>
      <c r="Y3" s="150">
        <f>SUMIFS(Import!$G:$G,Import!$A:$A,Y$1,Import!$B:$B,$A3,Import!$C:$C,$A$1,Import!$D:$D,Y$21)</f>
        <v>0</v>
      </c>
      <c r="Z3" s="150">
        <f>SUMIFS(Import!$G:$G,Import!$A:$A,Z$1,Import!$B:$B,$A3,Import!$C:$C,$A$1,Import!$D:$D,Z$21)</f>
        <v>0</v>
      </c>
      <c r="AA3" s="150">
        <f>SUMIFS(Import!$G:$G,Import!$A:$A,AA$1,Import!$B:$B,$A3,Import!$C:$C,$A$1,Import!$D:$D,AA$21)</f>
        <v>0</v>
      </c>
      <c r="AB3" s="150">
        <f>SUMIFS(Import!$G:$G,Import!$A:$A,AB$1,Import!$B:$B,$A3,Import!$C:$C,$A$1,Import!$D:$D,AB$21)</f>
        <v>0</v>
      </c>
      <c r="AC3" s="150">
        <f>SUMIFS(Import!$G:$G,Import!$A:$A,AC$1,Import!$B:$B,$A3,Import!$C:$C,$A$1,Import!$D:$D,AC$21)</f>
        <v>0</v>
      </c>
      <c r="AD3" s="150">
        <f>SUMIFS(Import!$G:$G,Import!$A:$A,AD$1,Import!$B:$B,$A3,Import!$C:$C,$A$1,Import!$D:$D,AD$21)</f>
        <v>0</v>
      </c>
      <c r="AE3" s="150">
        <f>SUMIFS(Import!$G:$G,Import!$A:$A,AE$1,Import!$B:$B,$A3,Import!$C:$C,$A$1,Import!$D:$D,AE$21)</f>
        <v>0</v>
      </c>
      <c r="AF3" s="150">
        <f>SUMIFS(Import!$G:$G,Import!$A:$A,AF$1,Import!$B:$B,$A3,Import!$C:$C,$A$1,Import!$D:$D,AF$21)</f>
        <v>0</v>
      </c>
      <c r="AG3" s="150">
        <f>SUMIFS(Import!$G:$G,Import!$A:$A,AG$1,Import!$B:$B,$A3,Import!$C:$C,$A$1,Import!$D:$D,AG$21)</f>
        <v>0</v>
      </c>
      <c r="AH3" s="150">
        <f>SUMIFS(Import!$G:$G,Import!$A:$A,AH$1,Import!$B:$B,$A3,Import!$C:$C,$A$1,Import!$D:$D,AH$21)</f>
        <v>0</v>
      </c>
      <c r="AI3" s="150">
        <f>SUMIFS(Import!$G:$G,Import!$A:$A,AI$1,Import!$B:$B,$A3,Import!$C:$C,$A$1,Import!$D:$D,AI$21)</f>
        <v>0</v>
      </c>
      <c r="AJ3" s="150">
        <f>SUMIFS(Import!$G:$G,Import!$A:$A,AJ$1,Import!$B:$B,$A3,Import!$C:$C,$A$1,Import!$D:$D,AJ$21)</f>
        <v>0</v>
      </c>
      <c r="AK3" s="150">
        <f>SUMIFS(Import!$G:$G,Import!$A:$A,AK$1,Import!$B:$B,$A3,Import!$C:$C,$A$1,Import!$D:$D,AK$21)</f>
        <v>0</v>
      </c>
      <c r="AL3" s="150">
        <f>SUMIFS(Import!$G:$G,Import!$A:$A,AL$1,Import!$B:$B,$A3,Import!$C:$C,$A$1,Import!$D:$D,AL$21)</f>
        <v>0</v>
      </c>
      <c r="AM3" s="150">
        <f>SUMIFS(Import!$G:$G,Import!$A:$A,AM$1,Import!$B:$B,$A3,Import!$C:$C,$A$1,Import!$D:$D,AM$21)</f>
        <v>0</v>
      </c>
      <c r="AN3" s="150">
        <f>SUMIFS(Import!$G:$G,Import!$A:$A,AN$1,Import!$B:$B,$A3,Import!$C:$C,$A$1,Import!$D:$D,AN$21)</f>
        <v>0</v>
      </c>
      <c r="AO3" s="151">
        <f>SUMIFS(Import!$G:$G,Import!$A:$A,AO$1,Import!$B:$B,$A3,Import!$C:$C,$A$1,Import!$D:$D,AO$21)</f>
        <v>0</v>
      </c>
    </row>
    <row r="4" spans="1:41" x14ac:dyDescent="0.2">
      <c r="A4" s="428">
        <f>IF(Import!V9&lt;&gt;"",Import!V9,"")</f>
        <v>42539</v>
      </c>
      <c r="B4" s="548"/>
      <c r="C4" s="149">
        <f t="shared" si="0"/>
        <v>16</v>
      </c>
      <c r="D4" s="144">
        <f t="shared" si="1"/>
        <v>172.5</v>
      </c>
      <c r="E4" s="144">
        <f t="shared" si="2"/>
        <v>0</v>
      </c>
      <c r="F4" s="145">
        <f t="shared" si="3"/>
        <v>-217.35</v>
      </c>
      <c r="G4" s="546"/>
      <c r="H4" s="146">
        <f>SUMIFS(Import!$G:$G,Import!$A:$A,H$1,Import!$B:$B,$A4,Import!$C:$C,$A$1,Import!$D:$D,H$21)</f>
        <v>6.25</v>
      </c>
      <c r="I4" s="150">
        <f>SUMIFS(Import!$G:$G,Import!$A:$A,I$1,Import!$B:$B,$A4,Import!$C:$C,$A$1,Import!$D:$D,I$21)</f>
        <v>5.25</v>
      </c>
      <c r="J4" s="150">
        <f>SUMIFS(Import!$G:$G,Import!$A:$A,J$1,Import!$B:$B,$A4,Import!$C:$C,$A$1,Import!$D:$D,J$21)</f>
        <v>0</v>
      </c>
      <c r="K4" s="150">
        <f>SUMIFS(Import!$G:$G,Import!$A:$A,K$1,Import!$B:$B,$A4,Import!$C:$C,$A$1,Import!$D:$D,K$21)</f>
        <v>4.5</v>
      </c>
      <c r="L4" s="150">
        <f>SUMIFS(Import!$G:$G,Import!$A:$A,L$1,Import!$B:$B,$A4,Import!$C:$C,$A$1,Import!$D:$D,L$21)</f>
        <v>0</v>
      </c>
      <c r="M4" s="150">
        <f>SUMIFS(Import!$G:$G,Import!$A:$A,M$1,Import!$B:$B,$A4,Import!$C:$C,$A$1,Import!$D:$D,M$21)</f>
        <v>0</v>
      </c>
      <c r="N4" s="150">
        <f>SUMIFS(Import!$G:$G,Import!$A:$A,N$1,Import!$B:$B,$A4,Import!$C:$C,$A$1,Import!$D:$D,N$21)</f>
        <v>0</v>
      </c>
      <c r="O4" s="150">
        <f>SUMIFS(Import!$G:$G,Import!$A:$A,O$1,Import!$B:$B,$A4,Import!$C:$C,$A$1,Import!$D:$D,O$21)</f>
        <v>0</v>
      </c>
      <c r="P4" s="150">
        <f>SUMIFS(Import!$G:$G,Import!$A:$A,P$1,Import!$B:$B,$A4,Import!$C:$C,$A$1,Import!$D:$D,P$21)</f>
        <v>0</v>
      </c>
      <c r="Q4" s="150">
        <f>SUMIFS(Import!$G:$G,Import!$A:$A,Q$1,Import!$B:$B,$A4,Import!$C:$C,$A$1,Import!$D:$D,Q$21)</f>
        <v>0</v>
      </c>
      <c r="R4" s="150">
        <f>SUMIFS(Import!$G:$G,Import!$A:$A,R$1,Import!$B:$B,$A4,Import!$C:$C,$A$1,Import!$D:$D,R$21)</f>
        <v>0</v>
      </c>
      <c r="S4" s="150">
        <f>SUMIFS(Import!$G:$G,Import!$A:$A,S$1,Import!$B:$B,$A4,Import!$C:$C,$A$1,Import!$D:$D,S$21)</f>
        <v>0</v>
      </c>
      <c r="T4" s="150">
        <f>SUMIFS(Import!$G:$G,Import!$A:$A,T$1,Import!$B:$B,$A4,Import!$C:$C,$A$1,Import!$D:$D,T$21)</f>
        <v>0</v>
      </c>
      <c r="U4" s="150">
        <f>SUMIFS(Import!$G:$G,Import!$A:$A,U$1,Import!$B:$B,$A4,Import!$C:$C,$A$1,Import!$D:$D,U$21)</f>
        <v>0</v>
      </c>
      <c r="V4" s="150">
        <f>SUMIFS(Import!$G:$G,Import!$A:$A,V$1,Import!$B:$B,$A4,Import!$C:$C,$A$1,Import!$D:$D,V$21)</f>
        <v>0</v>
      </c>
      <c r="W4" s="150">
        <f>SUMIFS(Import!$G:$G,Import!$A:$A,W$1,Import!$B:$B,$A4,Import!$C:$C,$A$1,Import!$D:$D,W$21)</f>
        <v>0</v>
      </c>
      <c r="X4" s="150">
        <f>SUMIFS(Import!$G:$G,Import!$A:$A,X$1,Import!$B:$B,$A4,Import!$C:$C,$A$1,Import!$D:$D,X$21)</f>
        <v>0</v>
      </c>
      <c r="Y4" s="150">
        <f>SUMIFS(Import!$G:$G,Import!$A:$A,Y$1,Import!$B:$B,$A4,Import!$C:$C,$A$1,Import!$D:$D,Y$21)</f>
        <v>0</v>
      </c>
      <c r="Z4" s="150">
        <f>SUMIFS(Import!$G:$G,Import!$A:$A,Z$1,Import!$B:$B,$A4,Import!$C:$C,$A$1,Import!$D:$D,Z$21)</f>
        <v>0</v>
      </c>
      <c r="AA4" s="150">
        <f>SUMIFS(Import!$G:$G,Import!$A:$A,AA$1,Import!$B:$B,$A4,Import!$C:$C,$A$1,Import!$D:$D,AA$21)</f>
        <v>0</v>
      </c>
      <c r="AB4" s="150">
        <f>SUMIFS(Import!$G:$G,Import!$A:$A,AB$1,Import!$B:$B,$A4,Import!$C:$C,$A$1,Import!$D:$D,AB$21)</f>
        <v>0</v>
      </c>
      <c r="AC4" s="150">
        <f>SUMIFS(Import!$G:$G,Import!$A:$A,AC$1,Import!$B:$B,$A4,Import!$C:$C,$A$1,Import!$D:$D,AC$21)</f>
        <v>0</v>
      </c>
      <c r="AD4" s="150">
        <f>SUMIFS(Import!$G:$G,Import!$A:$A,AD$1,Import!$B:$B,$A4,Import!$C:$C,$A$1,Import!$D:$D,AD$21)</f>
        <v>0</v>
      </c>
      <c r="AE4" s="150">
        <f>SUMIFS(Import!$G:$G,Import!$A:$A,AE$1,Import!$B:$B,$A4,Import!$C:$C,$A$1,Import!$D:$D,AE$21)</f>
        <v>0</v>
      </c>
      <c r="AF4" s="150">
        <f>SUMIFS(Import!$G:$G,Import!$A:$A,AF$1,Import!$B:$B,$A4,Import!$C:$C,$A$1,Import!$D:$D,AF$21)</f>
        <v>0</v>
      </c>
      <c r="AG4" s="150">
        <f>SUMIFS(Import!$G:$G,Import!$A:$A,AG$1,Import!$B:$B,$A4,Import!$C:$C,$A$1,Import!$D:$D,AG$21)</f>
        <v>0</v>
      </c>
      <c r="AH4" s="150">
        <f>SUMIFS(Import!$G:$G,Import!$A:$A,AH$1,Import!$B:$B,$A4,Import!$C:$C,$A$1,Import!$D:$D,AH$21)</f>
        <v>0</v>
      </c>
      <c r="AI4" s="150">
        <f>SUMIFS(Import!$G:$G,Import!$A:$A,AI$1,Import!$B:$B,$A4,Import!$C:$C,$A$1,Import!$D:$D,AI$21)</f>
        <v>0</v>
      </c>
      <c r="AJ4" s="150">
        <f>SUMIFS(Import!$G:$G,Import!$A:$A,AJ$1,Import!$B:$B,$A4,Import!$C:$C,$A$1,Import!$D:$D,AJ$21)</f>
        <v>0</v>
      </c>
      <c r="AK4" s="150">
        <f>SUMIFS(Import!$G:$G,Import!$A:$A,AK$1,Import!$B:$B,$A4,Import!$C:$C,$A$1,Import!$D:$D,AK$21)</f>
        <v>0</v>
      </c>
      <c r="AL4" s="150">
        <f>SUMIFS(Import!$G:$G,Import!$A:$A,AL$1,Import!$B:$B,$A4,Import!$C:$C,$A$1,Import!$D:$D,AL$21)</f>
        <v>0</v>
      </c>
      <c r="AM4" s="150">
        <f>SUMIFS(Import!$G:$G,Import!$A:$A,AM$1,Import!$B:$B,$A4,Import!$C:$C,$A$1,Import!$D:$D,AM$21)</f>
        <v>0</v>
      </c>
      <c r="AN4" s="150">
        <f>SUMIFS(Import!$G:$G,Import!$A:$A,AN$1,Import!$B:$B,$A4,Import!$C:$C,$A$1,Import!$D:$D,AN$21)</f>
        <v>0</v>
      </c>
      <c r="AO4" s="151">
        <f>SUMIFS(Import!$G:$G,Import!$A:$A,AO$1,Import!$B:$B,$A4,Import!$C:$C,$A$1,Import!$D:$D,AO$21)</f>
        <v>0</v>
      </c>
    </row>
    <row r="5" spans="1:41" x14ac:dyDescent="0.2">
      <c r="A5" s="428">
        <f>IF(Import!V10&lt;&gt;"",Import!V10,"")</f>
        <v>42540</v>
      </c>
      <c r="B5" s="548"/>
      <c r="C5" s="149">
        <f t="shared" si="0"/>
        <v>9.75</v>
      </c>
      <c r="D5" s="144">
        <f t="shared" si="1"/>
        <v>108</v>
      </c>
      <c r="E5" s="144">
        <f t="shared" si="2"/>
        <v>0</v>
      </c>
      <c r="F5" s="145">
        <f t="shared" si="3"/>
        <v>-136.08000000000001</v>
      </c>
      <c r="G5" s="545"/>
      <c r="H5" s="146">
        <f>SUMIFS(Import!$G:$G,Import!$A:$A,H$1,Import!$B:$B,$A5,Import!$C:$C,$A$1,Import!$D:$D,H$21)</f>
        <v>5.25</v>
      </c>
      <c r="I5" s="150">
        <f>SUMIFS(Import!$G:$G,Import!$A:$A,I$1,Import!$B:$B,$A5,Import!$C:$C,$A$1,Import!$D:$D,I$21)</f>
        <v>0</v>
      </c>
      <c r="J5" s="150">
        <f>SUMIFS(Import!$G:$G,Import!$A:$A,J$1,Import!$B:$B,$A5,Import!$C:$C,$A$1,Import!$D:$D,J$21)</f>
        <v>0</v>
      </c>
      <c r="K5" s="150">
        <f>SUMIFS(Import!$G:$G,Import!$A:$A,K$1,Import!$B:$B,$A5,Import!$C:$C,$A$1,Import!$D:$D,K$21)</f>
        <v>0</v>
      </c>
      <c r="L5" s="150">
        <f>SUMIFS(Import!$G:$G,Import!$A:$A,L$1,Import!$B:$B,$A5,Import!$C:$C,$A$1,Import!$D:$D,L$21)</f>
        <v>4.5</v>
      </c>
      <c r="M5" s="150">
        <f>SUMIFS(Import!$G:$G,Import!$A:$A,M$1,Import!$B:$B,$A5,Import!$C:$C,$A$1,Import!$D:$D,M$21)</f>
        <v>0</v>
      </c>
      <c r="N5" s="150">
        <f>SUMIFS(Import!$G:$G,Import!$A:$A,N$1,Import!$B:$B,$A5,Import!$C:$C,$A$1,Import!$D:$D,N$21)</f>
        <v>0</v>
      </c>
      <c r="O5" s="150">
        <f>SUMIFS(Import!$G:$G,Import!$A:$A,O$1,Import!$B:$B,$A5,Import!$C:$C,$A$1,Import!$D:$D,O$21)</f>
        <v>0</v>
      </c>
      <c r="P5" s="150">
        <f>SUMIFS(Import!$G:$G,Import!$A:$A,P$1,Import!$B:$B,$A5,Import!$C:$C,$A$1,Import!$D:$D,P$21)</f>
        <v>0</v>
      </c>
      <c r="Q5" s="150">
        <f>SUMIFS(Import!$G:$G,Import!$A:$A,Q$1,Import!$B:$B,$A5,Import!$C:$C,$A$1,Import!$D:$D,Q$21)</f>
        <v>0</v>
      </c>
      <c r="R5" s="150">
        <f>SUMIFS(Import!$G:$G,Import!$A:$A,R$1,Import!$B:$B,$A5,Import!$C:$C,$A$1,Import!$D:$D,R$21)</f>
        <v>0</v>
      </c>
      <c r="S5" s="150">
        <f>SUMIFS(Import!$G:$G,Import!$A:$A,S$1,Import!$B:$B,$A5,Import!$C:$C,$A$1,Import!$D:$D,S$21)</f>
        <v>0</v>
      </c>
      <c r="T5" s="150">
        <f>SUMIFS(Import!$G:$G,Import!$A:$A,T$1,Import!$B:$B,$A5,Import!$C:$C,$A$1,Import!$D:$D,T$21)</f>
        <v>0</v>
      </c>
      <c r="U5" s="150">
        <f>SUMIFS(Import!$G:$G,Import!$A:$A,U$1,Import!$B:$B,$A5,Import!$C:$C,$A$1,Import!$D:$D,U$21)</f>
        <v>0</v>
      </c>
      <c r="V5" s="150">
        <f>SUMIFS(Import!$G:$G,Import!$A:$A,V$1,Import!$B:$B,$A5,Import!$C:$C,$A$1,Import!$D:$D,V$21)</f>
        <v>0</v>
      </c>
      <c r="W5" s="150">
        <f>SUMIFS(Import!$G:$G,Import!$A:$A,W$1,Import!$B:$B,$A5,Import!$C:$C,$A$1,Import!$D:$D,W$21)</f>
        <v>0</v>
      </c>
      <c r="X5" s="150">
        <f>SUMIFS(Import!$G:$G,Import!$A:$A,X$1,Import!$B:$B,$A5,Import!$C:$C,$A$1,Import!$D:$D,X$21)</f>
        <v>0</v>
      </c>
      <c r="Y5" s="150">
        <f>SUMIFS(Import!$G:$G,Import!$A:$A,Y$1,Import!$B:$B,$A5,Import!$C:$C,$A$1,Import!$D:$D,Y$21)</f>
        <v>0</v>
      </c>
      <c r="Z5" s="150">
        <f>SUMIFS(Import!$G:$G,Import!$A:$A,Z$1,Import!$B:$B,$A5,Import!$C:$C,$A$1,Import!$D:$D,Z$21)</f>
        <v>0</v>
      </c>
      <c r="AA5" s="150">
        <f>SUMIFS(Import!$G:$G,Import!$A:$A,AA$1,Import!$B:$B,$A5,Import!$C:$C,$A$1,Import!$D:$D,AA$21)</f>
        <v>0</v>
      </c>
      <c r="AB5" s="150">
        <f>SUMIFS(Import!$G:$G,Import!$A:$A,AB$1,Import!$B:$B,$A5,Import!$C:$C,$A$1,Import!$D:$D,AB$21)</f>
        <v>0</v>
      </c>
      <c r="AC5" s="150">
        <f>SUMIFS(Import!$G:$G,Import!$A:$A,AC$1,Import!$B:$B,$A5,Import!$C:$C,$A$1,Import!$D:$D,AC$21)</f>
        <v>0</v>
      </c>
      <c r="AD5" s="150">
        <f>SUMIFS(Import!$G:$G,Import!$A:$A,AD$1,Import!$B:$B,$A5,Import!$C:$C,$A$1,Import!$D:$D,AD$21)</f>
        <v>0</v>
      </c>
      <c r="AE5" s="150">
        <f>SUMIFS(Import!$G:$G,Import!$A:$A,AE$1,Import!$B:$B,$A5,Import!$C:$C,$A$1,Import!$D:$D,AE$21)</f>
        <v>0</v>
      </c>
      <c r="AF5" s="150">
        <f>SUMIFS(Import!$G:$G,Import!$A:$A,AF$1,Import!$B:$B,$A5,Import!$C:$C,$A$1,Import!$D:$D,AF$21)</f>
        <v>0</v>
      </c>
      <c r="AG5" s="150">
        <f>SUMIFS(Import!$G:$G,Import!$A:$A,AG$1,Import!$B:$B,$A5,Import!$C:$C,$A$1,Import!$D:$D,AG$21)</f>
        <v>0</v>
      </c>
      <c r="AH5" s="150">
        <f>SUMIFS(Import!$G:$G,Import!$A:$A,AH$1,Import!$B:$B,$A5,Import!$C:$C,$A$1,Import!$D:$D,AH$21)</f>
        <v>0</v>
      </c>
      <c r="AI5" s="150">
        <f>SUMIFS(Import!$G:$G,Import!$A:$A,AI$1,Import!$B:$B,$A5,Import!$C:$C,$A$1,Import!$D:$D,AI$21)</f>
        <v>0</v>
      </c>
      <c r="AJ5" s="150">
        <f>SUMIFS(Import!$G:$G,Import!$A:$A,AJ$1,Import!$B:$B,$A5,Import!$C:$C,$A$1,Import!$D:$D,AJ$21)</f>
        <v>0</v>
      </c>
      <c r="AK5" s="150">
        <f>SUMIFS(Import!$G:$G,Import!$A:$A,AK$1,Import!$B:$B,$A5,Import!$C:$C,$A$1,Import!$D:$D,AK$21)</f>
        <v>0</v>
      </c>
      <c r="AL5" s="150">
        <f>SUMIFS(Import!$G:$G,Import!$A:$A,AL$1,Import!$B:$B,$A5,Import!$C:$C,$A$1,Import!$D:$D,AL$21)</f>
        <v>0</v>
      </c>
      <c r="AM5" s="150">
        <f>SUMIFS(Import!$G:$G,Import!$A:$A,AM$1,Import!$B:$B,$A5,Import!$C:$C,$A$1,Import!$D:$D,AM$21)</f>
        <v>0</v>
      </c>
      <c r="AN5" s="150">
        <f>SUMIFS(Import!$G:$G,Import!$A:$A,AN$1,Import!$B:$B,$A5,Import!$C:$C,$A$1,Import!$D:$D,AN$21)</f>
        <v>0</v>
      </c>
      <c r="AO5" s="151">
        <f>SUMIFS(Import!$G:$G,Import!$A:$A,AO$1,Import!$B:$B,$A5,Import!$C:$C,$A$1,Import!$D:$D,AO$21)</f>
        <v>0</v>
      </c>
    </row>
    <row r="6" spans="1:41" x14ac:dyDescent="0.2">
      <c r="A6" s="428">
        <f>IF(Import!V11&lt;&gt;"",Import!V11,"")</f>
        <v>42541</v>
      </c>
      <c r="B6" s="548"/>
      <c r="C6" s="149">
        <f t="shared" si="0"/>
        <v>0</v>
      </c>
      <c r="D6" s="144">
        <f t="shared" si="1"/>
        <v>0</v>
      </c>
      <c r="E6" s="144">
        <f t="shared" si="2"/>
        <v>0</v>
      </c>
      <c r="F6" s="145">
        <f t="shared" si="3"/>
        <v>0</v>
      </c>
      <c r="G6" s="546"/>
      <c r="H6" s="146">
        <f>SUMIFS(Import!$G:$G,Import!$A:$A,H$1,Import!$B:$B,$A6,Import!$C:$C,$A$1,Import!$D:$D,H$21)</f>
        <v>0</v>
      </c>
      <c r="I6" s="150">
        <f>SUMIFS(Import!$G:$G,Import!$A:$A,I$1,Import!$B:$B,$A6,Import!$C:$C,$A$1,Import!$D:$D,I$21)</f>
        <v>0</v>
      </c>
      <c r="J6" s="150">
        <f>SUMIFS(Import!$G:$G,Import!$A:$A,J$1,Import!$B:$B,$A6,Import!$C:$C,$A$1,Import!$D:$D,J$21)</f>
        <v>0</v>
      </c>
      <c r="K6" s="150">
        <f>SUMIFS(Import!$G:$G,Import!$A:$A,K$1,Import!$B:$B,$A6,Import!$C:$C,$A$1,Import!$D:$D,K$21)</f>
        <v>0</v>
      </c>
      <c r="L6" s="150">
        <f>SUMIFS(Import!$G:$G,Import!$A:$A,L$1,Import!$B:$B,$A6,Import!$C:$C,$A$1,Import!$D:$D,L$21)</f>
        <v>0</v>
      </c>
      <c r="M6" s="150">
        <f>SUMIFS(Import!$G:$G,Import!$A:$A,M$1,Import!$B:$B,$A6,Import!$C:$C,$A$1,Import!$D:$D,M$21)</f>
        <v>0</v>
      </c>
      <c r="N6" s="150">
        <f>SUMIFS(Import!$G:$G,Import!$A:$A,N$1,Import!$B:$B,$A6,Import!$C:$C,$A$1,Import!$D:$D,N$21)</f>
        <v>0</v>
      </c>
      <c r="O6" s="150">
        <f>SUMIFS(Import!$G:$G,Import!$A:$A,O$1,Import!$B:$B,$A6,Import!$C:$C,$A$1,Import!$D:$D,O$21)</f>
        <v>0</v>
      </c>
      <c r="P6" s="150">
        <f>SUMIFS(Import!$G:$G,Import!$A:$A,P$1,Import!$B:$B,$A6,Import!$C:$C,$A$1,Import!$D:$D,P$21)</f>
        <v>0</v>
      </c>
      <c r="Q6" s="150">
        <f>SUMIFS(Import!$G:$G,Import!$A:$A,Q$1,Import!$B:$B,$A6,Import!$C:$C,$A$1,Import!$D:$D,Q$21)</f>
        <v>0</v>
      </c>
      <c r="R6" s="150">
        <f>SUMIFS(Import!$G:$G,Import!$A:$A,R$1,Import!$B:$B,$A6,Import!$C:$C,$A$1,Import!$D:$D,R$21)</f>
        <v>0</v>
      </c>
      <c r="S6" s="150">
        <f>SUMIFS(Import!$G:$G,Import!$A:$A,S$1,Import!$B:$B,$A6,Import!$C:$C,$A$1,Import!$D:$D,S$21)</f>
        <v>0</v>
      </c>
      <c r="T6" s="150">
        <f>SUMIFS(Import!$G:$G,Import!$A:$A,T$1,Import!$B:$B,$A6,Import!$C:$C,$A$1,Import!$D:$D,T$21)</f>
        <v>0</v>
      </c>
      <c r="U6" s="150">
        <f>SUMIFS(Import!$G:$G,Import!$A:$A,U$1,Import!$B:$B,$A6,Import!$C:$C,$A$1,Import!$D:$D,U$21)</f>
        <v>0</v>
      </c>
      <c r="V6" s="150">
        <f>SUMIFS(Import!$G:$G,Import!$A:$A,V$1,Import!$B:$B,$A6,Import!$C:$C,$A$1,Import!$D:$D,V$21)</f>
        <v>0</v>
      </c>
      <c r="W6" s="150">
        <f>SUMIFS(Import!$G:$G,Import!$A:$A,W$1,Import!$B:$B,$A6,Import!$C:$C,$A$1,Import!$D:$D,W$21)</f>
        <v>0</v>
      </c>
      <c r="X6" s="150">
        <f>SUMIFS(Import!$G:$G,Import!$A:$A,X$1,Import!$B:$B,$A6,Import!$C:$C,$A$1,Import!$D:$D,X$21)</f>
        <v>0</v>
      </c>
      <c r="Y6" s="150">
        <f>SUMIFS(Import!$G:$G,Import!$A:$A,Y$1,Import!$B:$B,$A6,Import!$C:$C,$A$1,Import!$D:$D,Y$21)</f>
        <v>0</v>
      </c>
      <c r="Z6" s="150">
        <f>SUMIFS(Import!$G:$G,Import!$A:$A,Z$1,Import!$B:$B,$A6,Import!$C:$C,$A$1,Import!$D:$D,Z$21)</f>
        <v>0</v>
      </c>
      <c r="AA6" s="150">
        <f>SUMIFS(Import!$G:$G,Import!$A:$A,AA$1,Import!$B:$B,$A6,Import!$C:$C,$A$1,Import!$D:$D,AA$21)</f>
        <v>0</v>
      </c>
      <c r="AB6" s="150">
        <f>SUMIFS(Import!$G:$G,Import!$A:$A,AB$1,Import!$B:$B,$A6,Import!$C:$C,$A$1,Import!$D:$D,AB$21)</f>
        <v>0</v>
      </c>
      <c r="AC6" s="150">
        <f>SUMIFS(Import!$G:$G,Import!$A:$A,AC$1,Import!$B:$B,$A6,Import!$C:$C,$A$1,Import!$D:$D,AC$21)</f>
        <v>0</v>
      </c>
      <c r="AD6" s="150">
        <f>SUMIFS(Import!$G:$G,Import!$A:$A,AD$1,Import!$B:$B,$A6,Import!$C:$C,$A$1,Import!$D:$D,AD$21)</f>
        <v>0</v>
      </c>
      <c r="AE6" s="150">
        <f>SUMIFS(Import!$G:$G,Import!$A:$A,AE$1,Import!$B:$B,$A6,Import!$C:$C,$A$1,Import!$D:$D,AE$21)</f>
        <v>0</v>
      </c>
      <c r="AF6" s="150">
        <f>SUMIFS(Import!$G:$G,Import!$A:$A,AF$1,Import!$B:$B,$A6,Import!$C:$C,$A$1,Import!$D:$D,AF$21)</f>
        <v>0</v>
      </c>
      <c r="AG6" s="150">
        <f>SUMIFS(Import!$G:$G,Import!$A:$A,AG$1,Import!$B:$B,$A6,Import!$C:$C,$A$1,Import!$D:$D,AG$21)</f>
        <v>0</v>
      </c>
      <c r="AH6" s="150">
        <f>SUMIFS(Import!$G:$G,Import!$A:$A,AH$1,Import!$B:$B,$A6,Import!$C:$C,$A$1,Import!$D:$D,AH$21)</f>
        <v>0</v>
      </c>
      <c r="AI6" s="150">
        <f>SUMIFS(Import!$G:$G,Import!$A:$A,AI$1,Import!$B:$B,$A6,Import!$C:$C,$A$1,Import!$D:$D,AI$21)</f>
        <v>0</v>
      </c>
      <c r="AJ6" s="150">
        <f>SUMIFS(Import!$G:$G,Import!$A:$A,AJ$1,Import!$B:$B,$A6,Import!$C:$C,$A$1,Import!$D:$D,AJ$21)</f>
        <v>0</v>
      </c>
      <c r="AK6" s="150">
        <f>SUMIFS(Import!$G:$G,Import!$A:$A,AK$1,Import!$B:$B,$A6,Import!$C:$C,$A$1,Import!$D:$D,AK$21)</f>
        <v>0</v>
      </c>
      <c r="AL6" s="150">
        <f>SUMIFS(Import!$G:$G,Import!$A:$A,AL$1,Import!$B:$B,$A6,Import!$C:$C,$A$1,Import!$D:$D,AL$21)</f>
        <v>0</v>
      </c>
      <c r="AM6" s="150">
        <f>SUMIFS(Import!$G:$G,Import!$A:$A,AM$1,Import!$B:$B,$A6,Import!$C:$C,$A$1,Import!$D:$D,AM$21)</f>
        <v>0</v>
      </c>
      <c r="AN6" s="150">
        <f>SUMIFS(Import!$G:$G,Import!$A:$A,AN$1,Import!$B:$B,$A6,Import!$C:$C,$A$1,Import!$D:$D,AN$21)</f>
        <v>0</v>
      </c>
      <c r="AO6" s="151">
        <f>SUMIFS(Import!$G:$G,Import!$A:$A,AO$1,Import!$B:$B,$A6,Import!$C:$C,$A$1,Import!$D:$D,AO$21)</f>
        <v>0</v>
      </c>
    </row>
    <row r="7" spans="1:41" x14ac:dyDescent="0.2">
      <c r="A7" s="428">
        <f>IF(Import!V12&lt;&gt;"",Import!V12,"")</f>
        <v>42542</v>
      </c>
      <c r="B7" s="548"/>
      <c r="C7" s="149">
        <f t="shared" si="0"/>
        <v>5.25</v>
      </c>
      <c r="D7" s="144">
        <f t="shared" si="1"/>
        <v>63</v>
      </c>
      <c r="E7" s="144">
        <f t="shared" si="2"/>
        <v>0</v>
      </c>
      <c r="F7" s="145">
        <f t="shared" si="3"/>
        <v>-79.38</v>
      </c>
      <c r="G7" s="545"/>
      <c r="H7" s="146">
        <f>SUMIFS(Import!$G:$G,Import!$A:$A,H$1,Import!$B:$B,$A7,Import!$C:$C,$A$1,Import!$D:$D,H$21)</f>
        <v>0</v>
      </c>
      <c r="I7" s="150">
        <f>SUMIFS(Import!$G:$G,Import!$A:$A,I$1,Import!$B:$B,$A7,Import!$C:$C,$A$1,Import!$D:$D,I$21)</f>
        <v>0</v>
      </c>
      <c r="J7" s="150">
        <f>SUMIFS(Import!$G:$G,Import!$A:$A,J$1,Import!$B:$B,$A7,Import!$C:$C,$A$1,Import!$D:$D,J$21)</f>
        <v>5.25</v>
      </c>
      <c r="K7" s="150">
        <f>SUMIFS(Import!$G:$G,Import!$A:$A,K$1,Import!$B:$B,$A7,Import!$C:$C,$A$1,Import!$D:$D,K$21)</f>
        <v>0</v>
      </c>
      <c r="L7" s="150">
        <f>SUMIFS(Import!$G:$G,Import!$A:$A,L$1,Import!$B:$B,$A7,Import!$C:$C,$A$1,Import!$D:$D,L$21)</f>
        <v>0</v>
      </c>
      <c r="M7" s="150">
        <f>SUMIFS(Import!$G:$G,Import!$A:$A,M$1,Import!$B:$B,$A7,Import!$C:$C,$A$1,Import!$D:$D,M$21)</f>
        <v>0</v>
      </c>
      <c r="N7" s="150">
        <f>SUMIFS(Import!$G:$G,Import!$A:$A,N$1,Import!$B:$B,$A7,Import!$C:$C,$A$1,Import!$D:$D,N$21)</f>
        <v>0</v>
      </c>
      <c r="O7" s="150">
        <f>SUMIFS(Import!$G:$G,Import!$A:$A,O$1,Import!$B:$B,$A7,Import!$C:$C,$A$1,Import!$D:$D,O$21)</f>
        <v>0</v>
      </c>
      <c r="P7" s="150">
        <f>SUMIFS(Import!$G:$G,Import!$A:$A,P$1,Import!$B:$B,$A7,Import!$C:$C,$A$1,Import!$D:$D,P$21)</f>
        <v>0</v>
      </c>
      <c r="Q7" s="150">
        <f>SUMIFS(Import!$G:$G,Import!$A:$A,Q$1,Import!$B:$B,$A7,Import!$C:$C,$A$1,Import!$D:$D,Q$21)</f>
        <v>0</v>
      </c>
      <c r="R7" s="150">
        <f>SUMIFS(Import!$G:$G,Import!$A:$A,R$1,Import!$B:$B,$A7,Import!$C:$C,$A$1,Import!$D:$D,R$21)</f>
        <v>0</v>
      </c>
      <c r="S7" s="150">
        <f>SUMIFS(Import!$G:$G,Import!$A:$A,S$1,Import!$B:$B,$A7,Import!$C:$C,$A$1,Import!$D:$D,S$21)</f>
        <v>0</v>
      </c>
      <c r="T7" s="150">
        <f>SUMIFS(Import!$G:$G,Import!$A:$A,T$1,Import!$B:$B,$A7,Import!$C:$C,$A$1,Import!$D:$D,T$21)</f>
        <v>0</v>
      </c>
      <c r="U7" s="150">
        <f>SUMIFS(Import!$G:$G,Import!$A:$A,U$1,Import!$B:$B,$A7,Import!$C:$C,$A$1,Import!$D:$D,U$21)</f>
        <v>0</v>
      </c>
      <c r="V7" s="150">
        <f>SUMIFS(Import!$G:$G,Import!$A:$A,V$1,Import!$B:$B,$A7,Import!$C:$C,$A$1,Import!$D:$D,V$21)</f>
        <v>0</v>
      </c>
      <c r="W7" s="150">
        <f>SUMIFS(Import!$G:$G,Import!$A:$A,W$1,Import!$B:$B,$A7,Import!$C:$C,$A$1,Import!$D:$D,W$21)</f>
        <v>0</v>
      </c>
      <c r="X7" s="150">
        <f>SUMIFS(Import!$G:$G,Import!$A:$A,X$1,Import!$B:$B,$A7,Import!$C:$C,$A$1,Import!$D:$D,X$21)</f>
        <v>0</v>
      </c>
      <c r="Y7" s="150">
        <f>SUMIFS(Import!$G:$G,Import!$A:$A,Y$1,Import!$B:$B,$A7,Import!$C:$C,$A$1,Import!$D:$D,Y$21)</f>
        <v>0</v>
      </c>
      <c r="Z7" s="150">
        <f>SUMIFS(Import!$G:$G,Import!$A:$A,Z$1,Import!$B:$B,$A7,Import!$C:$C,$A$1,Import!$D:$D,Z$21)</f>
        <v>0</v>
      </c>
      <c r="AA7" s="150">
        <f>SUMIFS(Import!$G:$G,Import!$A:$A,AA$1,Import!$B:$B,$A7,Import!$C:$C,$A$1,Import!$D:$D,AA$21)</f>
        <v>0</v>
      </c>
      <c r="AB7" s="150">
        <f>SUMIFS(Import!$G:$G,Import!$A:$A,AB$1,Import!$B:$B,$A7,Import!$C:$C,$A$1,Import!$D:$D,AB$21)</f>
        <v>0</v>
      </c>
      <c r="AC7" s="150">
        <f>SUMIFS(Import!$G:$G,Import!$A:$A,AC$1,Import!$B:$B,$A7,Import!$C:$C,$A$1,Import!$D:$D,AC$21)</f>
        <v>0</v>
      </c>
      <c r="AD7" s="150">
        <f>SUMIFS(Import!$G:$G,Import!$A:$A,AD$1,Import!$B:$B,$A7,Import!$C:$C,$A$1,Import!$D:$D,AD$21)</f>
        <v>0</v>
      </c>
      <c r="AE7" s="150">
        <f>SUMIFS(Import!$G:$G,Import!$A:$A,AE$1,Import!$B:$B,$A7,Import!$C:$C,$A$1,Import!$D:$D,AE$21)</f>
        <v>0</v>
      </c>
      <c r="AF7" s="150">
        <f>SUMIFS(Import!$G:$G,Import!$A:$A,AF$1,Import!$B:$B,$A7,Import!$C:$C,$A$1,Import!$D:$D,AF$21)</f>
        <v>0</v>
      </c>
      <c r="AG7" s="150">
        <f>SUMIFS(Import!$G:$G,Import!$A:$A,AG$1,Import!$B:$B,$A7,Import!$C:$C,$A$1,Import!$D:$D,AG$21)</f>
        <v>0</v>
      </c>
      <c r="AH7" s="150">
        <f>SUMIFS(Import!$G:$G,Import!$A:$A,AH$1,Import!$B:$B,$A7,Import!$C:$C,$A$1,Import!$D:$D,AH$21)</f>
        <v>0</v>
      </c>
      <c r="AI7" s="150">
        <f>SUMIFS(Import!$G:$G,Import!$A:$A,AI$1,Import!$B:$B,$A7,Import!$C:$C,$A$1,Import!$D:$D,AI$21)</f>
        <v>0</v>
      </c>
      <c r="AJ7" s="150">
        <f>SUMIFS(Import!$G:$G,Import!$A:$A,AJ$1,Import!$B:$B,$A7,Import!$C:$C,$A$1,Import!$D:$D,AJ$21)</f>
        <v>0</v>
      </c>
      <c r="AK7" s="150">
        <f>SUMIFS(Import!$G:$G,Import!$A:$A,AK$1,Import!$B:$B,$A7,Import!$C:$C,$A$1,Import!$D:$D,AK$21)</f>
        <v>0</v>
      </c>
      <c r="AL7" s="150">
        <f>SUMIFS(Import!$G:$G,Import!$A:$A,AL$1,Import!$B:$B,$A7,Import!$C:$C,$A$1,Import!$D:$D,AL$21)</f>
        <v>0</v>
      </c>
      <c r="AM7" s="150">
        <f>SUMIFS(Import!$G:$G,Import!$A:$A,AM$1,Import!$B:$B,$A7,Import!$C:$C,$A$1,Import!$D:$D,AM$21)</f>
        <v>0</v>
      </c>
      <c r="AN7" s="150">
        <f>SUMIFS(Import!$G:$G,Import!$A:$A,AN$1,Import!$B:$B,$A7,Import!$C:$C,$A$1,Import!$D:$D,AN$21)</f>
        <v>0</v>
      </c>
      <c r="AO7" s="151">
        <f>SUMIFS(Import!$G:$G,Import!$A:$A,AO$1,Import!$B:$B,$A7,Import!$C:$C,$A$1,Import!$D:$D,AO$21)</f>
        <v>0</v>
      </c>
    </row>
    <row r="8" spans="1:41" x14ac:dyDescent="0.2">
      <c r="A8" s="428">
        <f>IF(Import!V13&lt;&gt;"",Import!V13,"")</f>
        <v>42543</v>
      </c>
      <c r="B8" s="548"/>
      <c r="C8" s="149">
        <f t="shared" si="0"/>
        <v>5.25</v>
      </c>
      <c r="D8" s="144">
        <f t="shared" si="1"/>
        <v>63</v>
      </c>
      <c r="E8" s="144">
        <f t="shared" si="2"/>
        <v>0</v>
      </c>
      <c r="F8" s="144">
        <f t="shared" si="3"/>
        <v>-79.38</v>
      </c>
      <c r="G8" s="547"/>
      <c r="H8" s="146">
        <f>SUMIFS(Import!$G:$G,Import!$A:$A,H$1,Import!$B:$B,$A8,Import!$C:$C,$A$1,Import!$D:$D,H$21)</f>
        <v>5.25</v>
      </c>
      <c r="I8" s="150">
        <f>SUMIFS(Import!$G:$G,Import!$A:$A,I$1,Import!$B:$B,$A8,Import!$C:$C,$A$1,Import!$D:$D,I$21)</f>
        <v>0</v>
      </c>
      <c r="J8" s="150">
        <f>SUMIFS(Import!$G:$G,Import!$A:$A,J$1,Import!$B:$B,$A8,Import!$C:$C,$A$1,Import!$D:$D,J$21)</f>
        <v>0</v>
      </c>
      <c r="K8" s="150">
        <f>SUMIFS(Import!$G:$G,Import!$A:$A,K$1,Import!$B:$B,$A8,Import!$C:$C,$A$1,Import!$D:$D,K$21)</f>
        <v>0</v>
      </c>
      <c r="L8" s="150">
        <f>SUMIFS(Import!$G:$G,Import!$A:$A,L$1,Import!$B:$B,$A8,Import!$C:$C,$A$1,Import!$D:$D,L$21)</f>
        <v>0</v>
      </c>
      <c r="M8" s="150">
        <f>SUMIFS(Import!$G:$G,Import!$A:$A,M$1,Import!$B:$B,$A8,Import!$C:$C,$A$1,Import!$D:$D,M$21)</f>
        <v>0</v>
      </c>
      <c r="N8" s="150">
        <f>SUMIFS(Import!$G:$G,Import!$A:$A,N$1,Import!$B:$B,$A8,Import!$C:$C,$A$1,Import!$D:$D,N$21)</f>
        <v>0</v>
      </c>
      <c r="O8" s="150">
        <f>SUMIFS(Import!$G:$G,Import!$A:$A,O$1,Import!$B:$B,$A8,Import!$C:$C,$A$1,Import!$D:$D,O$21)</f>
        <v>0</v>
      </c>
      <c r="P8" s="150">
        <f>SUMIFS(Import!$G:$G,Import!$A:$A,P$1,Import!$B:$B,$A8,Import!$C:$C,$A$1,Import!$D:$D,P$21)</f>
        <v>0</v>
      </c>
      <c r="Q8" s="150">
        <f>SUMIFS(Import!$G:$G,Import!$A:$A,Q$1,Import!$B:$B,$A8,Import!$C:$C,$A$1,Import!$D:$D,Q$21)</f>
        <v>0</v>
      </c>
      <c r="R8" s="150">
        <f>SUMIFS(Import!$G:$G,Import!$A:$A,R$1,Import!$B:$B,$A8,Import!$C:$C,$A$1,Import!$D:$D,R$21)</f>
        <v>0</v>
      </c>
      <c r="S8" s="150">
        <f>SUMIFS(Import!$G:$G,Import!$A:$A,S$1,Import!$B:$B,$A8,Import!$C:$C,$A$1,Import!$D:$D,S$21)</f>
        <v>0</v>
      </c>
      <c r="T8" s="150">
        <f>SUMIFS(Import!$G:$G,Import!$A:$A,T$1,Import!$B:$B,$A8,Import!$C:$C,$A$1,Import!$D:$D,T$21)</f>
        <v>0</v>
      </c>
      <c r="U8" s="150">
        <f>SUMIFS(Import!$G:$G,Import!$A:$A,U$1,Import!$B:$B,$A8,Import!$C:$C,$A$1,Import!$D:$D,U$21)</f>
        <v>0</v>
      </c>
      <c r="V8" s="150">
        <f>SUMIFS(Import!$G:$G,Import!$A:$A,V$1,Import!$B:$B,$A8,Import!$C:$C,$A$1,Import!$D:$D,V$21)</f>
        <v>0</v>
      </c>
      <c r="W8" s="150">
        <f>SUMIFS(Import!$G:$G,Import!$A:$A,W$1,Import!$B:$B,$A8,Import!$C:$C,$A$1,Import!$D:$D,W$21)</f>
        <v>0</v>
      </c>
      <c r="X8" s="150">
        <f>SUMIFS(Import!$G:$G,Import!$A:$A,X$1,Import!$B:$B,$A8,Import!$C:$C,$A$1,Import!$D:$D,X$21)</f>
        <v>0</v>
      </c>
      <c r="Y8" s="150">
        <f>SUMIFS(Import!$G:$G,Import!$A:$A,Y$1,Import!$B:$B,$A8,Import!$C:$C,$A$1,Import!$D:$D,Y$21)</f>
        <v>0</v>
      </c>
      <c r="Z8" s="150">
        <f>SUMIFS(Import!$G:$G,Import!$A:$A,Z$1,Import!$B:$B,$A8,Import!$C:$C,$A$1,Import!$D:$D,Z$21)</f>
        <v>0</v>
      </c>
      <c r="AA8" s="150">
        <f>SUMIFS(Import!$G:$G,Import!$A:$A,AA$1,Import!$B:$B,$A8,Import!$C:$C,$A$1,Import!$D:$D,AA$21)</f>
        <v>0</v>
      </c>
      <c r="AB8" s="150">
        <f>SUMIFS(Import!$G:$G,Import!$A:$A,AB$1,Import!$B:$B,$A8,Import!$C:$C,$A$1,Import!$D:$D,AB$21)</f>
        <v>0</v>
      </c>
      <c r="AC8" s="150">
        <f>SUMIFS(Import!$G:$G,Import!$A:$A,AC$1,Import!$B:$B,$A8,Import!$C:$C,$A$1,Import!$D:$D,AC$21)</f>
        <v>0</v>
      </c>
      <c r="AD8" s="150">
        <f>SUMIFS(Import!$G:$G,Import!$A:$A,AD$1,Import!$B:$B,$A8,Import!$C:$C,$A$1,Import!$D:$D,AD$21)</f>
        <v>0</v>
      </c>
      <c r="AE8" s="150">
        <f>SUMIFS(Import!$G:$G,Import!$A:$A,AE$1,Import!$B:$B,$A8,Import!$C:$C,$A$1,Import!$D:$D,AE$21)</f>
        <v>0</v>
      </c>
      <c r="AF8" s="150">
        <f>SUMIFS(Import!$G:$G,Import!$A:$A,AF$1,Import!$B:$B,$A8,Import!$C:$C,$A$1,Import!$D:$D,AF$21)</f>
        <v>0</v>
      </c>
      <c r="AG8" s="150">
        <f>SUMIFS(Import!$G:$G,Import!$A:$A,AG$1,Import!$B:$B,$A8,Import!$C:$C,$A$1,Import!$D:$D,AG$21)</f>
        <v>0</v>
      </c>
      <c r="AH8" s="150">
        <f>SUMIFS(Import!$G:$G,Import!$A:$A,AH$1,Import!$B:$B,$A8,Import!$C:$C,$A$1,Import!$D:$D,AH$21)</f>
        <v>0</v>
      </c>
      <c r="AI8" s="150">
        <f>SUMIFS(Import!$G:$G,Import!$A:$A,AI$1,Import!$B:$B,$A8,Import!$C:$C,$A$1,Import!$D:$D,AI$21)</f>
        <v>0</v>
      </c>
      <c r="AJ8" s="150">
        <f>SUMIFS(Import!$G:$G,Import!$A:$A,AJ$1,Import!$B:$B,$A8,Import!$C:$C,$A$1,Import!$D:$D,AJ$21)</f>
        <v>0</v>
      </c>
      <c r="AK8" s="150">
        <f>SUMIFS(Import!$G:$G,Import!$A:$A,AK$1,Import!$B:$B,$A8,Import!$C:$C,$A$1,Import!$D:$D,AK$21)</f>
        <v>0</v>
      </c>
      <c r="AL8" s="150">
        <f>SUMIFS(Import!$G:$G,Import!$A:$A,AL$1,Import!$B:$B,$A8,Import!$C:$C,$A$1,Import!$D:$D,AL$21)</f>
        <v>0</v>
      </c>
      <c r="AM8" s="150">
        <f>SUMIFS(Import!$G:$G,Import!$A:$A,AM$1,Import!$B:$B,$A8,Import!$C:$C,$A$1,Import!$D:$D,AM$21)</f>
        <v>0</v>
      </c>
      <c r="AN8" s="150">
        <f>SUMIFS(Import!$G:$G,Import!$A:$A,AN$1,Import!$B:$B,$A8,Import!$C:$C,$A$1,Import!$D:$D,AN$21)</f>
        <v>0</v>
      </c>
      <c r="AO8" s="151">
        <f>SUMIFS(Import!$G:$G,Import!$A:$A,AO$1,Import!$B:$B,$A8,Import!$C:$C,$A$1,Import!$D:$D,AO$21)</f>
        <v>0</v>
      </c>
    </row>
    <row r="9" spans="1:41" x14ac:dyDescent="0.2">
      <c r="A9" s="428">
        <f>IF(Import!V14&lt;&gt;"",Import!V14,"")</f>
        <v>42544</v>
      </c>
      <c r="B9" s="548"/>
      <c r="C9" s="149">
        <f t="shared" si="0"/>
        <v>5</v>
      </c>
      <c r="D9" s="144">
        <f t="shared" si="1"/>
        <v>60</v>
      </c>
      <c r="E9" s="144">
        <f t="shared" si="2"/>
        <v>0</v>
      </c>
      <c r="F9" s="145">
        <f t="shared" si="3"/>
        <v>-75.599999999999994</v>
      </c>
      <c r="G9" s="545"/>
      <c r="H9" s="146">
        <f>SUMIFS(Import!$G:$G,Import!$A:$A,H$1,Import!$B:$B,$A9,Import!$C:$C,$A$1,Import!$D:$D,H$21)</f>
        <v>0</v>
      </c>
      <c r="I9" s="150">
        <f>SUMIFS(Import!$G:$G,Import!$A:$A,I$1,Import!$B:$B,$A9,Import!$C:$C,$A$1,Import!$D:$D,I$21)</f>
        <v>0</v>
      </c>
      <c r="J9" s="150">
        <f>SUMIFS(Import!$G:$G,Import!$A:$A,J$1,Import!$B:$B,$A9,Import!$C:$C,$A$1,Import!$D:$D,J$21)</f>
        <v>5</v>
      </c>
      <c r="K9" s="150">
        <f>SUMIFS(Import!$G:$G,Import!$A:$A,K$1,Import!$B:$B,$A9,Import!$C:$C,$A$1,Import!$D:$D,K$21)</f>
        <v>0</v>
      </c>
      <c r="L9" s="150">
        <f>SUMIFS(Import!$G:$G,Import!$A:$A,L$1,Import!$B:$B,$A9,Import!$C:$C,$A$1,Import!$D:$D,L$21)</f>
        <v>0</v>
      </c>
      <c r="M9" s="150">
        <f>SUMIFS(Import!$G:$G,Import!$A:$A,M$1,Import!$B:$B,$A9,Import!$C:$C,$A$1,Import!$D:$D,M$21)</f>
        <v>0</v>
      </c>
      <c r="N9" s="150">
        <f>SUMIFS(Import!$G:$G,Import!$A:$A,N$1,Import!$B:$B,$A9,Import!$C:$C,$A$1,Import!$D:$D,N$21)</f>
        <v>0</v>
      </c>
      <c r="O9" s="150">
        <f>SUMIFS(Import!$G:$G,Import!$A:$A,O$1,Import!$B:$B,$A9,Import!$C:$C,$A$1,Import!$D:$D,O$21)</f>
        <v>0</v>
      </c>
      <c r="P9" s="150">
        <f>SUMIFS(Import!$G:$G,Import!$A:$A,P$1,Import!$B:$B,$A9,Import!$C:$C,$A$1,Import!$D:$D,P$21)</f>
        <v>0</v>
      </c>
      <c r="Q9" s="150">
        <f>SUMIFS(Import!$G:$G,Import!$A:$A,Q$1,Import!$B:$B,$A9,Import!$C:$C,$A$1,Import!$D:$D,Q$21)</f>
        <v>0</v>
      </c>
      <c r="R9" s="150">
        <f>SUMIFS(Import!$G:$G,Import!$A:$A,R$1,Import!$B:$B,$A9,Import!$C:$C,$A$1,Import!$D:$D,R$21)</f>
        <v>0</v>
      </c>
      <c r="S9" s="150">
        <f>SUMIFS(Import!$G:$G,Import!$A:$A,S$1,Import!$B:$B,$A9,Import!$C:$C,$A$1,Import!$D:$D,S$21)</f>
        <v>0</v>
      </c>
      <c r="T9" s="150">
        <f>SUMIFS(Import!$G:$G,Import!$A:$A,T$1,Import!$B:$B,$A9,Import!$C:$C,$A$1,Import!$D:$D,T$21)</f>
        <v>0</v>
      </c>
      <c r="U9" s="150">
        <f>SUMIFS(Import!$G:$G,Import!$A:$A,U$1,Import!$B:$B,$A9,Import!$C:$C,$A$1,Import!$D:$D,U$21)</f>
        <v>0</v>
      </c>
      <c r="V9" s="150">
        <f>SUMIFS(Import!$G:$G,Import!$A:$A,V$1,Import!$B:$B,$A9,Import!$C:$C,$A$1,Import!$D:$D,V$21)</f>
        <v>0</v>
      </c>
      <c r="W9" s="150">
        <f>SUMIFS(Import!$G:$G,Import!$A:$A,W$1,Import!$B:$B,$A9,Import!$C:$C,$A$1,Import!$D:$D,W$21)</f>
        <v>0</v>
      </c>
      <c r="X9" s="150">
        <f>SUMIFS(Import!$G:$G,Import!$A:$A,X$1,Import!$B:$B,$A9,Import!$C:$C,$A$1,Import!$D:$D,X$21)</f>
        <v>0</v>
      </c>
      <c r="Y9" s="150">
        <f>SUMIFS(Import!$G:$G,Import!$A:$A,Y$1,Import!$B:$B,$A9,Import!$C:$C,$A$1,Import!$D:$D,Y$21)</f>
        <v>0</v>
      </c>
      <c r="Z9" s="150">
        <f>SUMIFS(Import!$G:$G,Import!$A:$A,Z$1,Import!$B:$B,$A9,Import!$C:$C,$A$1,Import!$D:$D,Z$21)</f>
        <v>0</v>
      </c>
      <c r="AA9" s="150">
        <f>SUMIFS(Import!$G:$G,Import!$A:$A,AA$1,Import!$B:$B,$A9,Import!$C:$C,$A$1,Import!$D:$D,AA$21)</f>
        <v>0</v>
      </c>
      <c r="AB9" s="150">
        <f>SUMIFS(Import!$G:$G,Import!$A:$A,AB$1,Import!$B:$B,$A9,Import!$C:$C,$A$1,Import!$D:$D,AB$21)</f>
        <v>0</v>
      </c>
      <c r="AC9" s="150">
        <f>SUMIFS(Import!$G:$G,Import!$A:$A,AC$1,Import!$B:$B,$A9,Import!$C:$C,$A$1,Import!$D:$D,AC$21)</f>
        <v>0</v>
      </c>
      <c r="AD9" s="150">
        <f>SUMIFS(Import!$G:$G,Import!$A:$A,AD$1,Import!$B:$B,$A9,Import!$C:$C,$A$1,Import!$D:$D,AD$21)</f>
        <v>0</v>
      </c>
      <c r="AE9" s="150">
        <f>SUMIFS(Import!$G:$G,Import!$A:$A,AE$1,Import!$B:$B,$A9,Import!$C:$C,$A$1,Import!$D:$D,AE$21)</f>
        <v>0</v>
      </c>
      <c r="AF9" s="150">
        <f>SUMIFS(Import!$G:$G,Import!$A:$A,AF$1,Import!$B:$B,$A9,Import!$C:$C,$A$1,Import!$D:$D,AF$21)</f>
        <v>0</v>
      </c>
      <c r="AG9" s="150">
        <f>SUMIFS(Import!$G:$G,Import!$A:$A,AG$1,Import!$B:$B,$A9,Import!$C:$C,$A$1,Import!$D:$D,AG$21)</f>
        <v>0</v>
      </c>
      <c r="AH9" s="150">
        <f>SUMIFS(Import!$G:$G,Import!$A:$A,AH$1,Import!$B:$B,$A9,Import!$C:$C,$A$1,Import!$D:$D,AH$21)</f>
        <v>0</v>
      </c>
      <c r="AI9" s="150">
        <f>SUMIFS(Import!$G:$G,Import!$A:$A,AI$1,Import!$B:$B,$A9,Import!$C:$C,$A$1,Import!$D:$D,AI$21)</f>
        <v>0</v>
      </c>
      <c r="AJ9" s="150">
        <f>SUMIFS(Import!$G:$G,Import!$A:$A,AJ$1,Import!$B:$B,$A9,Import!$C:$C,$A$1,Import!$D:$D,AJ$21)</f>
        <v>0</v>
      </c>
      <c r="AK9" s="150">
        <f>SUMIFS(Import!$G:$G,Import!$A:$A,AK$1,Import!$B:$B,$A9,Import!$C:$C,$A$1,Import!$D:$D,AK$21)</f>
        <v>0</v>
      </c>
      <c r="AL9" s="150">
        <f>SUMIFS(Import!$G:$G,Import!$A:$A,AL$1,Import!$B:$B,$A9,Import!$C:$C,$A$1,Import!$D:$D,AL$21)</f>
        <v>0</v>
      </c>
      <c r="AM9" s="150">
        <f>SUMIFS(Import!$G:$G,Import!$A:$A,AM$1,Import!$B:$B,$A9,Import!$C:$C,$A$1,Import!$D:$D,AM$21)</f>
        <v>0</v>
      </c>
      <c r="AN9" s="150">
        <f>SUMIFS(Import!$G:$G,Import!$A:$A,AN$1,Import!$B:$B,$A9,Import!$C:$C,$A$1,Import!$D:$D,AN$21)</f>
        <v>0</v>
      </c>
      <c r="AO9" s="151">
        <f>SUMIFS(Import!$G:$G,Import!$A:$A,AO$1,Import!$B:$B,$A9,Import!$C:$C,$A$1,Import!$D:$D,AO$21)</f>
        <v>0</v>
      </c>
    </row>
    <row r="10" spans="1:41" x14ac:dyDescent="0.2">
      <c r="A10" s="428">
        <f>IF(Import!V15&lt;&gt;"",Import!V15,"")</f>
        <v>42545</v>
      </c>
      <c r="B10" s="548"/>
      <c r="C10" s="149">
        <f t="shared" si="0"/>
        <v>10.75</v>
      </c>
      <c r="D10" s="144">
        <f t="shared" si="1"/>
        <v>119</v>
      </c>
      <c r="E10" s="144">
        <f t="shared" si="2"/>
        <v>0</v>
      </c>
      <c r="F10" s="145">
        <f t="shared" si="3"/>
        <v>-149.94</v>
      </c>
      <c r="G10" s="546"/>
      <c r="H10" s="146">
        <f>SUMIFS(Import!$G:$G,Import!$A:$A,H$1,Import!$B:$B,$A10,Import!$C:$C,$A$1,Import!$D:$D,H$21)</f>
        <v>0</v>
      </c>
      <c r="I10" s="150">
        <f>SUMIFS(Import!$G:$G,Import!$A:$A,I$1,Import!$B:$B,$A10,Import!$C:$C,$A$1,Import!$D:$D,I$21)</f>
        <v>0</v>
      </c>
      <c r="J10" s="150">
        <f>SUMIFS(Import!$G:$G,Import!$A:$A,J$1,Import!$B:$B,$A10,Import!$C:$C,$A$1,Import!$D:$D,J$21)</f>
        <v>5.75</v>
      </c>
      <c r="K10" s="150">
        <f>SUMIFS(Import!$G:$G,Import!$A:$A,K$1,Import!$B:$B,$A10,Import!$C:$C,$A$1,Import!$D:$D,K$21)</f>
        <v>5</v>
      </c>
      <c r="L10" s="150">
        <f>SUMIFS(Import!$G:$G,Import!$A:$A,L$1,Import!$B:$B,$A10,Import!$C:$C,$A$1,Import!$D:$D,L$21)</f>
        <v>0</v>
      </c>
      <c r="M10" s="150">
        <f>SUMIFS(Import!$G:$G,Import!$A:$A,M$1,Import!$B:$B,$A10,Import!$C:$C,$A$1,Import!$D:$D,M$21)</f>
        <v>0</v>
      </c>
      <c r="N10" s="150">
        <f>SUMIFS(Import!$G:$G,Import!$A:$A,N$1,Import!$B:$B,$A10,Import!$C:$C,$A$1,Import!$D:$D,N$21)</f>
        <v>0</v>
      </c>
      <c r="O10" s="150">
        <f>SUMIFS(Import!$G:$G,Import!$A:$A,O$1,Import!$B:$B,$A10,Import!$C:$C,$A$1,Import!$D:$D,O$21)</f>
        <v>0</v>
      </c>
      <c r="P10" s="150">
        <f>SUMIFS(Import!$G:$G,Import!$A:$A,P$1,Import!$B:$B,$A10,Import!$C:$C,$A$1,Import!$D:$D,P$21)</f>
        <v>0</v>
      </c>
      <c r="Q10" s="150">
        <f>SUMIFS(Import!$G:$G,Import!$A:$A,Q$1,Import!$B:$B,$A10,Import!$C:$C,$A$1,Import!$D:$D,Q$21)</f>
        <v>0</v>
      </c>
      <c r="R10" s="150">
        <f>SUMIFS(Import!$G:$G,Import!$A:$A,R$1,Import!$B:$B,$A10,Import!$C:$C,$A$1,Import!$D:$D,R$21)</f>
        <v>0</v>
      </c>
      <c r="S10" s="150">
        <f>SUMIFS(Import!$G:$G,Import!$A:$A,S$1,Import!$B:$B,$A10,Import!$C:$C,$A$1,Import!$D:$D,S$21)</f>
        <v>0</v>
      </c>
      <c r="T10" s="150">
        <f>SUMIFS(Import!$G:$G,Import!$A:$A,T$1,Import!$B:$B,$A10,Import!$C:$C,$A$1,Import!$D:$D,T$21)</f>
        <v>0</v>
      </c>
      <c r="U10" s="150">
        <f>SUMIFS(Import!$G:$G,Import!$A:$A,U$1,Import!$B:$B,$A10,Import!$C:$C,$A$1,Import!$D:$D,U$21)</f>
        <v>0</v>
      </c>
      <c r="V10" s="150">
        <f>SUMIFS(Import!$G:$G,Import!$A:$A,V$1,Import!$B:$B,$A10,Import!$C:$C,$A$1,Import!$D:$D,V$21)</f>
        <v>0</v>
      </c>
      <c r="W10" s="150">
        <f>SUMIFS(Import!$G:$G,Import!$A:$A,W$1,Import!$B:$B,$A10,Import!$C:$C,$A$1,Import!$D:$D,W$21)</f>
        <v>0</v>
      </c>
      <c r="X10" s="150">
        <f>SUMIFS(Import!$G:$G,Import!$A:$A,X$1,Import!$B:$B,$A10,Import!$C:$C,$A$1,Import!$D:$D,X$21)</f>
        <v>0</v>
      </c>
      <c r="Y10" s="150">
        <f>SUMIFS(Import!$G:$G,Import!$A:$A,Y$1,Import!$B:$B,$A10,Import!$C:$C,$A$1,Import!$D:$D,Y$21)</f>
        <v>0</v>
      </c>
      <c r="Z10" s="150">
        <f>SUMIFS(Import!$G:$G,Import!$A:$A,Z$1,Import!$B:$B,$A10,Import!$C:$C,$A$1,Import!$D:$D,Z$21)</f>
        <v>0</v>
      </c>
      <c r="AA10" s="150">
        <f>SUMIFS(Import!$G:$G,Import!$A:$A,AA$1,Import!$B:$B,$A10,Import!$C:$C,$A$1,Import!$D:$D,AA$21)</f>
        <v>0</v>
      </c>
      <c r="AB10" s="150">
        <f>SUMIFS(Import!$G:$G,Import!$A:$A,AB$1,Import!$B:$B,$A10,Import!$C:$C,$A$1,Import!$D:$D,AB$21)</f>
        <v>0</v>
      </c>
      <c r="AC10" s="150">
        <f>SUMIFS(Import!$G:$G,Import!$A:$A,AC$1,Import!$B:$B,$A10,Import!$C:$C,$A$1,Import!$D:$D,AC$21)</f>
        <v>0</v>
      </c>
      <c r="AD10" s="150">
        <f>SUMIFS(Import!$G:$G,Import!$A:$A,AD$1,Import!$B:$B,$A10,Import!$C:$C,$A$1,Import!$D:$D,AD$21)</f>
        <v>0</v>
      </c>
      <c r="AE10" s="150">
        <f>SUMIFS(Import!$G:$G,Import!$A:$A,AE$1,Import!$B:$B,$A10,Import!$C:$C,$A$1,Import!$D:$D,AE$21)</f>
        <v>0</v>
      </c>
      <c r="AF10" s="150">
        <f>SUMIFS(Import!$G:$G,Import!$A:$A,AF$1,Import!$B:$B,$A10,Import!$C:$C,$A$1,Import!$D:$D,AF$21)</f>
        <v>0</v>
      </c>
      <c r="AG10" s="150">
        <f>SUMIFS(Import!$G:$G,Import!$A:$A,AG$1,Import!$B:$B,$A10,Import!$C:$C,$A$1,Import!$D:$D,AG$21)</f>
        <v>0</v>
      </c>
      <c r="AH10" s="150">
        <f>SUMIFS(Import!$G:$G,Import!$A:$A,AH$1,Import!$B:$B,$A10,Import!$C:$C,$A$1,Import!$D:$D,AH$21)</f>
        <v>0</v>
      </c>
      <c r="AI10" s="150">
        <f>SUMIFS(Import!$G:$G,Import!$A:$A,AI$1,Import!$B:$B,$A10,Import!$C:$C,$A$1,Import!$D:$D,AI$21)</f>
        <v>0</v>
      </c>
      <c r="AJ10" s="150">
        <f>SUMIFS(Import!$G:$G,Import!$A:$A,AJ$1,Import!$B:$B,$A10,Import!$C:$C,$A$1,Import!$D:$D,AJ$21)</f>
        <v>0</v>
      </c>
      <c r="AK10" s="150">
        <f>SUMIFS(Import!$G:$G,Import!$A:$A,AK$1,Import!$B:$B,$A10,Import!$C:$C,$A$1,Import!$D:$D,AK$21)</f>
        <v>0</v>
      </c>
      <c r="AL10" s="150">
        <f>SUMIFS(Import!$G:$G,Import!$A:$A,AL$1,Import!$B:$B,$A10,Import!$C:$C,$A$1,Import!$D:$D,AL$21)</f>
        <v>0</v>
      </c>
      <c r="AM10" s="150">
        <f>SUMIFS(Import!$G:$G,Import!$A:$A,AM$1,Import!$B:$B,$A10,Import!$C:$C,$A$1,Import!$D:$D,AM$21)</f>
        <v>0</v>
      </c>
      <c r="AN10" s="150">
        <f>SUMIFS(Import!$G:$G,Import!$A:$A,AN$1,Import!$B:$B,$A10,Import!$C:$C,$A$1,Import!$D:$D,AN$21)</f>
        <v>0</v>
      </c>
      <c r="AO10" s="151">
        <f>SUMIFS(Import!$G:$G,Import!$A:$A,AO$1,Import!$B:$B,$A10,Import!$C:$C,$A$1,Import!$D:$D,AO$21)</f>
        <v>0</v>
      </c>
    </row>
    <row r="11" spans="1:41" x14ac:dyDescent="0.2">
      <c r="A11" s="428">
        <f>IF(Import!V16&lt;&gt;"",Import!V16,"")</f>
        <v>42546</v>
      </c>
      <c r="B11" s="548"/>
      <c r="C11" s="149">
        <f t="shared" si="0"/>
        <v>0</v>
      </c>
      <c r="D11" s="144">
        <f t="shared" si="1"/>
        <v>0</v>
      </c>
      <c r="E11" s="144">
        <f t="shared" si="2"/>
        <v>0</v>
      </c>
      <c r="F11" s="145">
        <f t="shared" si="3"/>
        <v>0</v>
      </c>
      <c r="G11" s="545"/>
      <c r="H11" s="146">
        <f>SUMIFS(Import!$G:$G,Import!$A:$A,H$1,Import!$B:$B,$A11,Import!$C:$C,$A$1,Import!$D:$D,H$21)</f>
        <v>0</v>
      </c>
      <c r="I11" s="150">
        <f>SUMIFS(Import!$G:$G,Import!$A:$A,I$1,Import!$B:$B,$A11,Import!$C:$C,$A$1,Import!$D:$D,I$21)</f>
        <v>0</v>
      </c>
      <c r="J11" s="150">
        <f>SUMIFS(Import!$G:$G,Import!$A:$A,J$1,Import!$B:$B,$A11,Import!$C:$C,$A$1,Import!$D:$D,J$21)</f>
        <v>0</v>
      </c>
      <c r="K11" s="150">
        <f>SUMIFS(Import!$G:$G,Import!$A:$A,K$1,Import!$B:$B,$A11,Import!$C:$C,$A$1,Import!$D:$D,K$21)</f>
        <v>0</v>
      </c>
      <c r="L11" s="150">
        <f>SUMIFS(Import!$G:$G,Import!$A:$A,L$1,Import!$B:$B,$A11,Import!$C:$C,$A$1,Import!$D:$D,L$21)</f>
        <v>0</v>
      </c>
      <c r="M11" s="150">
        <f>SUMIFS(Import!$G:$G,Import!$A:$A,M$1,Import!$B:$B,$A11,Import!$C:$C,$A$1,Import!$D:$D,M$21)</f>
        <v>0</v>
      </c>
      <c r="N11" s="150">
        <f>SUMIFS(Import!$G:$G,Import!$A:$A,N$1,Import!$B:$B,$A11,Import!$C:$C,$A$1,Import!$D:$D,N$21)</f>
        <v>0</v>
      </c>
      <c r="O11" s="150">
        <f>SUMIFS(Import!$G:$G,Import!$A:$A,O$1,Import!$B:$B,$A11,Import!$C:$C,$A$1,Import!$D:$D,O$21)</f>
        <v>0</v>
      </c>
      <c r="P11" s="150">
        <f>SUMIFS(Import!$G:$G,Import!$A:$A,P$1,Import!$B:$B,$A11,Import!$C:$C,$A$1,Import!$D:$D,P$21)</f>
        <v>0</v>
      </c>
      <c r="Q11" s="150">
        <f>SUMIFS(Import!$G:$G,Import!$A:$A,Q$1,Import!$B:$B,$A11,Import!$C:$C,$A$1,Import!$D:$D,Q$21)</f>
        <v>0</v>
      </c>
      <c r="R11" s="150">
        <f>SUMIFS(Import!$G:$G,Import!$A:$A,R$1,Import!$B:$B,$A11,Import!$C:$C,$A$1,Import!$D:$D,R$21)</f>
        <v>0</v>
      </c>
      <c r="S11" s="150">
        <f>SUMIFS(Import!$G:$G,Import!$A:$A,S$1,Import!$B:$B,$A11,Import!$C:$C,$A$1,Import!$D:$D,S$21)</f>
        <v>0</v>
      </c>
      <c r="T11" s="150">
        <f>SUMIFS(Import!$G:$G,Import!$A:$A,T$1,Import!$B:$B,$A11,Import!$C:$C,$A$1,Import!$D:$D,T$21)</f>
        <v>0</v>
      </c>
      <c r="U11" s="150">
        <f>SUMIFS(Import!$G:$G,Import!$A:$A,U$1,Import!$B:$B,$A11,Import!$C:$C,$A$1,Import!$D:$D,U$21)</f>
        <v>0</v>
      </c>
      <c r="V11" s="150">
        <f>SUMIFS(Import!$G:$G,Import!$A:$A,V$1,Import!$B:$B,$A11,Import!$C:$C,$A$1,Import!$D:$D,V$21)</f>
        <v>0</v>
      </c>
      <c r="W11" s="150">
        <f>SUMIFS(Import!$G:$G,Import!$A:$A,W$1,Import!$B:$B,$A11,Import!$C:$C,$A$1,Import!$D:$D,W$21)</f>
        <v>0</v>
      </c>
      <c r="X11" s="150">
        <f>SUMIFS(Import!$G:$G,Import!$A:$A,X$1,Import!$B:$B,$A11,Import!$C:$C,$A$1,Import!$D:$D,X$21)</f>
        <v>0</v>
      </c>
      <c r="Y11" s="150">
        <f>SUMIFS(Import!$G:$G,Import!$A:$A,Y$1,Import!$B:$B,$A11,Import!$C:$C,$A$1,Import!$D:$D,Y$21)</f>
        <v>0</v>
      </c>
      <c r="Z11" s="150">
        <f>SUMIFS(Import!$G:$G,Import!$A:$A,Z$1,Import!$B:$B,$A11,Import!$C:$C,$A$1,Import!$D:$D,Z$21)</f>
        <v>0</v>
      </c>
      <c r="AA11" s="150">
        <f>SUMIFS(Import!$G:$G,Import!$A:$A,AA$1,Import!$B:$B,$A11,Import!$C:$C,$A$1,Import!$D:$D,AA$21)</f>
        <v>0</v>
      </c>
      <c r="AB11" s="150">
        <f>SUMIFS(Import!$G:$G,Import!$A:$A,AB$1,Import!$B:$B,$A11,Import!$C:$C,$A$1,Import!$D:$D,AB$21)</f>
        <v>0</v>
      </c>
      <c r="AC11" s="150">
        <f>SUMIFS(Import!$G:$G,Import!$A:$A,AC$1,Import!$B:$B,$A11,Import!$C:$C,$A$1,Import!$D:$D,AC$21)</f>
        <v>0</v>
      </c>
      <c r="AD11" s="150">
        <f>SUMIFS(Import!$G:$G,Import!$A:$A,AD$1,Import!$B:$B,$A11,Import!$C:$C,$A$1,Import!$D:$D,AD$21)</f>
        <v>0</v>
      </c>
      <c r="AE11" s="150">
        <f>SUMIFS(Import!$G:$G,Import!$A:$A,AE$1,Import!$B:$B,$A11,Import!$C:$C,$A$1,Import!$D:$D,AE$21)</f>
        <v>0</v>
      </c>
      <c r="AF11" s="150">
        <f>SUMIFS(Import!$G:$G,Import!$A:$A,AF$1,Import!$B:$B,$A11,Import!$C:$C,$A$1,Import!$D:$D,AF$21)</f>
        <v>0</v>
      </c>
      <c r="AG11" s="150">
        <f>SUMIFS(Import!$G:$G,Import!$A:$A,AG$1,Import!$B:$B,$A11,Import!$C:$C,$A$1,Import!$D:$D,AG$21)</f>
        <v>0</v>
      </c>
      <c r="AH11" s="150">
        <f>SUMIFS(Import!$G:$G,Import!$A:$A,AH$1,Import!$B:$B,$A11,Import!$C:$C,$A$1,Import!$D:$D,AH$21)</f>
        <v>0</v>
      </c>
      <c r="AI11" s="150">
        <f>SUMIFS(Import!$G:$G,Import!$A:$A,AI$1,Import!$B:$B,$A11,Import!$C:$C,$A$1,Import!$D:$D,AI$21)</f>
        <v>0</v>
      </c>
      <c r="AJ11" s="150">
        <f>SUMIFS(Import!$G:$G,Import!$A:$A,AJ$1,Import!$B:$B,$A11,Import!$C:$C,$A$1,Import!$D:$D,AJ$21)</f>
        <v>0</v>
      </c>
      <c r="AK11" s="150">
        <f>SUMIFS(Import!$G:$G,Import!$A:$A,AK$1,Import!$B:$B,$A11,Import!$C:$C,$A$1,Import!$D:$D,AK$21)</f>
        <v>0</v>
      </c>
      <c r="AL11" s="150">
        <f>SUMIFS(Import!$G:$G,Import!$A:$A,AL$1,Import!$B:$B,$A11,Import!$C:$C,$A$1,Import!$D:$D,AL$21)</f>
        <v>0</v>
      </c>
      <c r="AM11" s="150">
        <f>SUMIFS(Import!$G:$G,Import!$A:$A,AM$1,Import!$B:$B,$A11,Import!$C:$C,$A$1,Import!$D:$D,AM$21)</f>
        <v>0</v>
      </c>
      <c r="AN11" s="150">
        <f>SUMIFS(Import!$G:$G,Import!$A:$A,AN$1,Import!$B:$B,$A11,Import!$C:$C,$A$1,Import!$D:$D,AN$21)</f>
        <v>0</v>
      </c>
      <c r="AO11" s="151">
        <f>SUMIFS(Import!$G:$G,Import!$A:$A,AO$1,Import!$B:$B,$A11,Import!$C:$C,$A$1,Import!$D:$D,AO$21)</f>
        <v>0</v>
      </c>
    </row>
    <row r="12" spans="1:41" x14ac:dyDescent="0.2">
      <c r="A12" s="428">
        <f>IF(Import!V17&lt;&gt;"",Import!V17,"")</f>
        <v>42547</v>
      </c>
      <c r="B12" s="548"/>
      <c r="C12" s="149">
        <f t="shared" si="0"/>
        <v>0</v>
      </c>
      <c r="D12" s="144">
        <f t="shared" si="1"/>
        <v>0</v>
      </c>
      <c r="E12" s="144">
        <f t="shared" si="2"/>
        <v>0</v>
      </c>
      <c r="F12" s="145">
        <f t="shared" si="3"/>
        <v>0</v>
      </c>
      <c r="G12" s="546"/>
      <c r="H12" s="146">
        <f>SUMIFS(Import!$G:$G,Import!$A:$A,H$1,Import!$B:$B,$A12,Import!$C:$C,$A$1,Import!$D:$D,H$21)</f>
        <v>0</v>
      </c>
      <c r="I12" s="150">
        <f>SUMIFS(Import!$G:$G,Import!$A:$A,I$1,Import!$B:$B,$A12,Import!$C:$C,$A$1,Import!$D:$D,I$21)</f>
        <v>0</v>
      </c>
      <c r="J12" s="150">
        <f>SUMIFS(Import!$G:$G,Import!$A:$A,J$1,Import!$B:$B,$A12,Import!$C:$C,$A$1,Import!$D:$D,J$21)</f>
        <v>0</v>
      </c>
      <c r="K12" s="150">
        <f>SUMIFS(Import!$G:$G,Import!$A:$A,K$1,Import!$B:$B,$A12,Import!$C:$C,$A$1,Import!$D:$D,K$21)</f>
        <v>0</v>
      </c>
      <c r="L12" s="150">
        <f>SUMIFS(Import!$G:$G,Import!$A:$A,L$1,Import!$B:$B,$A12,Import!$C:$C,$A$1,Import!$D:$D,L$21)</f>
        <v>0</v>
      </c>
      <c r="M12" s="150">
        <f>SUMIFS(Import!$G:$G,Import!$A:$A,M$1,Import!$B:$B,$A12,Import!$C:$C,$A$1,Import!$D:$D,M$21)</f>
        <v>0</v>
      </c>
      <c r="N12" s="150">
        <f>SUMIFS(Import!$G:$G,Import!$A:$A,N$1,Import!$B:$B,$A12,Import!$C:$C,$A$1,Import!$D:$D,N$21)</f>
        <v>0</v>
      </c>
      <c r="O12" s="150">
        <f>SUMIFS(Import!$G:$G,Import!$A:$A,O$1,Import!$B:$B,$A12,Import!$C:$C,$A$1,Import!$D:$D,O$21)</f>
        <v>0</v>
      </c>
      <c r="P12" s="150">
        <f>SUMIFS(Import!$G:$G,Import!$A:$A,P$1,Import!$B:$B,$A12,Import!$C:$C,$A$1,Import!$D:$D,P$21)</f>
        <v>0</v>
      </c>
      <c r="Q12" s="150">
        <f>SUMIFS(Import!$G:$G,Import!$A:$A,Q$1,Import!$B:$B,$A12,Import!$C:$C,$A$1,Import!$D:$D,Q$21)</f>
        <v>0</v>
      </c>
      <c r="R12" s="150">
        <f>SUMIFS(Import!$G:$G,Import!$A:$A,R$1,Import!$B:$B,$A12,Import!$C:$C,$A$1,Import!$D:$D,R$21)</f>
        <v>0</v>
      </c>
      <c r="S12" s="150">
        <f>SUMIFS(Import!$G:$G,Import!$A:$A,S$1,Import!$B:$B,$A12,Import!$C:$C,$A$1,Import!$D:$D,S$21)</f>
        <v>0</v>
      </c>
      <c r="T12" s="150">
        <f>SUMIFS(Import!$G:$G,Import!$A:$A,T$1,Import!$B:$B,$A12,Import!$C:$C,$A$1,Import!$D:$D,T$21)</f>
        <v>0</v>
      </c>
      <c r="U12" s="150">
        <f>SUMIFS(Import!$G:$G,Import!$A:$A,U$1,Import!$B:$B,$A12,Import!$C:$C,$A$1,Import!$D:$D,U$21)</f>
        <v>0</v>
      </c>
      <c r="V12" s="150">
        <f>SUMIFS(Import!$G:$G,Import!$A:$A,V$1,Import!$B:$B,$A12,Import!$C:$C,$A$1,Import!$D:$D,V$21)</f>
        <v>0</v>
      </c>
      <c r="W12" s="150">
        <f>SUMIFS(Import!$G:$G,Import!$A:$A,W$1,Import!$B:$B,$A12,Import!$C:$C,$A$1,Import!$D:$D,W$21)</f>
        <v>0</v>
      </c>
      <c r="X12" s="150">
        <f>SUMIFS(Import!$G:$G,Import!$A:$A,X$1,Import!$B:$B,$A12,Import!$C:$C,$A$1,Import!$D:$D,X$21)</f>
        <v>0</v>
      </c>
      <c r="Y12" s="150">
        <f>SUMIFS(Import!$G:$G,Import!$A:$A,Y$1,Import!$B:$B,$A12,Import!$C:$C,$A$1,Import!$D:$D,Y$21)</f>
        <v>0</v>
      </c>
      <c r="Z12" s="150">
        <f>SUMIFS(Import!$G:$G,Import!$A:$A,Z$1,Import!$B:$B,$A12,Import!$C:$C,$A$1,Import!$D:$D,Z$21)</f>
        <v>0</v>
      </c>
      <c r="AA12" s="150">
        <f>SUMIFS(Import!$G:$G,Import!$A:$A,AA$1,Import!$B:$B,$A12,Import!$C:$C,$A$1,Import!$D:$D,AA$21)</f>
        <v>0</v>
      </c>
      <c r="AB12" s="150">
        <f>SUMIFS(Import!$G:$G,Import!$A:$A,AB$1,Import!$B:$B,$A12,Import!$C:$C,$A$1,Import!$D:$D,AB$21)</f>
        <v>0</v>
      </c>
      <c r="AC12" s="150">
        <f>SUMIFS(Import!$G:$G,Import!$A:$A,AC$1,Import!$B:$B,$A12,Import!$C:$C,$A$1,Import!$D:$D,AC$21)</f>
        <v>0</v>
      </c>
      <c r="AD12" s="150">
        <f>SUMIFS(Import!$G:$G,Import!$A:$A,AD$1,Import!$B:$B,$A12,Import!$C:$C,$A$1,Import!$D:$D,AD$21)</f>
        <v>0</v>
      </c>
      <c r="AE12" s="150">
        <f>SUMIFS(Import!$G:$G,Import!$A:$A,AE$1,Import!$B:$B,$A12,Import!$C:$C,$A$1,Import!$D:$D,AE$21)</f>
        <v>0</v>
      </c>
      <c r="AF12" s="150">
        <f>SUMIFS(Import!$G:$G,Import!$A:$A,AF$1,Import!$B:$B,$A12,Import!$C:$C,$A$1,Import!$D:$D,AF$21)</f>
        <v>0</v>
      </c>
      <c r="AG12" s="150">
        <f>SUMIFS(Import!$G:$G,Import!$A:$A,AG$1,Import!$B:$B,$A12,Import!$C:$C,$A$1,Import!$D:$D,AG$21)</f>
        <v>0</v>
      </c>
      <c r="AH12" s="150">
        <f>SUMIFS(Import!$G:$G,Import!$A:$A,AH$1,Import!$B:$B,$A12,Import!$C:$C,$A$1,Import!$D:$D,AH$21)</f>
        <v>0</v>
      </c>
      <c r="AI12" s="150">
        <f>SUMIFS(Import!$G:$G,Import!$A:$A,AI$1,Import!$B:$B,$A12,Import!$C:$C,$A$1,Import!$D:$D,AI$21)</f>
        <v>0</v>
      </c>
      <c r="AJ12" s="150">
        <f>SUMIFS(Import!$G:$G,Import!$A:$A,AJ$1,Import!$B:$B,$A12,Import!$C:$C,$A$1,Import!$D:$D,AJ$21)</f>
        <v>0</v>
      </c>
      <c r="AK12" s="150">
        <f>SUMIFS(Import!$G:$G,Import!$A:$A,AK$1,Import!$B:$B,$A12,Import!$C:$C,$A$1,Import!$D:$D,AK$21)</f>
        <v>0</v>
      </c>
      <c r="AL12" s="150">
        <f>SUMIFS(Import!$G:$G,Import!$A:$A,AL$1,Import!$B:$B,$A12,Import!$C:$C,$A$1,Import!$D:$D,AL$21)</f>
        <v>0</v>
      </c>
      <c r="AM12" s="150">
        <f>SUMIFS(Import!$G:$G,Import!$A:$A,AM$1,Import!$B:$B,$A12,Import!$C:$C,$A$1,Import!$D:$D,AM$21)</f>
        <v>0</v>
      </c>
      <c r="AN12" s="150">
        <f>SUMIFS(Import!$G:$G,Import!$A:$A,AN$1,Import!$B:$B,$A12,Import!$C:$C,$A$1,Import!$D:$D,AN$21)</f>
        <v>0</v>
      </c>
      <c r="AO12" s="151">
        <f>SUMIFS(Import!$G:$G,Import!$A:$A,AO$1,Import!$B:$B,$A12,Import!$C:$C,$A$1,Import!$D:$D,AO$21)</f>
        <v>0</v>
      </c>
    </row>
    <row r="13" spans="1:41" x14ac:dyDescent="0.2">
      <c r="A13" s="428">
        <f>IF(Import!V18&lt;&gt;"",Import!V18,"")</f>
        <v>42548</v>
      </c>
      <c r="B13" s="548"/>
      <c r="C13" s="149">
        <f t="shared" si="0"/>
        <v>0</v>
      </c>
      <c r="D13" s="144">
        <f t="shared" si="1"/>
        <v>0</v>
      </c>
      <c r="E13" s="144">
        <f t="shared" si="2"/>
        <v>0</v>
      </c>
      <c r="F13" s="145">
        <f t="shared" si="3"/>
        <v>0</v>
      </c>
      <c r="G13" s="545"/>
      <c r="H13" s="146">
        <f>SUMIFS(Import!$G:$G,Import!$A:$A,H$1,Import!$B:$B,$A13,Import!$C:$C,$A$1,Import!$D:$D,H$21)</f>
        <v>0</v>
      </c>
      <c r="I13" s="150">
        <f>SUMIFS(Import!$G:$G,Import!$A:$A,I$1,Import!$B:$B,$A13,Import!$C:$C,$A$1,Import!$D:$D,I$21)</f>
        <v>0</v>
      </c>
      <c r="J13" s="150">
        <f>SUMIFS(Import!$G:$G,Import!$A:$A,J$1,Import!$B:$B,$A13,Import!$C:$C,$A$1,Import!$D:$D,J$21)</f>
        <v>0</v>
      </c>
      <c r="K13" s="150">
        <f>SUMIFS(Import!$G:$G,Import!$A:$A,K$1,Import!$B:$B,$A13,Import!$C:$C,$A$1,Import!$D:$D,K$21)</f>
        <v>0</v>
      </c>
      <c r="L13" s="150">
        <f>SUMIFS(Import!$G:$G,Import!$A:$A,L$1,Import!$B:$B,$A13,Import!$C:$C,$A$1,Import!$D:$D,L$21)</f>
        <v>0</v>
      </c>
      <c r="M13" s="150">
        <f>SUMIFS(Import!$G:$G,Import!$A:$A,M$1,Import!$B:$B,$A13,Import!$C:$C,$A$1,Import!$D:$D,M$21)</f>
        <v>0</v>
      </c>
      <c r="N13" s="150">
        <f>SUMIFS(Import!$G:$G,Import!$A:$A,N$1,Import!$B:$B,$A13,Import!$C:$C,$A$1,Import!$D:$D,N$21)</f>
        <v>0</v>
      </c>
      <c r="O13" s="150">
        <f>SUMIFS(Import!$G:$G,Import!$A:$A,O$1,Import!$B:$B,$A13,Import!$C:$C,$A$1,Import!$D:$D,O$21)</f>
        <v>0</v>
      </c>
      <c r="P13" s="150">
        <f>SUMIFS(Import!$G:$G,Import!$A:$A,P$1,Import!$B:$B,$A13,Import!$C:$C,$A$1,Import!$D:$D,P$21)</f>
        <v>0</v>
      </c>
      <c r="Q13" s="150">
        <f>SUMIFS(Import!$G:$G,Import!$A:$A,Q$1,Import!$B:$B,$A13,Import!$C:$C,$A$1,Import!$D:$D,Q$21)</f>
        <v>0</v>
      </c>
      <c r="R13" s="150">
        <f>SUMIFS(Import!$G:$G,Import!$A:$A,R$1,Import!$B:$B,$A13,Import!$C:$C,$A$1,Import!$D:$D,R$21)</f>
        <v>0</v>
      </c>
      <c r="S13" s="150">
        <f>SUMIFS(Import!$G:$G,Import!$A:$A,S$1,Import!$B:$B,$A13,Import!$C:$C,$A$1,Import!$D:$D,S$21)</f>
        <v>0</v>
      </c>
      <c r="T13" s="150">
        <f>SUMIFS(Import!$G:$G,Import!$A:$A,T$1,Import!$B:$B,$A13,Import!$C:$C,$A$1,Import!$D:$D,T$21)</f>
        <v>0</v>
      </c>
      <c r="U13" s="150">
        <f>SUMIFS(Import!$G:$G,Import!$A:$A,U$1,Import!$B:$B,$A13,Import!$C:$C,$A$1,Import!$D:$D,U$21)</f>
        <v>0</v>
      </c>
      <c r="V13" s="150">
        <f>SUMIFS(Import!$G:$G,Import!$A:$A,V$1,Import!$B:$B,$A13,Import!$C:$C,$A$1,Import!$D:$D,V$21)</f>
        <v>0</v>
      </c>
      <c r="W13" s="150">
        <f>SUMIFS(Import!$G:$G,Import!$A:$A,W$1,Import!$B:$B,$A13,Import!$C:$C,$A$1,Import!$D:$D,W$21)</f>
        <v>0</v>
      </c>
      <c r="X13" s="150">
        <f>SUMIFS(Import!$G:$G,Import!$A:$A,X$1,Import!$B:$B,$A13,Import!$C:$C,$A$1,Import!$D:$D,X$21)</f>
        <v>0</v>
      </c>
      <c r="Y13" s="150">
        <f>SUMIFS(Import!$G:$G,Import!$A:$A,Y$1,Import!$B:$B,$A13,Import!$C:$C,$A$1,Import!$D:$D,Y$21)</f>
        <v>0</v>
      </c>
      <c r="Z13" s="150">
        <f>SUMIFS(Import!$G:$G,Import!$A:$A,Z$1,Import!$B:$B,$A13,Import!$C:$C,$A$1,Import!$D:$D,Z$21)</f>
        <v>0</v>
      </c>
      <c r="AA13" s="150">
        <f>SUMIFS(Import!$G:$G,Import!$A:$A,AA$1,Import!$B:$B,$A13,Import!$C:$C,$A$1,Import!$D:$D,AA$21)</f>
        <v>0</v>
      </c>
      <c r="AB13" s="150">
        <f>SUMIFS(Import!$G:$G,Import!$A:$A,AB$1,Import!$B:$B,$A13,Import!$C:$C,$A$1,Import!$D:$D,AB$21)</f>
        <v>0</v>
      </c>
      <c r="AC13" s="150">
        <f>SUMIFS(Import!$G:$G,Import!$A:$A,AC$1,Import!$B:$B,$A13,Import!$C:$C,$A$1,Import!$D:$D,AC$21)</f>
        <v>0</v>
      </c>
      <c r="AD13" s="150">
        <f>SUMIFS(Import!$G:$G,Import!$A:$A,AD$1,Import!$B:$B,$A13,Import!$C:$C,$A$1,Import!$D:$D,AD$21)</f>
        <v>0</v>
      </c>
      <c r="AE13" s="150">
        <f>SUMIFS(Import!$G:$G,Import!$A:$A,AE$1,Import!$B:$B,$A13,Import!$C:$C,$A$1,Import!$D:$D,AE$21)</f>
        <v>0</v>
      </c>
      <c r="AF13" s="150">
        <f>SUMIFS(Import!$G:$G,Import!$A:$A,AF$1,Import!$B:$B,$A13,Import!$C:$C,$A$1,Import!$D:$D,AF$21)</f>
        <v>0</v>
      </c>
      <c r="AG13" s="150">
        <f>SUMIFS(Import!$G:$G,Import!$A:$A,AG$1,Import!$B:$B,$A13,Import!$C:$C,$A$1,Import!$D:$D,AG$21)</f>
        <v>0</v>
      </c>
      <c r="AH13" s="150">
        <f>SUMIFS(Import!$G:$G,Import!$A:$A,AH$1,Import!$B:$B,$A13,Import!$C:$C,$A$1,Import!$D:$D,AH$21)</f>
        <v>0</v>
      </c>
      <c r="AI13" s="150">
        <f>SUMIFS(Import!$G:$G,Import!$A:$A,AI$1,Import!$B:$B,$A13,Import!$C:$C,$A$1,Import!$D:$D,AI$21)</f>
        <v>0</v>
      </c>
      <c r="AJ13" s="150">
        <f>SUMIFS(Import!$G:$G,Import!$A:$A,AJ$1,Import!$B:$B,$A13,Import!$C:$C,$A$1,Import!$D:$D,AJ$21)</f>
        <v>0</v>
      </c>
      <c r="AK13" s="150">
        <f>SUMIFS(Import!$G:$G,Import!$A:$A,AK$1,Import!$B:$B,$A13,Import!$C:$C,$A$1,Import!$D:$D,AK$21)</f>
        <v>0</v>
      </c>
      <c r="AL13" s="150">
        <f>SUMIFS(Import!$G:$G,Import!$A:$A,AL$1,Import!$B:$B,$A13,Import!$C:$C,$A$1,Import!$D:$D,AL$21)</f>
        <v>0</v>
      </c>
      <c r="AM13" s="150">
        <f>SUMIFS(Import!$G:$G,Import!$A:$A,AM$1,Import!$B:$B,$A13,Import!$C:$C,$A$1,Import!$D:$D,AM$21)</f>
        <v>0</v>
      </c>
      <c r="AN13" s="150">
        <f>SUMIFS(Import!$G:$G,Import!$A:$A,AN$1,Import!$B:$B,$A13,Import!$C:$C,$A$1,Import!$D:$D,AN$21)</f>
        <v>0</v>
      </c>
      <c r="AO13" s="151">
        <f>SUMIFS(Import!$G:$G,Import!$A:$A,AO$1,Import!$B:$B,$A13,Import!$C:$C,$A$1,Import!$D:$D,AO$21)</f>
        <v>0</v>
      </c>
    </row>
    <row r="14" spans="1:41" x14ac:dyDescent="0.2">
      <c r="A14" s="428">
        <f>IF(Import!V19&lt;&gt;"",Import!V19,"")</f>
        <v>42549</v>
      </c>
      <c r="B14" s="548"/>
      <c r="C14" s="149">
        <f t="shared" si="0"/>
        <v>0</v>
      </c>
      <c r="D14" s="144">
        <f t="shared" si="1"/>
        <v>0</v>
      </c>
      <c r="E14" s="144">
        <f t="shared" si="2"/>
        <v>0</v>
      </c>
      <c r="F14" s="145">
        <f t="shared" si="3"/>
        <v>0</v>
      </c>
      <c r="G14" s="546"/>
      <c r="H14" s="146">
        <f>SUMIFS(Import!$G:$G,Import!$A:$A,H$1,Import!$B:$B,$A14,Import!$C:$C,$A$1,Import!$D:$D,H$21)</f>
        <v>0</v>
      </c>
      <c r="I14" s="150">
        <f>SUMIFS(Import!$G:$G,Import!$A:$A,I$1,Import!$B:$B,$A14,Import!$C:$C,$A$1,Import!$D:$D,I$21)</f>
        <v>0</v>
      </c>
      <c r="J14" s="150">
        <f>SUMIFS(Import!$G:$G,Import!$A:$A,J$1,Import!$B:$B,$A14,Import!$C:$C,$A$1,Import!$D:$D,J$21)</f>
        <v>0</v>
      </c>
      <c r="K14" s="150">
        <f>SUMIFS(Import!$G:$G,Import!$A:$A,K$1,Import!$B:$B,$A14,Import!$C:$C,$A$1,Import!$D:$D,K$21)</f>
        <v>0</v>
      </c>
      <c r="L14" s="150">
        <f>SUMIFS(Import!$G:$G,Import!$A:$A,L$1,Import!$B:$B,$A14,Import!$C:$C,$A$1,Import!$D:$D,L$21)</f>
        <v>0</v>
      </c>
      <c r="M14" s="150">
        <f>SUMIFS(Import!$G:$G,Import!$A:$A,M$1,Import!$B:$B,$A14,Import!$C:$C,$A$1,Import!$D:$D,M$21)</f>
        <v>0</v>
      </c>
      <c r="N14" s="150">
        <f>SUMIFS(Import!$G:$G,Import!$A:$A,N$1,Import!$B:$B,$A14,Import!$C:$C,$A$1,Import!$D:$D,N$21)</f>
        <v>0</v>
      </c>
      <c r="O14" s="150">
        <f>SUMIFS(Import!$G:$G,Import!$A:$A,O$1,Import!$B:$B,$A14,Import!$C:$C,$A$1,Import!$D:$D,O$21)</f>
        <v>0</v>
      </c>
      <c r="P14" s="150">
        <f>SUMIFS(Import!$G:$G,Import!$A:$A,P$1,Import!$B:$B,$A14,Import!$C:$C,$A$1,Import!$D:$D,P$21)</f>
        <v>0</v>
      </c>
      <c r="Q14" s="150">
        <f>SUMIFS(Import!$G:$G,Import!$A:$A,Q$1,Import!$B:$B,$A14,Import!$C:$C,$A$1,Import!$D:$D,Q$21)</f>
        <v>0</v>
      </c>
      <c r="R14" s="150">
        <f>SUMIFS(Import!$G:$G,Import!$A:$A,R$1,Import!$B:$B,$A14,Import!$C:$C,$A$1,Import!$D:$D,R$21)</f>
        <v>0</v>
      </c>
      <c r="S14" s="150">
        <f>SUMIFS(Import!$G:$G,Import!$A:$A,S$1,Import!$B:$B,$A14,Import!$C:$C,$A$1,Import!$D:$D,S$21)</f>
        <v>0</v>
      </c>
      <c r="T14" s="150">
        <f>SUMIFS(Import!$G:$G,Import!$A:$A,T$1,Import!$B:$B,$A14,Import!$C:$C,$A$1,Import!$D:$D,T$21)</f>
        <v>0</v>
      </c>
      <c r="U14" s="150">
        <f>SUMIFS(Import!$G:$G,Import!$A:$A,U$1,Import!$B:$B,$A14,Import!$C:$C,$A$1,Import!$D:$D,U$21)</f>
        <v>0</v>
      </c>
      <c r="V14" s="150">
        <f>SUMIFS(Import!$G:$G,Import!$A:$A,V$1,Import!$B:$B,$A14,Import!$C:$C,$A$1,Import!$D:$D,V$21)</f>
        <v>0</v>
      </c>
      <c r="W14" s="150">
        <f>SUMIFS(Import!$G:$G,Import!$A:$A,W$1,Import!$B:$B,$A14,Import!$C:$C,$A$1,Import!$D:$D,W$21)</f>
        <v>0</v>
      </c>
      <c r="X14" s="150">
        <f>SUMIFS(Import!$G:$G,Import!$A:$A,X$1,Import!$B:$B,$A14,Import!$C:$C,$A$1,Import!$D:$D,X$21)</f>
        <v>0</v>
      </c>
      <c r="Y14" s="150">
        <f>SUMIFS(Import!$G:$G,Import!$A:$A,Y$1,Import!$B:$B,$A14,Import!$C:$C,$A$1,Import!$D:$D,Y$21)</f>
        <v>0</v>
      </c>
      <c r="Z14" s="150">
        <f>SUMIFS(Import!$G:$G,Import!$A:$A,Z$1,Import!$B:$B,$A14,Import!$C:$C,$A$1,Import!$D:$D,Z$21)</f>
        <v>0</v>
      </c>
      <c r="AA14" s="150">
        <f>SUMIFS(Import!$G:$G,Import!$A:$A,AA$1,Import!$B:$B,$A14,Import!$C:$C,$A$1,Import!$D:$D,AA$21)</f>
        <v>0</v>
      </c>
      <c r="AB14" s="150">
        <f>SUMIFS(Import!$G:$G,Import!$A:$A,AB$1,Import!$B:$B,$A14,Import!$C:$C,$A$1,Import!$D:$D,AB$21)</f>
        <v>0</v>
      </c>
      <c r="AC14" s="150">
        <f>SUMIFS(Import!$G:$G,Import!$A:$A,AC$1,Import!$B:$B,$A14,Import!$C:$C,$A$1,Import!$D:$D,AC$21)</f>
        <v>0</v>
      </c>
      <c r="AD14" s="150">
        <f>SUMIFS(Import!$G:$G,Import!$A:$A,AD$1,Import!$B:$B,$A14,Import!$C:$C,$A$1,Import!$D:$D,AD$21)</f>
        <v>0</v>
      </c>
      <c r="AE14" s="150">
        <f>SUMIFS(Import!$G:$G,Import!$A:$A,AE$1,Import!$B:$B,$A14,Import!$C:$C,$A$1,Import!$D:$D,AE$21)</f>
        <v>0</v>
      </c>
      <c r="AF14" s="150">
        <f>SUMIFS(Import!$G:$G,Import!$A:$A,AF$1,Import!$B:$B,$A14,Import!$C:$C,$A$1,Import!$D:$D,AF$21)</f>
        <v>0</v>
      </c>
      <c r="AG14" s="150">
        <f>SUMIFS(Import!$G:$G,Import!$A:$A,AG$1,Import!$B:$B,$A14,Import!$C:$C,$A$1,Import!$D:$D,AG$21)</f>
        <v>0</v>
      </c>
      <c r="AH14" s="150">
        <f>SUMIFS(Import!$G:$G,Import!$A:$A,AH$1,Import!$B:$B,$A14,Import!$C:$C,$A$1,Import!$D:$D,AH$21)</f>
        <v>0</v>
      </c>
      <c r="AI14" s="150">
        <f>SUMIFS(Import!$G:$G,Import!$A:$A,AI$1,Import!$B:$B,$A14,Import!$C:$C,$A$1,Import!$D:$D,AI$21)</f>
        <v>0</v>
      </c>
      <c r="AJ14" s="150">
        <f>SUMIFS(Import!$G:$G,Import!$A:$A,AJ$1,Import!$B:$B,$A14,Import!$C:$C,$A$1,Import!$D:$D,AJ$21)</f>
        <v>0</v>
      </c>
      <c r="AK14" s="150">
        <f>SUMIFS(Import!$G:$G,Import!$A:$A,AK$1,Import!$B:$B,$A14,Import!$C:$C,$A$1,Import!$D:$D,AK$21)</f>
        <v>0</v>
      </c>
      <c r="AL14" s="150">
        <f>SUMIFS(Import!$G:$G,Import!$A:$A,AL$1,Import!$B:$B,$A14,Import!$C:$C,$A$1,Import!$D:$D,AL$21)</f>
        <v>0</v>
      </c>
      <c r="AM14" s="150">
        <f>SUMIFS(Import!$G:$G,Import!$A:$A,AM$1,Import!$B:$B,$A14,Import!$C:$C,$A$1,Import!$D:$D,AM$21)</f>
        <v>0</v>
      </c>
      <c r="AN14" s="150">
        <f>SUMIFS(Import!$G:$G,Import!$A:$A,AN$1,Import!$B:$B,$A14,Import!$C:$C,$A$1,Import!$D:$D,AN$21)</f>
        <v>0</v>
      </c>
      <c r="AO14" s="151">
        <f>SUMIFS(Import!$G:$G,Import!$A:$A,AO$1,Import!$B:$B,$A14,Import!$C:$C,$A$1,Import!$D:$D,AO$21)</f>
        <v>0</v>
      </c>
    </row>
    <row r="15" spans="1:41" x14ac:dyDescent="0.2">
      <c r="A15" s="428">
        <f>IF(Import!V20&lt;&gt;"",Import!V20,"")</f>
        <v>42550</v>
      </c>
      <c r="B15" s="548"/>
      <c r="C15" s="149">
        <f t="shared" si="0"/>
        <v>0</v>
      </c>
      <c r="D15" s="144">
        <f t="shared" si="1"/>
        <v>0</v>
      </c>
      <c r="E15" s="144">
        <f t="shared" si="2"/>
        <v>0</v>
      </c>
      <c r="F15" s="145">
        <f t="shared" si="3"/>
        <v>0</v>
      </c>
      <c r="G15" s="546"/>
      <c r="H15" s="146">
        <f>SUMIFS(Import!$G:$G,Import!$A:$A,H$1,Import!$B:$B,$A15,Import!$C:$C,$A$1,Import!$D:$D,H$21)</f>
        <v>0</v>
      </c>
      <c r="I15" s="150">
        <f>SUMIFS(Import!$G:$G,Import!$A:$A,I$1,Import!$B:$B,$A15,Import!$C:$C,$A$1,Import!$D:$D,I$21)</f>
        <v>0</v>
      </c>
      <c r="J15" s="150">
        <f>SUMIFS(Import!$G:$G,Import!$A:$A,J$1,Import!$B:$B,$A15,Import!$C:$C,$A$1,Import!$D:$D,J$21)</f>
        <v>0</v>
      </c>
      <c r="K15" s="150">
        <f>SUMIFS(Import!$G:$G,Import!$A:$A,K$1,Import!$B:$B,$A15,Import!$C:$C,$A$1,Import!$D:$D,K$21)</f>
        <v>0</v>
      </c>
      <c r="L15" s="150">
        <f>SUMIFS(Import!$G:$G,Import!$A:$A,L$1,Import!$B:$B,$A15,Import!$C:$C,$A$1,Import!$D:$D,L$21)</f>
        <v>0</v>
      </c>
      <c r="M15" s="150">
        <f>SUMIFS(Import!$G:$G,Import!$A:$A,M$1,Import!$B:$B,$A15,Import!$C:$C,$A$1,Import!$D:$D,M$21)</f>
        <v>0</v>
      </c>
      <c r="N15" s="150">
        <f>SUMIFS(Import!$G:$G,Import!$A:$A,N$1,Import!$B:$B,$A15,Import!$C:$C,$A$1,Import!$D:$D,N$21)</f>
        <v>0</v>
      </c>
      <c r="O15" s="150">
        <f>SUMIFS(Import!$G:$G,Import!$A:$A,O$1,Import!$B:$B,$A15,Import!$C:$C,$A$1,Import!$D:$D,O$21)</f>
        <v>0</v>
      </c>
      <c r="P15" s="150">
        <f>SUMIFS(Import!$G:$G,Import!$A:$A,P$1,Import!$B:$B,$A15,Import!$C:$C,$A$1,Import!$D:$D,P$21)</f>
        <v>0</v>
      </c>
      <c r="Q15" s="150">
        <f>SUMIFS(Import!$G:$G,Import!$A:$A,Q$1,Import!$B:$B,$A15,Import!$C:$C,$A$1,Import!$D:$D,Q$21)</f>
        <v>0</v>
      </c>
      <c r="R15" s="150">
        <f>SUMIFS(Import!$G:$G,Import!$A:$A,R$1,Import!$B:$B,$A15,Import!$C:$C,$A$1,Import!$D:$D,R$21)</f>
        <v>0</v>
      </c>
      <c r="S15" s="150">
        <f>SUMIFS(Import!$G:$G,Import!$A:$A,S$1,Import!$B:$B,$A15,Import!$C:$C,$A$1,Import!$D:$D,S$21)</f>
        <v>0</v>
      </c>
      <c r="T15" s="150">
        <f>SUMIFS(Import!$G:$G,Import!$A:$A,T$1,Import!$B:$B,$A15,Import!$C:$C,$A$1,Import!$D:$D,T$21)</f>
        <v>0</v>
      </c>
      <c r="U15" s="150">
        <f>SUMIFS(Import!$G:$G,Import!$A:$A,U$1,Import!$B:$B,$A15,Import!$C:$C,$A$1,Import!$D:$D,U$21)</f>
        <v>0</v>
      </c>
      <c r="V15" s="150">
        <f>SUMIFS(Import!$G:$G,Import!$A:$A,V$1,Import!$B:$B,$A15,Import!$C:$C,$A$1,Import!$D:$D,V$21)</f>
        <v>0</v>
      </c>
      <c r="W15" s="150">
        <f>SUMIFS(Import!$G:$G,Import!$A:$A,W$1,Import!$B:$B,$A15,Import!$C:$C,$A$1,Import!$D:$D,W$21)</f>
        <v>0</v>
      </c>
      <c r="X15" s="150">
        <f>SUMIFS(Import!$G:$G,Import!$A:$A,X$1,Import!$B:$B,$A15,Import!$C:$C,$A$1,Import!$D:$D,X$21)</f>
        <v>0</v>
      </c>
      <c r="Y15" s="150">
        <f>SUMIFS(Import!$G:$G,Import!$A:$A,Y$1,Import!$B:$B,$A15,Import!$C:$C,$A$1,Import!$D:$D,Y$21)</f>
        <v>0</v>
      </c>
      <c r="Z15" s="150">
        <f>SUMIFS(Import!$G:$G,Import!$A:$A,Z$1,Import!$B:$B,$A15,Import!$C:$C,$A$1,Import!$D:$D,Z$21)</f>
        <v>0</v>
      </c>
      <c r="AA15" s="150">
        <f>SUMIFS(Import!$G:$G,Import!$A:$A,AA$1,Import!$B:$B,$A15,Import!$C:$C,$A$1,Import!$D:$D,AA$21)</f>
        <v>0</v>
      </c>
      <c r="AB15" s="150">
        <f>SUMIFS(Import!$G:$G,Import!$A:$A,AB$1,Import!$B:$B,$A15,Import!$C:$C,$A$1,Import!$D:$D,AB$21)</f>
        <v>0</v>
      </c>
      <c r="AC15" s="150">
        <f>SUMIFS(Import!$G:$G,Import!$A:$A,AC$1,Import!$B:$B,$A15,Import!$C:$C,$A$1,Import!$D:$D,AC$21)</f>
        <v>0</v>
      </c>
      <c r="AD15" s="150">
        <f>SUMIFS(Import!$G:$G,Import!$A:$A,AD$1,Import!$B:$B,$A15,Import!$C:$C,$A$1,Import!$D:$D,AD$21)</f>
        <v>0</v>
      </c>
      <c r="AE15" s="150">
        <f>SUMIFS(Import!$G:$G,Import!$A:$A,AE$1,Import!$B:$B,$A15,Import!$C:$C,$A$1,Import!$D:$D,AE$21)</f>
        <v>0</v>
      </c>
      <c r="AF15" s="150">
        <f>SUMIFS(Import!$G:$G,Import!$A:$A,AF$1,Import!$B:$B,$A15,Import!$C:$C,$A$1,Import!$D:$D,AF$21)</f>
        <v>0</v>
      </c>
      <c r="AG15" s="150">
        <f>SUMIFS(Import!$G:$G,Import!$A:$A,AG$1,Import!$B:$B,$A15,Import!$C:$C,$A$1,Import!$D:$D,AG$21)</f>
        <v>0</v>
      </c>
      <c r="AH15" s="150">
        <f>SUMIFS(Import!$G:$G,Import!$A:$A,AH$1,Import!$B:$B,$A15,Import!$C:$C,$A$1,Import!$D:$D,AH$21)</f>
        <v>0</v>
      </c>
      <c r="AI15" s="150">
        <f>SUMIFS(Import!$G:$G,Import!$A:$A,AI$1,Import!$B:$B,$A15,Import!$C:$C,$A$1,Import!$D:$D,AI$21)</f>
        <v>0</v>
      </c>
      <c r="AJ15" s="150">
        <f>SUMIFS(Import!$G:$G,Import!$A:$A,AJ$1,Import!$B:$B,$A15,Import!$C:$C,$A$1,Import!$D:$D,AJ$21)</f>
        <v>0</v>
      </c>
      <c r="AK15" s="150">
        <f>SUMIFS(Import!$G:$G,Import!$A:$A,AK$1,Import!$B:$B,$A15,Import!$C:$C,$A$1,Import!$D:$D,AK$21)</f>
        <v>0</v>
      </c>
      <c r="AL15" s="150">
        <f>SUMIFS(Import!$G:$G,Import!$A:$A,AL$1,Import!$B:$B,$A15,Import!$C:$C,$A$1,Import!$D:$D,AL$21)</f>
        <v>0</v>
      </c>
      <c r="AM15" s="150">
        <f>SUMIFS(Import!$G:$G,Import!$A:$A,AM$1,Import!$B:$B,$A15,Import!$C:$C,$A$1,Import!$D:$D,AM$21)</f>
        <v>0</v>
      </c>
      <c r="AN15" s="150">
        <f>SUMIFS(Import!$G:$G,Import!$A:$A,AN$1,Import!$B:$B,$A15,Import!$C:$C,$A$1,Import!$D:$D,AN$21)</f>
        <v>0</v>
      </c>
      <c r="AO15" s="151">
        <f>SUMIFS(Import!$G:$G,Import!$A:$A,AO$1,Import!$B:$B,$A15,Import!$C:$C,$A$1,Import!$D:$D,AO$21)</f>
        <v>0</v>
      </c>
    </row>
    <row r="16" spans="1:41" x14ac:dyDescent="0.2">
      <c r="A16" s="428">
        <f>IF(Import!V21&lt;&gt;"",Import!V21,"")</f>
        <v>42551</v>
      </c>
      <c r="B16" s="548"/>
      <c r="C16" s="149">
        <f>SUM(H16:AL16)</f>
        <v>5.75</v>
      </c>
      <c r="D16" s="144">
        <f t="shared" si="1"/>
        <v>69</v>
      </c>
      <c r="E16" s="144">
        <f>G16*8</f>
        <v>0</v>
      </c>
      <c r="F16" s="145">
        <f>E16-(D16*1.26)</f>
        <v>-86.94</v>
      </c>
      <c r="G16" s="546"/>
      <c r="H16" s="146">
        <f>SUMIFS(Import!$G:$G,Import!$A:$A,H$1,Import!$B:$B,$A16,Import!$C:$C,$A$1,Import!$D:$D,H$21)</f>
        <v>5.75</v>
      </c>
      <c r="I16" s="150">
        <f>SUMIFS(Import!$G:$G,Import!$A:$A,I$1,Import!$B:$B,$A16,Import!$C:$C,$A$1,Import!$D:$D,I$21)</f>
        <v>0</v>
      </c>
      <c r="J16" s="150">
        <f>SUMIFS(Import!$G:$G,Import!$A:$A,J$1,Import!$B:$B,$A16,Import!$C:$C,$A$1,Import!$D:$D,J$21)</f>
        <v>0</v>
      </c>
      <c r="K16" s="150">
        <f>SUMIFS(Import!$G:$G,Import!$A:$A,K$1,Import!$B:$B,$A16,Import!$C:$C,$A$1,Import!$D:$D,K$21)</f>
        <v>0</v>
      </c>
      <c r="L16" s="150">
        <f>SUMIFS(Import!$G:$G,Import!$A:$A,L$1,Import!$B:$B,$A16,Import!$C:$C,$A$1,Import!$D:$D,L$21)</f>
        <v>0</v>
      </c>
      <c r="M16" s="150">
        <f>SUMIFS(Import!$G:$G,Import!$A:$A,M$1,Import!$B:$B,$A16,Import!$C:$C,$A$1,Import!$D:$D,M$21)</f>
        <v>0</v>
      </c>
      <c r="N16" s="150">
        <f>SUMIFS(Import!$G:$G,Import!$A:$A,N$1,Import!$B:$B,$A16,Import!$C:$C,$A$1,Import!$D:$D,N$21)</f>
        <v>0</v>
      </c>
      <c r="O16" s="150">
        <f>SUMIFS(Import!$G:$G,Import!$A:$A,O$1,Import!$B:$B,$A16,Import!$C:$C,$A$1,Import!$D:$D,O$21)</f>
        <v>0</v>
      </c>
      <c r="P16" s="150">
        <f>SUMIFS(Import!$G:$G,Import!$A:$A,P$1,Import!$B:$B,$A16,Import!$C:$C,$A$1,Import!$D:$D,P$21)</f>
        <v>0</v>
      </c>
      <c r="Q16" s="150">
        <f>SUMIFS(Import!$G:$G,Import!$A:$A,Q$1,Import!$B:$B,$A16,Import!$C:$C,$A$1,Import!$D:$D,Q$21)</f>
        <v>0</v>
      </c>
      <c r="R16" s="150">
        <f>SUMIFS(Import!$G:$G,Import!$A:$A,R$1,Import!$B:$B,$A16,Import!$C:$C,$A$1,Import!$D:$D,R$21)</f>
        <v>0</v>
      </c>
      <c r="S16" s="150">
        <f>SUMIFS(Import!$G:$G,Import!$A:$A,S$1,Import!$B:$B,$A16,Import!$C:$C,$A$1,Import!$D:$D,S$21)</f>
        <v>0</v>
      </c>
      <c r="T16" s="150">
        <f>SUMIFS(Import!$G:$G,Import!$A:$A,T$1,Import!$B:$B,$A16,Import!$C:$C,$A$1,Import!$D:$D,T$21)</f>
        <v>0</v>
      </c>
      <c r="U16" s="150">
        <f>SUMIFS(Import!$G:$G,Import!$A:$A,U$1,Import!$B:$B,$A16,Import!$C:$C,$A$1,Import!$D:$D,U$21)</f>
        <v>0</v>
      </c>
      <c r="V16" s="150">
        <f>SUMIFS(Import!$G:$G,Import!$A:$A,V$1,Import!$B:$B,$A16,Import!$C:$C,$A$1,Import!$D:$D,V$21)</f>
        <v>0</v>
      </c>
      <c r="W16" s="150">
        <f>SUMIFS(Import!$G:$G,Import!$A:$A,W$1,Import!$B:$B,$A16,Import!$C:$C,$A$1,Import!$D:$D,W$21)</f>
        <v>0</v>
      </c>
      <c r="X16" s="150">
        <f>SUMIFS(Import!$G:$G,Import!$A:$A,X$1,Import!$B:$B,$A16,Import!$C:$C,$A$1,Import!$D:$D,X$21)</f>
        <v>0</v>
      </c>
      <c r="Y16" s="150">
        <f>SUMIFS(Import!$G:$G,Import!$A:$A,Y$1,Import!$B:$B,$A16,Import!$C:$C,$A$1,Import!$D:$D,Y$21)</f>
        <v>0</v>
      </c>
      <c r="Z16" s="150">
        <f>SUMIFS(Import!$G:$G,Import!$A:$A,Z$1,Import!$B:$B,$A16,Import!$C:$C,$A$1,Import!$D:$D,Z$21)</f>
        <v>0</v>
      </c>
      <c r="AA16" s="150">
        <f>SUMIFS(Import!$G:$G,Import!$A:$A,AA$1,Import!$B:$B,$A16,Import!$C:$C,$A$1,Import!$D:$D,AA$21)</f>
        <v>0</v>
      </c>
      <c r="AB16" s="150">
        <f>SUMIFS(Import!$G:$G,Import!$A:$A,AB$1,Import!$B:$B,$A16,Import!$C:$C,$A$1,Import!$D:$D,AB$21)</f>
        <v>0</v>
      </c>
      <c r="AC16" s="150">
        <f>SUMIFS(Import!$G:$G,Import!$A:$A,AC$1,Import!$B:$B,$A16,Import!$C:$C,$A$1,Import!$D:$D,AC$21)</f>
        <v>0</v>
      </c>
      <c r="AD16" s="150">
        <f>SUMIFS(Import!$G:$G,Import!$A:$A,AD$1,Import!$B:$B,$A16,Import!$C:$C,$A$1,Import!$D:$D,AD$21)</f>
        <v>0</v>
      </c>
      <c r="AE16" s="150">
        <f>SUMIFS(Import!$G:$G,Import!$A:$A,AE$1,Import!$B:$B,$A16,Import!$C:$C,$A$1,Import!$D:$D,AE$21)</f>
        <v>0</v>
      </c>
      <c r="AF16" s="150">
        <f>SUMIFS(Import!$G:$G,Import!$A:$A,AF$1,Import!$B:$B,$A16,Import!$C:$C,$A$1,Import!$D:$D,AF$21)</f>
        <v>0</v>
      </c>
      <c r="AG16" s="150">
        <f>SUMIFS(Import!$G:$G,Import!$A:$A,AG$1,Import!$B:$B,$A16,Import!$C:$C,$A$1,Import!$D:$D,AG$21)</f>
        <v>0</v>
      </c>
      <c r="AH16" s="150">
        <f>SUMIFS(Import!$G:$G,Import!$A:$A,AH$1,Import!$B:$B,$A16,Import!$C:$C,$A$1,Import!$D:$D,AH$21)</f>
        <v>0</v>
      </c>
      <c r="AI16" s="150">
        <f>SUMIFS(Import!$G:$G,Import!$A:$A,AI$1,Import!$B:$B,$A16,Import!$C:$C,$A$1,Import!$D:$D,AI$21)</f>
        <v>0</v>
      </c>
      <c r="AJ16" s="150">
        <f>SUMIFS(Import!$G:$G,Import!$A:$A,AJ$1,Import!$B:$B,$A16,Import!$C:$C,$A$1,Import!$D:$D,AJ$21)</f>
        <v>0</v>
      </c>
      <c r="AK16" s="150">
        <f>SUMIFS(Import!$G:$G,Import!$A:$A,AK$1,Import!$B:$B,$A16,Import!$C:$C,$A$1,Import!$D:$D,AK$21)</f>
        <v>0</v>
      </c>
      <c r="AL16" s="150">
        <f>SUMIFS(Import!$G:$G,Import!$A:$A,AL$1,Import!$B:$B,$A16,Import!$C:$C,$A$1,Import!$D:$D,AL$21)</f>
        <v>0</v>
      </c>
      <c r="AM16" s="150">
        <f>SUMIFS(Import!$G:$G,Import!$A:$A,AM$1,Import!$B:$B,$A16,Import!$C:$C,$A$1,Import!$D:$D,AM$21)</f>
        <v>0</v>
      </c>
      <c r="AN16" s="150">
        <f>SUMIFS(Import!$G:$G,Import!$A:$A,AN$1,Import!$B:$B,$A16,Import!$C:$C,$A$1,Import!$D:$D,AN$21)</f>
        <v>0</v>
      </c>
      <c r="AO16" s="151">
        <f>SUMIFS(Import!$G:$G,Import!$A:$A,AO$1,Import!$B:$B,$A16,Import!$C:$C,$A$1,Import!$D:$D,AO$21)</f>
        <v>0</v>
      </c>
    </row>
    <row r="17" spans="1:41" ht="12" thickBot="1" x14ac:dyDescent="0.25">
      <c r="A17" s="429" t="str">
        <f>IF(Import!V22&lt;&gt;"",Import!V22,"")</f>
        <v/>
      </c>
      <c r="B17" s="548"/>
      <c r="C17" s="149">
        <f t="shared" si="0"/>
        <v>0</v>
      </c>
      <c r="D17" s="144">
        <f t="shared" si="1"/>
        <v>0</v>
      </c>
      <c r="E17" s="144">
        <f t="shared" si="2"/>
        <v>0</v>
      </c>
      <c r="F17" s="145">
        <f t="shared" si="3"/>
        <v>0</v>
      </c>
      <c r="G17" s="546"/>
      <c r="H17" s="146">
        <f>SUMIFS(Import!$G:$G,Import!$A:$A,H$1,Import!$B:$B,$A17,Import!$C:$C,$A$1,Import!$D:$D,H$21)</f>
        <v>0</v>
      </c>
      <c r="I17" s="150">
        <f>SUMIFS(Import!$G:$G,Import!$A:$A,I$1,Import!$B:$B,$A17,Import!$C:$C,$A$1,Import!$D:$D,I$21)</f>
        <v>0</v>
      </c>
      <c r="J17" s="150">
        <f>SUMIFS(Import!$G:$G,Import!$A:$A,J$1,Import!$B:$B,$A17,Import!$C:$C,$A$1,Import!$D:$D,J$21)</f>
        <v>0</v>
      </c>
      <c r="K17" s="150">
        <f>SUMIFS(Import!$G:$G,Import!$A:$A,K$1,Import!$B:$B,$A17,Import!$C:$C,$A$1,Import!$D:$D,K$21)</f>
        <v>0</v>
      </c>
      <c r="L17" s="150">
        <f>SUMIFS(Import!$G:$G,Import!$A:$A,L$1,Import!$B:$B,$A17,Import!$C:$C,$A$1,Import!$D:$D,L$21)</f>
        <v>0</v>
      </c>
      <c r="M17" s="150">
        <f>SUMIFS(Import!$G:$G,Import!$A:$A,M$1,Import!$B:$B,$A17,Import!$C:$C,$A$1,Import!$D:$D,M$21)</f>
        <v>0</v>
      </c>
      <c r="N17" s="150">
        <f>SUMIFS(Import!$G:$G,Import!$A:$A,N$1,Import!$B:$B,$A17,Import!$C:$C,$A$1,Import!$D:$D,N$21)</f>
        <v>0</v>
      </c>
      <c r="O17" s="150">
        <f>SUMIFS(Import!$G:$G,Import!$A:$A,O$1,Import!$B:$B,$A17,Import!$C:$C,$A$1,Import!$D:$D,O$21)</f>
        <v>0</v>
      </c>
      <c r="P17" s="150">
        <f>SUMIFS(Import!$G:$G,Import!$A:$A,P$1,Import!$B:$B,$A17,Import!$C:$C,$A$1,Import!$D:$D,P$21)</f>
        <v>0</v>
      </c>
      <c r="Q17" s="150">
        <f>SUMIFS(Import!$G:$G,Import!$A:$A,Q$1,Import!$B:$B,$A17,Import!$C:$C,$A$1,Import!$D:$D,Q$21)</f>
        <v>0</v>
      </c>
      <c r="R17" s="150">
        <f>SUMIFS(Import!$G:$G,Import!$A:$A,R$1,Import!$B:$B,$A17,Import!$C:$C,$A$1,Import!$D:$D,R$21)</f>
        <v>0</v>
      </c>
      <c r="S17" s="150">
        <f>SUMIFS(Import!$G:$G,Import!$A:$A,S$1,Import!$B:$B,$A17,Import!$C:$C,$A$1,Import!$D:$D,S$21)</f>
        <v>0</v>
      </c>
      <c r="T17" s="150">
        <f>SUMIFS(Import!$G:$G,Import!$A:$A,T$1,Import!$B:$B,$A17,Import!$C:$C,$A$1,Import!$D:$D,T$21)</f>
        <v>0</v>
      </c>
      <c r="U17" s="150">
        <f>SUMIFS(Import!$G:$G,Import!$A:$A,U$1,Import!$B:$B,$A17,Import!$C:$C,$A$1,Import!$D:$D,U$21)</f>
        <v>0</v>
      </c>
      <c r="V17" s="150">
        <f>SUMIFS(Import!$G:$G,Import!$A:$A,V$1,Import!$B:$B,$A17,Import!$C:$C,$A$1,Import!$D:$D,V$21)</f>
        <v>0</v>
      </c>
      <c r="W17" s="150">
        <f>SUMIFS(Import!$G:$G,Import!$A:$A,W$1,Import!$B:$B,$A17,Import!$C:$C,$A$1,Import!$D:$D,W$21)</f>
        <v>0</v>
      </c>
      <c r="X17" s="150">
        <f>SUMIFS(Import!$G:$G,Import!$A:$A,X$1,Import!$B:$B,$A17,Import!$C:$C,$A$1,Import!$D:$D,X$21)</f>
        <v>0</v>
      </c>
      <c r="Y17" s="150">
        <f>SUMIFS(Import!$G:$G,Import!$A:$A,Y$1,Import!$B:$B,$A17,Import!$C:$C,$A$1,Import!$D:$D,Y$21)</f>
        <v>0</v>
      </c>
      <c r="Z17" s="150">
        <f>SUMIFS(Import!$G:$G,Import!$A:$A,Z$1,Import!$B:$B,$A17,Import!$C:$C,$A$1,Import!$D:$D,Z$21)</f>
        <v>0</v>
      </c>
      <c r="AA17" s="150">
        <f>SUMIFS(Import!$G:$G,Import!$A:$A,AA$1,Import!$B:$B,$A17,Import!$C:$C,$A$1,Import!$D:$D,AA$21)</f>
        <v>0</v>
      </c>
      <c r="AB17" s="150">
        <f>SUMIFS(Import!$G:$G,Import!$A:$A,AB$1,Import!$B:$B,$A17,Import!$C:$C,$A$1,Import!$D:$D,AB$21)</f>
        <v>0</v>
      </c>
      <c r="AC17" s="150">
        <f>SUMIFS(Import!$G:$G,Import!$A:$A,AC$1,Import!$B:$B,$A17,Import!$C:$C,$A$1,Import!$D:$D,AC$21)</f>
        <v>0</v>
      </c>
      <c r="AD17" s="150">
        <f>SUMIFS(Import!$G:$G,Import!$A:$A,AD$1,Import!$B:$B,$A17,Import!$C:$C,$A$1,Import!$D:$D,AD$21)</f>
        <v>0</v>
      </c>
      <c r="AE17" s="150">
        <f>SUMIFS(Import!$G:$G,Import!$A:$A,AE$1,Import!$B:$B,$A17,Import!$C:$C,$A$1,Import!$D:$D,AE$21)</f>
        <v>0</v>
      </c>
      <c r="AF17" s="150">
        <f>SUMIFS(Import!$G:$G,Import!$A:$A,AF$1,Import!$B:$B,$A17,Import!$C:$C,$A$1,Import!$D:$D,AF$21)</f>
        <v>0</v>
      </c>
      <c r="AG17" s="150">
        <f>SUMIFS(Import!$G:$G,Import!$A:$A,AG$1,Import!$B:$B,$A17,Import!$C:$C,$A$1,Import!$D:$D,AG$21)</f>
        <v>0</v>
      </c>
      <c r="AH17" s="150">
        <f>SUMIFS(Import!$G:$G,Import!$A:$A,AH$1,Import!$B:$B,$A17,Import!$C:$C,$A$1,Import!$D:$D,AH$21)</f>
        <v>0</v>
      </c>
      <c r="AI17" s="150">
        <f>SUMIFS(Import!$G:$G,Import!$A:$A,AI$1,Import!$B:$B,$A17,Import!$C:$C,$A$1,Import!$D:$D,AI$21)</f>
        <v>0</v>
      </c>
      <c r="AJ17" s="150">
        <f>SUMIFS(Import!$G:$G,Import!$A:$A,AJ$1,Import!$B:$B,$A17,Import!$C:$C,$A$1,Import!$D:$D,AJ$21)</f>
        <v>0</v>
      </c>
      <c r="AK17" s="150">
        <f>SUMIFS(Import!$G:$G,Import!$A:$A,AK$1,Import!$B:$B,$A17,Import!$C:$C,$A$1,Import!$D:$D,AK$21)</f>
        <v>0</v>
      </c>
      <c r="AL17" s="150">
        <f>SUMIFS(Import!$G:$G,Import!$A:$A,AL$1,Import!$B:$B,$A17,Import!$C:$C,$A$1,Import!$D:$D,AL$21)</f>
        <v>0</v>
      </c>
      <c r="AM17" s="150">
        <f>SUMIFS(Import!$G:$G,Import!$A:$A,AM$1,Import!$B:$B,$A17,Import!$C:$C,$A$1,Import!$D:$D,AM$21)</f>
        <v>0</v>
      </c>
      <c r="AN17" s="150">
        <f>SUMIFS(Import!$G:$G,Import!$A:$A,AN$1,Import!$B:$B,$A17,Import!$C:$C,$A$1,Import!$D:$D,AN$21)</f>
        <v>0</v>
      </c>
      <c r="AO17" s="151">
        <f>SUMIFS(Import!$G:$G,Import!$A:$A,AO$1,Import!$B:$B,$A17,Import!$C:$C,$A$1,Import!$D:$D,AO$21)</f>
        <v>0</v>
      </c>
    </row>
    <row r="18" spans="1:41" s="105" customFormat="1" ht="12" thickBot="1" x14ac:dyDescent="0.25">
      <c r="A18" s="152"/>
      <c r="B18" s="153" t="s">
        <v>3</v>
      </c>
      <c r="C18" s="9">
        <f t="shared" ref="C18:G18" si="4">SUM(C2:C17)</f>
        <v>73.75</v>
      </c>
      <c r="D18" s="154">
        <f t="shared" si="4"/>
        <v>836.5</v>
      </c>
      <c r="E18" s="155">
        <f t="shared" si="4"/>
        <v>0</v>
      </c>
      <c r="F18" s="156">
        <f t="shared" si="4"/>
        <v>-1053.99</v>
      </c>
      <c r="G18" s="157">
        <f t="shared" si="4"/>
        <v>0</v>
      </c>
      <c r="H18" s="135">
        <f>SUM(H2:H17)</f>
        <v>33.5</v>
      </c>
      <c r="I18" s="102">
        <f>SUM(I2:I17)</f>
        <v>10.25</v>
      </c>
      <c r="J18" s="102">
        <f>SUM(J2:J17)</f>
        <v>16</v>
      </c>
      <c r="K18" s="102">
        <f>SUM(K2:K17)</f>
        <v>9.5</v>
      </c>
      <c r="L18" s="102">
        <f>SUM(L2:L17)</f>
        <v>4.5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2">
        <f>SUM(AK2:AK17)</f>
        <v>0</v>
      </c>
      <c r="AL18" s="102">
        <f>SUM(AL2:AL17)</f>
        <v>0</v>
      </c>
      <c r="AM18" s="102">
        <f>SUM(AM2:AM17)</f>
        <v>0</v>
      </c>
      <c r="AN18" s="102">
        <f>SUM(AN2:AN17)</f>
        <v>0</v>
      </c>
      <c r="AO18" s="104">
        <f>SUM(AO2:AO17)</f>
        <v>0</v>
      </c>
    </row>
    <row r="19" spans="1:41" s="167" customFormat="1" ht="12" thickBot="1" x14ac:dyDescent="0.25">
      <c r="A19" s="158"/>
      <c r="B19" s="159" t="s">
        <v>41</v>
      </c>
      <c r="C19" s="160"/>
      <c r="D19" s="161">
        <f>IFERROR(D18/$C$18,0)</f>
        <v>11.342372881355931</v>
      </c>
      <c r="E19" s="162">
        <f>IFERROR(E18/$C$18,0)</f>
        <v>0</v>
      </c>
      <c r="F19" s="163">
        <f>IFERROR(F18/$C$18,0)</f>
        <v>-14.291389830508475</v>
      </c>
      <c r="G19" s="164" t="s">
        <v>35</v>
      </c>
      <c r="H19" s="164">
        <f>IF(H21="RF Lead",$C$21,SUMIF(Total!$Z:$Z,H1,Total!$B:$B))</f>
        <v>12</v>
      </c>
      <c r="I19" s="165">
        <f>IF(I21="RF Lead",$C$21,SUMIF(Total!$Z:$Z,I1,Total!$B:$B))</f>
        <v>10</v>
      </c>
      <c r="J19" s="165">
        <f>IF(J21="RF Lead",$C$21,SUMIF(Total!$Z:$Z,J1,Total!$B:$B))</f>
        <v>12</v>
      </c>
      <c r="K19" s="165">
        <f>IF(K21="RF Lead",$C$21,SUMIF(Total!$Z:$Z,K1,Total!$B:$B))</f>
        <v>10</v>
      </c>
      <c r="L19" s="165">
        <f>IF(L21="RF Lead",$C$21,SUMIF(Total!$Z:$Z,L1,Total!$B:$B))</f>
        <v>10</v>
      </c>
      <c r="M19" s="165">
        <f>IF(M21="RF Lead",$C$21,SUMIF(Total!$Z:$Z,M1,Total!$B:$B))</f>
        <v>12</v>
      </c>
      <c r="N19" s="165">
        <f>IF(N21="RF Lead",$C$21,SUMIF(Total!$Z:$Z,N1,Total!$B:$B))</f>
        <v>0</v>
      </c>
      <c r="O19" s="165">
        <f>IF(O21="RF Lead",$C$21,SUMIF(Total!$Z:$Z,O1,Total!$B:$B))</f>
        <v>12</v>
      </c>
      <c r="P19" s="165">
        <f>IF(P21="RF Lead",$C$21,SUMIF(Total!$Z:$Z,P1,Total!$B:$B))</f>
        <v>0</v>
      </c>
      <c r="Q19" s="165">
        <f>IF(Q21="RF Lead",$C$21,SUMIF(Total!$Z:$Z,Q1,Total!$B:$B))</f>
        <v>0</v>
      </c>
      <c r="R19" s="165">
        <f>IF(R21="RF Lead",$C$21,SUMIF(Total!$Z:$Z,R1,Total!$B:$B))</f>
        <v>0</v>
      </c>
      <c r="S19" s="165">
        <f>IF(S21="RF Lead",$C$21,SUMIF(Total!$Z:$Z,S1,Total!$B:$B))</f>
        <v>0</v>
      </c>
      <c r="T19" s="165">
        <f>IF(T21="RF Lead",$C$21,SUMIF(Total!$Z:$Z,T1,Total!$B:$B))</f>
        <v>0</v>
      </c>
      <c r="U19" s="165">
        <f>IF(U21="RF Lead",$C$21,SUMIF(Total!$Z:$Z,U1,Total!$B:$B))</f>
        <v>0</v>
      </c>
      <c r="V19" s="165">
        <f>IF(V21="RF Lead",$C$21,SUMIF(Total!$Z:$Z,V1,Total!$B:$B))</f>
        <v>0</v>
      </c>
      <c r="W19" s="165">
        <f>IF(W21="RF Lead",$C$21,SUMIF(Total!$Z:$Z,W1,Total!$B:$B))</f>
        <v>0</v>
      </c>
      <c r="X19" s="165">
        <f>IF(X21="RF Lead",$C$21,SUMIF(Total!$Z:$Z,X1,Total!$B:$B))</f>
        <v>0</v>
      </c>
      <c r="Y19" s="165">
        <f>IF(Y21="RF Lead",$C$21,SUMIF(Total!$Z:$Z,Y1,Total!$B:$B))</f>
        <v>0</v>
      </c>
      <c r="Z19" s="165">
        <f>IF(Z21="RF Lead",$C$21,SUMIF(Total!$Z:$Z,Z1,Total!$B:$B))</f>
        <v>0</v>
      </c>
      <c r="AA19" s="165">
        <f>IF(AA21="RF Lead",$C$21,SUMIF(Total!$Z:$Z,AA1,Total!$B:$B))</f>
        <v>0</v>
      </c>
      <c r="AB19" s="165">
        <f>IF(AB21="RF Lead",$C$21,SUMIF(Total!$Z:$Z,AB1,Total!$B:$B))</f>
        <v>0</v>
      </c>
      <c r="AC19" s="165">
        <f>IF(AC21="RF Lead",$C$21,SUMIF(Total!$Z:$Z,AC1,Total!$B:$B))</f>
        <v>0</v>
      </c>
      <c r="AD19" s="165">
        <f>IF(AD21="RF Lead",$C$21,SUMIF(Total!$Z:$Z,AD1,Total!$B:$B))</f>
        <v>0</v>
      </c>
      <c r="AE19" s="165">
        <f>IF(AE21="RF Lead",$C$21,SUMIF(Total!$Z:$Z,AE1,Total!$B:$B))</f>
        <v>0</v>
      </c>
      <c r="AF19" s="165">
        <f>IF(AF21="RF Lead",$C$21,SUMIF(Total!$Z:$Z,AF1,Total!$B:$B))</f>
        <v>0</v>
      </c>
      <c r="AG19" s="165">
        <f>IF(AG21="RF Lead",$C$21,SUMIF(Total!$Z:$Z,AG1,Total!$B:$B))</f>
        <v>0</v>
      </c>
      <c r="AH19" s="165">
        <f>IF(AH21="RF Lead",$C$21,SUMIF(Total!$Z:$Z,AH1,Total!$B:$B))</f>
        <v>0</v>
      </c>
      <c r="AI19" s="165">
        <f>IF(AI21="RF Lead",$C$21,SUMIF(Total!$Z:$Z,AI1,Total!$B:$B))</f>
        <v>0</v>
      </c>
      <c r="AJ19" s="165">
        <f>IF(AJ21="RF Lead",$C$21,SUMIF(Total!$Z:$Z,AJ1,Total!$B:$B))</f>
        <v>0</v>
      </c>
      <c r="AK19" s="165">
        <f>IF(AK21="RF Lead",$C$21,SUMIF(Total!$Z:$Z,AK1,Total!$B:$B))</f>
        <v>0</v>
      </c>
      <c r="AL19" s="165">
        <f>IF(AL21="RF Lead",$C$21,SUMIF(Total!$Z:$Z,AL1,Total!$B:$B))</f>
        <v>0</v>
      </c>
      <c r="AM19" s="165">
        <f>IF(AM21="RF Lead",$C$21,SUMIF(Total!$Z:$Z,AM1,Total!$B:$B))</f>
        <v>0</v>
      </c>
      <c r="AN19" s="165">
        <f>IF(AN21="RF Lead",$C$21,SUMIF(Total!$Z:$Z,AN1,Total!$B:$B))</f>
        <v>0</v>
      </c>
      <c r="AO19" s="166">
        <f>IF(AO21="RF Lead",$C$21,SUMIF(Total!$Z:$Z,AO1,Total!$B:$B))</f>
        <v>0</v>
      </c>
    </row>
    <row r="20" spans="1:41" ht="12" thickBot="1" x14ac:dyDescent="0.25">
      <c r="B20" s="167"/>
      <c r="C20" s="168"/>
      <c r="D20" s="169"/>
      <c r="E20" s="170"/>
      <c r="F20" s="171"/>
      <c r="G20" s="172" t="s">
        <v>42</v>
      </c>
      <c r="H20" s="173">
        <f>H18*H19</f>
        <v>402</v>
      </c>
      <c r="I20" s="174">
        <f>I18*I19</f>
        <v>102.5</v>
      </c>
      <c r="J20" s="174">
        <f>J18*J19</f>
        <v>192</v>
      </c>
      <c r="K20" s="174">
        <f>K18*K19</f>
        <v>95</v>
      </c>
      <c r="L20" s="174">
        <f>L18*L19</f>
        <v>45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4">
        <f>AK18*AK19</f>
        <v>0</v>
      </c>
      <c r="AL20" s="174">
        <f>AL18*AL19</f>
        <v>0</v>
      </c>
      <c r="AM20" s="174">
        <f>AM18*AM19</f>
        <v>0</v>
      </c>
      <c r="AN20" s="174">
        <f>AN18*AN19</f>
        <v>0</v>
      </c>
      <c r="AO20" s="175">
        <f>AO18*AO19</f>
        <v>0</v>
      </c>
    </row>
    <row r="21" spans="1:41" ht="12" thickBot="1" x14ac:dyDescent="0.25">
      <c r="B21" s="176" t="s">
        <v>67</v>
      </c>
      <c r="C21" s="456">
        <v>12</v>
      </c>
      <c r="D21" s="169"/>
      <c r="G21" s="179" t="s">
        <v>68</v>
      </c>
      <c r="H21" s="180" t="s">
        <v>67</v>
      </c>
      <c r="I21" s="181" t="s">
        <v>97</v>
      </c>
      <c r="J21" s="181" t="s">
        <v>67</v>
      </c>
      <c r="K21" s="181" t="s">
        <v>97</v>
      </c>
      <c r="L21" s="181" t="s">
        <v>97</v>
      </c>
      <c r="M21" s="181" t="s">
        <v>67</v>
      </c>
      <c r="N21" s="181" t="s">
        <v>97</v>
      </c>
      <c r="O21" s="181" t="s">
        <v>67</v>
      </c>
      <c r="P21" s="181" t="s">
        <v>97</v>
      </c>
      <c r="Q21" s="181" t="s">
        <v>97</v>
      </c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</row>
    <row r="22" spans="1:41" ht="12" thickBot="1" x14ac:dyDescent="0.25">
      <c r="B22" s="183" t="s">
        <v>97</v>
      </c>
      <c r="C22" s="455" t="s">
        <v>98</v>
      </c>
      <c r="D22" s="169"/>
      <c r="G22" s="184" t="s">
        <v>66</v>
      </c>
      <c r="H22" s="185">
        <f>IF(H21="RF Lead",($C$21-SUMIF(Total!$Z:$Z,H1,Total!$B:$B))*H18,0)</f>
        <v>67</v>
      </c>
      <c r="I22" s="186">
        <f>IF(I21="RF Lead",($C$21-SUMIF(Total!$Z:$Z,I1,Total!$B:$B))*I18,0)</f>
        <v>0</v>
      </c>
      <c r="J22" s="186">
        <f>IF(J21="RF Lead",($C$21-SUMIF(Total!$Z:$Z,J1,Total!$B:$B))*J18,0)</f>
        <v>32</v>
      </c>
      <c r="K22" s="186">
        <f>IF(K21="RF Lead",($C$21-SUMIF(Total!$Z:$Z,K1,Total!$B:$B))*K18,0)</f>
        <v>0</v>
      </c>
      <c r="L22" s="186">
        <f>IF(L21="RF Lead",($C$21-SUMIF(Total!$Z:$Z,L1,Total!$B:$B))*L18,0)</f>
        <v>0</v>
      </c>
      <c r="M22" s="186">
        <f>IF(M21="RF Lead",($C$21-SUMIF(Total!$Z:$Z,M1,Total!$B:$B))*M18,0)</f>
        <v>0</v>
      </c>
      <c r="N22" s="186">
        <f>IF(N21="RF Lead",($C$21-SUMIF(Total!$Z:$Z,N1,Total!$B:$B))*N18,0)</f>
        <v>0</v>
      </c>
      <c r="O22" s="186">
        <f>IF(O21="RF Lead",($C$21-SUMIF(Total!$Z:$Z,O1,Total!$B:$B))*O18,0)</f>
        <v>0</v>
      </c>
      <c r="P22" s="186">
        <f>IF(P21="RF Lead",($C$21-SUMIF(Total!$Z:$Z,P1,Total!$B:$B))*P18,0)</f>
        <v>0</v>
      </c>
      <c r="Q22" s="186">
        <f>IF(Q21="RF Lead",($C$21-SUMIF(Total!$Z:$Z,Q1,Total!$B:$B))*Q18,0)</f>
        <v>0</v>
      </c>
      <c r="R22" s="186">
        <f>IF(R21="RF Lead",($C$21-SUMIF(Total!$Z:$Z,R1,Total!$B:$B))*R18,0)</f>
        <v>0</v>
      </c>
      <c r="S22" s="186">
        <f>IF(S21="RF Lead",($C$21-SUMIF(Total!$Z:$Z,S1,Total!$B:$B))*S18,0)</f>
        <v>0</v>
      </c>
      <c r="T22" s="186">
        <f>IF(T21="RF Lead",($C$21-SUMIF(Total!$Z:$Z,T1,Total!$B:$B))*T18,0)</f>
        <v>0</v>
      </c>
      <c r="U22" s="186">
        <f>IF(U21="RF Lead",($C$21-SUMIF(Total!$Z:$Z,U1,Total!$B:$B))*U18,0)</f>
        <v>0</v>
      </c>
      <c r="V22" s="186">
        <f>IF(V21="RF Lead",($C$21-SUMIF(Total!$Z:$Z,V1,Total!$B:$B))*V18,0)</f>
        <v>0</v>
      </c>
      <c r="W22" s="186">
        <f>IF(W21="RF Lead",($C$21-SUMIF(Total!$Z:$Z,W1,Total!$B:$B))*W18,0)</f>
        <v>0</v>
      </c>
      <c r="X22" s="186">
        <f>IF(X21="RF Lead",($C$21-SUMIF(Total!$Z:$Z,X1,Total!$B:$B))*X18,0)</f>
        <v>0</v>
      </c>
      <c r="Y22" s="186">
        <f>IF(Y21="RF Lead",($C$21-SUMIF(Total!$Z:$Z,Y1,Total!$B:$B))*Y18,0)</f>
        <v>0</v>
      </c>
      <c r="Z22" s="186">
        <f>IF(Z21="RF Lead",($C$21-SUMIF(Total!$Z:$Z,Z1,Total!$B:$B))*Z18,0)</f>
        <v>0</v>
      </c>
      <c r="AA22" s="186">
        <f>IF(AA21="RF Lead",($C$21-SUMIF(Total!$Z:$Z,AA1,Total!$B:$B))*AA18,0)</f>
        <v>0</v>
      </c>
      <c r="AB22" s="186">
        <f>IF(AB21="RF Lead",($C$21-SUMIF(Total!$Z:$Z,AB1,Total!$B:$B))*AB18,0)</f>
        <v>0</v>
      </c>
      <c r="AC22" s="186">
        <f>IF(AC21="RF Lead",($C$21-SUMIF(Total!$Z:$Z,AC1,Total!$B:$B))*AC18,0)</f>
        <v>0</v>
      </c>
      <c r="AD22" s="186">
        <f>IF(AD21="RF Lead",($C$21-SUMIF(Total!$Z:$Z,AD1,Total!$B:$B))*AD18,0)</f>
        <v>0</v>
      </c>
      <c r="AE22" s="186">
        <f>IF(AE21="RF Lead",($C$21-SUMIF(Total!$Z:$Z,AE1,Total!$B:$B))*AE18,0)</f>
        <v>0</v>
      </c>
      <c r="AF22" s="186">
        <f>IF(AF21="RF Lead",($C$21-SUMIF(Total!$Z:$Z,AF1,Total!$B:$B))*AF18,0)</f>
        <v>0</v>
      </c>
      <c r="AG22" s="186">
        <f>IF(AG21="RF Lead",($C$21-SUMIF(Total!$Z:$Z,AG1,Total!$B:$B))*AG18,0)</f>
        <v>0</v>
      </c>
      <c r="AH22" s="186">
        <f>IF(AH21="RF Lead",($C$21-SUMIF(Total!$Z:$Z,AH1,Total!$B:$B))*AH18,0)</f>
        <v>0</v>
      </c>
      <c r="AI22" s="186">
        <f>IF(AI21="RF Lead",($C$21-SUMIF(Total!$Z:$Z,AI1,Total!$B:$B))*AI18,0)</f>
        <v>0</v>
      </c>
      <c r="AJ22" s="186">
        <f>IF(AJ21="RF Lead",($C$21-SUMIF(Total!$Z:$Z,AJ1,Total!$B:$B))*AJ18,0)</f>
        <v>0</v>
      </c>
      <c r="AK22" s="186">
        <f>IF(AK21="RF Lead",($C$21-SUMIF(Total!$Z:$Z,AK1,Total!$B:$B))*AK18,0)</f>
        <v>0</v>
      </c>
      <c r="AL22" s="186">
        <f>IF(AL21="RF Lead",($C$21-SUMIF(Total!$Z:$Z,AL1,Total!$B:$B))*AL18,0)</f>
        <v>0</v>
      </c>
      <c r="AM22" s="186">
        <f>IF(AM21="RF Lead",($C$21-SUMIF(Total!$Z:$Z,AM1,Total!$B:$B))*AM18,0)</f>
        <v>0</v>
      </c>
      <c r="AN22" s="186">
        <f>IF(AN21="RF Lead",($C$21-SUMIF(Total!$Z:$Z,AN1,Total!$B:$B))*AN18,0)</f>
        <v>0</v>
      </c>
      <c r="AO22" s="187">
        <f>IF(AO21="RF Lead",($C$21-SUMIF(Total!$Z:$Z,AO1,Total!$B:$B))*AO18,0)</f>
        <v>0</v>
      </c>
    </row>
    <row r="23" spans="1:41" ht="12" thickBot="1" x14ac:dyDescent="0.25">
      <c r="B23" s="167"/>
      <c r="C23" s="168"/>
      <c r="D23" s="169"/>
      <c r="I23" s="62"/>
      <c r="J23" s="62"/>
      <c r="K23" s="62"/>
      <c r="M23" s="110"/>
      <c r="N23" s="110"/>
      <c r="O23" s="110"/>
      <c r="P23" s="110"/>
      <c r="V23" s="110"/>
      <c r="Y23" s="110"/>
      <c r="AB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</row>
    <row r="24" spans="1:41" ht="12" thickBot="1" x14ac:dyDescent="0.25">
      <c r="B24" s="167"/>
      <c r="C24" s="189" t="s">
        <v>55</v>
      </c>
      <c r="D24" s="190" t="s">
        <v>3</v>
      </c>
      <c r="I24" s="62"/>
      <c r="J24" s="62"/>
      <c r="K24" s="62"/>
      <c r="M24" s="110"/>
      <c r="N24" s="110"/>
      <c r="O24" s="110"/>
      <c r="P24" s="110"/>
      <c r="Y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</row>
    <row r="25" spans="1:41" x14ac:dyDescent="0.2">
      <c r="B25" s="191" t="s">
        <v>38</v>
      </c>
      <c r="C25" s="192">
        <f>IFERROR(D25/$C$18,0)</f>
        <v>-11.342372881355931</v>
      </c>
      <c r="D25" s="109">
        <f>E18-D18</f>
        <v>-836.5</v>
      </c>
      <c r="I25" s="62"/>
      <c r="J25" s="62"/>
      <c r="K25" s="62"/>
      <c r="M25" s="110"/>
      <c r="N25" s="110"/>
      <c r="O25" s="110"/>
      <c r="P25" s="110"/>
      <c r="Y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</row>
    <row r="26" spans="1:41" x14ac:dyDescent="0.2">
      <c r="B26" s="107" t="s">
        <v>37</v>
      </c>
      <c r="C26" s="192">
        <f>IFERROR(D26/$C$18,0)</f>
        <v>-14.291389830508475</v>
      </c>
      <c r="D26" s="109">
        <f>E18-(1.26*D18)</f>
        <v>-1053.99</v>
      </c>
      <c r="F26" s="193"/>
      <c r="G26" s="62"/>
      <c r="I26" s="62"/>
      <c r="J26" s="62"/>
      <c r="K26" s="62"/>
      <c r="M26" s="110"/>
      <c r="N26" s="110"/>
      <c r="O26" s="110"/>
      <c r="P26" s="110"/>
      <c r="Y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</row>
    <row r="27" spans="1:41" ht="12" thickBot="1" x14ac:dyDescent="0.25">
      <c r="B27" s="113" t="s">
        <v>36</v>
      </c>
      <c r="C27" s="194">
        <f>IFERROR(D27/$C$18,0)</f>
        <v>-15.308338983050847</v>
      </c>
      <c r="D27" s="115">
        <f>D26-75</f>
        <v>-1128.99</v>
      </c>
      <c r="G27" s="62"/>
      <c r="I27" s="62"/>
      <c r="J27" s="62"/>
      <c r="K27" s="62"/>
      <c r="M27" s="110"/>
      <c r="N27" s="110"/>
      <c r="O27" s="110"/>
      <c r="P27" s="110"/>
      <c r="Y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</row>
    <row r="28" spans="1:41" x14ac:dyDescent="0.2">
      <c r="A28" s="62"/>
      <c r="E28" s="178"/>
      <c r="G28" s="62"/>
      <c r="I28" s="62"/>
      <c r="J28" s="62"/>
      <c r="K28" s="62"/>
      <c r="M28" s="110"/>
      <c r="N28" s="110"/>
      <c r="O28" s="110"/>
      <c r="P28" s="110"/>
      <c r="Y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</row>
    <row r="29" spans="1:41" x14ac:dyDescent="0.2">
      <c r="A29" s="62"/>
      <c r="C29" s="62"/>
      <c r="D29" s="95"/>
      <c r="E29" s="99"/>
      <c r="F29" s="99"/>
      <c r="G29" s="62"/>
      <c r="I29" s="62"/>
      <c r="J29" s="62"/>
      <c r="K29" s="62"/>
      <c r="M29" s="110"/>
      <c r="N29" s="110"/>
      <c r="O29" s="110"/>
      <c r="P29" s="110"/>
      <c r="Y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</row>
    <row r="30" spans="1:41" x14ac:dyDescent="0.2">
      <c r="A30" s="62"/>
      <c r="C30" s="62"/>
      <c r="D30" s="195"/>
      <c r="E30" s="99"/>
      <c r="F30" s="99"/>
      <c r="G30" s="62"/>
      <c r="I30" s="62"/>
      <c r="J30" s="62"/>
      <c r="K30" s="62"/>
      <c r="M30" s="110"/>
      <c r="N30" s="110"/>
      <c r="O30" s="110"/>
      <c r="P30" s="110"/>
      <c r="Y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</row>
    <row r="31" spans="1:41" x14ac:dyDescent="0.2">
      <c r="A31" s="62"/>
      <c r="C31" s="62"/>
      <c r="D31" s="196"/>
      <c r="E31" s="99"/>
      <c r="F31" s="99"/>
      <c r="G31" s="62"/>
      <c r="I31" s="62"/>
      <c r="J31" s="62"/>
      <c r="K31" s="62"/>
      <c r="M31" s="110"/>
      <c r="N31" s="110"/>
      <c r="O31" s="110"/>
      <c r="P31" s="110"/>
      <c r="Y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</row>
    <row r="32" spans="1:41" x14ac:dyDescent="0.2">
      <c r="A32" s="62"/>
      <c r="C32" s="62"/>
      <c r="D32" s="178"/>
      <c r="E32" s="62"/>
      <c r="F32" s="62"/>
      <c r="G32" s="62"/>
      <c r="I32" s="62"/>
      <c r="J32" s="62"/>
      <c r="K32" s="62"/>
      <c r="M32" s="110"/>
      <c r="N32" s="110"/>
      <c r="O32" s="110"/>
      <c r="P32" s="110"/>
      <c r="Y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</row>
    <row r="33" spans="1:31" x14ac:dyDescent="0.2">
      <c r="A33" s="62"/>
      <c r="C33" s="62"/>
      <c r="D33" s="62"/>
      <c r="E33" s="62"/>
      <c r="F33" s="62"/>
      <c r="I33" s="62"/>
      <c r="J33" s="62"/>
      <c r="K33" s="62"/>
      <c r="Y33" s="110"/>
      <c r="AD33" s="110"/>
      <c r="AE33" s="110"/>
    </row>
    <row r="34" spans="1:31" x14ac:dyDescent="0.2">
      <c r="A34" s="62"/>
      <c r="C34" s="62"/>
      <c r="D34" s="62"/>
      <c r="E34" s="62"/>
      <c r="F34" s="62"/>
      <c r="J34" s="62"/>
      <c r="K34" s="62"/>
      <c r="P34" s="110"/>
      <c r="AD34" s="110"/>
    </row>
    <row r="35" spans="1:31" x14ac:dyDescent="0.2">
      <c r="D35" s="62"/>
      <c r="E35" s="62"/>
      <c r="F35" s="62"/>
      <c r="I35" s="62"/>
      <c r="J35" s="62"/>
      <c r="K35" s="62"/>
      <c r="Q35" s="110"/>
      <c r="V35" s="110"/>
      <c r="Y35" s="110"/>
    </row>
    <row r="36" spans="1:31" x14ac:dyDescent="0.2">
      <c r="D36" s="62"/>
      <c r="I36" s="62"/>
      <c r="J36" s="62"/>
      <c r="K36" s="62"/>
      <c r="Q36" s="110"/>
      <c r="V36" s="110"/>
      <c r="Y36" s="110"/>
    </row>
    <row r="37" spans="1:31" x14ac:dyDescent="0.2">
      <c r="D37" s="62"/>
      <c r="I37" s="62"/>
      <c r="J37" s="62"/>
      <c r="K37" s="62"/>
      <c r="Q37" s="110"/>
      <c r="V37" s="110"/>
      <c r="Y37" s="110"/>
    </row>
    <row r="38" spans="1:31" x14ac:dyDescent="0.2">
      <c r="D38" s="62"/>
      <c r="I38" s="62"/>
      <c r="J38" s="62"/>
      <c r="K38" s="62"/>
      <c r="Q38" s="110"/>
      <c r="V38" s="110"/>
      <c r="Y38" s="110"/>
    </row>
    <row r="39" spans="1:31" x14ac:dyDescent="0.2">
      <c r="D39" s="62"/>
    </row>
  </sheetData>
  <sheetProtection algorithmName="SHA-512" hashValue="0tBdf9jp3OD/eZxQuYQ0lJPOBPWG0DJWO57XE0hgLtw2xBjTpFlK3mWj9hzfCNM6x6to9ap0TUTpqrhkBRFq5w==" saltValue="1cbJPQI5qp4ahxuN+hp8cg==" spinCount="100000" sheet="1" objects="1" scenarios="1"/>
  <sortState columnSort="1" ref="H1:AO22">
    <sortCondition ref="H1:AO1"/>
  </sortState>
  <dataConsolidate link="1"/>
  <customSheetViews>
    <customSheetView guid="{802CA4C3-1A0C-4029-B73F-1EE5B8B22311}">
      <pane xSplit="7" ySplit="1" topLeftCell="H2" activePane="bottomRight" state="frozen"/>
      <selection pane="bottomRight"/>
      <pageMargins left="0.7" right="0.7" top="0.75" bottom="0.75" header="0.3" footer="0.3"/>
      <pageSetup orientation="portrait" r:id="rId1"/>
    </customSheetView>
  </customSheetViews>
  <conditionalFormatting sqref="F2:F17">
    <cfRule type="cellIs" dxfId="18" priority="6" operator="lessThan">
      <formula>0</formula>
    </cfRule>
  </conditionalFormatting>
  <conditionalFormatting sqref="H1:AO1">
    <cfRule type="duplicateValues" dxfId="17" priority="2"/>
  </conditionalFormatting>
  <dataValidations count="2">
    <dataValidation type="list" showInputMessage="1" showErrorMessage="1" sqref="H21:AO21">
      <formula1>RFLead</formula1>
    </dataValidation>
    <dataValidation allowBlank="1" showDropDown="1" showErrorMessage="1" errorTitle="Invalid!" error="This is not a valid Employee. " sqref="H1:AO1"/>
  </dataValidations>
  <pageMargins left="0.7" right="0.7" top="0.75" bottom="0.75" header="0.3" footer="0.3"/>
  <pageSetup orientation="portrait" r:id="rId2"/>
  <ignoredErrors>
    <ignoredError sqref="C2" formulaRange="1"/>
  </ignoredError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</sheetPr>
  <dimension ref="A1:AB12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F1" sqref="F1:Z38"/>
    </sheetView>
  </sheetViews>
  <sheetFormatPr defaultColWidth="9.140625" defaultRowHeight="11.25" x14ac:dyDescent="0.2"/>
  <cols>
    <col min="1" max="1" width="19.28515625" style="127" bestFit="1" customWidth="1"/>
    <col min="2" max="2" width="10" style="238" bestFit="1" customWidth="1"/>
    <col min="3" max="3" width="10.5703125" style="121" bestFit="1" customWidth="1"/>
    <col min="4" max="4" width="11.140625" style="95" bestFit="1" customWidth="1"/>
    <col min="5" max="5" width="7.7109375" style="95" bestFit="1" customWidth="1"/>
    <col min="6" max="6" width="9" style="95" bestFit="1" customWidth="1"/>
    <col min="7" max="7" width="7.42578125" style="233" bestFit="1" customWidth="1"/>
    <col min="8" max="8" width="6.5703125" style="226" bestFit="1" customWidth="1"/>
    <col min="9" max="26" width="4.85546875" style="226" bestFit="1" customWidth="1"/>
    <col min="27" max="28" width="5.28515625" style="226" bestFit="1" customWidth="1"/>
    <col min="29" max="29" width="5" style="62" bestFit="1" customWidth="1"/>
    <col min="30" max="16384" width="9.140625" style="62"/>
  </cols>
  <sheetData>
    <row r="1" spans="1:26" s="131" customFormat="1" ht="12" thickBot="1" x14ac:dyDescent="0.25">
      <c r="A1" s="197" t="s">
        <v>50</v>
      </c>
      <c r="B1" s="198" t="s">
        <v>9</v>
      </c>
      <c r="C1" s="199" t="s">
        <v>17</v>
      </c>
      <c r="D1" s="199" t="s">
        <v>34</v>
      </c>
      <c r="E1" s="199" t="s">
        <v>62</v>
      </c>
      <c r="F1" s="534" t="s">
        <v>157</v>
      </c>
      <c r="G1" s="535"/>
      <c r="H1" s="535"/>
      <c r="I1" s="535"/>
      <c r="J1" s="535"/>
      <c r="K1" s="535"/>
      <c r="L1" s="535"/>
      <c r="M1" s="535"/>
      <c r="N1" s="535"/>
      <c r="O1" s="535"/>
      <c r="P1" s="535"/>
      <c r="Q1" s="535"/>
      <c r="R1" s="535"/>
      <c r="S1" s="535"/>
      <c r="T1" s="535"/>
      <c r="U1" s="535"/>
      <c r="V1" s="535"/>
      <c r="W1" s="535"/>
      <c r="X1" s="535"/>
      <c r="Y1" s="535"/>
      <c r="Z1" s="536"/>
    </row>
    <row r="2" spans="1:26" s="99" customFormat="1" x14ac:dyDescent="0.2">
      <c r="A2" s="289">
        <v>42522</v>
      </c>
      <c r="B2" s="616">
        <f t="shared" ref="B2:B16" si="0">SUM(F2:Z2)</f>
        <v>2</v>
      </c>
      <c r="C2" s="617">
        <f t="shared" ref="C2:C16" si="1">B2*12</f>
        <v>24</v>
      </c>
      <c r="D2" s="617">
        <f t="shared" ref="D2:D16" si="2">C2*0.26</f>
        <v>6.24</v>
      </c>
      <c r="E2" s="201"/>
      <c r="F2" s="18">
        <v>0</v>
      </c>
      <c r="G2" s="150">
        <v>2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150">
        <v>0</v>
      </c>
      <c r="Z2" s="151">
        <v>0</v>
      </c>
    </row>
    <row r="3" spans="1:26" s="99" customFormat="1" x14ac:dyDescent="0.2">
      <c r="A3" s="289">
        <v>42523</v>
      </c>
      <c r="B3" s="616">
        <f t="shared" si="0"/>
        <v>3</v>
      </c>
      <c r="C3" s="617">
        <f t="shared" si="1"/>
        <v>36</v>
      </c>
      <c r="D3" s="617">
        <f t="shared" si="2"/>
        <v>9.36</v>
      </c>
      <c r="E3" s="201"/>
      <c r="F3" s="150">
        <v>0</v>
      </c>
      <c r="G3" s="150">
        <v>3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150">
        <v>0</v>
      </c>
      <c r="Z3" s="151">
        <v>0</v>
      </c>
    </row>
    <row r="4" spans="1:26" s="99" customFormat="1" x14ac:dyDescent="0.2">
      <c r="A4" s="289">
        <v>42524</v>
      </c>
      <c r="B4" s="616">
        <f t="shared" si="0"/>
        <v>3.75</v>
      </c>
      <c r="C4" s="617">
        <f t="shared" si="1"/>
        <v>45</v>
      </c>
      <c r="D4" s="617">
        <f t="shared" si="2"/>
        <v>11.700000000000001</v>
      </c>
      <c r="E4" s="201"/>
      <c r="F4" s="150">
        <v>0</v>
      </c>
      <c r="G4" s="150">
        <v>3.75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150">
        <v>0</v>
      </c>
      <c r="Z4" s="151">
        <v>0</v>
      </c>
    </row>
    <row r="5" spans="1:26" s="99" customFormat="1" x14ac:dyDescent="0.2">
      <c r="A5" s="289">
        <v>42525</v>
      </c>
      <c r="B5" s="616">
        <f t="shared" si="0"/>
        <v>0</v>
      </c>
      <c r="C5" s="617">
        <f t="shared" si="1"/>
        <v>0</v>
      </c>
      <c r="D5" s="617">
        <f t="shared" si="2"/>
        <v>0</v>
      </c>
      <c r="E5" s="543"/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150">
        <v>0</v>
      </c>
      <c r="Z5" s="151">
        <v>0</v>
      </c>
    </row>
    <row r="6" spans="1:26" s="99" customFormat="1" x14ac:dyDescent="0.2">
      <c r="A6" s="289">
        <v>42526</v>
      </c>
      <c r="B6" s="616">
        <f t="shared" si="0"/>
        <v>0</v>
      </c>
      <c r="C6" s="617">
        <f t="shared" si="1"/>
        <v>0</v>
      </c>
      <c r="D6" s="617">
        <f t="shared" si="2"/>
        <v>0</v>
      </c>
      <c r="E6" s="543"/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150">
        <v>0</v>
      </c>
      <c r="Z6" s="151">
        <v>0</v>
      </c>
    </row>
    <row r="7" spans="1:26" s="99" customFormat="1" x14ac:dyDescent="0.2">
      <c r="A7" s="289">
        <v>42527</v>
      </c>
      <c r="B7" s="616">
        <f t="shared" si="0"/>
        <v>3.25</v>
      </c>
      <c r="C7" s="617">
        <f t="shared" si="1"/>
        <v>39</v>
      </c>
      <c r="D7" s="617">
        <f t="shared" si="2"/>
        <v>10.14</v>
      </c>
      <c r="E7" s="543"/>
      <c r="F7" s="150">
        <v>0</v>
      </c>
      <c r="G7" s="150">
        <v>3.25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150">
        <v>0</v>
      </c>
      <c r="Z7" s="151">
        <v>0</v>
      </c>
    </row>
    <row r="8" spans="1:26" s="99" customFormat="1" x14ac:dyDescent="0.2">
      <c r="A8" s="289">
        <v>42528</v>
      </c>
      <c r="B8" s="616">
        <f t="shared" si="0"/>
        <v>9</v>
      </c>
      <c r="C8" s="617">
        <f t="shared" si="1"/>
        <v>108</v>
      </c>
      <c r="D8" s="617">
        <f t="shared" si="2"/>
        <v>28.080000000000002</v>
      </c>
      <c r="E8" s="543"/>
      <c r="F8" s="150">
        <v>3</v>
      </c>
      <c r="G8" s="150">
        <v>3</v>
      </c>
      <c r="H8" s="150">
        <v>3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150">
        <v>0</v>
      </c>
      <c r="Z8" s="151">
        <v>0</v>
      </c>
    </row>
    <row r="9" spans="1:26" s="99" customFormat="1" x14ac:dyDescent="0.2">
      <c r="A9" s="289">
        <v>42529</v>
      </c>
      <c r="B9" s="616">
        <f t="shared" si="0"/>
        <v>3.25</v>
      </c>
      <c r="C9" s="617">
        <f t="shared" si="1"/>
        <v>39</v>
      </c>
      <c r="D9" s="617">
        <f t="shared" si="2"/>
        <v>10.14</v>
      </c>
      <c r="E9" s="543"/>
      <c r="F9" s="150">
        <v>3.25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150">
        <v>0</v>
      </c>
      <c r="Z9" s="151">
        <v>0</v>
      </c>
    </row>
    <row r="10" spans="1:26" s="99" customFormat="1" x14ac:dyDescent="0.2">
      <c r="A10" s="289">
        <v>42530</v>
      </c>
      <c r="B10" s="616">
        <f t="shared" si="0"/>
        <v>3</v>
      </c>
      <c r="C10" s="617">
        <f t="shared" si="1"/>
        <v>36</v>
      </c>
      <c r="D10" s="617">
        <f t="shared" si="2"/>
        <v>9.36</v>
      </c>
      <c r="E10" s="543"/>
      <c r="F10" s="150">
        <v>0</v>
      </c>
      <c r="G10" s="150">
        <v>3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150">
        <v>0</v>
      </c>
      <c r="Z10" s="151">
        <v>0</v>
      </c>
    </row>
    <row r="11" spans="1:26" s="99" customFormat="1" x14ac:dyDescent="0.2">
      <c r="A11" s="289">
        <v>42531</v>
      </c>
      <c r="B11" s="616">
        <f t="shared" si="0"/>
        <v>3</v>
      </c>
      <c r="C11" s="617">
        <f t="shared" si="1"/>
        <v>36</v>
      </c>
      <c r="D11" s="617">
        <f t="shared" si="2"/>
        <v>9.36</v>
      </c>
      <c r="E11" s="543"/>
      <c r="F11" s="150">
        <v>0</v>
      </c>
      <c r="G11" s="150">
        <v>3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150">
        <v>0</v>
      </c>
      <c r="Z11" s="151">
        <v>0</v>
      </c>
    </row>
    <row r="12" spans="1:26" s="99" customFormat="1" x14ac:dyDescent="0.2">
      <c r="A12" s="289">
        <v>42532</v>
      </c>
      <c r="B12" s="616">
        <f t="shared" si="0"/>
        <v>0</v>
      </c>
      <c r="C12" s="617">
        <f t="shared" si="1"/>
        <v>0</v>
      </c>
      <c r="D12" s="617">
        <f t="shared" si="2"/>
        <v>0</v>
      </c>
      <c r="E12" s="543"/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150">
        <v>0</v>
      </c>
      <c r="Z12" s="151">
        <v>0</v>
      </c>
    </row>
    <row r="13" spans="1:26" s="99" customFormat="1" x14ac:dyDescent="0.2">
      <c r="A13" s="289">
        <v>42533</v>
      </c>
      <c r="B13" s="616">
        <f t="shared" si="0"/>
        <v>0</v>
      </c>
      <c r="C13" s="617">
        <f t="shared" si="1"/>
        <v>0</v>
      </c>
      <c r="D13" s="617">
        <f t="shared" si="2"/>
        <v>0</v>
      </c>
      <c r="E13" s="543"/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150">
        <v>0</v>
      </c>
      <c r="Z13" s="151">
        <v>0</v>
      </c>
    </row>
    <row r="14" spans="1:26" s="99" customFormat="1" x14ac:dyDescent="0.2">
      <c r="A14" s="289">
        <v>42534</v>
      </c>
      <c r="B14" s="616">
        <f t="shared" si="0"/>
        <v>2</v>
      </c>
      <c r="C14" s="617">
        <f t="shared" si="1"/>
        <v>24</v>
      </c>
      <c r="D14" s="617">
        <f t="shared" si="2"/>
        <v>6.24</v>
      </c>
      <c r="E14" s="543"/>
      <c r="F14" s="150">
        <v>0</v>
      </c>
      <c r="G14" s="150">
        <v>2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150">
        <v>0</v>
      </c>
      <c r="Z14" s="151">
        <v>0</v>
      </c>
    </row>
    <row r="15" spans="1:26" s="99" customFormat="1" x14ac:dyDescent="0.2">
      <c r="A15" s="289">
        <v>42535</v>
      </c>
      <c r="B15" s="616">
        <f t="shared" si="0"/>
        <v>3</v>
      </c>
      <c r="C15" s="617">
        <f t="shared" si="1"/>
        <v>36</v>
      </c>
      <c r="D15" s="617">
        <f t="shared" si="2"/>
        <v>9.36</v>
      </c>
      <c r="E15" s="543"/>
      <c r="F15" s="150">
        <v>0</v>
      </c>
      <c r="G15" s="150">
        <v>3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150">
        <v>0</v>
      </c>
      <c r="Z15" s="151">
        <v>0</v>
      </c>
    </row>
    <row r="16" spans="1:26" s="99" customFormat="1" ht="12" thickBot="1" x14ac:dyDescent="0.25">
      <c r="A16" s="289">
        <v>42536</v>
      </c>
      <c r="B16" s="616">
        <f t="shared" si="0"/>
        <v>5</v>
      </c>
      <c r="C16" s="617">
        <f t="shared" si="1"/>
        <v>60</v>
      </c>
      <c r="D16" s="617">
        <f t="shared" si="2"/>
        <v>15.600000000000001</v>
      </c>
      <c r="E16" s="543"/>
      <c r="F16" s="150">
        <v>0</v>
      </c>
      <c r="G16" s="150">
        <v>5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150">
        <v>0</v>
      </c>
      <c r="Z16" s="151">
        <v>0</v>
      </c>
    </row>
    <row r="17" spans="1:28" s="208" customFormat="1" ht="12" thickBot="1" x14ac:dyDescent="0.25">
      <c r="A17" s="202" t="s">
        <v>51</v>
      </c>
      <c r="B17" s="203">
        <f>SUM(B2:B16)</f>
        <v>40.25</v>
      </c>
      <c r="C17" s="204">
        <f>SUM(C2:C16)-C18</f>
        <v>62.5</v>
      </c>
      <c r="D17" s="204">
        <f>SUM(D2:D16)-D18</f>
        <v>16.249999999999986</v>
      </c>
      <c r="E17" s="205">
        <f t="shared" ref="E17" si="3">SUM(E2:E16)</f>
        <v>0</v>
      </c>
      <c r="F17" s="206">
        <f>SUM(F2:F16)</f>
        <v>6.25</v>
      </c>
      <c r="G17" s="206">
        <f>SUM(G2:G16)</f>
        <v>31</v>
      </c>
      <c r="H17" s="206">
        <f>SUM(H2:H16)</f>
        <v>3</v>
      </c>
      <c r="I17" s="206">
        <f>SUM(I2:I16)</f>
        <v>0</v>
      </c>
      <c r="J17" s="206">
        <f>SUM(J2:J16)</f>
        <v>0</v>
      </c>
      <c r="K17" s="206">
        <f>SUM(K2:K16)</f>
        <v>0</v>
      </c>
      <c r="L17" s="206">
        <f>SUM(L2:L16)</f>
        <v>0</v>
      </c>
      <c r="M17" s="206">
        <f>SUM(M2:M16)</f>
        <v>0</v>
      </c>
      <c r="N17" s="206">
        <f>SUM(N2:N16)</f>
        <v>0</v>
      </c>
      <c r="O17" s="206">
        <f>SUM(O2:O16)</f>
        <v>0</v>
      </c>
      <c r="P17" s="206">
        <f>SUM(P2:P16)</f>
        <v>0</v>
      </c>
      <c r="Q17" s="206">
        <f>SUM(Q2:Q16)</f>
        <v>0</v>
      </c>
      <c r="R17" s="206">
        <f>SUM(R2:R16)</f>
        <v>0</v>
      </c>
      <c r="S17" s="206">
        <f>SUM(S2:S16)</f>
        <v>0</v>
      </c>
      <c r="T17" s="206">
        <f>SUM(T2:T16)</f>
        <v>0</v>
      </c>
      <c r="U17" s="206">
        <f>SUM(U2:U16)</f>
        <v>0</v>
      </c>
      <c r="V17" s="206">
        <f>SUM(V2:V16)</f>
        <v>0</v>
      </c>
      <c r="W17" s="206">
        <f>SUM(W2:W16)</f>
        <v>0</v>
      </c>
      <c r="X17" s="206">
        <f>SUM(X2:X16)</f>
        <v>0</v>
      </c>
      <c r="Y17" s="206">
        <f>SUM(Y2:Y16)</f>
        <v>0</v>
      </c>
      <c r="Z17" s="207">
        <f>SUM(Z2:Z16)</f>
        <v>0</v>
      </c>
    </row>
    <row r="18" spans="1:28" ht="12" thickBot="1" x14ac:dyDescent="0.25">
      <c r="A18" s="209" t="s">
        <v>53</v>
      </c>
      <c r="B18" s="210"/>
      <c r="C18" s="12">
        <f>SUM(F18:Z18)</f>
        <v>420.5</v>
      </c>
      <c r="D18" s="12">
        <f>C18*0.26</f>
        <v>109.33</v>
      </c>
      <c r="E18" s="211" t="s">
        <v>56</v>
      </c>
      <c r="F18" s="12">
        <f>SUM(F2:F16)*(12-F37)</f>
        <v>12.5</v>
      </c>
      <c r="G18" s="12">
        <f>SUM(G2:G16)*(12-G37)</f>
        <v>372</v>
      </c>
      <c r="H18" s="12">
        <f>SUM(H2:H16)*(12-H37)</f>
        <v>36</v>
      </c>
      <c r="I18" s="12">
        <f>SUM(I2:I16)*(12-I37)</f>
        <v>0</v>
      </c>
      <c r="J18" s="12">
        <f>SUM(J2:J16)*(12-J37)</f>
        <v>0</v>
      </c>
      <c r="K18" s="12">
        <f>SUM(K2:K16)*(12-K37)</f>
        <v>0</v>
      </c>
      <c r="L18" s="12">
        <f>SUM(L2:L16)*(12-L37)</f>
        <v>0</v>
      </c>
      <c r="M18" s="12">
        <f>SUM(M2:M16)*(12-M37)</f>
        <v>0</v>
      </c>
      <c r="N18" s="12">
        <f>SUM(N2:N16)*(12-N37)</f>
        <v>0</v>
      </c>
      <c r="O18" s="12">
        <f>SUM(O2:O16)*(12-O37)</f>
        <v>0</v>
      </c>
      <c r="P18" s="12">
        <f>SUM(P2:P16)*(12-P37)</f>
        <v>0</v>
      </c>
      <c r="Q18" s="12">
        <f>SUM(Q2:Q16)*(12-Q37)</f>
        <v>0</v>
      </c>
      <c r="R18" s="12">
        <f>SUM(R2:R16)*(12-R37)</f>
        <v>0</v>
      </c>
      <c r="S18" s="12">
        <f>SUM(S2:S16)*(12-S37)</f>
        <v>0</v>
      </c>
      <c r="T18" s="12">
        <f>SUM(T2:T16)*(12-T37)</f>
        <v>0</v>
      </c>
      <c r="U18" s="12">
        <f>SUM(U2:U16)*(12-U37)</f>
        <v>0</v>
      </c>
      <c r="V18" s="12">
        <f>SUM(V2:V16)*(12-V37)</f>
        <v>0</v>
      </c>
      <c r="W18" s="12">
        <f>SUM(W2:W16)*(12-W37)</f>
        <v>0</v>
      </c>
      <c r="X18" s="12">
        <f>SUM(X2:X16)*(12-X37)</f>
        <v>0</v>
      </c>
      <c r="Y18" s="12">
        <f>SUM(Y2:Y16)*(12-Y37)</f>
        <v>0</v>
      </c>
      <c r="Z18" s="13">
        <f>SUM(Z2:Z16)*(12-Z37)</f>
        <v>0</v>
      </c>
      <c r="AA18" s="62"/>
      <c r="AB18" s="62"/>
    </row>
    <row r="19" spans="1:28" x14ac:dyDescent="0.2">
      <c r="A19" s="290">
        <f>PayDay1 + 0</f>
        <v>42537</v>
      </c>
      <c r="B19" s="212">
        <f>SUM(F19:Z19)</f>
        <v>3</v>
      </c>
      <c r="C19" s="144">
        <f>B19*12</f>
        <v>36</v>
      </c>
      <c r="D19" s="144">
        <f>C19*0.26</f>
        <v>9.36</v>
      </c>
      <c r="E19" s="543"/>
      <c r="F19" s="150">
        <f>SUMIFS(Import!$G:$G,Import!$A:$A,F$1,Import!$B:$B,$A19,Import!$C:$C,$A$1)</f>
        <v>3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  <c r="AA19" s="62"/>
      <c r="AB19" s="62"/>
    </row>
    <row r="20" spans="1:28" x14ac:dyDescent="0.2">
      <c r="A20" s="290">
        <f>PayDay1 + 1</f>
        <v>42538</v>
      </c>
      <c r="B20" s="212">
        <f t="shared" ref="B20:B28" si="4">SUM(F20:Z20)</f>
        <v>2</v>
      </c>
      <c r="C20" s="144">
        <f t="shared" ref="C20:C28" si="5">B20*12</f>
        <v>24</v>
      </c>
      <c r="D20" s="144">
        <f t="shared" ref="D20:D28" si="6">C20*0.26</f>
        <v>6.24</v>
      </c>
      <c r="E20" s="543"/>
      <c r="F20" s="150">
        <f>SUMIFS(Import!$G:$G,Import!$A:$A,F$1,Import!$B:$B,$A20,Import!$C:$C,$A$1)</f>
        <v>2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62"/>
      <c r="AB20" s="62"/>
    </row>
    <row r="21" spans="1:28" x14ac:dyDescent="0.2">
      <c r="A21" s="290">
        <f>PayDay1 + 2</f>
        <v>42539</v>
      </c>
      <c r="B21" s="212">
        <f>SUM(F21:Z21)</f>
        <v>0</v>
      </c>
      <c r="C21" s="144">
        <f>B21*12</f>
        <v>0</v>
      </c>
      <c r="D21" s="144">
        <f>C21*0.26</f>
        <v>0</v>
      </c>
      <c r="E21" s="543"/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62"/>
      <c r="AB21" s="62"/>
    </row>
    <row r="22" spans="1:28" x14ac:dyDescent="0.2">
      <c r="A22" s="290">
        <f>PayDay1 + 3</f>
        <v>42540</v>
      </c>
      <c r="B22" s="212">
        <f>SUM(F22:Z22)</f>
        <v>0</v>
      </c>
      <c r="C22" s="144">
        <f>B22*12</f>
        <v>0</v>
      </c>
      <c r="D22" s="144">
        <f>C22*0.26</f>
        <v>0</v>
      </c>
      <c r="E22" s="543"/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  <c r="AA22" s="62"/>
      <c r="AB22" s="62"/>
    </row>
    <row r="23" spans="1:28" x14ac:dyDescent="0.2">
      <c r="A23" s="290">
        <f>PayDay1 + 4</f>
        <v>42541</v>
      </c>
      <c r="B23" s="212">
        <f>SUM(F23:Z23)</f>
        <v>3</v>
      </c>
      <c r="C23" s="144">
        <f>B23*12</f>
        <v>36</v>
      </c>
      <c r="D23" s="144">
        <f>C23*0.26</f>
        <v>9.36</v>
      </c>
      <c r="E23" s="543"/>
      <c r="F23" s="150">
        <f>SUMIFS(Import!$G:$G,Import!$A:$A,F$1,Import!$B:$B,$A23,Import!$C:$C,$A$1)</f>
        <v>3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  <c r="AA23" s="62"/>
      <c r="AB23" s="62"/>
    </row>
    <row r="24" spans="1:28" x14ac:dyDescent="0.2">
      <c r="A24" s="290">
        <f>PayDay1 + 5</f>
        <v>42542</v>
      </c>
      <c r="B24" s="212">
        <f>SUM(F24:Z24)</f>
        <v>3</v>
      </c>
      <c r="C24" s="144">
        <f>B24*12</f>
        <v>36</v>
      </c>
      <c r="D24" s="144">
        <f>C24*0.26</f>
        <v>9.36</v>
      </c>
      <c r="E24" s="543"/>
      <c r="F24" s="150">
        <f>SUMIFS(Import!$G:$G,Import!$A:$A,F$1,Import!$B:$B,$A24,Import!$C:$C,$A$1)</f>
        <v>3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  <c r="AA24" s="62"/>
      <c r="AB24" s="62"/>
    </row>
    <row r="25" spans="1:28" x14ac:dyDescent="0.2">
      <c r="A25" s="290">
        <f>PayDay1 + 6</f>
        <v>42543</v>
      </c>
      <c r="B25" s="212">
        <f t="shared" si="4"/>
        <v>3</v>
      </c>
      <c r="C25" s="144">
        <f t="shared" si="5"/>
        <v>36</v>
      </c>
      <c r="D25" s="144">
        <f t="shared" si="6"/>
        <v>9.36</v>
      </c>
      <c r="E25" s="543"/>
      <c r="F25" s="150">
        <f>SUMIFS(Import!$G:$G,Import!$A:$A,F$1,Import!$B:$B,$A25,Import!$C:$C,$A$1)</f>
        <v>3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  <c r="AA25" s="62"/>
      <c r="AB25" s="62"/>
    </row>
    <row r="26" spans="1:28" x14ac:dyDescent="0.2">
      <c r="A26" s="290">
        <f>PayDay1 + 7</f>
        <v>42544</v>
      </c>
      <c r="B26" s="212">
        <f t="shared" si="4"/>
        <v>4</v>
      </c>
      <c r="C26" s="144">
        <f t="shared" si="5"/>
        <v>48</v>
      </c>
      <c r="D26" s="144">
        <f t="shared" si="6"/>
        <v>12.48</v>
      </c>
      <c r="E26" s="543"/>
      <c r="F26" s="150">
        <f>SUMIFS(Import!$G:$G,Import!$A:$A,F$1,Import!$B:$B,$A26,Import!$C:$C,$A$1)</f>
        <v>4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  <c r="AA26" s="62"/>
      <c r="AB26" s="62"/>
    </row>
    <row r="27" spans="1:28" x14ac:dyDescent="0.2">
      <c r="A27" s="290">
        <f>PayDay1 + 8</f>
        <v>42545</v>
      </c>
      <c r="B27" s="212">
        <f t="shared" si="4"/>
        <v>2.75</v>
      </c>
      <c r="C27" s="144">
        <f t="shared" si="5"/>
        <v>33</v>
      </c>
      <c r="D27" s="144">
        <f t="shared" si="6"/>
        <v>8.58</v>
      </c>
      <c r="E27" s="543"/>
      <c r="F27" s="150">
        <f>SUMIFS(Import!$G:$G,Import!$A:$A,F$1,Import!$B:$B,$A27,Import!$C:$C,$A$1)</f>
        <v>2.75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  <c r="AA27" s="62"/>
      <c r="AB27" s="62"/>
    </row>
    <row r="28" spans="1:28" x14ac:dyDescent="0.2">
      <c r="A28" s="290">
        <f>PayDay1 + 9</f>
        <v>42546</v>
      </c>
      <c r="B28" s="212">
        <f t="shared" si="4"/>
        <v>0</v>
      </c>
      <c r="C28" s="144">
        <f t="shared" si="5"/>
        <v>0</v>
      </c>
      <c r="D28" s="144">
        <f t="shared" si="6"/>
        <v>0</v>
      </c>
      <c r="E28" s="543"/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  <c r="AA28" s="62"/>
      <c r="AB28" s="62"/>
    </row>
    <row r="29" spans="1:28" x14ac:dyDescent="0.2">
      <c r="A29" s="290">
        <f>PayDay1 + 10</f>
        <v>42547</v>
      </c>
      <c r="B29" s="212">
        <f t="shared" ref="B29:B34" si="7">SUM(F29:Z29)</f>
        <v>0</v>
      </c>
      <c r="C29" s="144">
        <f t="shared" ref="C29:C34" si="8">B29*12</f>
        <v>0</v>
      </c>
      <c r="D29" s="144">
        <f t="shared" ref="D29:D34" si="9">C29*0.26</f>
        <v>0</v>
      </c>
      <c r="E29" s="543"/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  <c r="AA29" s="62"/>
      <c r="AB29" s="62"/>
    </row>
    <row r="30" spans="1:28" x14ac:dyDescent="0.2">
      <c r="A30" s="290">
        <f>PayDay1 + 11</f>
        <v>42548</v>
      </c>
      <c r="B30" s="212">
        <f t="shared" si="7"/>
        <v>3</v>
      </c>
      <c r="C30" s="144">
        <f t="shared" si="8"/>
        <v>36</v>
      </c>
      <c r="D30" s="144">
        <f t="shared" si="9"/>
        <v>9.36</v>
      </c>
      <c r="E30" s="543"/>
      <c r="F30" s="150">
        <f>SUMIFS(Import!$G:$G,Import!$A:$A,F$1,Import!$B:$B,$A30,Import!$C:$C,$A$1)</f>
        <v>3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  <c r="AA30" s="62"/>
      <c r="AB30" s="62"/>
    </row>
    <row r="31" spans="1:28" x14ac:dyDescent="0.2">
      <c r="A31" s="290">
        <f>PayDay1 + 12</f>
        <v>42549</v>
      </c>
      <c r="B31" s="212">
        <f t="shared" si="7"/>
        <v>3</v>
      </c>
      <c r="C31" s="144">
        <f t="shared" si="8"/>
        <v>36</v>
      </c>
      <c r="D31" s="144">
        <f t="shared" si="9"/>
        <v>9.36</v>
      </c>
      <c r="E31" s="543"/>
      <c r="F31" s="150">
        <f>SUMIFS(Import!$G:$G,Import!$A:$A,F$1,Import!$B:$B,$A31,Import!$C:$C,$A$1)</f>
        <v>3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  <c r="AA31" s="62"/>
      <c r="AB31" s="62"/>
    </row>
    <row r="32" spans="1:28" x14ac:dyDescent="0.2">
      <c r="A32" s="290">
        <f>IF(PayDay14&gt;0,PayDay14,"")</f>
        <v>42550</v>
      </c>
      <c r="B32" s="212">
        <f t="shared" si="7"/>
        <v>3</v>
      </c>
      <c r="C32" s="144">
        <f t="shared" si="8"/>
        <v>36</v>
      </c>
      <c r="D32" s="144">
        <f t="shared" si="9"/>
        <v>9.36</v>
      </c>
      <c r="E32" s="543"/>
      <c r="F32" s="150">
        <f>SUMIFS(Import!$G:$G,Import!$A:$A,F$1,Import!$B:$B,$A32,Import!$C:$C,$A$1)</f>
        <v>3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  <c r="AA32" s="62"/>
      <c r="AB32" s="62"/>
    </row>
    <row r="33" spans="1:28" x14ac:dyDescent="0.2">
      <c r="A33" s="290">
        <f>IF(PayDay15&gt;0,PayDay15,"")</f>
        <v>42551</v>
      </c>
      <c r="B33" s="212">
        <f t="shared" si="7"/>
        <v>3</v>
      </c>
      <c r="C33" s="144">
        <f t="shared" si="8"/>
        <v>36</v>
      </c>
      <c r="D33" s="144">
        <f t="shared" si="9"/>
        <v>9.36</v>
      </c>
      <c r="E33" s="543"/>
      <c r="F33" s="150">
        <f>SUMIFS(Import!$G:$G,Import!$A:$A,F$1,Import!$B:$B,$A33,Import!$C:$C,$A$1)</f>
        <v>3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2"/>
      <c r="AB33" s="62"/>
    </row>
    <row r="34" spans="1:28" s="105" customFormat="1" ht="12" thickBot="1" x14ac:dyDescent="0.25">
      <c r="A34" s="290" t="str">
        <f>IF(PayDay16&gt;0,PayDay16,"")</f>
        <v/>
      </c>
      <c r="B34" s="212">
        <f t="shared" si="7"/>
        <v>0</v>
      </c>
      <c r="C34" s="144">
        <f t="shared" si="8"/>
        <v>0</v>
      </c>
      <c r="D34" s="144">
        <f t="shared" si="9"/>
        <v>0</v>
      </c>
      <c r="E34" s="543"/>
      <c r="F34" s="150">
        <f>SUMIFS(Import!$G:$G,Import!$A:$A,F$1,Import!$B:$B,$A34,Import!$C:$C,$A$1)</f>
        <v>0</v>
      </c>
      <c r="G34" s="150">
        <f>SUMIFS(Import!$G:$G,Import!$A:$A,G$1,Import!$B:$B,$A34,Import!$C:$C,$A$1)</f>
        <v>0</v>
      </c>
      <c r="H34" s="150">
        <f>SUMIFS(Import!$G:$G,Import!$A:$A,H$1,Import!$B:$B,$A34,Import!$C:$C,$A$1)</f>
        <v>0</v>
      </c>
      <c r="I34" s="150">
        <f>SUMIFS(Import!$G:$G,Import!$A:$A,I$1,Import!$B:$B,$A34,Import!$C:$C,$A$1)</f>
        <v>0</v>
      </c>
      <c r="J34" s="150">
        <f>SUMIFS(Import!$G:$G,Import!$A:$A,J$1,Import!$B:$B,$A34,Import!$C:$C,$A$1)</f>
        <v>0</v>
      </c>
      <c r="K34" s="150">
        <f>SUMIFS(Import!$G:$G,Import!$A:$A,K$1,Import!$B:$B,$A34,Import!$C:$C,$A$1)</f>
        <v>0</v>
      </c>
      <c r="L34" s="150">
        <f>SUMIFS(Import!$G:$G,Import!$A:$A,L$1,Import!$B:$B,$A34,Import!$C:$C,$A$1)</f>
        <v>0</v>
      </c>
      <c r="M34" s="150">
        <f>SUMIFS(Import!$G:$G,Import!$A:$A,M$1,Import!$B:$B,$A34,Import!$C:$C,$A$1)</f>
        <v>0</v>
      </c>
      <c r="N34" s="150">
        <f>SUMIFS(Import!$G:$G,Import!$A:$A,N$1,Import!$B:$B,$A34,Import!$C:$C,$A$1)</f>
        <v>0</v>
      </c>
      <c r="O34" s="150">
        <f>SUMIFS(Import!$G:$G,Import!$A:$A,O$1,Import!$B:$B,$A34,Import!$C:$C,$A$1)</f>
        <v>0</v>
      </c>
      <c r="P34" s="150">
        <f>SUMIFS(Import!$G:$G,Import!$A:$A,P$1,Import!$B:$B,$A34,Import!$C:$C,$A$1)</f>
        <v>0</v>
      </c>
      <c r="Q34" s="150">
        <f>SUMIFS(Import!$G:$G,Import!$A:$A,Q$1,Import!$B:$B,$A34,Import!$C:$C,$A$1)</f>
        <v>0</v>
      </c>
      <c r="R34" s="150">
        <f>SUMIFS(Import!$G:$G,Import!$A:$A,R$1,Import!$B:$B,$A34,Import!$C:$C,$A$1)</f>
        <v>0</v>
      </c>
      <c r="S34" s="150">
        <f>SUMIFS(Import!$G:$G,Import!$A:$A,S$1,Import!$B:$B,$A34,Import!$C:$C,$A$1)</f>
        <v>0</v>
      </c>
      <c r="T34" s="150">
        <f>SUMIFS(Import!$G:$G,Import!$A:$A,T$1,Import!$B:$B,$A34,Import!$C:$C,$A$1)</f>
        <v>0</v>
      </c>
      <c r="U34" s="150">
        <f>SUMIFS(Import!$G:$G,Import!$A:$A,U$1,Import!$B:$B,$A34,Import!$C:$C,$A$1)</f>
        <v>0</v>
      </c>
      <c r="V34" s="150">
        <f>SUMIFS(Import!$G:$G,Import!$A:$A,V$1,Import!$B:$B,$A34,Import!$C:$C,$A$1)</f>
        <v>0</v>
      </c>
      <c r="W34" s="150">
        <f>SUMIFS(Import!$G:$G,Import!$A:$A,W$1,Import!$B:$B,$A34,Import!$C:$C,$A$1)</f>
        <v>0</v>
      </c>
      <c r="X34" s="150">
        <f>SUMIFS(Import!$G:$G,Import!$A:$A,X$1,Import!$B:$B,$A34,Import!$C:$C,$A$1)</f>
        <v>0</v>
      </c>
      <c r="Y34" s="150">
        <f>SUMIFS(Import!$G:$G,Import!$A:$A,Y$1,Import!$B:$B,$A34,Import!$C:$C,$A$1)</f>
        <v>0</v>
      </c>
      <c r="Z34" s="151">
        <f>SUMIFS(Import!$G:$G,Import!$A:$A,Z$1,Import!$B:$B,$A34,Import!$C:$C,$A$1)</f>
        <v>0</v>
      </c>
    </row>
    <row r="35" spans="1:28" ht="12" thickBot="1" x14ac:dyDescent="0.25">
      <c r="A35" s="213" t="s">
        <v>52</v>
      </c>
      <c r="B35" s="9">
        <f>SUM(B19:B34)</f>
        <v>32.75</v>
      </c>
      <c r="C35" s="134">
        <f>SUM(C19:C34)-C36</f>
        <v>327.5</v>
      </c>
      <c r="D35" s="134">
        <f>SUM(D19:D34)-D36</f>
        <v>85.149999999999991</v>
      </c>
      <c r="E35" s="214">
        <f t="shared" ref="E35" si="10">SUM(E19:E34)</f>
        <v>0</v>
      </c>
      <c r="F35" s="102">
        <f>SUM(F19:F34)</f>
        <v>32.75</v>
      </c>
      <c r="G35" s="102">
        <f>SUM(G19:G34)</f>
        <v>0</v>
      </c>
      <c r="H35" s="102">
        <f>SUM(H19:H34)</f>
        <v>0</v>
      </c>
      <c r="I35" s="102">
        <f>SUM(I19:I34)</f>
        <v>0</v>
      </c>
      <c r="J35" s="102">
        <f>SUM(J19:J34)</f>
        <v>0</v>
      </c>
      <c r="K35" s="102">
        <f>SUM(K19:K34)</f>
        <v>0</v>
      </c>
      <c r="L35" s="102">
        <f>SUM(L19:L34)</f>
        <v>0</v>
      </c>
      <c r="M35" s="102">
        <f>SUM(M19:M34)</f>
        <v>0</v>
      </c>
      <c r="N35" s="102">
        <f>SUM(N19:N34)</f>
        <v>0</v>
      </c>
      <c r="O35" s="102">
        <f>SUM(O19:O34)</f>
        <v>0</v>
      </c>
      <c r="P35" s="102">
        <f>SUM(P19:P34)</f>
        <v>0</v>
      </c>
      <c r="Q35" s="102">
        <f>SUM(Q19:Q34)</f>
        <v>0</v>
      </c>
      <c r="R35" s="102">
        <f>SUM(R19:R34)</f>
        <v>0</v>
      </c>
      <c r="S35" s="102">
        <f>SUM(S19:S34)</f>
        <v>0</v>
      </c>
      <c r="T35" s="102">
        <f>SUM(T19:T34)</f>
        <v>0</v>
      </c>
      <c r="U35" s="102">
        <f>SUM(U19:U34)</f>
        <v>0</v>
      </c>
      <c r="V35" s="102">
        <f>SUM(V19:V34)</f>
        <v>0</v>
      </c>
      <c r="W35" s="102">
        <f>SUM(W19:W34)</f>
        <v>0</v>
      </c>
      <c r="X35" s="102">
        <f>SUM(X19:X34)</f>
        <v>0</v>
      </c>
      <c r="Y35" s="102">
        <f>SUM(Y19:Y34)</f>
        <v>0</v>
      </c>
      <c r="Z35" s="104">
        <f>SUM(Z19:Z34)</f>
        <v>0</v>
      </c>
      <c r="AA35" s="62"/>
      <c r="AB35" s="62"/>
    </row>
    <row r="36" spans="1:28" ht="12" thickBot="1" x14ac:dyDescent="0.25">
      <c r="A36" s="215" t="s">
        <v>54</v>
      </c>
      <c r="B36" s="216"/>
      <c r="C36" s="12">
        <f>SUM(F36:Z36)</f>
        <v>65.5</v>
      </c>
      <c r="D36" s="12">
        <f>C36*0.26</f>
        <v>17.03</v>
      </c>
      <c r="E36" s="211" t="s">
        <v>56</v>
      </c>
      <c r="F36" s="12">
        <f>SUM(F19:F34)*(12-F37)</f>
        <v>65.5</v>
      </c>
      <c r="G36" s="12">
        <f>SUM(G19:G34)*(12-G37)</f>
        <v>0</v>
      </c>
      <c r="H36" s="12">
        <f>SUM(H19:H34)*(12-H37)</f>
        <v>0</v>
      </c>
      <c r="I36" s="12">
        <f>SUM(I19:I34)*(12-I37)</f>
        <v>0</v>
      </c>
      <c r="J36" s="12">
        <f>SUM(J19:J34)*(12-J37)</f>
        <v>0</v>
      </c>
      <c r="K36" s="12">
        <f>SUM(K19:K34)*(12-K37)</f>
        <v>0</v>
      </c>
      <c r="L36" s="12">
        <f>SUM(L19:L34)*(12-L37)</f>
        <v>0</v>
      </c>
      <c r="M36" s="12">
        <f>SUM(M19:M34)*(12-M37)</f>
        <v>0</v>
      </c>
      <c r="N36" s="12">
        <f>SUM(N19:N34)*(12-N37)</f>
        <v>0</v>
      </c>
      <c r="O36" s="12">
        <f>SUM(O19:O34)*(12-O37)</f>
        <v>0</v>
      </c>
      <c r="P36" s="12">
        <f>SUM(P19:P34)*(12-P37)</f>
        <v>0</v>
      </c>
      <c r="Q36" s="12">
        <f>SUM(Q19:Q34)*(12-Q37)</f>
        <v>0</v>
      </c>
      <c r="R36" s="12">
        <f>SUM(R19:R34)*(12-R37)</f>
        <v>0</v>
      </c>
      <c r="S36" s="12">
        <f>SUM(S19:S34)*(12-S37)</f>
        <v>0</v>
      </c>
      <c r="T36" s="12">
        <f>SUM(T19:T34)*(12-T37)</f>
        <v>0</v>
      </c>
      <c r="U36" s="12">
        <f>SUM(U19:U34)*(12-U37)</f>
        <v>0</v>
      </c>
      <c r="V36" s="12">
        <f>SUM(V19:V34)*(12-V37)</f>
        <v>0</v>
      </c>
      <c r="W36" s="12">
        <f>SUM(W19:W34)*(12-W37)</f>
        <v>0</v>
      </c>
      <c r="X36" s="12">
        <f>SUM(X19:X34)*(12-X37)</f>
        <v>0</v>
      </c>
      <c r="Y36" s="12">
        <f>SUM(Y19:Y34)*(12-Y37)</f>
        <v>0</v>
      </c>
      <c r="Z36" s="13">
        <f>SUM(Z19:Z34)*(12-Z37)</f>
        <v>0</v>
      </c>
      <c r="AA36" s="62"/>
      <c r="AB36" s="62"/>
    </row>
    <row r="37" spans="1:28" ht="12" thickBot="1" x14ac:dyDescent="0.25">
      <c r="A37" s="217"/>
      <c r="B37" s="105"/>
      <c r="C37" s="49"/>
      <c r="D37" s="218"/>
      <c r="E37" s="219" t="s">
        <v>35</v>
      </c>
      <c r="F37" s="194">
        <f>SUMIF(Total!$Z:$Z,F1,Total!$B:$B)</f>
        <v>10</v>
      </c>
      <c r="G37" s="194">
        <f>SUMIF(Total!$Z:$Z,G1,Total!$B:$B)</f>
        <v>0</v>
      </c>
      <c r="H37" s="194">
        <f>SUMIF(Total!$Z:$Z,H1,Total!$B:$B)</f>
        <v>0</v>
      </c>
      <c r="I37" s="194">
        <f>SUMIF(Total!$Z:$Z,I1,Total!$B:$B)</f>
        <v>0</v>
      </c>
      <c r="J37" s="194">
        <f>SUMIF(Total!$Z:$Z,J1,Total!$B:$B)</f>
        <v>0</v>
      </c>
      <c r="K37" s="194">
        <f>SUMIF(Total!$Z:$Z,K1,Total!$B:$B)</f>
        <v>0</v>
      </c>
      <c r="L37" s="194">
        <f>SUMIF(Total!$Z:$Z,L1,Total!$B:$B)</f>
        <v>0</v>
      </c>
      <c r="M37" s="194">
        <f>SUMIF(Total!$Z:$Z,M1,Total!$B:$B)</f>
        <v>0</v>
      </c>
      <c r="N37" s="194">
        <f>SUMIF(Total!$Z:$Z,N1,Total!$B:$B)</f>
        <v>0</v>
      </c>
      <c r="O37" s="194">
        <f>SUMIF(Total!$Z:$Z,O1,Total!$B:$B)</f>
        <v>0</v>
      </c>
      <c r="P37" s="194">
        <f>SUMIF(Total!$Z:$Z,P1,Total!$B:$B)</f>
        <v>0</v>
      </c>
      <c r="Q37" s="194">
        <f>SUMIF(Total!$Z:$Z,Q1,Total!$B:$B)</f>
        <v>0</v>
      </c>
      <c r="R37" s="194">
        <f>SUMIF(Total!$Z:$Z,R1,Total!$B:$B)</f>
        <v>0</v>
      </c>
      <c r="S37" s="194">
        <f>SUMIF(Total!$Z:$Z,S1,Total!$B:$B)</f>
        <v>0</v>
      </c>
      <c r="T37" s="194">
        <f>SUMIF(Total!$Z:$Z,T1,Total!$B:$B)</f>
        <v>0</v>
      </c>
      <c r="U37" s="194">
        <f>SUMIF(Total!$Z:$Z,U1,Total!$B:$B)</f>
        <v>0</v>
      </c>
      <c r="V37" s="194">
        <f>SUMIF(Total!$Z:$Z,V1,Total!$B:$B)</f>
        <v>0</v>
      </c>
      <c r="W37" s="194">
        <f>SUMIF(Total!$Z:$Z,W1,Total!$B:$B)</f>
        <v>0</v>
      </c>
      <c r="X37" s="194">
        <f>SUMIF(Total!$Z:$Z,X1,Total!$B:$B)</f>
        <v>0</v>
      </c>
      <c r="Y37" s="194">
        <f>SUMIF(Total!$Z:$Z,Y1,Total!$B:$B)</f>
        <v>0</v>
      </c>
      <c r="Z37" s="115">
        <f>SUMIF(Total!$Z:$Z,Z1,Total!$B:$B)</f>
        <v>0</v>
      </c>
      <c r="AA37" s="62"/>
      <c r="AB37" s="62"/>
    </row>
    <row r="38" spans="1:28" ht="12" thickBot="1" x14ac:dyDescent="0.25">
      <c r="A38" s="217"/>
      <c r="B38" s="208"/>
      <c r="C38" s="49"/>
      <c r="D38" s="218"/>
      <c r="E38" s="220" t="s">
        <v>42</v>
      </c>
      <c r="F38" s="174">
        <f>(F35+F17)*F37+F18+F36</f>
        <v>468</v>
      </c>
      <c r="G38" s="174">
        <f>(G35+G17)*G37+G18+G36</f>
        <v>372</v>
      </c>
      <c r="H38" s="174">
        <f>(H35+H17)*H37+H18+H36</f>
        <v>36</v>
      </c>
      <c r="I38" s="174">
        <f>(I35+I17)*I37+I18+I36</f>
        <v>0</v>
      </c>
      <c r="J38" s="174">
        <f>(J35+J17)*J37+J18+J36</f>
        <v>0</v>
      </c>
      <c r="K38" s="174">
        <f>(K35+K17)*K37+K18+K36</f>
        <v>0</v>
      </c>
      <c r="L38" s="174">
        <f>(L35+L17)*L37+L18+L36</f>
        <v>0</v>
      </c>
      <c r="M38" s="174">
        <f>(M35+M17)*M37+M18+M36</f>
        <v>0</v>
      </c>
      <c r="N38" s="174">
        <f>(N35+N17)*N37+N18+N36</f>
        <v>0</v>
      </c>
      <c r="O38" s="174">
        <f>(O35+O17)*O37+O18+O36</f>
        <v>0</v>
      </c>
      <c r="P38" s="174">
        <f>(P35+P17)*P37+P18+P36</f>
        <v>0</v>
      </c>
      <c r="Q38" s="174">
        <f>(Q35+Q17)*Q37+Q18+Q36</f>
        <v>0</v>
      </c>
      <c r="R38" s="174">
        <f>(R35+R17)*R37+R18+R36</f>
        <v>0</v>
      </c>
      <c r="S38" s="174">
        <f>(S35+S17)*S37+S18+S36</f>
        <v>0</v>
      </c>
      <c r="T38" s="174">
        <f>(T35+T17)*T37+T18+T36</f>
        <v>0</v>
      </c>
      <c r="U38" s="174">
        <f>(U35+U17)*U37+U18+U36</f>
        <v>0</v>
      </c>
      <c r="V38" s="174">
        <f>(V35+V17)*V37+V18+V36</f>
        <v>0</v>
      </c>
      <c r="W38" s="174">
        <f>(W35+W17)*W37+W18+W36</f>
        <v>0</v>
      </c>
      <c r="X38" s="174">
        <f>(X35+X17)*X37+X18+X36</f>
        <v>0</v>
      </c>
      <c r="Y38" s="174">
        <f>(Y35+Y17)*Y37+Y18+Y36</f>
        <v>0</v>
      </c>
      <c r="Z38" s="175">
        <f>(Z35+Z17)*Z37+Z18+Z36</f>
        <v>0</v>
      </c>
      <c r="AA38" s="62"/>
      <c r="AB38" s="62"/>
    </row>
    <row r="39" spans="1:28" ht="12" thickBot="1" x14ac:dyDescent="0.25">
      <c r="A39" s="221" t="s">
        <v>59</v>
      </c>
      <c r="B39" s="222" t="s">
        <v>63</v>
      </c>
      <c r="C39" s="120" t="s">
        <v>64</v>
      </c>
      <c r="D39" s="120" t="s">
        <v>3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x14ac:dyDescent="0.2">
      <c r="A40" s="223" t="s">
        <v>57</v>
      </c>
      <c r="B40" s="224">
        <f>SCi!G17</f>
        <v>504</v>
      </c>
      <c r="C40" s="225">
        <f>E17</f>
        <v>0</v>
      </c>
      <c r="D40" s="225">
        <f>SUM(B40:C40)</f>
        <v>504</v>
      </c>
      <c r="E40" s="226"/>
      <c r="F40" s="226"/>
      <c r="G40" s="226"/>
      <c r="T40" s="62"/>
      <c r="U40" s="62"/>
      <c r="V40" s="62"/>
      <c r="W40" s="62"/>
      <c r="X40" s="62"/>
      <c r="Y40" s="62"/>
      <c r="Z40" s="62"/>
      <c r="AA40" s="62"/>
      <c r="AB40" s="62"/>
    </row>
    <row r="41" spans="1:28" x14ac:dyDescent="0.2">
      <c r="A41" s="227" t="s">
        <v>58</v>
      </c>
      <c r="B41" s="224">
        <f>SCi!G34</f>
        <v>0</v>
      </c>
      <c r="C41" s="225">
        <f>E35</f>
        <v>0</v>
      </c>
      <c r="D41" s="225">
        <f>SUM(B41:C41)</f>
        <v>0</v>
      </c>
      <c r="E41" s="226"/>
      <c r="F41" s="226"/>
      <c r="G41" s="524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</row>
    <row r="42" spans="1:28" ht="12" thickBot="1" x14ac:dyDescent="0.25">
      <c r="A42" s="228" t="s">
        <v>3</v>
      </c>
      <c r="B42" s="229">
        <f>SCi!G35</f>
        <v>504</v>
      </c>
      <c r="C42" s="230">
        <f>SUM(C40:C41)</f>
        <v>0</v>
      </c>
      <c r="D42" s="230">
        <f>SUM(B42:C42)</f>
        <v>504</v>
      </c>
      <c r="E42" s="226"/>
      <c r="F42" s="226"/>
      <c r="G42" s="226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</row>
    <row r="43" spans="1:28" ht="12" thickBot="1" x14ac:dyDescent="0.25">
      <c r="A43" s="226"/>
      <c r="B43" s="226"/>
      <c r="C43" s="226"/>
      <c r="D43" s="226"/>
      <c r="E43" s="226"/>
      <c r="F43" s="226"/>
      <c r="G43" s="226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</row>
    <row r="44" spans="1:28" x14ac:dyDescent="0.2">
      <c r="A44" s="231" t="s">
        <v>18</v>
      </c>
      <c r="B44" s="232">
        <f>SUM(C17:D18,C35:D36)</f>
        <v>1103.76</v>
      </c>
      <c r="C44" s="233"/>
      <c r="D44" s="233"/>
      <c r="E44" s="233"/>
      <c r="F44" s="226"/>
      <c r="G44" s="226"/>
      <c r="X44" s="62"/>
      <c r="Y44" s="62"/>
      <c r="Z44" s="62"/>
      <c r="AA44" s="62"/>
      <c r="AB44" s="62"/>
    </row>
    <row r="45" spans="1:28" ht="12" thickBot="1" x14ac:dyDescent="0.25">
      <c r="A45" s="234" t="s">
        <v>43</v>
      </c>
      <c r="B45" s="235">
        <f>SUM(B42:C42)-B44</f>
        <v>-599.76</v>
      </c>
      <c r="C45" s="233"/>
      <c r="D45" s="233"/>
      <c r="E45" s="233"/>
      <c r="F45" s="226"/>
      <c r="G45" s="226"/>
      <c r="X45" s="62"/>
      <c r="Y45" s="62"/>
      <c r="Z45" s="62"/>
      <c r="AA45" s="62"/>
      <c r="AB45" s="62"/>
    </row>
    <row r="46" spans="1:28" x14ac:dyDescent="0.2">
      <c r="A46" s="106"/>
      <c r="B46" s="236"/>
      <c r="C46" s="62"/>
      <c r="D46" s="233"/>
      <c r="E46" s="233"/>
      <c r="F46" s="62"/>
      <c r="G46" s="62"/>
      <c r="H46" s="99"/>
      <c r="I46" s="62"/>
      <c r="J46" s="62"/>
      <c r="K46" s="99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</row>
    <row r="47" spans="1:28" x14ac:dyDescent="0.2">
      <c r="B47" s="237"/>
      <c r="C47" s="62"/>
      <c r="D47" s="233"/>
      <c r="E47" s="99"/>
      <c r="F47" s="62"/>
      <c r="G47" s="62"/>
      <c r="H47" s="99"/>
      <c r="I47" s="62"/>
      <c r="J47" s="62"/>
      <c r="K47" s="99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</row>
    <row r="48" spans="1:28" x14ac:dyDescent="0.2">
      <c r="A48" s="62"/>
      <c r="B48" s="62"/>
      <c r="C48" s="62"/>
      <c r="D48" s="99"/>
      <c r="E48" s="99"/>
      <c r="F48" s="62"/>
      <c r="G48" s="62"/>
      <c r="H48" s="99"/>
      <c r="I48" s="62"/>
      <c r="J48" s="62"/>
      <c r="K48" s="99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</row>
    <row r="49" spans="1:28" x14ac:dyDescent="0.2">
      <c r="A49" s="62"/>
      <c r="B49" s="62"/>
      <c r="C49" s="62"/>
      <c r="D49" s="99"/>
      <c r="E49" s="99"/>
      <c r="F49" s="62"/>
      <c r="G49" s="62"/>
      <c r="H49" s="99"/>
      <c r="I49" s="62"/>
      <c r="J49" s="62"/>
      <c r="K49" s="99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</row>
    <row r="50" spans="1:28" x14ac:dyDescent="0.2">
      <c r="A50" s="62"/>
      <c r="B50" s="62"/>
      <c r="C50" s="62"/>
      <c r="D50" s="99"/>
      <c r="E50" s="99"/>
      <c r="F50" s="62"/>
      <c r="G50" s="62"/>
      <c r="H50" s="99"/>
      <c r="I50" s="62"/>
      <c r="J50" s="62"/>
      <c r="K50" s="99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</row>
    <row r="51" spans="1:28" x14ac:dyDescent="0.2">
      <c r="A51" s="62"/>
      <c r="B51" s="62"/>
      <c r="C51" s="62"/>
      <c r="D51" s="99"/>
      <c r="E51" s="99"/>
      <c r="F51" s="62"/>
      <c r="G51" s="62"/>
      <c r="H51" s="99"/>
      <c r="I51" s="62"/>
      <c r="J51" s="62"/>
      <c r="K51" s="99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</row>
    <row r="52" spans="1:28" x14ac:dyDescent="0.2">
      <c r="A52" s="62"/>
      <c r="B52" s="62"/>
      <c r="C52" s="62"/>
      <c r="D52" s="99"/>
      <c r="E52" s="99"/>
      <c r="F52" s="62"/>
      <c r="G52" s="62"/>
      <c r="H52" s="99"/>
      <c r="I52" s="62"/>
      <c r="J52" s="62"/>
      <c r="K52" s="99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</row>
    <row r="53" spans="1:28" x14ac:dyDescent="0.2">
      <c r="A53" s="62"/>
      <c r="B53" s="62"/>
      <c r="C53" s="62"/>
      <c r="D53" s="99"/>
      <c r="E53" s="99"/>
      <c r="F53" s="62"/>
      <c r="G53" s="62"/>
      <c r="H53" s="99"/>
      <c r="I53" s="62"/>
      <c r="J53" s="62"/>
      <c r="K53" s="99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</row>
    <row r="54" spans="1:28" x14ac:dyDescent="0.2">
      <c r="A54" s="62"/>
      <c r="B54" s="62"/>
      <c r="C54" s="62"/>
      <c r="D54" s="99"/>
      <c r="E54" s="99"/>
      <c r="F54" s="62"/>
      <c r="G54" s="62"/>
      <c r="H54" s="99"/>
      <c r="I54" s="62"/>
      <c r="J54" s="62"/>
      <c r="K54" s="99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</row>
    <row r="55" spans="1:28" x14ac:dyDescent="0.2">
      <c r="A55" s="62"/>
      <c r="B55" s="62"/>
      <c r="C55" s="62"/>
      <c r="D55" s="99"/>
      <c r="E55" s="99"/>
      <c r="F55" s="62"/>
      <c r="G55" s="62"/>
      <c r="H55" s="99"/>
      <c r="I55" s="62"/>
      <c r="J55" s="62"/>
      <c r="K55" s="99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</row>
    <row r="56" spans="1:28" x14ac:dyDescent="0.2">
      <c r="A56" s="62"/>
      <c r="B56" s="62"/>
      <c r="C56" s="62"/>
      <c r="D56" s="99"/>
      <c r="E56" s="99"/>
      <c r="F56" s="62"/>
      <c r="G56" s="62"/>
      <c r="H56" s="99"/>
      <c r="I56" s="62"/>
      <c r="J56" s="62"/>
      <c r="K56" s="99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</row>
    <row r="57" spans="1:28" x14ac:dyDescent="0.2">
      <c r="A57" s="62"/>
      <c r="B57" s="62"/>
      <c r="C57" s="62"/>
      <c r="D57" s="99"/>
      <c r="E57" s="99"/>
      <c r="F57" s="62"/>
      <c r="G57" s="62"/>
      <c r="H57" s="99"/>
      <c r="I57" s="62"/>
      <c r="J57" s="62"/>
      <c r="K57" s="99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</row>
    <row r="58" spans="1:28" x14ac:dyDescent="0.2">
      <c r="A58" s="62"/>
      <c r="B58" s="62"/>
      <c r="C58" s="62"/>
      <c r="D58" s="99"/>
      <c r="E58" s="99"/>
      <c r="F58" s="62"/>
      <c r="G58" s="62"/>
      <c r="H58" s="99"/>
      <c r="I58" s="62"/>
      <c r="J58" s="62"/>
      <c r="K58" s="99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</row>
    <row r="59" spans="1:28" x14ac:dyDescent="0.2">
      <c r="A59" s="62"/>
      <c r="B59" s="62"/>
      <c r="C59" s="62"/>
      <c r="D59" s="99"/>
      <c r="E59" s="99"/>
      <c r="F59" s="62"/>
      <c r="G59" s="62"/>
      <c r="H59" s="99"/>
      <c r="I59" s="62"/>
      <c r="J59" s="62"/>
      <c r="K59" s="99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</row>
    <row r="60" spans="1:28" x14ac:dyDescent="0.2">
      <c r="A60" s="62"/>
      <c r="B60" s="62"/>
      <c r="C60" s="62"/>
      <c r="D60" s="99"/>
      <c r="E60" s="99"/>
      <c r="F60" s="62"/>
      <c r="G60" s="62"/>
      <c r="H60" s="99"/>
      <c r="I60" s="62"/>
      <c r="J60" s="62"/>
      <c r="K60" s="99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</row>
    <row r="61" spans="1:28" x14ac:dyDescent="0.2">
      <c r="A61" s="62"/>
      <c r="B61" s="62"/>
      <c r="C61" s="62"/>
      <c r="D61" s="99"/>
      <c r="E61" s="99"/>
      <c r="F61" s="62"/>
      <c r="G61" s="62"/>
      <c r="H61" s="99"/>
      <c r="I61" s="62"/>
      <c r="J61" s="62"/>
      <c r="K61" s="99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</row>
    <row r="62" spans="1:28" x14ac:dyDescent="0.2">
      <c r="A62" s="62"/>
      <c r="B62" s="62"/>
      <c r="C62" s="62"/>
      <c r="D62" s="99"/>
      <c r="E62" s="99"/>
      <c r="F62" s="62"/>
      <c r="G62" s="62"/>
      <c r="H62" s="99"/>
      <c r="I62" s="62"/>
      <c r="J62" s="62"/>
      <c r="K62" s="99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</row>
    <row r="63" spans="1:28" x14ac:dyDescent="0.2">
      <c r="A63" s="62"/>
      <c r="B63" s="62"/>
      <c r="C63" s="62"/>
      <c r="D63" s="99"/>
      <c r="E63" s="99"/>
      <c r="F63" s="62"/>
      <c r="G63" s="62"/>
      <c r="H63" s="99"/>
      <c r="I63" s="62"/>
      <c r="J63" s="62"/>
      <c r="K63" s="99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</row>
    <row r="64" spans="1:28" x14ac:dyDescent="0.2">
      <c r="A64" s="62"/>
      <c r="B64" s="62"/>
      <c r="C64" s="62"/>
      <c r="D64" s="99"/>
      <c r="E64" s="99"/>
      <c r="F64" s="62"/>
      <c r="G64" s="62"/>
      <c r="H64" s="99"/>
      <c r="I64" s="62"/>
      <c r="J64" s="62"/>
      <c r="K64" s="99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</row>
    <row r="65" spans="1:28" x14ac:dyDescent="0.2">
      <c r="A65" s="62"/>
      <c r="B65" s="62"/>
      <c r="C65" s="62"/>
      <c r="D65" s="99"/>
      <c r="E65" s="99"/>
      <c r="F65" s="62"/>
      <c r="G65" s="62"/>
      <c r="H65" s="99"/>
      <c r="I65" s="62"/>
      <c r="J65" s="62"/>
      <c r="K65" s="99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</row>
    <row r="66" spans="1:28" x14ac:dyDescent="0.2">
      <c r="A66" s="62"/>
      <c r="B66" s="62"/>
      <c r="C66" s="62"/>
      <c r="D66" s="99"/>
      <c r="E66" s="99"/>
      <c r="F66" s="62"/>
      <c r="G66" s="62"/>
      <c r="H66" s="99"/>
      <c r="I66" s="62"/>
      <c r="J66" s="62"/>
      <c r="K66" s="99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</row>
    <row r="67" spans="1:28" x14ac:dyDescent="0.2">
      <c r="A67" s="62"/>
      <c r="B67" s="62"/>
      <c r="C67" s="62"/>
      <c r="D67" s="99"/>
      <c r="E67" s="99"/>
      <c r="F67" s="62"/>
      <c r="G67" s="62"/>
      <c r="H67" s="99"/>
      <c r="I67" s="62"/>
      <c r="J67" s="62"/>
      <c r="K67" s="99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</row>
    <row r="68" spans="1:28" x14ac:dyDescent="0.2">
      <c r="A68" s="62"/>
      <c r="B68" s="62"/>
      <c r="C68" s="62"/>
      <c r="D68" s="99"/>
      <c r="E68" s="99"/>
      <c r="F68" s="62"/>
      <c r="G68" s="62"/>
      <c r="H68" s="99"/>
      <c r="I68" s="62"/>
      <c r="J68" s="62"/>
      <c r="K68" s="99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</row>
    <row r="69" spans="1:28" x14ac:dyDescent="0.2">
      <c r="A69" s="62"/>
      <c r="B69" s="62"/>
      <c r="C69" s="62"/>
      <c r="D69" s="99"/>
      <c r="E69" s="99"/>
      <c r="F69" s="62"/>
      <c r="G69" s="62"/>
      <c r="H69" s="99"/>
      <c r="I69" s="62"/>
      <c r="J69" s="62"/>
      <c r="K69" s="99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</row>
    <row r="70" spans="1:28" x14ac:dyDescent="0.2">
      <c r="A70" s="62"/>
      <c r="B70" s="62"/>
      <c r="C70" s="62"/>
      <c r="D70" s="99"/>
      <c r="E70" s="99"/>
      <c r="F70" s="62"/>
      <c r="G70" s="62"/>
      <c r="H70" s="99"/>
      <c r="I70" s="62"/>
      <c r="J70" s="62"/>
      <c r="K70" s="99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</row>
    <row r="71" spans="1:28" x14ac:dyDescent="0.2">
      <c r="A71" s="62"/>
      <c r="B71" s="62"/>
      <c r="C71" s="62"/>
      <c r="D71" s="99"/>
      <c r="E71" s="99"/>
      <c r="F71" s="62"/>
      <c r="G71" s="62"/>
      <c r="H71" s="99"/>
      <c r="I71" s="62"/>
      <c r="J71" s="62"/>
      <c r="K71" s="99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</row>
    <row r="72" spans="1:28" x14ac:dyDescent="0.2">
      <c r="A72" s="62"/>
      <c r="B72" s="62"/>
      <c r="C72" s="62"/>
      <c r="D72" s="99"/>
      <c r="E72" s="99"/>
      <c r="F72" s="62"/>
      <c r="G72" s="62"/>
      <c r="H72" s="99"/>
      <c r="I72" s="62"/>
      <c r="J72" s="62"/>
      <c r="K72" s="99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</row>
    <row r="73" spans="1:28" x14ac:dyDescent="0.2">
      <c r="A73" s="62"/>
      <c r="B73" s="62"/>
      <c r="C73" s="62"/>
      <c r="D73" s="99"/>
      <c r="E73" s="99"/>
      <c r="F73" s="62"/>
      <c r="G73" s="62"/>
      <c r="H73" s="99"/>
      <c r="I73" s="62"/>
      <c r="J73" s="62"/>
      <c r="K73" s="99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</row>
    <row r="74" spans="1:28" x14ac:dyDescent="0.2">
      <c r="A74" s="62"/>
      <c r="B74" s="62"/>
      <c r="C74" s="62"/>
      <c r="D74" s="99"/>
      <c r="E74" s="99"/>
      <c r="F74" s="62"/>
      <c r="G74" s="62"/>
      <c r="H74" s="99"/>
      <c r="I74" s="62"/>
      <c r="J74" s="62"/>
      <c r="K74" s="99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</row>
    <row r="75" spans="1:28" x14ac:dyDescent="0.2">
      <c r="A75" s="62"/>
      <c r="B75" s="62"/>
      <c r="C75" s="62"/>
      <c r="D75" s="99"/>
      <c r="E75" s="99"/>
      <c r="F75" s="62"/>
      <c r="G75" s="62"/>
      <c r="H75" s="99"/>
      <c r="I75" s="62"/>
      <c r="J75" s="62"/>
      <c r="K75" s="99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</row>
    <row r="76" spans="1:28" x14ac:dyDescent="0.2">
      <c r="A76" s="62"/>
      <c r="B76" s="62"/>
      <c r="C76" s="62"/>
      <c r="D76" s="99"/>
      <c r="E76" s="99"/>
      <c r="F76" s="62"/>
      <c r="G76" s="62"/>
      <c r="H76" s="99"/>
      <c r="I76" s="62"/>
      <c r="J76" s="62"/>
      <c r="K76" s="99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</row>
    <row r="77" spans="1:28" x14ac:dyDescent="0.2">
      <c r="A77" s="62"/>
      <c r="B77" s="62"/>
      <c r="C77" s="62"/>
      <c r="D77" s="99"/>
      <c r="E77" s="99"/>
      <c r="F77" s="62"/>
      <c r="G77" s="62"/>
      <c r="H77" s="99"/>
      <c r="I77" s="62"/>
      <c r="J77" s="62"/>
      <c r="K77" s="99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</row>
    <row r="78" spans="1:28" x14ac:dyDescent="0.2">
      <c r="A78" s="62"/>
      <c r="B78" s="62"/>
      <c r="C78" s="62"/>
      <c r="D78" s="99"/>
      <c r="E78" s="99"/>
      <c r="F78" s="62"/>
      <c r="G78" s="62"/>
      <c r="H78" s="99"/>
      <c r="I78" s="62"/>
      <c r="J78" s="62"/>
      <c r="K78" s="99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</row>
    <row r="79" spans="1:28" x14ac:dyDescent="0.2">
      <c r="A79" s="62"/>
      <c r="B79" s="62"/>
      <c r="C79" s="62"/>
      <c r="D79" s="99"/>
      <c r="E79" s="99"/>
      <c r="F79" s="62"/>
      <c r="G79" s="62"/>
      <c r="H79" s="99"/>
      <c r="I79" s="62"/>
      <c r="J79" s="62"/>
      <c r="K79" s="99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</row>
    <row r="80" spans="1:28" x14ac:dyDescent="0.2">
      <c r="A80" s="62"/>
      <c r="B80" s="62"/>
      <c r="C80" s="62"/>
      <c r="D80" s="99"/>
      <c r="E80" s="99"/>
      <c r="F80" s="62"/>
      <c r="G80" s="62"/>
      <c r="H80" s="99"/>
      <c r="I80" s="62"/>
      <c r="J80" s="62"/>
      <c r="K80" s="99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</row>
    <row r="81" spans="1:28" x14ac:dyDescent="0.2">
      <c r="A81" s="62"/>
      <c r="B81" s="62"/>
      <c r="C81" s="62"/>
      <c r="D81" s="99"/>
      <c r="E81" s="99"/>
      <c r="F81" s="62"/>
      <c r="G81" s="62"/>
      <c r="H81" s="99"/>
      <c r="I81" s="62"/>
      <c r="J81" s="62"/>
      <c r="K81" s="99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</row>
    <row r="82" spans="1:28" x14ac:dyDescent="0.2">
      <c r="A82" s="62"/>
      <c r="B82" s="62"/>
      <c r="C82" s="62"/>
      <c r="D82" s="99"/>
      <c r="E82" s="99"/>
      <c r="F82" s="62"/>
      <c r="G82" s="62"/>
      <c r="H82" s="99"/>
      <c r="I82" s="62"/>
      <c r="J82" s="62"/>
      <c r="K82" s="99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</row>
    <row r="83" spans="1:28" x14ac:dyDescent="0.2">
      <c r="A83" s="62"/>
      <c r="B83" s="62"/>
      <c r="C83" s="62"/>
      <c r="D83" s="99"/>
      <c r="E83" s="99"/>
      <c r="F83" s="62"/>
      <c r="G83" s="62"/>
      <c r="H83" s="99"/>
      <c r="I83" s="62"/>
      <c r="J83" s="62"/>
      <c r="K83" s="99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</row>
    <row r="84" spans="1:28" x14ac:dyDescent="0.2">
      <c r="A84" s="62"/>
      <c r="B84" s="62"/>
      <c r="C84" s="62"/>
      <c r="D84" s="99"/>
      <c r="E84" s="99"/>
      <c r="F84" s="62"/>
      <c r="G84" s="62"/>
      <c r="H84" s="99"/>
      <c r="I84" s="62"/>
      <c r="J84" s="62"/>
      <c r="K84" s="99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</row>
    <row r="85" spans="1:28" x14ac:dyDescent="0.2">
      <c r="A85" s="62"/>
      <c r="B85" s="62"/>
      <c r="C85" s="62"/>
      <c r="D85" s="99"/>
      <c r="E85" s="99"/>
      <c r="F85" s="62"/>
      <c r="G85" s="62"/>
      <c r="H85" s="99"/>
      <c r="I85" s="62"/>
      <c r="J85" s="62"/>
      <c r="K85" s="99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</row>
    <row r="86" spans="1:28" x14ac:dyDescent="0.2">
      <c r="A86" s="62"/>
      <c r="B86" s="62"/>
      <c r="C86" s="62"/>
      <c r="D86" s="99"/>
      <c r="E86" s="99"/>
      <c r="F86" s="62"/>
      <c r="G86" s="62"/>
      <c r="H86" s="99"/>
      <c r="I86" s="62"/>
      <c r="J86" s="62"/>
      <c r="K86" s="99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</row>
    <row r="87" spans="1:28" x14ac:dyDescent="0.2">
      <c r="A87" s="62"/>
      <c r="B87" s="62"/>
      <c r="C87" s="62"/>
      <c r="D87" s="99"/>
      <c r="E87" s="99"/>
      <c r="F87" s="62"/>
      <c r="G87" s="62"/>
      <c r="H87" s="99"/>
      <c r="I87" s="62"/>
      <c r="J87" s="62"/>
      <c r="K87" s="99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</row>
    <row r="88" spans="1:28" x14ac:dyDescent="0.2">
      <c r="A88" s="62"/>
      <c r="B88" s="62"/>
      <c r="C88" s="62"/>
      <c r="D88" s="99"/>
      <c r="E88" s="99"/>
      <c r="F88" s="62"/>
      <c r="G88" s="62"/>
      <c r="H88" s="99"/>
      <c r="I88" s="62"/>
      <c r="J88" s="62"/>
      <c r="K88" s="99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</row>
    <row r="89" spans="1:28" x14ac:dyDescent="0.2">
      <c r="A89" s="62"/>
      <c r="B89" s="62"/>
      <c r="C89" s="62"/>
      <c r="D89" s="99"/>
      <c r="E89" s="99"/>
      <c r="F89" s="62"/>
      <c r="G89" s="62"/>
      <c r="H89" s="99"/>
      <c r="I89" s="62"/>
      <c r="J89" s="62"/>
      <c r="K89" s="99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</row>
    <row r="90" spans="1:28" x14ac:dyDescent="0.2">
      <c r="A90" s="62"/>
      <c r="B90" s="62"/>
      <c r="C90" s="62"/>
      <c r="D90" s="99"/>
      <c r="E90" s="99"/>
      <c r="F90" s="62"/>
      <c r="G90" s="62"/>
      <c r="H90" s="99"/>
      <c r="I90" s="62"/>
      <c r="J90" s="62"/>
      <c r="K90" s="99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</row>
    <row r="91" spans="1:28" x14ac:dyDescent="0.2">
      <c r="A91" s="62"/>
      <c r="B91" s="62"/>
      <c r="C91" s="62"/>
      <c r="D91" s="99"/>
      <c r="E91" s="99"/>
      <c r="F91" s="62"/>
      <c r="G91" s="62"/>
      <c r="H91" s="99"/>
      <c r="I91" s="62"/>
      <c r="J91" s="62"/>
      <c r="K91" s="99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</row>
    <row r="92" spans="1:28" x14ac:dyDescent="0.2">
      <c r="A92" s="62"/>
      <c r="B92" s="62"/>
      <c r="C92" s="62"/>
      <c r="D92" s="99"/>
      <c r="E92" s="99"/>
      <c r="F92" s="62"/>
      <c r="G92" s="62"/>
      <c r="H92" s="99"/>
      <c r="I92" s="62"/>
      <c r="J92" s="62"/>
      <c r="K92" s="99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</row>
    <row r="93" spans="1:28" x14ac:dyDescent="0.2">
      <c r="A93" s="62"/>
      <c r="B93" s="62"/>
      <c r="C93" s="62"/>
      <c r="D93" s="99"/>
      <c r="E93" s="99"/>
      <c r="F93" s="62"/>
      <c r="G93" s="62"/>
      <c r="H93" s="99"/>
      <c r="I93" s="62"/>
      <c r="J93" s="62"/>
      <c r="K93" s="99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</row>
    <row r="94" spans="1:28" x14ac:dyDescent="0.2">
      <c r="A94" s="62"/>
      <c r="B94" s="62"/>
      <c r="C94" s="62"/>
      <c r="D94" s="99"/>
      <c r="E94" s="99"/>
      <c r="F94" s="62"/>
      <c r="G94" s="62"/>
      <c r="H94" s="99"/>
      <c r="I94" s="62"/>
      <c r="J94" s="62"/>
      <c r="K94" s="99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</row>
    <row r="95" spans="1:28" x14ac:dyDescent="0.2">
      <c r="A95" s="62"/>
      <c r="B95" s="62"/>
      <c r="C95" s="62"/>
      <c r="D95" s="99"/>
      <c r="E95" s="99"/>
      <c r="F95" s="62"/>
      <c r="G95" s="62"/>
      <c r="H95" s="99"/>
      <c r="I95" s="62"/>
      <c r="J95" s="62"/>
      <c r="K95" s="99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</row>
    <row r="96" spans="1:28" x14ac:dyDescent="0.2">
      <c r="A96" s="62"/>
      <c r="B96" s="62"/>
      <c r="C96" s="62"/>
      <c r="D96" s="99"/>
      <c r="E96" s="99"/>
      <c r="F96" s="62"/>
      <c r="G96" s="62"/>
      <c r="H96" s="99"/>
      <c r="I96" s="62"/>
      <c r="J96" s="62"/>
      <c r="K96" s="99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</row>
    <row r="97" spans="1:28" x14ac:dyDescent="0.2">
      <c r="A97" s="62"/>
      <c r="B97" s="62"/>
      <c r="C97" s="62"/>
      <c r="D97" s="99"/>
      <c r="E97" s="99"/>
      <c r="F97" s="62"/>
      <c r="G97" s="62"/>
      <c r="H97" s="99"/>
      <c r="I97" s="62"/>
      <c r="J97" s="62"/>
      <c r="K97" s="99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</row>
    <row r="98" spans="1:28" x14ac:dyDescent="0.2">
      <c r="A98" s="62"/>
      <c r="B98" s="62"/>
      <c r="C98" s="62"/>
      <c r="D98" s="99"/>
      <c r="E98" s="99"/>
      <c r="F98" s="62"/>
      <c r="G98" s="62"/>
      <c r="H98" s="99"/>
      <c r="I98" s="62"/>
      <c r="J98" s="62"/>
      <c r="K98" s="99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</row>
    <row r="99" spans="1:28" x14ac:dyDescent="0.2">
      <c r="A99" s="62"/>
      <c r="B99" s="62"/>
      <c r="C99" s="62"/>
      <c r="D99" s="99"/>
      <c r="E99" s="99"/>
      <c r="F99" s="62"/>
      <c r="G99" s="62"/>
      <c r="H99" s="99"/>
      <c r="I99" s="62"/>
      <c r="J99" s="62"/>
      <c r="K99" s="99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</row>
    <row r="100" spans="1:28" x14ac:dyDescent="0.2">
      <c r="A100" s="62"/>
      <c r="B100" s="62"/>
      <c r="C100" s="62"/>
      <c r="D100" s="99"/>
      <c r="E100" s="99"/>
      <c r="F100" s="62"/>
      <c r="G100" s="62"/>
      <c r="H100" s="99"/>
      <c r="I100" s="62"/>
      <c r="J100" s="62"/>
      <c r="K100" s="99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</row>
    <row r="101" spans="1:28" x14ac:dyDescent="0.2">
      <c r="A101" s="62"/>
      <c r="B101" s="62"/>
      <c r="C101" s="62"/>
      <c r="D101" s="99"/>
      <c r="E101" s="99"/>
      <c r="F101" s="62"/>
      <c r="G101" s="62"/>
      <c r="H101" s="99"/>
      <c r="I101" s="62"/>
      <c r="J101" s="62"/>
      <c r="K101" s="99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</row>
    <row r="102" spans="1:28" x14ac:dyDescent="0.2">
      <c r="A102" s="62"/>
      <c r="B102" s="62"/>
      <c r="C102" s="62"/>
      <c r="D102" s="99"/>
      <c r="E102" s="99"/>
      <c r="F102" s="62"/>
      <c r="G102" s="62"/>
      <c r="H102" s="99"/>
      <c r="I102" s="62"/>
      <c r="J102" s="62"/>
      <c r="K102" s="99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</row>
    <row r="103" spans="1:28" x14ac:dyDescent="0.2">
      <c r="A103" s="62"/>
      <c r="B103" s="62"/>
      <c r="D103" s="99"/>
      <c r="E103" s="99"/>
      <c r="F103" s="62"/>
      <c r="G103" s="62"/>
      <c r="H103" s="99"/>
      <c r="I103" s="62"/>
      <c r="J103" s="62"/>
      <c r="K103" s="99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</row>
    <row r="104" spans="1:28" x14ac:dyDescent="0.2">
      <c r="A104" s="62"/>
      <c r="B104" s="62"/>
      <c r="C104" s="62"/>
      <c r="D104" s="99"/>
      <c r="E104" s="99"/>
      <c r="F104" s="62"/>
      <c r="G104" s="62"/>
      <c r="H104" s="99"/>
      <c r="I104" s="62"/>
      <c r="J104" s="62"/>
      <c r="K104" s="99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</row>
    <row r="105" spans="1:28" x14ac:dyDescent="0.2">
      <c r="A105" s="62"/>
      <c r="B105" s="62"/>
      <c r="D105" s="99"/>
      <c r="E105" s="99"/>
      <c r="F105" s="62"/>
      <c r="G105" s="62"/>
      <c r="H105" s="99"/>
      <c r="I105" s="62"/>
      <c r="J105" s="62"/>
      <c r="K105" s="99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</row>
    <row r="106" spans="1:28" x14ac:dyDescent="0.2">
      <c r="A106" s="62"/>
      <c r="B106" s="62"/>
      <c r="C106" s="62"/>
      <c r="D106" s="99"/>
      <c r="E106" s="99"/>
      <c r="F106" s="62"/>
      <c r="G106" s="62"/>
      <c r="H106" s="99"/>
      <c r="I106" s="62"/>
      <c r="J106" s="62"/>
      <c r="K106" s="99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</row>
    <row r="107" spans="1:28" x14ac:dyDescent="0.2">
      <c r="A107" s="62"/>
      <c r="B107" s="62"/>
      <c r="D107" s="99"/>
      <c r="E107" s="99"/>
      <c r="F107" s="62"/>
      <c r="G107" s="62"/>
      <c r="H107" s="99"/>
      <c r="I107" s="62"/>
      <c r="J107" s="62"/>
      <c r="K107" s="99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8" x14ac:dyDescent="0.2">
      <c r="A108" s="62"/>
      <c r="B108" s="62"/>
      <c r="C108" s="62"/>
      <c r="D108" s="99"/>
      <c r="E108" s="99"/>
      <c r="F108" s="226"/>
      <c r="G108" s="226"/>
      <c r="H108" s="95"/>
      <c r="K108" s="233"/>
      <c r="AA108" s="62"/>
      <c r="AB108" s="62"/>
    </row>
    <row r="109" spans="1:28" x14ac:dyDescent="0.2">
      <c r="A109" s="62"/>
      <c r="B109" s="62"/>
      <c r="F109" s="62"/>
      <c r="G109" s="62"/>
      <c r="H109" s="99"/>
      <c r="I109" s="62"/>
      <c r="J109" s="62"/>
      <c r="K109" s="99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8" x14ac:dyDescent="0.2">
      <c r="C110" s="62"/>
      <c r="D110" s="99"/>
      <c r="E110" s="99"/>
      <c r="F110" s="226"/>
      <c r="G110" s="226"/>
      <c r="H110" s="95"/>
      <c r="K110" s="233"/>
      <c r="AA110" s="62"/>
      <c r="AB110" s="62"/>
    </row>
    <row r="111" spans="1:28" x14ac:dyDescent="0.2">
      <c r="A111" s="62"/>
      <c r="B111" s="62"/>
      <c r="F111" s="62"/>
      <c r="G111" s="62"/>
      <c r="H111" s="99"/>
      <c r="I111" s="62"/>
      <c r="J111" s="62"/>
      <c r="K111" s="99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8" x14ac:dyDescent="0.2">
      <c r="C112" s="62"/>
      <c r="D112" s="99"/>
      <c r="E112" s="99"/>
      <c r="F112" s="226"/>
      <c r="G112" s="226"/>
      <c r="H112" s="95"/>
      <c r="K112" s="233"/>
      <c r="AA112" s="62"/>
      <c r="AB112" s="62"/>
    </row>
    <row r="113" spans="1:28" x14ac:dyDescent="0.2">
      <c r="A113" s="62"/>
      <c r="B113" s="62"/>
      <c r="F113" s="62"/>
      <c r="G113" s="62"/>
      <c r="H113" s="99"/>
      <c r="I113" s="62"/>
      <c r="J113" s="62"/>
      <c r="K113" s="99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8" x14ac:dyDescent="0.2">
      <c r="D114" s="99"/>
      <c r="E114" s="99"/>
      <c r="F114" s="226"/>
      <c r="G114" s="226"/>
      <c r="H114" s="95"/>
      <c r="K114" s="233"/>
    </row>
    <row r="115" spans="1:28" x14ac:dyDescent="0.2">
      <c r="A115" s="62"/>
      <c r="B115" s="62"/>
      <c r="F115" s="226"/>
      <c r="G115" s="226"/>
      <c r="H115" s="95"/>
      <c r="K115" s="233"/>
      <c r="AA115" s="62"/>
      <c r="AB115" s="62"/>
    </row>
    <row r="116" spans="1:28" x14ac:dyDescent="0.2"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8" x14ac:dyDescent="0.2">
      <c r="F117" s="226"/>
      <c r="G117" s="226"/>
      <c r="H117" s="95"/>
      <c r="K117" s="233"/>
      <c r="AA117" s="62"/>
      <c r="AB117" s="62"/>
    </row>
    <row r="118" spans="1:28" x14ac:dyDescent="0.2"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8" x14ac:dyDescent="0.2">
      <c r="F119" s="226"/>
      <c r="G119" s="226"/>
      <c r="H119" s="95"/>
      <c r="K119" s="233"/>
    </row>
    <row r="120" spans="1:28" x14ac:dyDescent="0.2">
      <c r="F120" s="226"/>
      <c r="G120" s="226"/>
      <c r="H120" s="95"/>
      <c r="K120" s="233"/>
    </row>
    <row r="121" spans="1:28" x14ac:dyDescent="0.2">
      <c r="F121" s="226"/>
      <c r="G121" s="62"/>
      <c r="H121" s="95"/>
      <c r="I121" s="62"/>
      <c r="J121" s="62"/>
      <c r="K121" s="233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</row>
    <row r="122" spans="1:28" x14ac:dyDescent="0.2">
      <c r="F122" s="226"/>
      <c r="G122" s="62"/>
      <c r="H122" s="95"/>
      <c r="I122" s="62"/>
      <c r="J122" s="62"/>
      <c r="K122" s="233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</row>
  </sheetData>
  <sheetProtection algorithmName="SHA-512" hashValue="Bo+wa7Zhf05KmRxGc3aHtKo7d5G2ncKjChHGtU0jQlShq7UI9CgcMlkMAg+bzIJrP0uxYZ6XRgPNB949dU2ONA==" saltValue="oNg9r+gWD7pVKi4WsNyPPA==" spinCount="100000" sheet="1" objects="1" scenarios="1"/>
  <sortState columnSort="1" ref="F1:Z38">
    <sortCondition ref="F1:Z1"/>
  </sortState>
  <dataConsolidate link="1"/>
  <customSheetViews>
    <customSheetView guid="{802CA4C3-1A0C-4029-B73F-1EE5B8B22311}">
      <pane xSplit="4" ySplit="1" topLeftCell="E2" activePane="bottomRight" state="frozen"/>
      <selection pane="bottomRight" activeCell="F13" sqref="F13"/>
      <pageMargins left="0.7" right="0.7" top="0.75" bottom="0.75" header="0.3" footer="0.3"/>
      <pageSetup orientation="portrait" r:id="rId1"/>
    </customSheetView>
  </customSheetViews>
  <conditionalFormatting sqref="F1:Z1">
    <cfRule type="duplicateValues" dxfId="16" priority="1"/>
  </conditionalFormatting>
  <dataValidations count="1">
    <dataValidation allowBlank="1" showDropDown="1" showInputMessage="1" showErrorMessage="1" errorTitle="Invalid!" error="This is not a valid employee." sqref="F1:Z1"/>
  </dataValidations>
  <pageMargins left="0.7" right="0.7" top="0.75" bottom="0.75" header="0.3" footer="0.3"/>
  <pageSetup orientation="portrait" r:id="rId2"/>
  <ignoredErrors>
    <ignoredError sqref="B25:B34 B19:B20" formulaRange="1"/>
  </ignoredError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E0A5A4"/>
  </sheetPr>
  <dimension ref="A1:J39"/>
  <sheetViews>
    <sheetView workbookViewId="0">
      <selection activeCell="K20" sqref="K20"/>
    </sheetView>
  </sheetViews>
  <sheetFormatPr defaultColWidth="9.140625" defaultRowHeight="11.25" x14ac:dyDescent="0.2"/>
  <cols>
    <col min="1" max="1" width="19.28515625" style="522" bestFit="1" customWidth="1"/>
    <col min="2" max="2" width="9" style="522" bestFit="1" customWidth="1"/>
    <col min="3" max="3" width="9.5703125" style="62" bestFit="1" customWidth="1"/>
    <col min="4" max="4" width="7.7109375" style="519" bestFit="1" customWidth="1"/>
    <col min="5" max="5" width="9.140625" style="520" bestFit="1" customWidth="1"/>
    <col min="6" max="6" width="10.42578125" style="519" bestFit="1" customWidth="1"/>
    <col min="7" max="7" width="10" style="520" bestFit="1" customWidth="1"/>
    <col min="8" max="8" width="5.7109375" style="241" bestFit="1" customWidth="1"/>
    <col min="9" max="16384" width="9.140625" style="241"/>
  </cols>
  <sheetData>
    <row r="1" spans="1:8" s="504" customFormat="1" x14ac:dyDescent="0.2">
      <c r="A1" s="499" t="s">
        <v>65</v>
      </c>
      <c r="B1" s="499" t="s">
        <v>69</v>
      </c>
      <c r="C1" s="500" t="s">
        <v>128</v>
      </c>
      <c r="D1" s="501" t="s">
        <v>129</v>
      </c>
      <c r="E1" s="502" t="s">
        <v>130</v>
      </c>
      <c r="F1" s="503" t="s">
        <v>131</v>
      </c>
      <c r="G1" s="502" t="s">
        <v>63</v>
      </c>
      <c r="H1" s="502" t="s">
        <v>132</v>
      </c>
    </row>
    <row r="2" spans="1:8" x14ac:dyDescent="0.2">
      <c r="A2" s="542">
        <v>42522</v>
      </c>
      <c r="B2" s="539" t="s">
        <v>157</v>
      </c>
      <c r="C2" s="540" t="s">
        <v>159</v>
      </c>
      <c r="D2" s="541">
        <v>0</v>
      </c>
      <c r="E2" s="537"/>
      <c r="F2" s="505">
        <v>0</v>
      </c>
      <c r="G2" s="506">
        <v>0</v>
      </c>
      <c r="H2" s="537"/>
    </row>
    <row r="3" spans="1:8" x14ac:dyDescent="0.2">
      <c r="A3" s="542">
        <v>42523</v>
      </c>
      <c r="B3" s="539" t="s">
        <v>157</v>
      </c>
      <c r="C3" s="540" t="s">
        <v>160</v>
      </c>
      <c r="D3" s="541">
        <v>1</v>
      </c>
      <c r="E3" s="537">
        <v>31</v>
      </c>
      <c r="F3" s="505">
        <v>0</v>
      </c>
      <c r="G3" s="506">
        <v>31</v>
      </c>
      <c r="H3" s="537"/>
    </row>
    <row r="4" spans="1:8" x14ac:dyDescent="0.2">
      <c r="A4" s="542">
        <v>42524</v>
      </c>
      <c r="B4" s="539" t="s">
        <v>157</v>
      </c>
      <c r="C4" s="540" t="s">
        <v>161</v>
      </c>
      <c r="D4" s="541">
        <v>2</v>
      </c>
      <c r="E4" s="537">
        <v>68</v>
      </c>
      <c r="F4" s="505">
        <v>0</v>
      </c>
      <c r="G4" s="506">
        <v>68</v>
      </c>
      <c r="H4" s="538"/>
    </row>
    <row r="5" spans="1:8" x14ac:dyDescent="0.2">
      <c r="A5" s="542">
        <v>42525</v>
      </c>
      <c r="B5" s="539"/>
      <c r="C5" s="540"/>
      <c r="D5" s="541"/>
      <c r="E5" s="537"/>
      <c r="F5" s="505">
        <v>0</v>
      </c>
      <c r="G5" s="506">
        <v>0</v>
      </c>
      <c r="H5" s="537"/>
    </row>
    <row r="6" spans="1:8" x14ac:dyDescent="0.2">
      <c r="A6" s="542">
        <v>42526</v>
      </c>
      <c r="B6" s="539"/>
      <c r="C6" s="540"/>
      <c r="D6" s="541"/>
      <c r="E6" s="537"/>
      <c r="F6" s="505">
        <v>0</v>
      </c>
      <c r="G6" s="506">
        <v>0</v>
      </c>
      <c r="H6" s="537"/>
    </row>
    <row r="7" spans="1:8" x14ac:dyDescent="0.2">
      <c r="A7" s="542">
        <v>42527</v>
      </c>
      <c r="B7" s="539" t="s">
        <v>157</v>
      </c>
      <c r="C7" s="540" t="s">
        <v>162</v>
      </c>
      <c r="D7" s="541">
        <v>2</v>
      </c>
      <c r="E7" s="537">
        <v>62</v>
      </c>
      <c r="F7" s="505">
        <v>0</v>
      </c>
      <c r="G7" s="506">
        <v>62</v>
      </c>
      <c r="H7" s="537"/>
    </row>
    <row r="8" spans="1:8" x14ac:dyDescent="0.2">
      <c r="A8" s="542">
        <v>42528</v>
      </c>
      <c r="B8" s="539" t="s">
        <v>157</v>
      </c>
      <c r="C8" s="540" t="s">
        <v>163</v>
      </c>
      <c r="D8" s="541">
        <v>2</v>
      </c>
      <c r="E8" s="537">
        <v>78</v>
      </c>
      <c r="F8" s="505">
        <v>0</v>
      </c>
      <c r="G8" s="506">
        <v>78</v>
      </c>
      <c r="H8" s="537"/>
    </row>
    <row r="9" spans="1:8" x14ac:dyDescent="0.2">
      <c r="A9" s="542">
        <v>42529</v>
      </c>
      <c r="B9" s="539" t="s">
        <v>157</v>
      </c>
      <c r="C9" s="540" t="s">
        <v>164</v>
      </c>
      <c r="D9" s="541">
        <v>2</v>
      </c>
      <c r="E9" s="537">
        <v>60</v>
      </c>
      <c r="F9" s="505">
        <v>0</v>
      </c>
      <c r="G9" s="506">
        <v>60</v>
      </c>
      <c r="H9" s="537"/>
    </row>
    <row r="10" spans="1:8" x14ac:dyDescent="0.2">
      <c r="A10" s="542">
        <v>42530</v>
      </c>
      <c r="B10" s="539" t="s">
        <v>157</v>
      </c>
      <c r="C10" s="540" t="s">
        <v>165</v>
      </c>
      <c r="D10" s="541">
        <v>1</v>
      </c>
      <c r="E10" s="537">
        <v>26</v>
      </c>
      <c r="F10" s="505">
        <v>0</v>
      </c>
      <c r="G10" s="506">
        <v>26</v>
      </c>
      <c r="H10" s="537"/>
    </row>
    <row r="11" spans="1:8" x14ac:dyDescent="0.2">
      <c r="A11" s="542">
        <v>42531</v>
      </c>
      <c r="B11" s="539" t="s">
        <v>157</v>
      </c>
      <c r="C11" s="540" t="s">
        <v>166</v>
      </c>
      <c r="D11" s="541">
        <v>2</v>
      </c>
      <c r="E11" s="537">
        <v>62</v>
      </c>
      <c r="F11" s="505">
        <v>0</v>
      </c>
      <c r="G11" s="506">
        <v>62</v>
      </c>
      <c r="H11" s="537"/>
    </row>
    <row r="12" spans="1:8" x14ac:dyDescent="0.2">
      <c r="A12" s="542">
        <v>42532</v>
      </c>
      <c r="B12" s="539"/>
      <c r="C12" s="540"/>
      <c r="D12" s="541"/>
      <c r="E12" s="537"/>
      <c r="F12" s="505">
        <v>0</v>
      </c>
      <c r="G12" s="506">
        <v>0</v>
      </c>
      <c r="H12" s="537"/>
    </row>
    <row r="13" spans="1:8" x14ac:dyDescent="0.2">
      <c r="A13" s="542">
        <v>42533</v>
      </c>
      <c r="B13" s="539"/>
      <c r="C13" s="540"/>
      <c r="D13" s="541"/>
      <c r="E13" s="537"/>
      <c r="F13" s="505">
        <v>0</v>
      </c>
      <c r="G13" s="506">
        <v>0</v>
      </c>
      <c r="H13" s="537"/>
    </row>
    <row r="14" spans="1:8" x14ac:dyDescent="0.2">
      <c r="A14" s="542">
        <v>42534</v>
      </c>
      <c r="B14" s="539"/>
      <c r="C14" s="540" t="s">
        <v>159</v>
      </c>
      <c r="D14" s="541">
        <v>0</v>
      </c>
      <c r="E14" s="537"/>
      <c r="F14" s="505">
        <v>0</v>
      </c>
      <c r="G14" s="506">
        <v>0</v>
      </c>
      <c r="H14" s="537"/>
    </row>
    <row r="15" spans="1:8" x14ac:dyDescent="0.2">
      <c r="A15" s="542">
        <v>42535</v>
      </c>
      <c r="B15" s="539" t="s">
        <v>157</v>
      </c>
      <c r="C15" s="540" t="s">
        <v>167</v>
      </c>
      <c r="D15" s="541">
        <v>1</v>
      </c>
      <c r="E15" s="537">
        <v>18</v>
      </c>
      <c r="F15" s="505">
        <v>0</v>
      </c>
      <c r="G15" s="506">
        <v>18</v>
      </c>
      <c r="H15" s="537"/>
    </row>
    <row r="16" spans="1:8" ht="12" thickBot="1" x14ac:dyDescent="0.25">
      <c r="A16" s="542">
        <v>42536</v>
      </c>
      <c r="B16" s="539" t="s">
        <v>157</v>
      </c>
      <c r="C16" s="540" t="s">
        <v>168</v>
      </c>
      <c r="D16" s="541">
        <v>3</v>
      </c>
      <c r="E16" s="537">
        <v>99</v>
      </c>
      <c r="F16" s="505">
        <v>0</v>
      </c>
      <c r="G16" s="506">
        <v>99</v>
      </c>
      <c r="H16" s="537"/>
    </row>
    <row r="17" spans="1:10" ht="12" thickBot="1" x14ac:dyDescent="0.25">
      <c r="A17" s="507" t="s">
        <v>133</v>
      </c>
      <c r="B17" s="508"/>
      <c r="C17" s="508"/>
      <c r="D17" s="509">
        <f>SUM(D2:D16)</f>
        <v>16</v>
      </c>
      <c r="E17" s="510">
        <f>SUM(E2:E16)</f>
        <v>504</v>
      </c>
      <c r="F17" s="511">
        <f>SUM(F2:F16)</f>
        <v>0</v>
      </c>
      <c r="G17" s="510">
        <f>SUM(G2:G16)</f>
        <v>504</v>
      </c>
      <c r="H17" s="512"/>
    </row>
    <row r="18" spans="1:10" x14ac:dyDescent="0.2">
      <c r="A18" s="542">
        <f>PayDay1 + 0</f>
        <v>42537</v>
      </c>
      <c r="B18" s="539"/>
      <c r="C18" s="540"/>
      <c r="D18" s="541"/>
      <c r="E18" s="537"/>
      <c r="F18" s="505">
        <f>SUMIFS(Import!G:G,Import!D:D,"SC Doorman",Import!B:B,A18)</f>
        <v>0</v>
      </c>
      <c r="G18" s="506">
        <f t="shared" ref="G18:G32" si="0">E18+F18*23</f>
        <v>0</v>
      </c>
      <c r="H18" s="537"/>
    </row>
    <row r="19" spans="1:10" x14ac:dyDescent="0.2">
      <c r="A19" s="542">
        <f>PayDay1 + 1</f>
        <v>42538</v>
      </c>
      <c r="B19" s="539"/>
      <c r="C19" s="540"/>
      <c r="D19" s="541"/>
      <c r="E19" s="537"/>
      <c r="F19" s="505">
        <f>SUMIFS(Import!G:G,Import!D:D,"SC Doorman",Import!B:B,A19)</f>
        <v>0</v>
      </c>
      <c r="G19" s="506">
        <f t="shared" si="0"/>
        <v>0</v>
      </c>
      <c r="H19" s="537"/>
    </row>
    <row r="20" spans="1:10" x14ac:dyDescent="0.2">
      <c r="A20" s="542">
        <f>PayDay1 + 2</f>
        <v>42539</v>
      </c>
      <c r="B20" s="539"/>
      <c r="C20" s="540"/>
      <c r="D20" s="541"/>
      <c r="E20" s="537"/>
      <c r="F20" s="505">
        <f>SUMIFS(Import!G:G,Import!D:D,"SC Doorman",Import!B:B,A20)</f>
        <v>0</v>
      </c>
      <c r="G20" s="506">
        <f t="shared" si="0"/>
        <v>0</v>
      </c>
      <c r="H20" s="537"/>
    </row>
    <row r="21" spans="1:10" x14ac:dyDescent="0.2">
      <c r="A21" s="542">
        <f>PayDay1 + 3</f>
        <v>42540</v>
      </c>
      <c r="B21" s="539"/>
      <c r="C21" s="540"/>
      <c r="D21" s="541"/>
      <c r="E21" s="537"/>
      <c r="F21" s="505">
        <f>SUMIFS(Import!G:G,Import!D:D,"SC Doorman",Import!B:B,A21)</f>
        <v>0</v>
      </c>
      <c r="G21" s="506">
        <f t="shared" si="0"/>
        <v>0</v>
      </c>
      <c r="H21" s="537"/>
    </row>
    <row r="22" spans="1:10" x14ac:dyDescent="0.2">
      <c r="A22" s="542">
        <f>PayDay1 + 4</f>
        <v>42541</v>
      </c>
      <c r="B22" s="539"/>
      <c r="C22" s="540"/>
      <c r="D22" s="541"/>
      <c r="E22" s="537"/>
      <c r="F22" s="505">
        <f>SUMIFS(Import!G:G,Import!D:D,"SC Doorman",Import!B:B,A22)</f>
        <v>0</v>
      </c>
      <c r="G22" s="506">
        <f t="shared" si="0"/>
        <v>0</v>
      </c>
      <c r="H22" s="537"/>
    </row>
    <row r="23" spans="1:10" x14ac:dyDescent="0.2">
      <c r="A23" s="542">
        <f>PayDay1 + 5</f>
        <v>42542</v>
      </c>
      <c r="B23" s="539"/>
      <c r="C23" s="540"/>
      <c r="D23" s="541"/>
      <c r="E23" s="537"/>
      <c r="F23" s="505">
        <f>SUMIFS(Import!G:G,Import!D:D,"SC Doorman",Import!B:B,A23)</f>
        <v>0</v>
      </c>
      <c r="G23" s="506">
        <f t="shared" si="0"/>
        <v>0</v>
      </c>
      <c r="H23" s="537"/>
    </row>
    <row r="24" spans="1:10" x14ac:dyDescent="0.2">
      <c r="A24" s="542">
        <f>PayDay1 + 6</f>
        <v>42543</v>
      </c>
      <c r="B24" s="539"/>
      <c r="C24" s="540"/>
      <c r="D24" s="541"/>
      <c r="E24" s="537"/>
      <c r="F24" s="505">
        <f>SUMIFS(Import!G:G,Import!D:D,"SC Doorman",Import!B:B,A24)</f>
        <v>0</v>
      </c>
      <c r="G24" s="506">
        <f t="shared" si="0"/>
        <v>0</v>
      </c>
      <c r="H24" s="537"/>
    </row>
    <row r="25" spans="1:10" x14ac:dyDescent="0.2">
      <c r="A25" s="542">
        <f>PayDay1 + 7</f>
        <v>42544</v>
      </c>
      <c r="B25" s="539"/>
      <c r="C25" s="540"/>
      <c r="D25" s="541"/>
      <c r="E25" s="537"/>
      <c r="F25" s="505">
        <f>SUMIFS(Import!G:G,Import!D:D,"SC Doorman",Import!B:B,A25)</f>
        <v>0</v>
      </c>
      <c r="G25" s="506">
        <f t="shared" si="0"/>
        <v>0</v>
      </c>
      <c r="H25" s="537"/>
    </row>
    <row r="26" spans="1:10" x14ac:dyDescent="0.2">
      <c r="A26" s="542">
        <f>PayDay1 + 8</f>
        <v>42545</v>
      </c>
      <c r="B26" s="539"/>
      <c r="C26" s="540"/>
      <c r="D26" s="541"/>
      <c r="E26" s="537"/>
      <c r="F26" s="505">
        <f>SUMIFS(Import!G:G,Import!D:D,"SC Doorman",Import!B:B,A26)</f>
        <v>0</v>
      </c>
      <c r="G26" s="506">
        <f t="shared" si="0"/>
        <v>0</v>
      </c>
      <c r="H26" s="537"/>
    </row>
    <row r="27" spans="1:10" x14ac:dyDescent="0.2">
      <c r="A27" s="542">
        <f>PayDay1 + 9</f>
        <v>42546</v>
      </c>
      <c r="B27" s="539"/>
      <c r="C27" s="540"/>
      <c r="D27" s="541"/>
      <c r="E27" s="537"/>
      <c r="F27" s="505">
        <f>SUMIFS(Import!G:G,Import!D:D,"SC Doorman",Import!B:B,A27)</f>
        <v>0</v>
      </c>
      <c r="G27" s="506">
        <f t="shared" si="0"/>
        <v>0</v>
      </c>
      <c r="H27" s="537"/>
    </row>
    <row r="28" spans="1:10" x14ac:dyDescent="0.2">
      <c r="A28" s="542">
        <f>PayDay1 + 10</f>
        <v>42547</v>
      </c>
      <c r="B28" s="539"/>
      <c r="C28" s="540"/>
      <c r="D28" s="541"/>
      <c r="E28" s="537"/>
      <c r="F28" s="505">
        <f>SUMIFS(Import!G:G,Import!D:D,"SC Doorman",Import!B:B,A28)</f>
        <v>0</v>
      </c>
      <c r="G28" s="506">
        <f t="shared" si="0"/>
        <v>0</v>
      </c>
      <c r="H28" s="537"/>
    </row>
    <row r="29" spans="1:10" x14ac:dyDescent="0.2">
      <c r="A29" s="542">
        <f>PayDay1 + 11</f>
        <v>42548</v>
      </c>
      <c r="B29" s="539"/>
      <c r="C29" s="540"/>
      <c r="D29" s="541"/>
      <c r="E29" s="537"/>
      <c r="F29" s="505">
        <f>SUMIFS(Import!G:G,Import!D:D,"SC Doorman",Import!B:B,A29)</f>
        <v>0</v>
      </c>
      <c r="G29" s="506">
        <f t="shared" si="0"/>
        <v>0</v>
      </c>
      <c r="H29" s="537"/>
      <c r="J29" s="513"/>
    </row>
    <row r="30" spans="1:10" x14ac:dyDescent="0.2">
      <c r="A30" s="542">
        <f>PayDay1 + 12</f>
        <v>42549</v>
      </c>
      <c r="B30" s="539"/>
      <c r="C30" s="540"/>
      <c r="D30" s="541"/>
      <c r="E30" s="537"/>
      <c r="F30" s="505">
        <f>SUMIFS(Import!G:G,Import!D:D,"SC Doorman",Import!B:B,A30)</f>
        <v>0</v>
      </c>
      <c r="G30" s="506">
        <f t="shared" si="0"/>
        <v>0</v>
      </c>
      <c r="H30" s="537"/>
    </row>
    <row r="31" spans="1:10" x14ac:dyDescent="0.2">
      <c r="A31" s="542">
        <f>IF(PayDay14&gt;0,PayDay14,"")</f>
        <v>42550</v>
      </c>
      <c r="B31" s="539"/>
      <c r="C31" s="540"/>
      <c r="D31" s="541"/>
      <c r="E31" s="537"/>
      <c r="F31" s="505">
        <f>SUMIFS(Import!G:G,Import!D:D,"SC Doorman",Import!B:B,A31)</f>
        <v>0</v>
      </c>
      <c r="G31" s="506">
        <f t="shared" si="0"/>
        <v>0</v>
      </c>
      <c r="H31" s="537"/>
    </row>
    <row r="32" spans="1:10" x14ac:dyDescent="0.2">
      <c r="A32" s="542">
        <f>IF(PayDay15&gt;0,PayDay15,"")</f>
        <v>42551</v>
      </c>
      <c r="B32" s="539"/>
      <c r="C32" s="540"/>
      <c r="D32" s="541"/>
      <c r="E32" s="537"/>
      <c r="F32" s="505">
        <f>SUMIFS(Import!G:G,Import!D:D,"SC Doorman",Import!B:B,A32)</f>
        <v>0</v>
      </c>
      <c r="G32" s="506">
        <f t="shared" si="0"/>
        <v>0</v>
      </c>
      <c r="H32" s="537"/>
    </row>
    <row r="33" spans="1:8" ht="12" thickBot="1" x14ac:dyDescent="0.25">
      <c r="A33" s="542" t="str">
        <f>IF(PayDay16&gt;0,PayDay16,"")</f>
        <v/>
      </c>
      <c r="B33" s="539"/>
      <c r="C33" s="540"/>
      <c r="D33" s="541"/>
      <c r="E33" s="537"/>
      <c r="F33" s="505">
        <f>SUMIFS(Import!G:G,Import!D:D,"SC Doorman",Import!B:B,A33)</f>
        <v>0</v>
      </c>
      <c r="G33" s="506">
        <f>E33+F33*23</f>
        <v>0</v>
      </c>
      <c r="H33" s="537"/>
    </row>
    <row r="34" spans="1:8" ht="12" thickBot="1" x14ac:dyDescent="0.25">
      <c r="A34" s="507" t="s">
        <v>133</v>
      </c>
      <c r="B34" s="508"/>
      <c r="C34" s="508"/>
      <c r="D34" s="509">
        <f>SUM(D18:D33)</f>
        <v>0</v>
      </c>
      <c r="E34" s="510">
        <f>SUM(E18:E33)</f>
        <v>0</v>
      </c>
      <c r="F34" s="511">
        <f>SUM(F18:F33)</f>
        <v>0</v>
      </c>
      <c r="G34" s="510">
        <f>SUM(G18:G33)</f>
        <v>0</v>
      </c>
      <c r="H34" s="512"/>
    </row>
    <row r="35" spans="1:8" ht="12" thickBot="1" x14ac:dyDescent="0.25">
      <c r="A35" s="514" t="s">
        <v>134</v>
      </c>
      <c r="B35" s="508"/>
      <c r="C35" s="508"/>
      <c r="D35" s="515">
        <f>D17+D34</f>
        <v>16</v>
      </c>
      <c r="E35" s="516">
        <f>E17+E34</f>
        <v>504</v>
      </c>
      <c r="F35" s="517">
        <f>F17+F34</f>
        <v>0</v>
      </c>
      <c r="G35" s="516">
        <f>G17+G34</f>
        <v>504</v>
      </c>
      <c r="H35" s="518"/>
    </row>
    <row r="37" spans="1:8" x14ac:dyDescent="0.2">
      <c r="A37" s="519"/>
      <c r="B37" s="520"/>
      <c r="C37" s="241"/>
      <c r="D37" s="241"/>
      <c r="E37" s="521"/>
      <c r="F37" s="241"/>
      <c r="G37" s="521"/>
    </row>
    <row r="38" spans="1:8" x14ac:dyDescent="0.2">
      <c r="A38" s="519"/>
      <c r="B38" s="520"/>
      <c r="C38" s="241"/>
      <c r="D38" s="241"/>
      <c r="E38" s="521"/>
      <c r="F38" s="241"/>
      <c r="G38" s="521"/>
    </row>
    <row r="39" spans="1:8" x14ac:dyDescent="0.2">
      <c r="A39" s="519"/>
      <c r="B39" s="520"/>
      <c r="C39" s="241"/>
      <c r="D39" s="241"/>
      <c r="E39" s="521"/>
      <c r="F39" s="241"/>
      <c r="G39" s="521"/>
    </row>
  </sheetData>
  <sheetProtection algorithmName="SHA-512" hashValue="YyRmrby9Nn5IBkgC8sGHPyfBug5dwihr5+Cr+iu9tG7TxpXmtSNtGQNoT78z3i4zLOxV51sgYG+dNW+bbEd8EA==" saltValue="wx1iz7qcreIvjFAgLob1QQ==" spinCount="100000" sheet="1" objects="1" scenarios="1"/>
  <dataValidations count="1">
    <dataValidation type="list" showDropDown="1" showErrorMessage="1" errorTitle="Invalid Employee" error="This is not a valid employee." promptTitle="Format" prompt="Enter name in the format [Last name, First initial] or select from dropdown list. " sqref="B18:B33 B2:B16">
      <formula1>EmployeeList</formula1>
    </dataValidation>
  </dataValidations>
  <pageMargins left="0.7" right="0.7" top="0.75" bottom="0.75" header="0.3" footer="0.3"/>
  <ignoredErrors>
    <ignoredError sqref="C2:C16" numberStoredAsText="1"/>
  </ignoredErrors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4" width="12.5703125" style="241" bestFit="1" customWidth="1"/>
    <col min="5" max="6" width="7.42578125" style="241" bestFit="1" customWidth="1"/>
    <col min="7" max="7" width="8.42578125" style="241" bestFit="1" customWidth="1"/>
    <col min="8" max="8" width="9" style="241" bestFit="1" customWidth="1"/>
    <col min="9" max="9" width="9.140625" style="241" bestFit="1" customWidth="1"/>
    <col min="10" max="37" width="4.85546875" style="241" bestFit="1" customWidth="1"/>
    <col min="38" max="16384" width="9.140625" style="241"/>
  </cols>
  <sheetData>
    <row r="1" spans="1:37" ht="12" thickBot="1" x14ac:dyDescent="0.25">
      <c r="A1" s="572" t="s">
        <v>145</v>
      </c>
      <c r="B1" s="292" t="s">
        <v>75</v>
      </c>
      <c r="C1" s="292" t="s">
        <v>40</v>
      </c>
      <c r="D1" s="533" t="s">
        <v>191</v>
      </c>
      <c r="E1" s="531" t="s">
        <v>181</v>
      </c>
      <c r="F1" s="531" t="s">
        <v>213</v>
      </c>
      <c r="G1" s="531" t="s">
        <v>215</v>
      </c>
      <c r="H1" s="531" t="s">
        <v>182</v>
      </c>
      <c r="I1" s="531" t="s">
        <v>183</v>
      </c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5"/>
      <c r="AG1" s="535"/>
      <c r="AH1" s="535"/>
      <c r="AI1" s="535"/>
      <c r="AJ1" s="535"/>
      <c r="AK1" s="536"/>
    </row>
    <row r="2" spans="1:37" x14ac:dyDescent="0.2">
      <c r="A2" s="290">
        <f>IF(Import!V7&lt;&gt;"",Import!V7,"")</f>
        <v>42537</v>
      </c>
      <c r="B2" s="293">
        <f>SUMPRODUCT(D2:AK2,$D$19:$AK$19)</f>
        <v>89.600000000000009</v>
      </c>
      <c r="C2" s="523">
        <f t="shared" ref="C2:C17" si="0">SUM(D2:AK2)</f>
        <v>8.9600000000000009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8.9600000000000009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85</v>
      </c>
      <c r="C3" s="523">
        <f t="shared" si="0"/>
        <v>8.5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8.5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120</v>
      </c>
      <c r="C4" s="523">
        <f t="shared" si="0"/>
        <v>12</v>
      </c>
      <c r="D4" s="150">
        <f>SUMIFS(Import!$G:$G,Import!$A:$A,D$1,Import!$B:$B,$A4,Import!$C:$C,$A$1)</f>
        <v>5.25</v>
      </c>
      <c r="E4" s="150">
        <f>SUMIFS(Import!$G:$G,Import!$A:$A,E$1,Import!$B:$B,$A4,Import!$C:$C,$A$1)</f>
        <v>4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2.75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117.5</v>
      </c>
      <c r="C5" s="523">
        <f t="shared" si="0"/>
        <v>11.75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6.25</v>
      </c>
      <c r="F5" s="150">
        <f>SUMIFS(Import!$G:$G,Import!$A:$A,F$1,Import!$B:$B,$A5,Import!$C:$C,$A$1)</f>
        <v>5.5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0</v>
      </c>
      <c r="C6" s="523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2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87.5</v>
      </c>
      <c r="C8" s="523">
        <f t="shared" si="0"/>
        <v>8.75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8.75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82.5</v>
      </c>
      <c r="C9" s="523">
        <f t="shared" si="0"/>
        <v>8.25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8.25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77.5</v>
      </c>
      <c r="C10" s="523">
        <f t="shared" si="0"/>
        <v>7.75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7.75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147.5</v>
      </c>
      <c r="C11" s="523">
        <f t="shared" si="0"/>
        <v>14.75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10.25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4.5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100</v>
      </c>
      <c r="C12" s="523">
        <f t="shared" si="0"/>
        <v>10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6.25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3.75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2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2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85</v>
      </c>
      <c r="C15" s="523">
        <f t="shared" si="0"/>
        <v>8.5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8.5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72.5</v>
      </c>
      <c r="C16" s="523">
        <f t="shared" si="0"/>
        <v>7.25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7.25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IF(Import!V22&lt;&gt;"",Import!V22,"")</f>
        <v/>
      </c>
      <c r="B17" s="293">
        <f t="shared" si="1"/>
        <v>0</v>
      </c>
      <c r="C17" s="52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1064.5999999999999</v>
      </c>
      <c r="C18" s="294">
        <f t="shared" si="2"/>
        <v>106.46000000000001</v>
      </c>
      <c r="D18" s="102">
        <f>SUM(D2:D17)</f>
        <v>5.25</v>
      </c>
      <c r="E18" s="102">
        <f>SUM(E2:E17)</f>
        <v>67.960000000000008</v>
      </c>
      <c r="F18" s="102">
        <f>SUM(F2:F17)</f>
        <v>13.75</v>
      </c>
      <c r="G18" s="102">
        <f>SUM(G2:G17)</f>
        <v>3.75</v>
      </c>
      <c r="H18" s="102">
        <f>SUM(H2:H17)</f>
        <v>11.25</v>
      </c>
      <c r="I18" s="102">
        <f>SUM(I2:I17)</f>
        <v>4.5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2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10</v>
      </c>
      <c r="F19" s="165">
        <f>SUMIF(Total!$Z:$Z,F1,Total!$B:$B)</f>
        <v>10</v>
      </c>
      <c r="G19" s="165">
        <f>SUMIF(Total!$Z:$Z,G1,Total!$B:$B)</f>
        <v>10</v>
      </c>
      <c r="H19" s="165">
        <f>SUMIF(Total!$Z:$Z,H1,Total!$B:$B)</f>
        <v>10</v>
      </c>
      <c r="I19" s="165">
        <f>SUMIF(Total!$Z:$Z,I1,Total!$B:$B)</f>
        <v>10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2" thickBot="1" x14ac:dyDescent="0.25">
      <c r="C20" s="240" t="s">
        <v>42</v>
      </c>
      <c r="D20" s="173">
        <f>D18*D19</f>
        <v>52.5</v>
      </c>
      <c r="E20" s="174">
        <f>E18*E19</f>
        <v>679.60000000000014</v>
      </c>
      <c r="F20" s="174">
        <f>F18*F19</f>
        <v>137.5</v>
      </c>
      <c r="G20" s="174">
        <f>G18*G19</f>
        <v>37.5</v>
      </c>
      <c r="H20" s="174">
        <f>H18*H19</f>
        <v>112.5</v>
      </c>
      <c r="I20" s="174">
        <f>I18*I19</f>
        <v>45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276.79599999999999</v>
      </c>
    </row>
    <row r="22" spans="1:37" ht="12" thickBot="1" x14ac:dyDescent="0.25">
      <c r="A22" s="297" t="s">
        <v>18</v>
      </c>
      <c r="B22" s="298">
        <f>B18+B21</f>
        <v>1341.396</v>
      </c>
    </row>
    <row r="23" spans="1:37" x14ac:dyDescent="0.2">
      <c r="A23" s="440"/>
      <c r="H23" s="454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cKOsErkckOYSYaAvLsEdqBUvtVJPfBwIhGguceMGT2ihGytUz0L4podOhjyM15Bbb1CzoMjd4ucwFdPLo4CEew==" saltValue="Hp60wF5p8wN+7romPxR4rQ==" spinCount="100000" sheet="1" objects="1" scenarios="1"/>
  <sortState columnSort="1" ref="D1:AK20">
    <sortCondition ref="D1:AK1"/>
  </sortState>
  <conditionalFormatting sqref="D1:AK1">
    <cfRule type="duplicateValues" dxfId="15" priority="1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6" tint="-0.249977111117893"/>
  </sheetPr>
  <dimension ref="A1:AJ43"/>
  <sheetViews>
    <sheetView workbookViewId="0">
      <selection activeCell="E1" sqref="E1:Y36"/>
    </sheetView>
  </sheetViews>
  <sheetFormatPr defaultRowHeight="12.75" x14ac:dyDescent="0.2"/>
  <cols>
    <col min="1" max="1" width="19.28515625" bestFit="1" customWidth="1"/>
    <col min="2" max="2" width="10" bestFit="1" customWidth="1"/>
    <col min="3" max="3" width="6.5703125" bestFit="1" customWidth="1"/>
    <col min="4" max="4" width="11.140625" bestFit="1" customWidth="1"/>
    <col min="5" max="5" width="8.28515625" bestFit="1" customWidth="1"/>
    <col min="6" max="6" width="7.42578125" bestFit="1" customWidth="1"/>
    <col min="7" max="37" width="4.85546875" bestFit="1" customWidth="1"/>
  </cols>
  <sheetData>
    <row r="1" spans="1:36" ht="13.5" thickBot="1" x14ac:dyDescent="0.25">
      <c r="A1" s="608" t="s">
        <v>154</v>
      </c>
      <c r="B1" s="198" t="s">
        <v>9</v>
      </c>
      <c r="C1" s="199" t="s">
        <v>17</v>
      </c>
      <c r="D1" s="609" t="s">
        <v>34</v>
      </c>
      <c r="E1" s="535" t="s">
        <v>178</v>
      </c>
      <c r="F1" s="535" t="s">
        <v>177</v>
      </c>
      <c r="G1" s="535"/>
      <c r="H1" s="535"/>
      <c r="I1" s="535"/>
      <c r="J1" s="535"/>
      <c r="K1" s="535"/>
      <c r="L1" s="535"/>
      <c r="M1" s="535"/>
      <c r="N1" s="535"/>
      <c r="O1" s="535"/>
      <c r="P1" s="535"/>
      <c r="Q1" s="535"/>
      <c r="R1" s="535"/>
      <c r="S1" s="535"/>
      <c r="T1" s="535"/>
      <c r="U1" s="535"/>
      <c r="V1" s="535"/>
      <c r="W1" s="535"/>
      <c r="X1" s="535"/>
      <c r="Y1" s="584"/>
      <c r="Z1" s="582"/>
      <c r="AA1" s="582"/>
      <c r="AB1" s="582"/>
      <c r="AC1" s="582"/>
      <c r="AD1" s="582"/>
      <c r="AE1" s="583"/>
      <c r="AF1" s="583"/>
      <c r="AG1" s="583"/>
      <c r="AH1" s="583"/>
      <c r="AI1" s="583"/>
      <c r="AJ1" s="583"/>
    </row>
    <row r="2" spans="1:36" x14ac:dyDescent="0.2">
      <c r="A2" s="289">
        <v>42522</v>
      </c>
      <c r="B2" s="200">
        <v>0</v>
      </c>
      <c r="C2" s="144">
        <v>0</v>
      </c>
      <c r="D2" s="610">
        <v>0</v>
      </c>
      <c r="E2" s="147">
        <v>0</v>
      </c>
      <c r="F2" s="631">
        <v>0</v>
      </c>
      <c r="G2" s="150">
        <v>0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585">
        <v>0</v>
      </c>
      <c r="Z2" s="325"/>
      <c r="AA2" s="325"/>
      <c r="AB2" s="325"/>
      <c r="AC2" s="325"/>
      <c r="AD2" s="325"/>
      <c r="AE2" s="325"/>
      <c r="AF2" s="325"/>
      <c r="AG2" s="325"/>
      <c r="AH2" s="325"/>
      <c r="AI2" s="325"/>
      <c r="AJ2" s="325"/>
    </row>
    <row r="3" spans="1:36" x14ac:dyDescent="0.2">
      <c r="A3" s="289">
        <v>42523</v>
      </c>
      <c r="B3" s="200">
        <v>0</v>
      </c>
      <c r="C3" s="144">
        <v>0</v>
      </c>
      <c r="D3" s="610">
        <v>0</v>
      </c>
      <c r="E3" s="150">
        <v>0</v>
      </c>
      <c r="F3" s="150">
        <v>0</v>
      </c>
      <c r="G3" s="150">
        <v>0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586">
        <v>0</v>
      </c>
      <c r="Z3" s="325"/>
      <c r="AA3" s="325"/>
      <c r="AB3" s="325"/>
      <c r="AC3" s="325"/>
      <c r="AD3" s="325"/>
      <c r="AE3" s="325"/>
      <c r="AF3" s="325"/>
      <c r="AG3" s="325"/>
      <c r="AH3" s="325"/>
      <c r="AI3" s="325"/>
      <c r="AJ3" s="325"/>
    </row>
    <row r="4" spans="1:36" x14ac:dyDescent="0.2">
      <c r="A4" s="289">
        <v>42524</v>
      </c>
      <c r="B4" s="200">
        <v>0</v>
      </c>
      <c r="C4" s="144">
        <v>0</v>
      </c>
      <c r="D4" s="610">
        <v>0</v>
      </c>
      <c r="E4" s="150">
        <v>0</v>
      </c>
      <c r="F4" s="150">
        <v>0</v>
      </c>
      <c r="G4" s="150">
        <v>0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586">
        <v>0</v>
      </c>
      <c r="Z4" s="325"/>
      <c r="AA4" s="325"/>
      <c r="AB4" s="325"/>
      <c r="AC4" s="325"/>
      <c r="AD4" s="325"/>
      <c r="AE4" s="325"/>
      <c r="AF4" s="325"/>
      <c r="AG4" s="325"/>
      <c r="AH4" s="325"/>
      <c r="AI4" s="325"/>
      <c r="AJ4" s="325"/>
    </row>
    <row r="5" spans="1:36" x14ac:dyDescent="0.2">
      <c r="A5" s="289">
        <v>42525</v>
      </c>
      <c r="B5" s="200">
        <v>0</v>
      </c>
      <c r="C5" s="144">
        <v>0</v>
      </c>
      <c r="D5" s="610">
        <v>0</v>
      </c>
      <c r="E5" s="150">
        <v>0</v>
      </c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586">
        <v>0</v>
      </c>
      <c r="Z5" s="325"/>
      <c r="AA5" s="325"/>
      <c r="AB5" s="325"/>
      <c r="AC5" s="325"/>
      <c r="AD5" s="325"/>
      <c r="AE5" s="325"/>
      <c r="AF5" s="325"/>
      <c r="AG5" s="325"/>
      <c r="AH5" s="325"/>
      <c r="AI5" s="325"/>
      <c r="AJ5" s="325"/>
    </row>
    <row r="6" spans="1:36" x14ac:dyDescent="0.2">
      <c r="A6" s="289">
        <v>42526</v>
      </c>
      <c r="B6" s="200">
        <v>0</v>
      </c>
      <c r="C6" s="144">
        <v>0</v>
      </c>
      <c r="D6" s="610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586">
        <v>0</v>
      </c>
      <c r="Z6" s="325"/>
      <c r="AA6" s="325"/>
      <c r="AB6" s="325"/>
      <c r="AC6" s="325"/>
      <c r="AD6" s="325"/>
      <c r="AE6" s="325"/>
      <c r="AF6" s="325"/>
      <c r="AG6" s="325"/>
      <c r="AH6" s="325"/>
      <c r="AI6" s="325"/>
      <c r="AJ6" s="325"/>
    </row>
    <row r="7" spans="1:36" x14ac:dyDescent="0.2">
      <c r="A7" s="289">
        <v>42527</v>
      </c>
      <c r="B7" s="200">
        <v>0</v>
      </c>
      <c r="C7" s="144">
        <v>0</v>
      </c>
      <c r="D7" s="610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586">
        <v>0</v>
      </c>
      <c r="Z7" s="325"/>
      <c r="AA7" s="325"/>
      <c r="AB7" s="325"/>
      <c r="AC7" s="325"/>
      <c r="AD7" s="325"/>
      <c r="AE7" s="325"/>
      <c r="AF7" s="325"/>
      <c r="AG7" s="325"/>
      <c r="AH7" s="325"/>
      <c r="AI7" s="325"/>
      <c r="AJ7" s="325"/>
    </row>
    <row r="8" spans="1:36" x14ac:dyDescent="0.2">
      <c r="A8" s="289">
        <v>42528</v>
      </c>
      <c r="B8" s="200">
        <v>0</v>
      </c>
      <c r="C8" s="144">
        <v>0</v>
      </c>
      <c r="D8" s="610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586">
        <v>0</v>
      </c>
      <c r="Z8" s="325"/>
      <c r="AA8" s="325"/>
      <c r="AB8" s="325"/>
      <c r="AC8" s="325"/>
      <c r="AD8" s="325"/>
      <c r="AE8" s="325"/>
      <c r="AF8" s="325"/>
      <c r="AG8" s="325"/>
      <c r="AH8" s="325"/>
      <c r="AI8" s="325"/>
      <c r="AJ8" s="325"/>
    </row>
    <row r="9" spans="1:36" x14ac:dyDescent="0.2">
      <c r="A9" s="289">
        <v>42529</v>
      </c>
      <c r="B9" s="200">
        <v>0</v>
      </c>
      <c r="C9" s="144">
        <v>0</v>
      </c>
      <c r="D9" s="610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586">
        <v>0</v>
      </c>
      <c r="Z9" s="325"/>
      <c r="AA9" s="325"/>
      <c r="AB9" s="325"/>
      <c r="AC9" s="325"/>
      <c r="AD9" s="325"/>
      <c r="AE9" s="325"/>
      <c r="AF9" s="325"/>
      <c r="AG9" s="325"/>
      <c r="AH9" s="325"/>
      <c r="AI9" s="325"/>
      <c r="AJ9" s="325"/>
    </row>
    <row r="10" spans="1:36" x14ac:dyDescent="0.2">
      <c r="A10" s="289">
        <v>42530</v>
      </c>
      <c r="B10" s="200">
        <v>0</v>
      </c>
      <c r="C10" s="144">
        <v>0</v>
      </c>
      <c r="D10" s="610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586">
        <v>0</v>
      </c>
      <c r="Z10" s="325"/>
      <c r="AA10" s="325"/>
      <c r="AB10" s="325"/>
      <c r="AC10" s="325"/>
      <c r="AD10" s="325"/>
      <c r="AE10" s="325"/>
      <c r="AF10" s="325"/>
      <c r="AG10" s="325"/>
      <c r="AH10" s="325"/>
      <c r="AI10" s="325"/>
      <c r="AJ10" s="325"/>
    </row>
    <row r="11" spans="1:36" x14ac:dyDescent="0.2">
      <c r="A11" s="289">
        <v>42531</v>
      </c>
      <c r="B11" s="200">
        <v>0</v>
      </c>
      <c r="C11" s="144">
        <v>0</v>
      </c>
      <c r="D11" s="610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586">
        <v>0</v>
      </c>
      <c r="Z11" s="325"/>
      <c r="AA11" s="325"/>
      <c r="AB11" s="325"/>
      <c r="AC11" s="325"/>
      <c r="AD11" s="325"/>
      <c r="AE11" s="325"/>
      <c r="AF11" s="325"/>
      <c r="AG11" s="325"/>
      <c r="AH11" s="325"/>
      <c r="AI11" s="325"/>
      <c r="AJ11" s="325"/>
    </row>
    <row r="12" spans="1:36" x14ac:dyDescent="0.2">
      <c r="A12" s="289">
        <v>42532</v>
      </c>
      <c r="B12" s="200">
        <v>0</v>
      </c>
      <c r="C12" s="144">
        <v>0</v>
      </c>
      <c r="D12" s="610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586">
        <v>0</v>
      </c>
      <c r="Z12" s="325"/>
      <c r="AA12" s="325"/>
      <c r="AB12" s="325"/>
      <c r="AC12" s="325"/>
      <c r="AD12" s="325"/>
      <c r="AE12" s="325"/>
      <c r="AF12" s="325"/>
      <c r="AG12" s="325"/>
      <c r="AH12" s="325"/>
      <c r="AI12" s="325"/>
      <c r="AJ12" s="325"/>
    </row>
    <row r="13" spans="1:36" x14ac:dyDescent="0.2">
      <c r="A13" s="289">
        <v>42533</v>
      </c>
      <c r="B13" s="200">
        <v>0</v>
      </c>
      <c r="C13" s="144">
        <v>0</v>
      </c>
      <c r="D13" s="610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586">
        <v>0</v>
      </c>
      <c r="Z13" s="325"/>
      <c r="AA13" s="325"/>
      <c r="AB13" s="325"/>
      <c r="AC13" s="325"/>
      <c r="AD13" s="325"/>
      <c r="AE13" s="325"/>
      <c r="AF13" s="325"/>
      <c r="AG13" s="325"/>
      <c r="AH13" s="325"/>
      <c r="AI13" s="325"/>
      <c r="AJ13" s="325"/>
    </row>
    <row r="14" spans="1:36" x14ac:dyDescent="0.2">
      <c r="A14" s="289">
        <v>42534</v>
      </c>
      <c r="B14" s="200">
        <v>0</v>
      </c>
      <c r="C14" s="144">
        <v>0</v>
      </c>
      <c r="D14" s="610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586">
        <v>0</v>
      </c>
      <c r="Z14" s="325"/>
      <c r="AA14" s="325"/>
      <c r="AB14" s="325"/>
      <c r="AC14" s="325"/>
      <c r="AD14" s="325"/>
      <c r="AE14" s="325"/>
      <c r="AF14" s="325"/>
      <c r="AG14" s="325"/>
      <c r="AH14" s="325"/>
      <c r="AI14" s="325"/>
      <c r="AJ14" s="325"/>
    </row>
    <row r="15" spans="1:36" x14ac:dyDescent="0.2">
      <c r="A15" s="289">
        <v>42535</v>
      </c>
      <c r="B15" s="200">
        <v>0</v>
      </c>
      <c r="C15" s="144">
        <v>0</v>
      </c>
      <c r="D15" s="610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586">
        <v>0</v>
      </c>
      <c r="Z15" s="325"/>
      <c r="AA15" s="325"/>
      <c r="AB15" s="325"/>
      <c r="AC15" s="325"/>
      <c r="AD15" s="325"/>
      <c r="AE15" s="325"/>
      <c r="AF15" s="325"/>
      <c r="AG15" s="325"/>
      <c r="AH15" s="325"/>
      <c r="AI15" s="325"/>
      <c r="AJ15" s="325"/>
    </row>
    <row r="16" spans="1:36" ht="13.5" thickBot="1" x14ac:dyDescent="0.25">
      <c r="A16" s="289">
        <v>42536</v>
      </c>
      <c r="B16" s="200">
        <v>0</v>
      </c>
      <c r="C16" s="144">
        <v>0</v>
      </c>
      <c r="D16" s="610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587">
        <v>0</v>
      </c>
      <c r="Z16" s="325"/>
      <c r="AA16" s="325"/>
      <c r="AB16" s="325"/>
      <c r="AC16" s="325"/>
      <c r="AD16" s="325"/>
      <c r="AE16" s="325"/>
      <c r="AF16" s="325"/>
      <c r="AG16" s="325"/>
      <c r="AH16" s="325"/>
      <c r="AI16" s="325"/>
      <c r="AJ16" s="325"/>
    </row>
    <row r="17" spans="1:36" x14ac:dyDescent="0.2">
      <c r="A17" s="202" t="s">
        <v>51</v>
      </c>
      <c r="B17" s="203">
        <f t="shared" ref="B17:D17" si="0">SUM(B2:B16)</f>
        <v>0</v>
      </c>
      <c r="C17" s="204">
        <f t="shared" si="0"/>
        <v>0</v>
      </c>
      <c r="D17" s="611">
        <f t="shared" si="0"/>
        <v>0</v>
      </c>
      <c r="E17" s="206">
        <f>SUM(E2:E16)</f>
        <v>0</v>
      </c>
      <c r="F17" s="206">
        <f>SUM(F2:F16)</f>
        <v>0</v>
      </c>
      <c r="G17" s="206">
        <f>SUM(G2:G16)</f>
        <v>0</v>
      </c>
      <c r="H17" s="206">
        <f>SUM(H2:H16)</f>
        <v>0</v>
      </c>
      <c r="I17" s="206">
        <f>SUM(I2:I16)</f>
        <v>0</v>
      </c>
      <c r="J17" s="206">
        <f>SUM(J2:J16)</f>
        <v>0</v>
      </c>
      <c r="K17" s="206">
        <f>SUM(K2:K16)</f>
        <v>0</v>
      </c>
      <c r="L17" s="206">
        <f>SUM(L2:L16)</f>
        <v>0</v>
      </c>
      <c r="M17" s="206">
        <f>SUM(M2:M16)</f>
        <v>0</v>
      </c>
      <c r="N17" s="206">
        <f>SUM(N2:N16)</f>
        <v>0</v>
      </c>
      <c r="O17" s="206">
        <f>SUM(O2:O16)</f>
        <v>0</v>
      </c>
      <c r="P17" s="206">
        <f>SUM(P2:P16)</f>
        <v>0</v>
      </c>
      <c r="Q17" s="206">
        <f>SUM(Q2:Q16)</f>
        <v>0</v>
      </c>
      <c r="R17" s="206">
        <f>SUM(R2:R16)</f>
        <v>0</v>
      </c>
      <c r="S17" s="206">
        <f>SUM(S2:S16)</f>
        <v>0</v>
      </c>
      <c r="T17" s="206">
        <f>SUM(T2:T16)</f>
        <v>0</v>
      </c>
      <c r="U17" s="206">
        <f>SUM(U2:U16)</f>
        <v>0</v>
      </c>
      <c r="V17" s="206">
        <f>SUM(V2:V16)</f>
        <v>0</v>
      </c>
      <c r="W17" s="206">
        <f>SUM(W2:W16)</f>
        <v>0</v>
      </c>
      <c r="X17" s="206">
        <f>SUM(X2:X16)</f>
        <v>0</v>
      </c>
      <c r="Y17" s="588">
        <f>SUM(Y2:Y16)</f>
        <v>0</v>
      </c>
      <c r="Z17" s="325"/>
      <c r="AA17" s="325"/>
      <c r="AB17" s="325"/>
      <c r="AC17" s="325"/>
      <c r="AD17" s="325"/>
      <c r="AE17" s="325"/>
      <c r="AF17" s="325"/>
      <c r="AG17" s="325"/>
      <c r="AH17" s="325"/>
      <c r="AI17" s="325"/>
      <c r="AJ17" s="325"/>
    </row>
    <row r="18" spans="1:36" x14ac:dyDescent="0.2">
      <c r="A18" s="290">
        <f>PayDay1 + 0</f>
        <v>42537</v>
      </c>
      <c r="B18" s="212">
        <f>SUM(E18:Y18)</f>
        <v>0</v>
      </c>
      <c r="C18" s="144">
        <f>SUMPRODUCT(E18:Y18,$E$19:$Y$19)</f>
        <v>0</v>
      </c>
      <c r="D18" s="610">
        <f>C18*0.26</f>
        <v>0</v>
      </c>
      <c r="E18" s="150">
        <f>SUMIFS(Import!$G:$G,Import!$A:$A,E$1,Import!$B:$B,$A18,Import!$C:$C,$A$1)</f>
        <v>0</v>
      </c>
      <c r="F18" s="150">
        <f>SUMIFS(Import!$G:$G,Import!$A:$A,F$1,Import!$B:$B,$A18,Import!$C:$C,$A$1)</f>
        <v>0</v>
      </c>
      <c r="G18" s="150">
        <f>SUMIFS(Import!$G:$G,Import!$A:$A,G$1,Import!$B:$B,$A18,Import!$C:$C,$A$1)</f>
        <v>0</v>
      </c>
      <c r="H18" s="150">
        <f>SUMIFS(Import!$G:$G,Import!$A:$A,H$1,Import!$B:$B,$A18,Import!$C:$C,$A$1)</f>
        <v>0</v>
      </c>
      <c r="I18" s="150">
        <f>SUMIFS(Import!$G:$G,Import!$A:$A,I$1,Import!$B:$B,$A18,Import!$C:$C,$A$1)</f>
        <v>0</v>
      </c>
      <c r="J18" s="150">
        <f>SUMIFS(Import!$G:$G,Import!$A:$A,J$1,Import!$B:$B,$A18,Import!$C:$C,$A$1)</f>
        <v>0</v>
      </c>
      <c r="K18" s="150">
        <f>SUMIFS(Import!$G:$G,Import!$A:$A,K$1,Import!$B:$B,$A18,Import!$C:$C,$A$1)</f>
        <v>0</v>
      </c>
      <c r="L18" s="150">
        <f>SUMIFS(Import!$G:$G,Import!$A:$A,L$1,Import!$B:$B,$A18,Import!$C:$C,$A$1)</f>
        <v>0</v>
      </c>
      <c r="M18" s="150">
        <f>SUMIFS(Import!$G:$G,Import!$A:$A,M$1,Import!$B:$B,$A18,Import!$C:$C,$A$1)</f>
        <v>0</v>
      </c>
      <c r="N18" s="150">
        <f>SUMIFS(Import!$G:$G,Import!$A:$A,N$1,Import!$B:$B,$A18,Import!$C:$C,$A$1)</f>
        <v>0</v>
      </c>
      <c r="O18" s="150">
        <f>SUMIFS(Import!$G:$G,Import!$A:$A,O$1,Import!$B:$B,$A18,Import!$C:$C,$A$1)</f>
        <v>0</v>
      </c>
      <c r="P18" s="150">
        <f>SUMIFS(Import!$G:$G,Import!$A:$A,P$1,Import!$B:$B,$A18,Import!$C:$C,$A$1)</f>
        <v>0</v>
      </c>
      <c r="Q18" s="150">
        <f>SUMIFS(Import!$G:$G,Import!$A:$A,Q$1,Import!$B:$B,$A18,Import!$C:$C,$A$1)</f>
        <v>0</v>
      </c>
      <c r="R18" s="150">
        <f>SUMIFS(Import!$G:$G,Import!$A:$A,R$1,Import!$B:$B,$A18,Import!$C:$C,$A$1)</f>
        <v>0</v>
      </c>
      <c r="S18" s="150">
        <f>SUMIFS(Import!$G:$G,Import!$A:$A,S$1,Import!$B:$B,$A18,Import!$C:$C,$A$1)</f>
        <v>0</v>
      </c>
      <c r="T18" s="150">
        <f>SUMIFS(Import!$G:$G,Import!$A:$A,T$1,Import!$B:$B,$A18,Import!$C:$C,$A$1)</f>
        <v>0</v>
      </c>
      <c r="U18" s="150">
        <f>SUMIFS(Import!$G:$G,Import!$A:$A,U$1,Import!$B:$B,$A18,Import!$C:$C,$A$1)</f>
        <v>0</v>
      </c>
      <c r="V18" s="150">
        <f>SUMIFS(Import!$G:$G,Import!$A:$A,V$1,Import!$B:$B,$A18,Import!$C:$C,$A$1)</f>
        <v>0</v>
      </c>
      <c r="W18" s="150">
        <f>SUMIFS(Import!$G:$G,Import!$A:$A,W$1,Import!$B:$B,$A18,Import!$C:$C,$A$1)</f>
        <v>0</v>
      </c>
      <c r="X18" s="150">
        <f>SUMIFS(Import!$G:$G,Import!$A:$A,X$1,Import!$B:$B,$A18,Import!$C:$C,$A$1)</f>
        <v>0</v>
      </c>
      <c r="Y18" s="586">
        <f>SUMIFS(Import!$G:$G,Import!$A:$A,Y$1,Import!$B:$B,$A18,Import!$C:$C,$A$1)</f>
        <v>0</v>
      </c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</row>
    <row r="19" spans="1:36" x14ac:dyDescent="0.2">
      <c r="A19" s="290">
        <f>PayDay1 + 1</f>
        <v>42538</v>
      </c>
      <c r="B19" s="212">
        <f t="shared" ref="B19:B33" si="1">SUM(E19:Y19)</f>
        <v>5.5</v>
      </c>
      <c r="C19" s="144">
        <f t="shared" ref="C19:C33" si="2">SUMPRODUCT(E19:Y19,$E$19:$Y$19)</f>
        <v>30.25</v>
      </c>
      <c r="D19" s="610">
        <f t="shared" ref="D19:D33" si="3">C19*0.26</f>
        <v>7.8650000000000002</v>
      </c>
      <c r="E19" s="150">
        <f>SUMIFS(Import!$G:$G,Import!$A:$A,E$1,Import!$B:$B,$A19,Import!$C:$C,$A$1)</f>
        <v>0</v>
      </c>
      <c r="F19" s="150">
        <f>SUMIFS(Import!$G:$G,Import!$A:$A,F$1,Import!$B:$B,$A19,Import!$C:$C,$A$1)</f>
        <v>5.5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586">
        <f>SUMIFS(Import!$G:$G,Import!$A:$A,Y$1,Import!$B:$B,$A19,Import!$C:$C,$A$1)</f>
        <v>0</v>
      </c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</row>
    <row r="20" spans="1:36" x14ac:dyDescent="0.2">
      <c r="A20" s="290">
        <f>PayDay1 + 2</f>
        <v>42539</v>
      </c>
      <c r="B20" s="212">
        <f>SUM(E20:Y20)</f>
        <v>5.5</v>
      </c>
      <c r="C20" s="144">
        <f t="shared" si="2"/>
        <v>30.25</v>
      </c>
      <c r="D20" s="610">
        <f>C20*0.26</f>
        <v>7.8650000000000002</v>
      </c>
      <c r="E20" s="150">
        <f>SUMIFS(Import!$G:$G,Import!$A:$A,E$1,Import!$B:$B,$A20,Import!$C:$C,$A$1)</f>
        <v>0</v>
      </c>
      <c r="F20" s="150">
        <f>SUMIFS(Import!$G:$G,Import!$A:$A,F$1,Import!$B:$B,$A20,Import!$C:$C,$A$1)</f>
        <v>5.5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1">
        <f>SUMIFS(Import!$G:$G,Import!$A:$A,Y$1,Import!$B:$B,$A20,Import!$C:$C,$A$1)</f>
        <v>0</v>
      </c>
      <c r="Z20" s="241"/>
      <c r="AA20" s="241"/>
      <c r="AB20" s="241"/>
      <c r="AC20" s="241"/>
      <c r="AD20" s="241"/>
      <c r="AE20" s="241"/>
      <c r="AF20" s="241"/>
      <c r="AG20" s="241"/>
      <c r="AH20" s="241"/>
      <c r="AI20" s="241"/>
      <c r="AJ20" s="241"/>
    </row>
    <row r="21" spans="1:36" x14ac:dyDescent="0.2">
      <c r="A21" s="290">
        <f>PayDay1 + 3</f>
        <v>42540</v>
      </c>
      <c r="B21" s="212">
        <f>SUM(E21:Y21)</f>
        <v>0</v>
      </c>
      <c r="C21" s="144">
        <f t="shared" si="2"/>
        <v>0</v>
      </c>
      <c r="D21" s="610">
        <f>C21*0.26</f>
        <v>0</v>
      </c>
      <c r="E21" s="150">
        <f>SUMIFS(Import!$G:$G,Import!$A:$A,E$1,Import!$B:$B,$A21,Import!$C:$C,$A$1)</f>
        <v>0</v>
      </c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1">
        <f>SUMIFS(Import!$G:$G,Import!$A:$A,Y$1,Import!$B:$B,$A21,Import!$C:$C,$A$1)</f>
        <v>0</v>
      </c>
      <c r="Z21" s="241"/>
      <c r="AA21" s="241"/>
      <c r="AB21" s="241"/>
      <c r="AC21" s="241"/>
      <c r="AD21" s="241"/>
      <c r="AE21" s="241"/>
      <c r="AF21" s="241"/>
      <c r="AG21" s="241"/>
      <c r="AH21" s="241"/>
      <c r="AI21" s="241"/>
      <c r="AJ21" s="241"/>
    </row>
    <row r="22" spans="1:36" x14ac:dyDescent="0.2">
      <c r="A22" s="290">
        <f>PayDay1 + 4</f>
        <v>42541</v>
      </c>
      <c r="B22" s="212">
        <f>SUM(E22:Y22)</f>
        <v>0</v>
      </c>
      <c r="C22" s="144">
        <f t="shared" si="2"/>
        <v>0</v>
      </c>
      <c r="D22" s="610">
        <f>C22*0.26</f>
        <v>0</v>
      </c>
      <c r="E22" s="150">
        <f>SUMIFS(Import!$G:$G,Import!$A:$A,E$1,Import!$B:$B,$A22,Import!$C:$C,$A$1)</f>
        <v>0</v>
      </c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1">
        <f>SUMIFS(Import!$G:$G,Import!$A:$A,Y$1,Import!$B:$B,$A22,Import!$C:$C,$A$1)</f>
        <v>0</v>
      </c>
    </row>
    <row r="23" spans="1:36" x14ac:dyDescent="0.2">
      <c r="A23" s="290">
        <f>PayDay1 + 5</f>
        <v>42542</v>
      </c>
      <c r="B23" s="212">
        <f>SUM(E23:Y23)</f>
        <v>0</v>
      </c>
      <c r="C23" s="144">
        <f t="shared" si="2"/>
        <v>0</v>
      </c>
      <c r="D23" s="610">
        <f>C23*0.26</f>
        <v>0</v>
      </c>
      <c r="E23" s="150">
        <f>SUMIFS(Import!$G:$G,Import!$A:$A,E$1,Import!$B:$B,$A23,Import!$C:$C,$A$1)</f>
        <v>0</v>
      </c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1">
        <f>SUMIFS(Import!$G:$G,Import!$A:$A,Y$1,Import!$B:$B,$A23,Import!$C:$C,$A$1)</f>
        <v>0</v>
      </c>
    </row>
    <row r="24" spans="1:36" x14ac:dyDescent="0.2">
      <c r="A24" s="290">
        <f>PayDay1 + 6</f>
        <v>42543</v>
      </c>
      <c r="B24" s="212">
        <f t="shared" si="1"/>
        <v>0</v>
      </c>
      <c r="C24" s="144">
        <f t="shared" si="2"/>
        <v>0</v>
      </c>
      <c r="D24" s="610">
        <f t="shared" si="3"/>
        <v>0</v>
      </c>
      <c r="E24" s="150">
        <f>SUMIFS(Import!$G:$G,Import!$A:$A,E$1,Import!$B:$B,$A24,Import!$C:$C,$A$1)</f>
        <v>0</v>
      </c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1">
        <f>SUMIFS(Import!$G:$G,Import!$A:$A,Y$1,Import!$B:$B,$A24,Import!$C:$C,$A$1)</f>
        <v>0</v>
      </c>
    </row>
    <row r="25" spans="1:36" x14ac:dyDescent="0.2">
      <c r="A25" s="290">
        <f>PayDay1 + 7</f>
        <v>42544</v>
      </c>
      <c r="B25" s="212">
        <f t="shared" si="1"/>
        <v>0</v>
      </c>
      <c r="C25" s="144">
        <f t="shared" si="2"/>
        <v>0</v>
      </c>
      <c r="D25" s="610">
        <f t="shared" si="3"/>
        <v>0</v>
      </c>
      <c r="E25" s="150">
        <f>SUMIFS(Import!$G:$G,Import!$A:$A,E$1,Import!$B:$B,$A25,Import!$C:$C,$A$1)</f>
        <v>0</v>
      </c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1">
        <f>SUMIFS(Import!$G:$G,Import!$A:$A,Y$1,Import!$B:$B,$A25,Import!$C:$C,$A$1)</f>
        <v>0</v>
      </c>
    </row>
    <row r="26" spans="1:36" x14ac:dyDescent="0.2">
      <c r="A26" s="290">
        <f>PayDay1 + 8</f>
        <v>42545</v>
      </c>
      <c r="B26" s="212">
        <f t="shared" si="1"/>
        <v>4.5</v>
      </c>
      <c r="C26" s="144">
        <f t="shared" si="2"/>
        <v>0</v>
      </c>
      <c r="D26" s="610">
        <f t="shared" si="3"/>
        <v>0</v>
      </c>
      <c r="E26" s="150">
        <f>SUMIFS(Import!$G:$G,Import!$A:$A,E$1,Import!$B:$B,$A26,Import!$C:$C,$A$1)</f>
        <v>4.5</v>
      </c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1">
        <f>SUMIFS(Import!$G:$G,Import!$A:$A,Y$1,Import!$B:$B,$A26,Import!$C:$C,$A$1)</f>
        <v>0</v>
      </c>
    </row>
    <row r="27" spans="1:36" x14ac:dyDescent="0.2">
      <c r="A27" s="290">
        <f>PayDay1 + 9</f>
        <v>42546</v>
      </c>
      <c r="B27" s="212">
        <f t="shared" si="1"/>
        <v>4.25</v>
      </c>
      <c r="C27" s="144">
        <f t="shared" si="2"/>
        <v>0</v>
      </c>
      <c r="D27" s="610">
        <f t="shared" si="3"/>
        <v>0</v>
      </c>
      <c r="E27" s="150">
        <f>SUMIFS(Import!$G:$G,Import!$A:$A,E$1,Import!$B:$B,$A27,Import!$C:$C,$A$1)</f>
        <v>4.25</v>
      </c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1">
        <f>SUMIFS(Import!$G:$G,Import!$A:$A,Y$1,Import!$B:$B,$A27,Import!$C:$C,$A$1)</f>
        <v>0</v>
      </c>
    </row>
    <row r="28" spans="1:36" x14ac:dyDescent="0.2">
      <c r="A28" s="290">
        <f>PayDay1 + 10</f>
        <v>42547</v>
      </c>
      <c r="B28" s="212">
        <f t="shared" si="1"/>
        <v>0</v>
      </c>
      <c r="C28" s="144">
        <f t="shared" si="2"/>
        <v>0</v>
      </c>
      <c r="D28" s="610">
        <f t="shared" si="3"/>
        <v>0</v>
      </c>
      <c r="E28" s="150">
        <f>SUMIFS(Import!$G:$G,Import!$A:$A,E$1,Import!$B:$B,$A28,Import!$C:$C,$A$1)</f>
        <v>0</v>
      </c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1">
        <f>SUMIFS(Import!$G:$G,Import!$A:$A,Y$1,Import!$B:$B,$A28,Import!$C:$C,$A$1)</f>
        <v>0</v>
      </c>
    </row>
    <row r="29" spans="1:36" x14ac:dyDescent="0.2">
      <c r="A29" s="290">
        <f>PayDay1 + 11</f>
        <v>42548</v>
      </c>
      <c r="B29" s="212">
        <f t="shared" si="1"/>
        <v>0</v>
      </c>
      <c r="C29" s="144">
        <f t="shared" si="2"/>
        <v>0</v>
      </c>
      <c r="D29" s="610">
        <f t="shared" si="3"/>
        <v>0</v>
      </c>
      <c r="E29" s="150">
        <f>SUMIFS(Import!$G:$G,Import!$A:$A,E$1,Import!$B:$B,$A29,Import!$C:$C,$A$1)</f>
        <v>0</v>
      </c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1">
        <f>SUMIFS(Import!$G:$G,Import!$A:$A,Y$1,Import!$B:$B,$A29,Import!$C:$C,$A$1)</f>
        <v>0</v>
      </c>
    </row>
    <row r="30" spans="1:36" x14ac:dyDescent="0.2">
      <c r="A30" s="290">
        <f>PayDay1 + 12</f>
        <v>42549</v>
      </c>
      <c r="B30" s="212">
        <f t="shared" si="1"/>
        <v>0</v>
      </c>
      <c r="C30" s="144">
        <f t="shared" si="2"/>
        <v>0</v>
      </c>
      <c r="D30" s="610">
        <f t="shared" si="3"/>
        <v>0</v>
      </c>
      <c r="E30" s="150">
        <f>SUMIFS(Import!$G:$G,Import!$A:$A,E$1,Import!$B:$B,$A30,Import!$C:$C,$A$1)</f>
        <v>0</v>
      </c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1">
        <f>SUMIFS(Import!$G:$G,Import!$A:$A,Y$1,Import!$B:$B,$A30,Import!$C:$C,$A$1)</f>
        <v>0</v>
      </c>
    </row>
    <row r="31" spans="1:36" x14ac:dyDescent="0.2">
      <c r="A31" s="290">
        <f>IF(PayDay14&gt;0,PayDay14,"")</f>
        <v>42550</v>
      </c>
      <c r="B31" s="212">
        <f t="shared" si="1"/>
        <v>0</v>
      </c>
      <c r="C31" s="144">
        <f t="shared" si="2"/>
        <v>0</v>
      </c>
      <c r="D31" s="610">
        <f t="shared" si="3"/>
        <v>0</v>
      </c>
      <c r="E31" s="150">
        <f>SUMIFS(Import!$G:$G,Import!$A:$A,E$1,Import!$B:$B,$A31,Import!$C:$C,$A$1)</f>
        <v>0</v>
      </c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1">
        <f>SUMIFS(Import!$G:$G,Import!$A:$A,Y$1,Import!$B:$B,$A31,Import!$C:$C,$A$1)</f>
        <v>0</v>
      </c>
    </row>
    <row r="32" spans="1:36" x14ac:dyDescent="0.2">
      <c r="A32" s="290">
        <f>IF(PayDay15&gt;0,PayDay15,"")</f>
        <v>42551</v>
      </c>
      <c r="B32" s="212">
        <f t="shared" si="1"/>
        <v>0</v>
      </c>
      <c r="C32" s="144">
        <f t="shared" si="2"/>
        <v>0</v>
      </c>
      <c r="D32" s="610">
        <f t="shared" si="3"/>
        <v>0</v>
      </c>
      <c r="E32" s="150">
        <f>SUMIFS(Import!$G:$G,Import!$A:$A,E$1,Import!$B:$B,$A32,Import!$C:$C,$A$1)</f>
        <v>0</v>
      </c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1">
        <f>SUMIFS(Import!$G:$G,Import!$A:$A,Y$1,Import!$B:$B,$A32,Import!$C:$C,$A$1)</f>
        <v>0</v>
      </c>
    </row>
    <row r="33" spans="1:26" ht="13.5" thickBot="1" x14ac:dyDescent="0.25">
      <c r="A33" s="290" t="str">
        <f>IF(PayDay16&gt;0,PayDay16,"")</f>
        <v/>
      </c>
      <c r="B33" s="212">
        <f t="shared" si="1"/>
        <v>0</v>
      </c>
      <c r="C33" s="144">
        <f t="shared" si="2"/>
        <v>0</v>
      </c>
      <c r="D33" s="610">
        <f t="shared" si="3"/>
        <v>0</v>
      </c>
      <c r="E33" s="150">
        <f>SUMIFS(Import!$G:$G,Import!$A:$A,E$1,Import!$B:$B,$A33,Import!$C:$C,$A$1)</f>
        <v>0</v>
      </c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1">
        <f>SUMIFS(Import!$G:$G,Import!$A:$A,Y$1,Import!$B:$B,$A33,Import!$C:$C,$A$1)</f>
        <v>0</v>
      </c>
    </row>
    <row r="34" spans="1:26" ht="13.5" thickBot="1" x14ac:dyDescent="0.25">
      <c r="A34" s="213" t="s">
        <v>52</v>
      </c>
      <c r="B34" s="9">
        <f t="shared" ref="B34:D34" si="4">SUM(B18:B33)</f>
        <v>19.75</v>
      </c>
      <c r="C34" s="134">
        <f t="shared" si="4"/>
        <v>60.5</v>
      </c>
      <c r="D34" s="103">
        <f t="shared" si="4"/>
        <v>15.73</v>
      </c>
      <c r="E34" s="102">
        <f>SUM(E18:E33)</f>
        <v>8.75</v>
      </c>
      <c r="F34" s="102">
        <f>SUM(F18:F33)</f>
        <v>11</v>
      </c>
      <c r="G34" s="102">
        <f>SUM(G18:G33)</f>
        <v>0</v>
      </c>
      <c r="H34" s="102">
        <f>SUM(H18:H33)</f>
        <v>0</v>
      </c>
      <c r="I34" s="102">
        <f>SUM(I18:I33)</f>
        <v>0</v>
      </c>
      <c r="J34" s="102">
        <f>SUM(J18:J33)</f>
        <v>0</v>
      </c>
      <c r="K34" s="102">
        <f>SUM(K18:K33)</f>
        <v>0</v>
      </c>
      <c r="L34" s="102">
        <f>SUM(L18:L33)</f>
        <v>0</v>
      </c>
      <c r="M34" s="102">
        <f>SUM(M18:M33)</f>
        <v>0</v>
      </c>
      <c r="N34" s="102">
        <f>SUM(N18:N33)</f>
        <v>0</v>
      </c>
      <c r="O34" s="102">
        <f>SUM(O18:O33)</f>
        <v>0</v>
      </c>
      <c r="P34" s="102">
        <f>SUM(P18:P33)</f>
        <v>0</v>
      </c>
      <c r="Q34" s="102">
        <f>SUM(Q18:Q33)</f>
        <v>0</v>
      </c>
      <c r="R34" s="102">
        <f>SUM(R18:R33)</f>
        <v>0</v>
      </c>
      <c r="S34" s="102">
        <f>SUM(S18:S33)</f>
        <v>0</v>
      </c>
      <c r="T34" s="102">
        <f>SUM(T18:T33)</f>
        <v>0</v>
      </c>
      <c r="U34" s="102">
        <f>SUM(U18:U33)</f>
        <v>0</v>
      </c>
      <c r="V34" s="102">
        <f>SUM(V18:V33)</f>
        <v>0</v>
      </c>
      <c r="W34" s="102">
        <f>SUM(W18:W33)</f>
        <v>0</v>
      </c>
      <c r="X34" s="102">
        <f>SUM(X18:X33)</f>
        <v>0</v>
      </c>
      <c r="Y34" s="104">
        <f>SUM(Y18:Y33)</f>
        <v>0</v>
      </c>
    </row>
    <row r="35" spans="1:26" ht="13.5" thickBot="1" x14ac:dyDescent="0.25">
      <c r="A35" s="217"/>
      <c r="B35" s="105"/>
      <c r="C35" s="49"/>
      <c r="D35" s="612" t="s">
        <v>35</v>
      </c>
      <c r="E35" s="194">
        <f>SUMIF(Total!$Z:$Z,E1,Total!$B:$B)</f>
        <v>10</v>
      </c>
      <c r="F35" s="194">
        <f>SUMIF(Total!$Z:$Z,F1,Total!$B:$B)</f>
        <v>10</v>
      </c>
      <c r="G35" s="194">
        <f>SUMIF(Total!$Z:$Z,G1,Total!$B:$B)</f>
        <v>0</v>
      </c>
      <c r="H35" s="194">
        <f>SUMIF(Total!$Z:$Z,H1,Total!$B:$B)</f>
        <v>0</v>
      </c>
      <c r="I35" s="194">
        <f>SUMIF(Total!$Z:$Z,I1,Total!$B:$B)</f>
        <v>0</v>
      </c>
      <c r="J35" s="194">
        <f>SUMIF(Total!$Z:$Z,J1,Total!$B:$B)</f>
        <v>0</v>
      </c>
      <c r="K35" s="194">
        <f>SUMIF(Total!$Z:$Z,K1,Total!$B:$B)</f>
        <v>0</v>
      </c>
      <c r="L35" s="194">
        <f>SUMIF(Total!$Z:$Z,L1,Total!$B:$B)</f>
        <v>0</v>
      </c>
      <c r="M35" s="194">
        <f>SUMIF(Total!$Z:$Z,M1,Total!$B:$B)</f>
        <v>0</v>
      </c>
      <c r="N35" s="194">
        <f>SUMIF(Total!$Z:$Z,N1,Total!$B:$B)</f>
        <v>0</v>
      </c>
      <c r="O35" s="194">
        <f>SUMIF(Total!$Z:$Z,O1,Total!$B:$B)</f>
        <v>0</v>
      </c>
      <c r="P35" s="194">
        <f>SUMIF(Total!$Z:$Z,P1,Total!$B:$B)</f>
        <v>0</v>
      </c>
      <c r="Q35" s="194">
        <f>SUMIF(Total!$Z:$Z,Q1,Total!$B:$B)</f>
        <v>0</v>
      </c>
      <c r="R35" s="194">
        <f>SUMIF(Total!$Z:$Z,R1,Total!$B:$B)</f>
        <v>0</v>
      </c>
      <c r="S35" s="194">
        <f>SUMIF(Total!$Z:$Z,S1,Total!$B:$B)</f>
        <v>0</v>
      </c>
      <c r="T35" s="194">
        <f>SUMIF(Total!$Z:$Z,T1,Total!$B:$B)</f>
        <v>0</v>
      </c>
      <c r="U35" s="194">
        <f>SUMIF(Total!$Z:$Z,U1,Total!$B:$B)</f>
        <v>0</v>
      </c>
      <c r="V35" s="194">
        <f>SUMIF(Total!$Z:$Z,V1,Total!$B:$B)</f>
        <v>0</v>
      </c>
      <c r="W35" s="194">
        <f>SUMIF(Total!$Z:$Z,W1,Total!$B:$B)</f>
        <v>0</v>
      </c>
      <c r="X35" s="194">
        <f>SUMIF(Total!$Z:$Z,X1,Total!$B:$B)</f>
        <v>0</v>
      </c>
      <c r="Y35" s="115">
        <f>SUMIF(Total!$Z:$Z,Y1,Total!$B:$B)</f>
        <v>0</v>
      </c>
    </row>
    <row r="36" spans="1:26" ht="13.5" thickBot="1" x14ac:dyDescent="0.25">
      <c r="A36" s="217"/>
      <c r="B36" s="208"/>
      <c r="C36" s="49"/>
      <c r="D36" s="613" t="s">
        <v>42</v>
      </c>
      <c r="E36" s="174">
        <f>(E34+E17)*E35</f>
        <v>87.5</v>
      </c>
      <c r="F36" s="174">
        <f>(F34+F17)*F35</f>
        <v>110</v>
      </c>
      <c r="G36" s="174">
        <f>(G34+G17)*G35</f>
        <v>0</v>
      </c>
      <c r="H36" s="174">
        <f>(H34+H17)*H35</f>
        <v>0</v>
      </c>
      <c r="I36" s="174">
        <f>(I34+I17)*I35</f>
        <v>0</v>
      </c>
      <c r="J36" s="174">
        <f>(J34+J17)*J35</f>
        <v>0</v>
      </c>
      <c r="K36" s="174">
        <f>(K34+K17)*K35</f>
        <v>0</v>
      </c>
      <c r="L36" s="174">
        <f>(L34+L17)*L35</f>
        <v>0</v>
      </c>
      <c r="M36" s="174">
        <f>(M34+M17)*M35</f>
        <v>0</v>
      </c>
      <c r="N36" s="174">
        <f>(N34+N17)*N35</f>
        <v>0</v>
      </c>
      <c r="O36" s="174">
        <f>(O34+O17)*O35</f>
        <v>0</v>
      </c>
      <c r="P36" s="174">
        <f>(P34+P17)*P35</f>
        <v>0</v>
      </c>
      <c r="Q36" s="174">
        <f>(Q34+Q17)*Q35</f>
        <v>0</v>
      </c>
      <c r="R36" s="174">
        <f>(R34+R17)*R35</f>
        <v>0</v>
      </c>
      <c r="S36" s="174">
        <f>(S34+S17)*S35</f>
        <v>0</v>
      </c>
      <c r="T36" s="174">
        <f>(T34+T17)*T35</f>
        <v>0</v>
      </c>
      <c r="U36" s="174">
        <f>(U34+U17)*U35</f>
        <v>0</v>
      </c>
      <c r="V36" s="174">
        <f>(V34+V17)*V35</f>
        <v>0</v>
      </c>
      <c r="W36" s="174">
        <f>(W34+W17)*W35</f>
        <v>0</v>
      </c>
      <c r="X36" s="174">
        <f>(X34+X17)*X35</f>
        <v>0</v>
      </c>
      <c r="Y36" s="175">
        <f>(Y34+Y17)*Y35</f>
        <v>0</v>
      </c>
    </row>
    <row r="37" spans="1:26" ht="13.5" thickBot="1" x14ac:dyDescent="0.25">
      <c r="A37" s="221" t="s">
        <v>59</v>
      </c>
      <c r="B37" s="222" t="s">
        <v>63</v>
      </c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</row>
    <row r="38" spans="1:26" x14ac:dyDescent="0.2">
      <c r="A38" s="223" t="s">
        <v>57</v>
      </c>
      <c r="B38" s="224">
        <f>B17*15</f>
        <v>0</v>
      </c>
      <c r="C38" s="226"/>
      <c r="D38" s="226"/>
      <c r="E38" s="226"/>
      <c r="F38" s="226"/>
      <c r="G38" s="226"/>
      <c r="H38" s="226"/>
      <c r="I38" s="226"/>
      <c r="J38" s="226"/>
      <c r="K38" s="226"/>
      <c r="L38" s="226"/>
      <c r="M38" s="226"/>
      <c r="N38" s="226"/>
      <c r="O38" s="226"/>
      <c r="P38" s="226"/>
      <c r="Q38" s="226"/>
      <c r="R38" s="62"/>
      <c r="S38" s="62"/>
      <c r="T38" s="62"/>
      <c r="U38" s="62"/>
      <c r="V38" s="62"/>
      <c r="W38" s="62"/>
      <c r="X38" s="62"/>
    </row>
    <row r="39" spans="1:26" x14ac:dyDescent="0.2">
      <c r="A39" s="227" t="s">
        <v>58</v>
      </c>
      <c r="B39" s="224">
        <f>B34*15</f>
        <v>296.25</v>
      </c>
      <c r="C39" s="226"/>
      <c r="D39" s="226"/>
      <c r="E39" s="524"/>
      <c r="F39" s="226"/>
      <c r="G39" s="226"/>
      <c r="H39" s="226"/>
      <c r="I39" s="226"/>
      <c r="J39" s="226"/>
      <c r="K39" s="226"/>
      <c r="L39" s="226"/>
      <c r="M39" s="226"/>
      <c r="N39" s="226"/>
      <c r="O39" s="62"/>
      <c r="P39" s="62"/>
      <c r="Q39" s="62"/>
      <c r="R39" s="62"/>
      <c r="S39" s="62"/>
      <c r="T39" s="62"/>
      <c r="U39" s="62"/>
      <c r="V39" s="62"/>
      <c r="W39" s="62"/>
      <c r="X39" s="62"/>
    </row>
    <row r="40" spans="1:26" ht="13.5" thickBot="1" x14ac:dyDescent="0.25">
      <c r="A40" s="228" t="s">
        <v>3</v>
      </c>
      <c r="B40" s="229">
        <f>SUM(B38:B39)</f>
        <v>296.25</v>
      </c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6"/>
      <c r="P40" s="62"/>
      <c r="Q40" s="62"/>
      <c r="R40" s="62"/>
      <c r="S40" s="62"/>
      <c r="T40" s="62"/>
      <c r="U40" s="62"/>
      <c r="V40" s="62"/>
      <c r="W40" s="62"/>
      <c r="X40" s="62"/>
    </row>
    <row r="41" spans="1:26" ht="13.5" thickBot="1" x14ac:dyDescent="0.25">
      <c r="A41" s="226"/>
      <c r="B41" s="226"/>
      <c r="C41" s="226"/>
      <c r="D41" s="226"/>
      <c r="E41" s="226"/>
      <c r="F41" s="226"/>
      <c r="G41" s="226"/>
      <c r="H41" s="226"/>
      <c r="I41" s="226"/>
      <c r="J41" s="226"/>
      <c r="K41" s="226"/>
      <c r="L41" s="226"/>
      <c r="M41" s="226"/>
      <c r="N41" s="226"/>
      <c r="O41" s="226"/>
      <c r="P41" s="226"/>
      <c r="Q41" s="226"/>
      <c r="R41" s="62"/>
      <c r="S41" s="62"/>
      <c r="T41" s="62"/>
      <c r="U41" s="62"/>
      <c r="V41" s="62"/>
      <c r="W41" s="62"/>
      <c r="X41" s="62"/>
      <c r="Y41" s="62"/>
      <c r="Z41" s="62"/>
    </row>
    <row r="42" spans="1:26" x14ac:dyDescent="0.2">
      <c r="A42" s="231" t="s">
        <v>18</v>
      </c>
      <c r="B42" s="232">
        <f>SUM(C17:D17,C34:D34)</f>
        <v>76.23</v>
      </c>
      <c r="C42" s="233"/>
      <c r="D42" s="233"/>
      <c r="E42" s="233"/>
      <c r="F42" s="226"/>
      <c r="G42" s="226"/>
      <c r="H42" s="226"/>
      <c r="I42" s="226"/>
      <c r="J42" s="226"/>
      <c r="K42" s="226"/>
      <c r="L42" s="226"/>
      <c r="M42" s="226"/>
      <c r="N42" s="226"/>
      <c r="O42" s="226"/>
      <c r="P42" s="226"/>
      <c r="Q42" s="226"/>
      <c r="R42" s="226"/>
      <c r="S42" s="226"/>
      <c r="T42" s="226"/>
      <c r="U42" s="226"/>
      <c r="V42" s="226"/>
      <c r="W42" s="226"/>
      <c r="X42" s="62"/>
      <c r="Y42" s="62"/>
      <c r="Z42" s="62"/>
    </row>
    <row r="43" spans="1:26" ht="13.5" thickBot="1" x14ac:dyDescent="0.25">
      <c r="A43" s="234" t="s">
        <v>43</v>
      </c>
      <c r="B43" s="235">
        <f>B40-B42</f>
        <v>220.01999999999998</v>
      </c>
      <c r="C43" s="233"/>
      <c r="D43" s="233"/>
      <c r="E43" s="233"/>
      <c r="F43" s="226"/>
      <c r="G43" s="226"/>
      <c r="H43" s="226"/>
      <c r="I43" s="226"/>
      <c r="J43" s="226"/>
      <c r="K43" s="226"/>
      <c r="L43" s="226"/>
      <c r="M43" s="226"/>
      <c r="N43" s="226"/>
      <c r="O43" s="226"/>
      <c r="P43" s="226"/>
      <c r="Q43" s="226"/>
      <c r="R43" s="226"/>
      <c r="S43" s="226"/>
      <c r="T43" s="226"/>
      <c r="U43" s="226"/>
      <c r="V43" s="226"/>
      <c r="W43" s="226"/>
      <c r="X43" s="62"/>
      <c r="Y43" s="62"/>
      <c r="Z43" s="62"/>
    </row>
  </sheetData>
  <sheetProtection algorithmName="SHA-512" hashValue="Ia8oQia2jITWXHuHQCwUN1tqge+uxs0x5ySODqU7CKbwz7CKRjVgFKmahWWeJpuiYHr1PnoQ4YWsoE1Vf2620Q==" saltValue="OwgHob/p8evxvEcZOF6RkQ==" spinCount="100000" sheet="1" objects="1" scenarios="1"/>
  <sortState columnSort="1" ref="E1:Y36">
    <sortCondition ref="E1:Y1"/>
  </sortState>
  <conditionalFormatting sqref="Z1:AJ1">
    <cfRule type="duplicateValues" dxfId="14" priority="2"/>
  </conditionalFormatting>
  <conditionalFormatting sqref="E1:Y1">
    <cfRule type="duplicateValues" dxfId="13" priority="1"/>
  </conditionalFormatting>
  <dataValidations count="1">
    <dataValidation allowBlank="1" showDropDown="1" showInputMessage="1" showErrorMessage="1" errorTitle="Invalid!" error="This is not a valid employee." sqref="E1:AJ1"/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4" width="7.140625" style="241" bestFit="1" customWidth="1"/>
    <col min="5" max="5" width="8.42578125" style="241" bestFit="1" customWidth="1"/>
    <col min="6" max="6" width="8.28515625" style="241" bestFit="1" customWidth="1"/>
    <col min="7" max="7" width="6.5703125" style="241" bestFit="1" customWidth="1"/>
    <col min="8" max="8" width="9.42578125" style="241" bestFit="1" customWidth="1"/>
    <col min="9" max="37" width="4.85546875" style="241" bestFit="1" customWidth="1"/>
    <col min="38" max="16384" width="9.140625" style="241"/>
  </cols>
  <sheetData>
    <row r="1" spans="1:37" ht="12" thickBot="1" x14ac:dyDescent="0.25">
      <c r="A1" s="291" t="s">
        <v>119</v>
      </c>
      <c r="B1" s="292" t="s">
        <v>75</v>
      </c>
      <c r="C1" s="292" t="s">
        <v>40</v>
      </c>
      <c r="D1" s="533" t="s">
        <v>208</v>
      </c>
      <c r="E1" s="531" t="s">
        <v>214</v>
      </c>
      <c r="F1" s="531" t="s">
        <v>234</v>
      </c>
      <c r="G1" s="531" t="s">
        <v>177</v>
      </c>
      <c r="H1" s="531" t="s">
        <v>187</v>
      </c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5"/>
      <c r="AG1" s="535"/>
      <c r="AH1" s="535"/>
      <c r="AI1" s="535"/>
      <c r="AJ1" s="535"/>
      <c r="AK1" s="536"/>
    </row>
    <row r="2" spans="1:37" x14ac:dyDescent="0.2">
      <c r="A2" s="290">
        <f>IF(Import!V7&lt;&gt;"",Import!V7,"")</f>
        <v>42537</v>
      </c>
      <c r="B2" s="293">
        <f>SUMPRODUCT(D2:AK2,$D$19:$AK$19)</f>
        <v>35</v>
      </c>
      <c r="C2" s="523">
        <f t="shared" ref="C2:C17" si="0">SUM(D2:AK2)</f>
        <v>3.5</v>
      </c>
      <c r="D2" s="150">
        <f>SUMIFS(Import!$G:$G,Import!$A:$A,D$1,Import!$B:$B,$A2,Import!$C:$C,$A$1)</f>
        <v>1.75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1.75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0</v>
      </c>
      <c r="C3" s="523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0</v>
      </c>
      <c r="C4" s="523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0</v>
      </c>
      <c r="C5" s="523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65</v>
      </c>
      <c r="C6" s="523">
        <f t="shared" si="0"/>
        <v>7.75</v>
      </c>
      <c r="D6" s="150">
        <f>SUMIFS(Import!$G:$G,Import!$A:$A,D$1,Import!$B:$B,$A6,Import!$C:$C,$A$1)</f>
        <v>1.5</v>
      </c>
      <c r="E6" s="150">
        <f>SUMIFS(Import!$G:$G,Import!$A:$A,E$1,Import!$B:$B,$A6,Import!$C:$C,$A$1)</f>
        <v>1.25</v>
      </c>
      <c r="F6" s="150">
        <f>SUMIFS(Import!$G:$G,Import!$A:$A,F$1,Import!$B:$B,$A6,Import!$C:$C,$A$1)</f>
        <v>1.25</v>
      </c>
      <c r="G6" s="150">
        <f>SUMIFS(Import!$G:$G,Import!$A:$A,G$1,Import!$B:$B,$A6,Import!$C:$C,$A$1)</f>
        <v>2.75</v>
      </c>
      <c r="H6" s="150">
        <f>SUMIFS(Import!$G:$G,Import!$A:$A,H$1,Import!$B:$B,$A6,Import!$C:$C,$A$1)</f>
        <v>1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2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0</v>
      </c>
      <c r="C8" s="52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0</v>
      </c>
      <c r="C9" s="52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0</v>
      </c>
      <c r="C10" s="52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0</v>
      </c>
      <c r="C11" s="52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0</v>
      </c>
      <c r="C12" s="52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52.5</v>
      </c>
      <c r="C13" s="523">
        <f t="shared" si="0"/>
        <v>5.25</v>
      </c>
      <c r="D13" s="150">
        <f>SUMIFS(Import!$G:$G,Import!$A:$A,D$1,Import!$B:$B,$A13,Import!$C:$C,$A$1)</f>
        <v>1.5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2.25</v>
      </c>
      <c r="H13" s="150">
        <f>SUMIFS(Import!$G:$G,Import!$A:$A,H$1,Import!$B:$B,$A13,Import!$C:$C,$A$1)</f>
        <v>1.5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2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2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2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IF(Import!V22&lt;&gt;"",Import!V22,"")</f>
        <v/>
      </c>
      <c r="B17" s="293">
        <f t="shared" si="1"/>
        <v>0</v>
      </c>
      <c r="C17" s="52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152.5</v>
      </c>
      <c r="C18" s="294">
        <f t="shared" si="2"/>
        <v>16.5</v>
      </c>
      <c r="D18" s="102">
        <f>SUM(D2:D17)</f>
        <v>4.75</v>
      </c>
      <c r="E18" s="102">
        <f>SUM(E2:E17)</f>
        <v>1.25</v>
      </c>
      <c r="F18" s="102">
        <f>SUM(F2:F17)</f>
        <v>1.25</v>
      </c>
      <c r="G18" s="102">
        <f>SUM(G2:G17)</f>
        <v>6.75</v>
      </c>
      <c r="H18" s="102">
        <f>SUM(H2:H17)</f>
        <v>2.5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2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10</v>
      </c>
      <c r="F19" s="165">
        <f>SUMIF(Total!$Z:$Z,F1,Total!$B:$B)</f>
        <v>0</v>
      </c>
      <c r="G19" s="165">
        <f>SUMIF(Total!$Z:$Z,G1,Total!$B:$B)</f>
        <v>10</v>
      </c>
      <c r="H19" s="165">
        <f>SUMIF(Total!$Z:$Z,H1,Total!$B:$B)</f>
        <v>10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2" thickBot="1" x14ac:dyDescent="0.25">
      <c r="C20" s="240" t="s">
        <v>42</v>
      </c>
      <c r="D20" s="173">
        <f>D18*D19</f>
        <v>47.5</v>
      </c>
      <c r="E20" s="174">
        <f>E18*E19</f>
        <v>12.5</v>
      </c>
      <c r="F20" s="174">
        <f>F18*F19</f>
        <v>0</v>
      </c>
      <c r="G20" s="174">
        <f>G18*G19</f>
        <v>67.5</v>
      </c>
      <c r="H20" s="174">
        <f>H18*H19</f>
        <v>25</v>
      </c>
      <c r="I20" s="174">
        <f>I18*I19</f>
        <v>0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39.65</v>
      </c>
    </row>
    <row r="22" spans="1:37" ht="12" thickBot="1" x14ac:dyDescent="0.25">
      <c r="A22" s="297" t="s">
        <v>18</v>
      </c>
      <c r="B22" s="298">
        <f>B18+B21</f>
        <v>192.15</v>
      </c>
    </row>
    <row r="23" spans="1:37" x14ac:dyDescent="0.2">
      <c r="A23" s="440"/>
      <c r="H23" s="454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YH9FwmlJyv60J5QQ5oO6AWeIDuEmgPbMCQPVxWU4i25F9lAvmsnfuwsFH8/PDLz3lqoRmU1LBgxu0LrRFj4SIw==" saltValue="BLP0BICVT805qZ2E+y7pvg==" spinCount="100000" sheet="1" objects="1" scenarios="1"/>
  <sortState columnSort="1" ref="D1:AK20">
    <sortCondition ref="D1:AK1"/>
  </sortState>
  <customSheetViews>
    <customSheetView guid="{802CA4C3-1A0C-4029-B73F-1EE5B8B22311}">
      <pageMargins left="0.7" right="0.7" top="0.75" bottom="0.75" header="0.3" footer="0.3"/>
      <pageSetup orientation="portrait" r:id="rId1"/>
    </customSheetView>
  </customSheetViews>
  <conditionalFormatting sqref="D1:AK1">
    <cfRule type="duplicateValues" dxfId="12" priority="6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/>
  </sheetPr>
  <dimension ref="A1:BK247"/>
  <sheetViews>
    <sheetView zoomScale="85" zoomScaleNormal="85" workbookViewId="0">
      <pane xSplit="2" ySplit="1" topLeftCell="AD188" activePane="bottomRight" state="frozen"/>
      <selection pane="topRight" activeCell="C1" sqref="C1"/>
      <selection pane="bottomLeft" activeCell="A2" sqref="A2"/>
      <selection pane="bottomRight" activeCell="AX1" sqref="AX1"/>
    </sheetView>
  </sheetViews>
  <sheetFormatPr defaultColWidth="14" defaultRowHeight="11.25" x14ac:dyDescent="0.2"/>
  <cols>
    <col min="1" max="1" width="19.28515625" style="286" bestFit="1" customWidth="1"/>
    <col min="2" max="2" width="11.7109375" style="246" bestFit="1" customWidth="1"/>
    <col min="3" max="3" width="10.28515625" style="246" bestFit="1" customWidth="1"/>
    <col min="4" max="4" width="8" style="246" bestFit="1" customWidth="1"/>
    <col min="5" max="5" width="8.7109375" style="246" bestFit="1" customWidth="1"/>
    <col min="6" max="6" width="8.42578125" style="246" bestFit="1" customWidth="1"/>
    <col min="7" max="7" width="10.28515625" style="246" bestFit="1" customWidth="1"/>
    <col min="8" max="9" width="9" style="246" bestFit="1" customWidth="1"/>
    <col min="10" max="10" width="10.42578125" style="246" bestFit="1" customWidth="1"/>
    <col min="11" max="11" width="13.42578125" style="246" bestFit="1" customWidth="1"/>
    <col min="12" max="12" width="9.42578125" style="246" bestFit="1" customWidth="1"/>
    <col min="13" max="13" width="9" style="246" bestFit="1" customWidth="1"/>
    <col min="14" max="14" width="8.5703125" style="246" bestFit="1" customWidth="1"/>
    <col min="15" max="15" width="8" style="246" bestFit="1" customWidth="1"/>
    <col min="16" max="16" width="7.42578125" style="246" bestFit="1" customWidth="1"/>
    <col min="17" max="17" width="7.140625" style="246" bestFit="1" customWidth="1"/>
    <col min="18" max="18" width="7" style="246" bestFit="1" customWidth="1"/>
    <col min="19" max="19" width="7.42578125" style="246" bestFit="1" customWidth="1"/>
    <col min="20" max="20" width="10.28515625" style="246" bestFit="1" customWidth="1"/>
    <col min="21" max="21" width="9.28515625" style="246" bestFit="1" customWidth="1"/>
    <col min="22" max="22" width="7.5703125" style="246" bestFit="1" customWidth="1"/>
    <col min="23" max="23" width="11.5703125" style="246" bestFit="1" customWidth="1"/>
    <col min="24" max="24" width="14.140625" style="246" bestFit="1" customWidth="1"/>
    <col min="25" max="25" width="8" style="246" bestFit="1" customWidth="1"/>
    <col min="26" max="26" width="9.28515625" style="246" bestFit="1" customWidth="1"/>
    <col min="27" max="27" width="10.85546875" style="246" bestFit="1" customWidth="1"/>
    <col min="28" max="28" width="10.5703125" style="246" bestFit="1" customWidth="1"/>
    <col min="29" max="29" width="9.7109375" style="246" bestFit="1" customWidth="1"/>
    <col min="30" max="30" width="9.85546875" style="246" bestFit="1" customWidth="1"/>
    <col min="31" max="31" width="10.5703125" style="246" bestFit="1" customWidth="1"/>
    <col min="32" max="32" width="7" style="246" bestFit="1" customWidth="1"/>
    <col min="33" max="33" width="9.42578125" style="246" bestFit="1" customWidth="1"/>
    <col min="34" max="34" width="9.85546875" style="246" bestFit="1" customWidth="1"/>
    <col min="35" max="35" width="7.5703125" style="246" bestFit="1" customWidth="1"/>
    <col min="36" max="36" width="9" style="246" bestFit="1" customWidth="1"/>
    <col min="37" max="37" width="9.42578125" style="246" bestFit="1" customWidth="1"/>
    <col min="38" max="50" width="6.7109375" style="246" bestFit="1" customWidth="1"/>
    <col min="51" max="16384" width="14" style="246"/>
  </cols>
  <sheetData>
    <row r="1" spans="1:50" ht="12" thickBot="1" x14ac:dyDescent="0.25">
      <c r="A1" s="242" t="s">
        <v>10</v>
      </c>
      <c r="B1" s="243" t="s">
        <v>8</v>
      </c>
      <c r="C1" s="244" t="str">
        <f>Total!$Z4</f>
        <v>Anderson Jo</v>
      </c>
      <c r="D1" s="245" t="str">
        <f>Total!$Z5</f>
        <v>Arroyo Ty</v>
      </c>
      <c r="E1" s="245" t="str">
        <f>Total!$Z6</f>
        <v>Barnyak Al</v>
      </c>
      <c r="F1" s="245" t="str">
        <f>Total!$Z7</f>
        <v>Brewer Be</v>
      </c>
      <c r="G1" s="245" t="str">
        <f>Total!$Z8</f>
        <v>Bringgold Ch</v>
      </c>
      <c r="H1" s="245" t="str">
        <f>Total!$Z9</f>
        <v>Cannon Da</v>
      </c>
      <c r="I1" s="245" t="str">
        <f>Total!$Z10</f>
        <v>Cardelli Ma</v>
      </c>
      <c r="J1" s="245" t="str">
        <f>Total!$Z11</f>
        <v>Carmenita Ja</v>
      </c>
      <c r="K1" s="245" t="str">
        <f>Total!$Z12</f>
        <v>Dieffenbacher Be</v>
      </c>
      <c r="L1" s="245" t="str">
        <f>Total!$Z13</f>
        <v>Ellescas Ad</v>
      </c>
      <c r="M1" s="245" t="str">
        <f>Total!$Z14</f>
        <v>Esquivel Je</v>
      </c>
      <c r="N1" s="245" t="str">
        <f>Total!$Z15</f>
        <v>Flores Os</v>
      </c>
      <c r="O1" s="245" t="str">
        <f>Total!$Z16</f>
        <v>Grecin An</v>
      </c>
      <c r="P1" s="245" t="str">
        <f>Total!$Z17</f>
        <v>Heflin Jo</v>
      </c>
      <c r="Q1" s="245" t="str">
        <f>Total!$Z18</f>
        <v>Kane Ro</v>
      </c>
      <c r="R1" s="245" t="str">
        <f>Total!$Z19</f>
        <v>Klein Mi</v>
      </c>
      <c r="S1" s="245" t="str">
        <f>Total!$Z20</f>
        <v>Knight Al</v>
      </c>
      <c r="T1" s="245" t="str">
        <f>Total!$Z21</f>
        <v>Levesque Qu</v>
      </c>
      <c r="U1" s="245" t="str">
        <f>Total!$Z22</f>
        <v>Madkins Ty</v>
      </c>
      <c r="V1" s="245" t="str">
        <f>Total!$Z23</f>
        <v>Martin Ni</v>
      </c>
      <c r="W1" s="245" t="str">
        <f>Total!$Z24</f>
        <v>McLaughlin Da</v>
      </c>
      <c r="X1" s="245" t="str">
        <f>Total!$Z25</f>
        <v>Ocampo-Mora Ce</v>
      </c>
      <c r="Y1" s="245" t="str">
        <f>Total!$Z26</f>
        <v>Pribilo Ch</v>
      </c>
      <c r="Z1" s="245" t="str">
        <f>Total!$Z27</f>
        <v>Ramsier Sa</v>
      </c>
      <c r="AA1" s="245" t="str">
        <f>Total!$Z28</f>
        <v>Rochester Da</v>
      </c>
      <c r="AB1" s="245" t="str">
        <f>Total!$Z29</f>
        <v>Rodriguez Be</v>
      </c>
      <c r="AC1" s="245" t="str">
        <f>Total!$Z30</f>
        <v>Semeryuk Ti</v>
      </c>
      <c r="AD1" s="245" t="str">
        <f>Total!$Z31</f>
        <v>Simmons Br</v>
      </c>
      <c r="AE1" s="245" t="str">
        <f>Total!$Z32</f>
        <v>Skogberg Ma</v>
      </c>
      <c r="AF1" s="245" t="str">
        <f>Total!$Z33</f>
        <v>Snow Ky</v>
      </c>
      <c r="AG1" s="245" t="str">
        <f>Total!$Z34</f>
        <v>Tedeschi Tr</v>
      </c>
      <c r="AH1" s="245" t="str">
        <f>Total!$Z35</f>
        <v>Thimmes Se</v>
      </c>
      <c r="AI1" s="245" t="str">
        <f>Total!$Z36</f>
        <v>Torres Vi</v>
      </c>
      <c r="AJ1" s="245" t="str">
        <f>Total!$Z37</f>
        <v>Veilleux Ma</v>
      </c>
      <c r="AK1" s="245" t="str">
        <f>Total!$Z38</f>
        <v>Wedman Ke</v>
      </c>
      <c r="AL1" s="245" t="str">
        <f>Total!$Z39</f>
        <v xml:space="preserve"> </v>
      </c>
      <c r="AM1" s="245" t="str">
        <f>Total!$Z40</f>
        <v xml:space="preserve"> </v>
      </c>
      <c r="AN1" s="245" t="str">
        <f>Total!$Z41</f>
        <v xml:space="preserve"> </v>
      </c>
      <c r="AO1" s="245" t="str">
        <f>Total!$Z42</f>
        <v xml:space="preserve"> </v>
      </c>
      <c r="AP1" s="245" t="str">
        <f>Total!$Z43</f>
        <v xml:space="preserve"> </v>
      </c>
      <c r="AQ1" s="245" t="str">
        <f>Total!$Z44</f>
        <v xml:space="preserve"> </v>
      </c>
      <c r="AR1" s="245" t="str">
        <f>Total!$Z45</f>
        <v xml:space="preserve"> </v>
      </c>
      <c r="AS1" s="245" t="str">
        <f>Total!$Z46</f>
        <v xml:space="preserve"> </v>
      </c>
      <c r="AT1" s="245" t="str">
        <f>Total!$Z47</f>
        <v xml:space="preserve"> </v>
      </c>
      <c r="AU1" s="245" t="str">
        <f>Total!$Z48</f>
        <v xml:space="preserve"> </v>
      </c>
      <c r="AV1" s="245" t="str">
        <f>Total!$Z49</f>
        <v xml:space="preserve"> </v>
      </c>
      <c r="AW1" s="245" t="str">
        <f>Total!$Z50</f>
        <v xml:space="preserve"> </v>
      </c>
      <c r="AX1" s="466" t="str">
        <f>Total!$Z51</f>
        <v xml:space="preserve"> </v>
      </c>
    </row>
    <row r="2" spans="1:50" x14ac:dyDescent="0.2">
      <c r="A2" s="247">
        <f>Import!V7</f>
        <v>42537</v>
      </c>
      <c r="B2" s="248" t="s">
        <v>77</v>
      </c>
      <c r="C2" s="249">
        <f>SUMPRODUCT((Driver!$A$2:$A$17=$A2)*(DriverEmp=C$1),Driver!$C$2:$V$17)</f>
        <v>0</v>
      </c>
      <c r="D2" s="250">
        <f>SUMPRODUCT((Driver!$A$2:$A$17=$A2)*(DriverEmp=D$1),Driver!$C$2:$V$17)</f>
        <v>0</v>
      </c>
      <c r="E2" s="250">
        <f>SUMPRODUCT((Driver!$A$2:$A$17=$A2)*(DriverEmp=E$1),Driver!$C$2:$V$17)</f>
        <v>0</v>
      </c>
      <c r="F2" s="250">
        <f>SUMPRODUCT((Driver!$A$2:$A$17=$A2)*(DriverEmp=F$1),Driver!$C$2:$V$17)</f>
        <v>0</v>
      </c>
      <c r="G2" s="250">
        <f>SUMPRODUCT((Driver!$A$2:$A$17=$A2)*(DriverEmp=G$1),Driver!$C$2:$V$17)</f>
        <v>0</v>
      </c>
      <c r="H2" s="250">
        <f>SUMPRODUCT((Driver!$A$2:$A$17=$A2)*(DriverEmp=H$1),Driver!$C$2:$V$17)</f>
        <v>0</v>
      </c>
      <c r="I2" s="250">
        <f>SUMPRODUCT((Driver!$A$2:$A$17=$A2)*(DriverEmp=I$1),Driver!$C$2:$V$17)</f>
        <v>0</v>
      </c>
      <c r="J2" s="250">
        <f>SUMPRODUCT((Driver!$A$2:$A$17=$A2)*(DriverEmp=J$1),Driver!$C$2:$V$17)</f>
        <v>0</v>
      </c>
      <c r="K2" s="250">
        <f>SUMPRODUCT((Driver!$A$2:$A$17=$A2)*(DriverEmp=K$1),Driver!$C$2:$V$17)</f>
        <v>0</v>
      </c>
      <c r="L2" s="250">
        <f>SUMPRODUCT((Driver!$A$2:$A$17=$A2)*(DriverEmp=L$1),Driver!$C$2:$V$17)</f>
        <v>0</v>
      </c>
      <c r="M2" s="250">
        <f>SUMPRODUCT((Driver!$A$2:$A$17=$A2)*(DriverEmp=M$1),Driver!$C$2:$V$17)</f>
        <v>0</v>
      </c>
      <c r="N2" s="250">
        <f>SUMPRODUCT((Driver!$A$2:$A$17=$A2)*(DriverEmp=N$1),Driver!$C$2:$V$17)</f>
        <v>0</v>
      </c>
      <c r="O2" s="250">
        <f>SUMPRODUCT((Driver!$A$2:$A$17=$A2)*(DriverEmp=O$1),Driver!$C$2:$V$17)</f>
        <v>0</v>
      </c>
      <c r="P2" s="250">
        <f>SUMPRODUCT((Driver!$A$2:$A$17=$A2)*(DriverEmp=P$1),Driver!$C$2:$V$17)</f>
        <v>0</v>
      </c>
      <c r="Q2" s="250">
        <f>SUMPRODUCT((Driver!$A$2:$A$17=$A2)*(DriverEmp=Q$1),Driver!$C$2:$V$17)</f>
        <v>0</v>
      </c>
      <c r="R2" s="250">
        <f>SUMPRODUCT((Driver!$A$2:$A$17=$A2)*(DriverEmp=R$1),Driver!$C$2:$V$17)</f>
        <v>0</v>
      </c>
      <c r="S2" s="250">
        <f>SUMPRODUCT((Driver!$A$2:$A$17=$A2)*(DriverEmp=S$1),Driver!$C$2:$V$17)</f>
        <v>0</v>
      </c>
      <c r="T2" s="250">
        <f>SUMPRODUCT((Driver!$A$2:$A$17=$A2)*(DriverEmp=T$1),Driver!$C$2:$V$17)</f>
        <v>0</v>
      </c>
      <c r="U2" s="250">
        <f>SUMPRODUCT((Driver!$A$2:$A$17=$A2)*(DriverEmp=U$1),Driver!$C$2:$V$17)</f>
        <v>0</v>
      </c>
      <c r="V2" s="250">
        <f>SUMPRODUCT((Driver!$A$2:$A$17=$A2)*(DriverEmp=V$1),Driver!$C$2:$V$17)</f>
        <v>0</v>
      </c>
      <c r="W2" s="250">
        <f>SUMPRODUCT((Driver!$A$2:$A$17=$A2)*(DriverEmp=W$1),Driver!$C$2:$V$17)</f>
        <v>0</v>
      </c>
      <c r="X2" s="250">
        <f>SUMPRODUCT((Driver!$A$2:$A$17=$A2)*(DriverEmp=X$1),Driver!$C$2:$V$17)</f>
        <v>0</v>
      </c>
      <c r="Y2" s="250">
        <f>SUMPRODUCT((Driver!$A$2:$A$17=$A2)*(DriverEmp=Y$1),Driver!$C$2:$V$17)</f>
        <v>0</v>
      </c>
      <c r="Z2" s="250">
        <f>SUMPRODUCT((Driver!$A$2:$A$17=$A2)*(DriverEmp=Z$1),Driver!$C$2:$V$17)</f>
        <v>0</v>
      </c>
      <c r="AA2" s="250">
        <f>SUMPRODUCT((Driver!$A$2:$A$17=$A2)*(DriverEmp=AA$1),Driver!$C$2:$V$17)</f>
        <v>0</v>
      </c>
      <c r="AB2" s="250">
        <f>SUMPRODUCT((Driver!$A$2:$A$17=$A2)*(DriverEmp=AB$1),Driver!$C$2:$V$17)</f>
        <v>0</v>
      </c>
      <c r="AC2" s="250">
        <f>SUMPRODUCT((Driver!$A$2:$A$17=$A2)*(DriverEmp=AC$1),Driver!$C$2:$V$17)</f>
        <v>0</v>
      </c>
      <c r="AD2" s="250">
        <f>SUMPRODUCT((Driver!$A$2:$A$17=$A2)*(DriverEmp=AD$1),Driver!$C$2:$V$17)</f>
        <v>0</v>
      </c>
      <c r="AE2" s="250">
        <f>SUMPRODUCT((Driver!$A$2:$A$17=$A2)*(DriverEmp=AE$1),Driver!$C$2:$V$17)</f>
        <v>0</v>
      </c>
      <c r="AF2" s="250">
        <f>SUMPRODUCT((Driver!$A$2:$A$17=$A2)*(DriverEmp=AF$1),Driver!$C$2:$V$17)</f>
        <v>0</v>
      </c>
      <c r="AG2" s="250">
        <f>SUMPRODUCT((Driver!$A$2:$A$17=$A2)*(DriverEmp=AG$1),Driver!$C$2:$V$17)</f>
        <v>0</v>
      </c>
      <c r="AH2" s="250">
        <f>SUMPRODUCT((Driver!$A$2:$A$17=$A2)*(DriverEmp=AH$1),Driver!$C$2:$V$17)</f>
        <v>0</v>
      </c>
      <c r="AI2" s="250">
        <f>SUMPRODUCT((Driver!$A$2:$A$17=$A2)*(DriverEmp=AI$1),Driver!$C$2:$V$17)</f>
        <v>0</v>
      </c>
      <c r="AJ2" s="250">
        <f>SUMPRODUCT((Driver!$A$2:$A$17=$A2)*(DriverEmp=AJ$1),Driver!$C$2:$V$17)</f>
        <v>0</v>
      </c>
      <c r="AK2" s="250">
        <f>SUMPRODUCT((Driver!$A$2:$A$17=$A2)*(DriverEmp=AK$1),Driver!$C$2:$V$17)</f>
        <v>0</v>
      </c>
      <c r="AL2" s="250">
        <f>SUMPRODUCT((Driver!$A$2:$A$17=$A2)*(DriverEmp=AL$1),Driver!$C$2:$V$17)</f>
        <v>0</v>
      </c>
      <c r="AM2" s="250">
        <f>SUMPRODUCT((Driver!$A$2:$A$17=$A2)*(DriverEmp=AM$1),Driver!$C$2:$V$17)</f>
        <v>0</v>
      </c>
      <c r="AN2" s="250">
        <f>SUMPRODUCT((Driver!$A$2:$A$17=$A2)*(DriverEmp=AN$1),Driver!$C$2:$V$17)</f>
        <v>0</v>
      </c>
      <c r="AO2" s="250">
        <f>SUMPRODUCT((Driver!$A$2:$A$17=$A2)*(DriverEmp=AO$1),Driver!$C$2:$V$17)</f>
        <v>0</v>
      </c>
      <c r="AP2" s="250">
        <f>SUMPRODUCT((Driver!$A$2:$A$17=$A2)*(DriverEmp=AP$1),Driver!$C$2:$V$17)</f>
        <v>0</v>
      </c>
      <c r="AQ2" s="250">
        <f>SUMPRODUCT((Driver!$A$2:$A$17=$A2)*(DriverEmp=AQ$1),Driver!$C$2:$V$17)</f>
        <v>0</v>
      </c>
      <c r="AR2" s="250">
        <f>SUMPRODUCT((Driver!$A$2:$A$17=$A2)*(DriverEmp=AR$1),Driver!$C$2:$V$17)</f>
        <v>0</v>
      </c>
      <c r="AS2" s="250">
        <f>SUMPRODUCT((Driver!$A$2:$A$17=$A2)*(DriverEmp=AS$1),Driver!$C$2:$V$17)</f>
        <v>0</v>
      </c>
      <c r="AT2" s="250">
        <f>SUMPRODUCT((Driver!$A$2:$A$17=$A2)*(DriverEmp=AT$1),Driver!$C$2:$V$17)</f>
        <v>0</v>
      </c>
      <c r="AU2" s="250">
        <f>SUMPRODUCT((Driver!$A$2:$A$17=$A2)*(DriverEmp=AU$1),Driver!$C$2:$V$17)</f>
        <v>0</v>
      </c>
      <c r="AV2" s="250">
        <f>SUMPRODUCT((Driver!$A$2:$A$17=$A2)*(DriverEmp=AV$1),Driver!$C$2:$V$17)</f>
        <v>0</v>
      </c>
      <c r="AW2" s="250">
        <f>SUMPRODUCT((Driver!$A$2:$A$17=$A2)*(DriverEmp=AW$1),Driver!$C$2:$V$17)</f>
        <v>0</v>
      </c>
      <c r="AX2" s="467">
        <f>SUMPRODUCT((Driver!$A$2:$A$17=$A2)*(DriverEmp=AX$1),Driver!$C$2:$V$17)</f>
        <v>0</v>
      </c>
    </row>
    <row r="3" spans="1:50" x14ac:dyDescent="0.2">
      <c r="A3" s="247">
        <f>A2</f>
        <v>42537</v>
      </c>
      <c r="B3" s="251" t="str">
        <f>Total!$H$1</f>
        <v>PP</v>
      </c>
      <c r="C3" s="249">
        <f>SUMPRODUCT((PP!$A$2:$A$80=$A3)*(PPEmp=C$1),PP!$D$2:$BD$80)</f>
        <v>0</v>
      </c>
      <c r="D3" s="250">
        <f>SUMPRODUCT((PP!$A$2:$A$80=$A3)*(PPEmp=D$1),PP!$D$2:$BD$80)</f>
        <v>0</v>
      </c>
      <c r="E3" s="250">
        <f>SUMPRODUCT((PP!$A$2:$A$80=$A3)*(PPEmp=E$1),PP!$D$2:$BD$80)</f>
        <v>0</v>
      </c>
      <c r="F3" s="250">
        <f>SUMPRODUCT((PP!$A$2:$A$80=$A3)*(PPEmp=F$1),PP!$D$2:$BD$80)</f>
        <v>0</v>
      </c>
      <c r="G3" s="250">
        <f>SUMPRODUCT((PP!$A$2:$A$80=$A3)*(PPEmp=G$1),PP!$D$2:$BD$80)</f>
        <v>0</v>
      </c>
      <c r="H3" s="250">
        <f>SUMPRODUCT((PP!$A$2:$A$80=$A3)*(PPEmp=H$1),PP!$D$2:$BD$80)</f>
        <v>0</v>
      </c>
      <c r="I3" s="250">
        <f>SUMPRODUCT((PP!$A$2:$A$80=$A3)*(PPEmp=I$1),PP!$D$2:$BD$80)</f>
        <v>0</v>
      </c>
      <c r="J3" s="250">
        <f>SUMPRODUCT((PP!$A$2:$A$80=$A3)*(PPEmp=J$1),PP!$D$2:$BD$80)</f>
        <v>0</v>
      </c>
      <c r="K3" s="250">
        <f>SUMPRODUCT((PP!$A$2:$A$80=$A3)*(PPEmp=K$1),PP!$D$2:$BD$80)</f>
        <v>0</v>
      </c>
      <c r="L3" s="250">
        <f>SUMPRODUCT((PP!$A$2:$A$80=$A3)*(PPEmp=L$1),PP!$D$2:$BD$80)</f>
        <v>0</v>
      </c>
      <c r="M3" s="250">
        <f>SUMPRODUCT((PP!$A$2:$A$80=$A3)*(PPEmp=M$1),PP!$D$2:$BD$80)</f>
        <v>0</v>
      </c>
      <c r="N3" s="250">
        <f>SUMPRODUCT((PP!$A$2:$A$80=$A3)*(PPEmp=N$1),PP!$D$2:$BD$80)</f>
        <v>0</v>
      </c>
      <c r="O3" s="250">
        <f>SUMPRODUCT((PP!$A$2:$A$80=$A3)*(PPEmp=O$1),PP!$D$2:$BD$80)</f>
        <v>0</v>
      </c>
      <c r="P3" s="250">
        <f>SUMPRODUCT((PP!$A$2:$A$80=$A3)*(PPEmp=P$1),PP!$D$2:$BD$80)</f>
        <v>0</v>
      </c>
      <c r="Q3" s="250">
        <f>SUMPRODUCT((PP!$A$2:$A$80=$A3)*(PPEmp=Q$1),PP!$D$2:$BD$80)</f>
        <v>0</v>
      </c>
      <c r="R3" s="250">
        <f>SUMPRODUCT((PP!$A$2:$A$80=$A3)*(PPEmp=R$1),PP!$D$2:$BD$80)</f>
        <v>0</v>
      </c>
      <c r="S3" s="250">
        <f>SUMPRODUCT((PP!$A$2:$A$80=$A3)*(PPEmp=S$1),PP!$D$2:$BD$80)</f>
        <v>0</v>
      </c>
      <c r="T3" s="250">
        <f>SUMPRODUCT((PP!$A$2:$A$80=$A3)*(PPEmp=T$1),PP!$D$2:$BD$80)</f>
        <v>0</v>
      </c>
      <c r="U3" s="250">
        <f>SUMPRODUCT((PP!$A$2:$A$80=$A3)*(PPEmp=U$1),PP!$D$2:$BD$80)</f>
        <v>0</v>
      </c>
      <c r="V3" s="250">
        <f>SUMPRODUCT((PP!$A$2:$A$80=$A3)*(PPEmp=V$1),PP!$D$2:$BD$80)</f>
        <v>0</v>
      </c>
      <c r="W3" s="250">
        <f>SUMPRODUCT((PP!$A$2:$A$80=$A3)*(PPEmp=W$1),PP!$D$2:$BD$80)</f>
        <v>0</v>
      </c>
      <c r="X3" s="250">
        <f>SUMPRODUCT((PP!$A$2:$A$80=$A3)*(PPEmp=X$1),PP!$D$2:$BD$80)</f>
        <v>0</v>
      </c>
      <c r="Y3" s="250">
        <f>SUMPRODUCT((PP!$A$2:$A$80=$A3)*(PPEmp=Y$1),PP!$D$2:$BD$80)</f>
        <v>0</v>
      </c>
      <c r="Z3" s="250">
        <f>SUMPRODUCT((PP!$A$2:$A$80=$A3)*(PPEmp=Z$1),PP!$D$2:$BD$80)</f>
        <v>0</v>
      </c>
      <c r="AA3" s="250">
        <f>SUMPRODUCT((PP!$A$2:$A$80=$A3)*(PPEmp=AA$1),PP!$D$2:$BD$80)</f>
        <v>0</v>
      </c>
      <c r="AB3" s="250">
        <f>SUMPRODUCT((PP!$A$2:$A$80=$A3)*(PPEmp=AB$1),PP!$D$2:$BD$80)</f>
        <v>0</v>
      </c>
      <c r="AC3" s="250">
        <f>SUMPRODUCT((PP!$A$2:$A$80=$A3)*(PPEmp=AC$1),PP!$D$2:$BD$80)</f>
        <v>0</v>
      </c>
      <c r="AD3" s="250">
        <f>SUMPRODUCT((PP!$A$2:$A$80=$A3)*(PPEmp=AD$1),PP!$D$2:$BD$80)</f>
        <v>0</v>
      </c>
      <c r="AE3" s="250">
        <f>SUMPRODUCT((PP!$A$2:$A$80=$A3)*(PPEmp=AE$1),PP!$D$2:$BD$80)</f>
        <v>0</v>
      </c>
      <c r="AF3" s="250">
        <f>SUMPRODUCT((PP!$A$2:$A$80=$A3)*(PPEmp=AF$1),PP!$D$2:$BD$80)</f>
        <v>0</v>
      </c>
      <c r="AG3" s="250">
        <f>SUMPRODUCT((PP!$A$2:$A$80=$A3)*(PPEmp=AG$1),PP!$D$2:$BD$80)</f>
        <v>0</v>
      </c>
      <c r="AH3" s="250">
        <f>SUMPRODUCT((PP!$A$2:$A$80=$A3)*(PPEmp=AH$1),PP!$D$2:$BD$80)</f>
        <v>0</v>
      </c>
      <c r="AI3" s="250">
        <f>SUMPRODUCT((PP!$A$2:$A$80=$A3)*(PPEmp=AI$1),PP!$D$2:$BD$80)</f>
        <v>0</v>
      </c>
      <c r="AJ3" s="250">
        <f>SUMPRODUCT((PP!$A$2:$A$80=$A3)*(PPEmp=AJ$1),PP!$D$2:$BD$80)</f>
        <v>0</v>
      </c>
      <c r="AK3" s="250">
        <f>SUMPRODUCT((PP!$A$2:$A$80=$A3)*(PPEmp=AK$1),PP!$D$2:$BD$80)</f>
        <v>0</v>
      </c>
      <c r="AL3" s="250">
        <f>SUMPRODUCT((PP!$A$2:$A$80=$A3)*(PPEmp=AL$1),PP!$D$2:$BD$80)</f>
        <v>0</v>
      </c>
      <c r="AM3" s="250">
        <f>SUMPRODUCT((PP!$A$2:$A$80=$A3)*(PPEmp=AM$1),PP!$D$2:$BD$80)</f>
        <v>0</v>
      </c>
      <c r="AN3" s="250">
        <f>SUMPRODUCT((PP!$A$2:$A$80=$A3)*(PPEmp=AN$1),PP!$D$2:$BD$80)</f>
        <v>0</v>
      </c>
      <c r="AO3" s="250">
        <f>SUMPRODUCT((PP!$A$2:$A$80=$A3)*(PPEmp=AO$1),PP!$D$2:$BD$80)</f>
        <v>0</v>
      </c>
      <c r="AP3" s="250">
        <f>SUMPRODUCT((PP!$A$2:$A$80=$A3)*(PPEmp=AP$1),PP!$D$2:$BD$80)</f>
        <v>0</v>
      </c>
      <c r="AQ3" s="250">
        <f>SUMPRODUCT((PP!$A$2:$A$80=$A3)*(PPEmp=AQ$1),PP!$D$2:$BD$80)</f>
        <v>0</v>
      </c>
      <c r="AR3" s="250">
        <f>SUMPRODUCT((PP!$A$2:$A$80=$A3)*(PPEmp=AR$1),PP!$D$2:$BD$80)</f>
        <v>0</v>
      </c>
      <c r="AS3" s="250">
        <f>SUMPRODUCT((PP!$A$2:$A$80=$A3)*(PPEmp=AS$1),PP!$D$2:$BD$80)</f>
        <v>0</v>
      </c>
      <c r="AT3" s="250">
        <f>SUMPRODUCT((PP!$A$2:$A$80=$A3)*(PPEmp=AT$1),PP!$D$2:$BD$80)</f>
        <v>0</v>
      </c>
      <c r="AU3" s="250">
        <f>SUMPRODUCT((PP!$A$2:$A$80=$A3)*(PPEmp=AU$1),PP!$D$2:$BD$80)</f>
        <v>0</v>
      </c>
      <c r="AV3" s="250">
        <f>SUMPRODUCT((PP!$A$2:$A$80=$A3)*(PPEmp=AV$1),PP!$D$2:$BD$80)</f>
        <v>0</v>
      </c>
      <c r="AW3" s="250">
        <f>SUMPRODUCT((PP!$A$2:$A$80=$A3)*(PPEmp=AW$1),PP!$D$2:$BD$80)</f>
        <v>0</v>
      </c>
      <c r="AX3" s="467">
        <f>SUMPRODUCT((PP!$A$2:$A$80=$A3)*(PPEmp=AX$1),PP!$D$2:$BD$80)</f>
        <v>0</v>
      </c>
    </row>
    <row r="4" spans="1:50" x14ac:dyDescent="0.2">
      <c r="A4" s="247">
        <f t="shared" ref="A4:A14" si="0">A3</f>
        <v>42537</v>
      </c>
      <c r="B4" s="252" t="str">
        <f>Total!$J$1</f>
        <v>FH</v>
      </c>
      <c r="C4" s="249">
        <f>SUMPRODUCT((FH!$A$2:$A$97=$A4)*(FHEmp=C$1),FH!$E$2:$AZ$97)</f>
        <v>0</v>
      </c>
      <c r="D4" s="250">
        <f>SUMPRODUCT((FH!$A$2:$A$97=$A4)*(FHEmp=D$1),FH!$E$2:$AZ$97)</f>
        <v>0</v>
      </c>
      <c r="E4" s="250">
        <f>SUMPRODUCT((FH!$A$2:$A$97=$A4)*(FHEmp=E$1),FH!$E$2:$AZ$97)</f>
        <v>0</v>
      </c>
      <c r="F4" s="250">
        <f>SUMPRODUCT((FH!$A$2:$A$97=$A4)*(FHEmp=F$1),FH!$E$2:$AZ$97)</f>
        <v>0</v>
      </c>
      <c r="G4" s="250">
        <f>SUMPRODUCT((FH!$A$2:$A$97=$A4)*(FHEmp=G$1),FH!$E$2:$AZ$97)</f>
        <v>0</v>
      </c>
      <c r="H4" s="250">
        <f>SUMPRODUCT((FH!$A$2:$A$97=$A4)*(FHEmp=H$1),FH!$E$2:$AZ$97)</f>
        <v>0</v>
      </c>
      <c r="I4" s="250">
        <f>SUMPRODUCT((FH!$A$2:$A$97=$A4)*(FHEmp=I$1),FH!$E$2:$AZ$97)</f>
        <v>0</v>
      </c>
      <c r="J4" s="250">
        <f>SUMPRODUCT((FH!$A$2:$A$97=$A4)*(FHEmp=J$1),FH!$E$2:$AZ$97)</f>
        <v>0</v>
      </c>
      <c r="K4" s="250">
        <f>SUMPRODUCT((FH!$A$2:$A$97=$A4)*(FHEmp=K$1),FH!$E$2:$AZ$97)</f>
        <v>0</v>
      </c>
      <c r="L4" s="250">
        <f>SUMPRODUCT((FH!$A$2:$A$97=$A4)*(FHEmp=L$1),FH!$E$2:$AZ$97)</f>
        <v>0</v>
      </c>
      <c r="M4" s="250">
        <f>SUMPRODUCT((FH!$A$2:$A$97=$A4)*(FHEmp=M$1),FH!$E$2:$AZ$97)</f>
        <v>0</v>
      </c>
      <c r="N4" s="250">
        <f>SUMPRODUCT((FH!$A$2:$A$97=$A4)*(FHEmp=N$1),FH!$E$2:$AZ$97)</f>
        <v>0</v>
      </c>
      <c r="O4" s="250">
        <f>SUMPRODUCT((FH!$A$2:$A$97=$A4)*(FHEmp=O$1),FH!$E$2:$AZ$97)</f>
        <v>0</v>
      </c>
      <c r="P4" s="250">
        <f>SUMPRODUCT((FH!$A$2:$A$97=$A4)*(FHEmp=P$1),FH!$E$2:$AZ$97)</f>
        <v>0</v>
      </c>
      <c r="Q4" s="250">
        <f>SUMPRODUCT((FH!$A$2:$A$97=$A4)*(FHEmp=Q$1),FH!$E$2:$AZ$97)</f>
        <v>0</v>
      </c>
      <c r="R4" s="250">
        <f>SUMPRODUCT((FH!$A$2:$A$97=$A4)*(FHEmp=R$1),FH!$E$2:$AZ$97)</f>
        <v>0</v>
      </c>
      <c r="S4" s="250">
        <f>SUMPRODUCT((FH!$A$2:$A$97=$A4)*(FHEmp=S$1),FH!$E$2:$AZ$97)</f>
        <v>0</v>
      </c>
      <c r="T4" s="250">
        <f>SUMPRODUCT((FH!$A$2:$A$97=$A4)*(FHEmp=T$1),FH!$E$2:$AZ$97)</f>
        <v>0</v>
      </c>
      <c r="U4" s="250">
        <f>SUMPRODUCT((FH!$A$2:$A$97=$A4)*(FHEmp=U$1),FH!$E$2:$AZ$97)</f>
        <v>0</v>
      </c>
      <c r="V4" s="250">
        <f>SUMPRODUCT((FH!$A$2:$A$97=$A4)*(FHEmp=V$1),FH!$E$2:$AZ$97)</f>
        <v>0</v>
      </c>
      <c r="W4" s="250">
        <f>SUMPRODUCT((FH!$A$2:$A$97=$A4)*(FHEmp=W$1),FH!$E$2:$AZ$97)</f>
        <v>0</v>
      </c>
      <c r="X4" s="250">
        <f>SUMPRODUCT((FH!$A$2:$A$97=$A4)*(FHEmp=X$1),FH!$E$2:$AZ$97)</f>
        <v>0</v>
      </c>
      <c r="Y4" s="250">
        <f>SUMPRODUCT((FH!$A$2:$A$97=$A4)*(FHEmp=Y$1),FH!$E$2:$AZ$97)</f>
        <v>0</v>
      </c>
      <c r="Z4" s="250">
        <f>SUMPRODUCT((FH!$A$2:$A$97=$A4)*(FHEmp=Z$1),FH!$E$2:$AZ$97)</f>
        <v>0</v>
      </c>
      <c r="AA4" s="250">
        <f>SUMPRODUCT((FH!$A$2:$A$97=$A4)*(FHEmp=AA$1),FH!$E$2:$AZ$97)</f>
        <v>0</v>
      </c>
      <c r="AB4" s="250">
        <f>SUMPRODUCT((FH!$A$2:$A$97=$A4)*(FHEmp=AB$1),FH!$E$2:$AZ$97)</f>
        <v>0</v>
      </c>
      <c r="AC4" s="250">
        <f>SUMPRODUCT((FH!$A$2:$A$97=$A4)*(FHEmp=AC$1),FH!$E$2:$AZ$97)</f>
        <v>0</v>
      </c>
      <c r="AD4" s="250">
        <f>SUMPRODUCT((FH!$A$2:$A$97=$A4)*(FHEmp=AD$1),FH!$E$2:$AZ$97)</f>
        <v>0</v>
      </c>
      <c r="AE4" s="250">
        <f>SUMPRODUCT((FH!$A$2:$A$97=$A4)*(FHEmp=AE$1),FH!$E$2:$AZ$97)</f>
        <v>0</v>
      </c>
      <c r="AF4" s="250">
        <f>SUMPRODUCT((FH!$A$2:$A$97=$A4)*(FHEmp=AF$1),FH!$E$2:$AZ$97)</f>
        <v>0</v>
      </c>
      <c r="AG4" s="250">
        <f>SUMPRODUCT((FH!$A$2:$A$97=$A4)*(FHEmp=AG$1),FH!$E$2:$AZ$97)</f>
        <v>0</v>
      </c>
      <c r="AH4" s="250">
        <f>SUMPRODUCT((FH!$A$2:$A$97=$A4)*(FHEmp=AH$1),FH!$E$2:$AZ$97)</f>
        <v>0</v>
      </c>
      <c r="AI4" s="250">
        <f>SUMPRODUCT((FH!$A$2:$A$97=$A4)*(FHEmp=AI$1),FH!$E$2:$AZ$97)</f>
        <v>0</v>
      </c>
      <c r="AJ4" s="250">
        <f>SUMPRODUCT((FH!$A$2:$A$97=$A4)*(FHEmp=AJ$1),FH!$E$2:$AZ$97)</f>
        <v>0</v>
      </c>
      <c r="AK4" s="250">
        <f>SUMPRODUCT((FH!$A$2:$A$97=$A4)*(FHEmp=AK$1),FH!$E$2:$AZ$97)</f>
        <v>0</v>
      </c>
      <c r="AL4" s="250">
        <f>SUMPRODUCT((FH!$A$2:$A$97=$A4)*(FHEmp=AL$1),FH!$E$2:$AZ$97)</f>
        <v>0</v>
      </c>
      <c r="AM4" s="250">
        <f>SUMPRODUCT((FH!$A$2:$A$97=$A4)*(FHEmp=AM$1),FH!$E$2:$AZ$97)</f>
        <v>0</v>
      </c>
      <c r="AN4" s="250">
        <f>SUMPRODUCT((FH!$A$2:$A$97=$A4)*(FHEmp=AN$1),FH!$E$2:$AZ$97)</f>
        <v>0</v>
      </c>
      <c r="AO4" s="250">
        <f>SUMPRODUCT((FH!$A$2:$A$97=$A4)*(FHEmp=AO$1),FH!$E$2:$AZ$97)</f>
        <v>0</v>
      </c>
      <c r="AP4" s="250">
        <f>SUMPRODUCT((FH!$A$2:$A$97=$A4)*(FHEmp=AP$1),FH!$E$2:$AZ$97)</f>
        <v>0</v>
      </c>
      <c r="AQ4" s="250">
        <f>SUMPRODUCT((FH!$A$2:$A$97=$A4)*(FHEmp=AQ$1),FH!$E$2:$AZ$97)</f>
        <v>0</v>
      </c>
      <c r="AR4" s="250">
        <f>SUMPRODUCT((FH!$A$2:$A$97=$A4)*(FHEmp=AR$1),FH!$E$2:$AZ$97)</f>
        <v>0</v>
      </c>
      <c r="AS4" s="250">
        <f>SUMPRODUCT((FH!$A$2:$A$97=$A4)*(FHEmp=AS$1),FH!$E$2:$AZ$97)</f>
        <v>0</v>
      </c>
      <c r="AT4" s="250">
        <f>SUMPRODUCT((FH!$A$2:$A$97=$A4)*(FHEmp=AT$1),FH!$E$2:$AZ$97)</f>
        <v>0</v>
      </c>
      <c r="AU4" s="250">
        <f>SUMPRODUCT((FH!$A$2:$A$97=$A4)*(FHEmp=AU$1),FH!$E$2:$AZ$97)</f>
        <v>0</v>
      </c>
      <c r="AV4" s="250">
        <f>SUMPRODUCT((FH!$A$2:$A$97=$A4)*(FHEmp=AV$1),FH!$E$2:$AZ$97)</f>
        <v>0</v>
      </c>
      <c r="AW4" s="250">
        <f>SUMPRODUCT((FH!$A$2:$A$97=$A4)*(FHEmp=AW$1),FH!$E$2:$AZ$97)</f>
        <v>0</v>
      </c>
      <c r="AX4" s="467">
        <f>SUMPRODUCT((FH!$A$2:$A$97=$A4)*(FHEmp=AX$1),FH!$E$2:$AZ$97)</f>
        <v>0</v>
      </c>
    </row>
    <row r="5" spans="1:50" x14ac:dyDescent="0.2">
      <c r="A5" s="247">
        <f t="shared" si="0"/>
        <v>42537</v>
      </c>
      <c r="B5" s="253" t="str">
        <f>Total!$K$1</f>
        <v>T22</v>
      </c>
      <c r="C5" s="249">
        <f>SUMPRODUCT(('T22'!$A$2:$A$97=$A5)*(T22Emp=C$1),'T22'!$E$2:$AZ$97)</f>
        <v>0</v>
      </c>
      <c r="D5" s="250">
        <f>SUMPRODUCT(('T22'!$A$2:$A$97=$A5)*(T22Emp=D$1),'T22'!$E$2:$AZ$97)</f>
        <v>0</v>
      </c>
      <c r="E5" s="250">
        <f>SUMPRODUCT(('T22'!$A$2:$A$97=$A5)*(T22Emp=E$1),'T22'!$E$2:$AZ$97)</f>
        <v>0</v>
      </c>
      <c r="F5" s="250">
        <f>SUMPRODUCT(('T22'!$A$2:$A$97=$A5)*(T22Emp=F$1),'T22'!$E$2:$AZ$97)</f>
        <v>0</v>
      </c>
      <c r="G5" s="250">
        <f>SUMPRODUCT(('T22'!$A$2:$A$97=$A5)*(T22Emp=G$1),'T22'!$E$2:$AZ$97)</f>
        <v>0</v>
      </c>
      <c r="H5" s="250">
        <f>SUMPRODUCT(('T22'!$A$2:$A$97=$A5)*(T22Emp=H$1),'T22'!$E$2:$AZ$97)</f>
        <v>0</v>
      </c>
      <c r="I5" s="250">
        <f>SUMPRODUCT(('T22'!$A$2:$A$97=$A5)*(T22Emp=I$1),'T22'!$E$2:$AZ$97)</f>
        <v>0</v>
      </c>
      <c r="J5" s="250">
        <f>SUMPRODUCT(('T22'!$A$2:$A$97=$A5)*(T22Emp=J$1),'T22'!$E$2:$AZ$97)</f>
        <v>0</v>
      </c>
      <c r="K5" s="250">
        <f>SUMPRODUCT(('T22'!$A$2:$A$97=$A5)*(T22Emp=K$1),'T22'!$E$2:$AZ$97)</f>
        <v>0</v>
      </c>
      <c r="L5" s="250">
        <f>SUMPRODUCT(('T22'!$A$2:$A$97=$A5)*(T22Emp=L$1),'T22'!$E$2:$AZ$97)</f>
        <v>0</v>
      </c>
      <c r="M5" s="250">
        <f>SUMPRODUCT(('T22'!$A$2:$A$97=$A5)*(T22Emp=M$1),'T22'!$E$2:$AZ$97)</f>
        <v>0</v>
      </c>
      <c r="N5" s="250">
        <f>SUMPRODUCT(('T22'!$A$2:$A$97=$A5)*(T22Emp=N$1),'T22'!$E$2:$AZ$97)</f>
        <v>0</v>
      </c>
      <c r="O5" s="250">
        <f>SUMPRODUCT(('T22'!$A$2:$A$97=$A5)*(T22Emp=O$1),'T22'!$E$2:$AZ$97)</f>
        <v>0</v>
      </c>
      <c r="P5" s="250">
        <f>SUMPRODUCT(('T22'!$A$2:$A$97=$A5)*(T22Emp=P$1),'T22'!$E$2:$AZ$97)</f>
        <v>0</v>
      </c>
      <c r="Q5" s="250">
        <f>SUMPRODUCT(('T22'!$A$2:$A$97=$A5)*(T22Emp=Q$1),'T22'!$E$2:$AZ$97)</f>
        <v>0</v>
      </c>
      <c r="R5" s="250">
        <f>SUMPRODUCT(('T22'!$A$2:$A$97=$A5)*(T22Emp=R$1),'T22'!$E$2:$AZ$97)</f>
        <v>0</v>
      </c>
      <c r="S5" s="250">
        <f>SUMPRODUCT(('T22'!$A$2:$A$97=$A5)*(T22Emp=S$1),'T22'!$E$2:$AZ$97)</f>
        <v>0</v>
      </c>
      <c r="T5" s="250">
        <f>SUMPRODUCT(('T22'!$A$2:$A$97=$A5)*(T22Emp=T$1),'T22'!$E$2:$AZ$97)</f>
        <v>0</v>
      </c>
      <c r="U5" s="250">
        <f>SUMPRODUCT(('T22'!$A$2:$A$97=$A5)*(T22Emp=U$1),'T22'!$E$2:$AZ$97)</f>
        <v>0</v>
      </c>
      <c r="V5" s="250">
        <f>SUMPRODUCT(('T22'!$A$2:$A$97=$A5)*(T22Emp=V$1),'T22'!$E$2:$AZ$97)</f>
        <v>0</v>
      </c>
      <c r="W5" s="250">
        <f>SUMPRODUCT(('T22'!$A$2:$A$97=$A5)*(T22Emp=W$1),'T22'!$E$2:$AZ$97)</f>
        <v>0</v>
      </c>
      <c r="X5" s="250">
        <f>SUMPRODUCT(('T22'!$A$2:$A$97=$A5)*(T22Emp=X$1),'T22'!$E$2:$AZ$97)</f>
        <v>0</v>
      </c>
      <c r="Y5" s="250">
        <f>SUMPRODUCT(('T22'!$A$2:$A$97=$A5)*(T22Emp=Y$1),'T22'!$E$2:$AZ$97)</f>
        <v>0</v>
      </c>
      <c r="Z5" s="250">
        <f>SUMPRODUCT(('T22'!$A$2:$A$97=$A5)*(T22Emp=Z$1),'T22'!$E$2:$AZ$97)</f>
        <v>0</v>
      </c>
      <c r="AA5" s="250">
        <f>SUMPRODUCT(('T22'!$A$2:$A$97=$A5)*(T22Emp=AA$1),'T22'!$E$2:$AZ$97)</f>
        <v>0</v>
      </c>
      <c r="AB5" s="250">
        <f>SUMPRODUCT(('T22'!$A$2:$A$97=$A5)*(T22Emp=AB$1),'T22'!$E$2:$AZ$97)</f>
        <v>0</v>
      </c>
      <c r="AC5" s="250">
        <f>SUMPRODUCT(('T22'!$A$2:$A$97=$A5)*(T22Emp=AC$1),'T22'!$E$2:$AZ$97)</f>
        <v>0</v>
      </c>
      <c r="AD5" s="250">
        <f>SUMPRODUCT(('T22'!$A$2:$A$97=$A5)*(T22Emp=AD$1),'T22'!$E$2:$AZ$97)</f>
        <v>0</v>
      </c>
      <c r="AE5" s="250">
        <f>SUMPRODUCT(('T22'!$A$2:$A$97=$A5)*(T22Emp=AE$1),'T22'!$E$2:$AZ$97)</f>
        <v>0</v>
      </c>
      <c r="AF5" s="250">
        <f>SUMPRODUCT(('T22'!$A$2:$A$97=$A5)*(T22Emp=AF$1),'T22'!$E$2:$AZ$97)</f>
        <v>0</v>
      </c>
      <c r="AG5" s="250">
        <f>SUMPRODUCT(('T22'!$A$2:$A$97=$A5)*(T22Emp=AG$1),'T22'!$E$2:$AZ$97)</f>
        <v>0</v>
      </c>
      <c r="AH5" s="250">
        <f>SUMPRODUCT(('T22'!$A$2:$A$97=$A5)*(T22Emp=AH$1),'T22'!$E$2:$AZ$97)</f>
        <v>0</v>
      </c>
      <c r="AI5" s="250">
        <f>SUMPRODUCT(('T22'!$A$2:$A$97=$A5)*(T22Emp=AI$1),'T22'!$E$2:$AZ$97)</f>
        <v>0</v>
      </c>
      <c r="AJ5" s="250">
        <f>SUMPRODUCT(('T22'!$A$2:$A$97=$A5)*(T22Emp=AJ$1),'T22'!$E$2:$AZ$97)</f>
        <v>0</v>
      </c>
      <c r="AK5" s="250">
        <f>SUMPRODUCT(('T22'!$A$2:$A$97=$A5)*(T22Emp=AK$1),'T22'!$E$2:$AZ$97)</f>
        <v>0</v>
      </c>
      <c r="AL5" s="250">
        <f>SUMPRODUCT(('T22'!$A$2:$A$97=$A5)*(T22Emp=AL$1),'T22'!$E$2:$AZ$97)</f>
        <v>0</v>
      </c>
      <c r="AM5" s="250">
        <f>SUMPRODUCT(('T22'!$A$2:$A$97=$A5)*(T22Emp=AM$1),'T22'!$E$2:$AZ$97)</f>
        <v>0</v>
      </c>
      <c r="AN5" s="250">
        <f>SUMPRODUCT(('T22'!$A$2:$A$97=$A5)*(T22Emp=AN$1),'T22'!$E$2:$AZ$97)</f>
        <v>0</v>
      </c>
      <c r="AO5" s="250">
        <f>SUMPRODUCT(('T22'!$A$2:$A$97=$A5)*(T22Emp=AO$1),'T22'!$E$2:$AZ$97)</f>
        <v>0</v>
      </c>
      <c r="AP5" s="250">
        <f>SUMPRODUCT(('T22'!$A$2:$A$97=$A5)*(T22Emp=AP$1),'T22'!$E$2:$AZ$97)</f>
        <v>0</v>
      </c>
      <c r="AQ5" s="250">
        <f>SUMPRODUCT(('T22'!$A$2:$A$97=$A5)*(T22Emp=AQ$1),'T22'!$E$2:$AZ$97)</f>
        <v>0</v>
      </c>
      <c r="AR5" s="250">
        <f>SUMPRODUCT(('T22'!$A$2:$A$97=$A5)*(T22Emp=AR$1),'T22'!$E$2:$AZ$97)</f>
        <v>0</v>
      </c>
      <c r="AS5" s="250">
        <f>SUMPRODUCT(('T22'!$A$2:$A$97=$A5)*(T22Emp=AS$1),'T22'!$E$2:$AZ$97)</f>
        <v>0</v>
      </c>
      <c r="AT5" s="250">
        <f>SUMPRODUCT(('T22'!$A$2:$A$97=$A5)*(T22Emp=AT$1),'T22'!$E$2:$AZ$97)</f>
        <v>0</v>
      </c>
      <c r="AU5" s="250">
        <f>SUMPRODUCT(('T22'!$A$2:$A$97=$A5)*(T22Emp=AU$1),'T22'!$E$2:$AZ$97)</f>
        <v>0</v>
      </c>
      <c r="AV5" s="250">
        <f>SUMPRODUCT(('T22'!$A$2:$A$97=$A5)*(T22Emp=AV$1),'T22'!$E$2:$AZ$97)</f>
        <v>0</v>
      </c>
      <c r="AW5" s="250">
        <f>SUMPRODUCT(('T22'!$A$2:$A$97=$A5)*(T22Emp=AW$1),'T22'!$E$2:$AZ$97)</f>
        <v>0</v>
      </c>
      <c r="AX5" s="467">
        <f>SUMPRODUCT(('T22'!$A$2:$A$97=$A5)*(T22Emp=AX$1),'T22'!$E$2:$AZ$97)</f>
        <v>0</v>
      </c>
    </row>
    <row r="6" spans="1:50" x14ac:dyDescent="0.2">
      <c r="A6" s="247">
        <f t="shared" si="0"/>
        <v>42537</v>
      </c>
      <c r="B6" s="254" t="str">
        <f>Total!$L$1</f>
        <v>RF</v>
      </c>
      <c r="C6" s="249">
        <f>SUMPRODUCT((RF!$A$2:$A$17=$A6)*(RFEmp=C$1)*(RF!$H$21:$AO$21="RF Valet"),RF!$H$2:$AO$17)</f>
        <v>0</v>
      </c>
      <c r="D6" s="250">
        <f>SUMPRODUCT((RF!$A$2:$A$17=$A6)*(RFEmp=D$1)*(RF!$H$21:$AO$21="RF Valet"),RF!$H$2:$AO$17)</f>
        <v>0</v>
      </c>
      <c r="E6" s="250">
        <f>SUMPRODUCT((RF!$A$2:$A$17=$A6)*(RFEmp=E$1)*(RF!$H$21:$AO$21="RF Valet"),RF!$H$2:$AO$17)</f>
        <v>0</v>
      </c>
      <c r="F6" s="250">
        <f>SUMPRODUCT((RF!$A$2:$A$17=$A6)*(RFEmp=F$1)*(RF!$H$21:$AO$21="RF Valet"),RF!$H$2:$AO$17)</f>
        <v>0</v>
      </c>
      <c r="G6" s="250">
        <f>SUMPRODUCT((RF!$A$2:$A$17=$A6)*(RFEmp=G$1)*(RF!$H$21:$AO$21="RF Valet"),RF!$H$2:$AO$17)</f>
        <v>0</v>
      </c>
      <c r="H6" s="250">
        <f>SUMPRODUCT((RF!$A$2:$A$17=$A6)*(RFEmp=H$1)*(RF!$H$21:$AO$21="RF Valet"),RF!$H$2:$AO$17)</f>
        <v>0</v>
      </c>
      <c r="I6" s="250">
        <f>SUMPRODUCT((RF!$A$2:$A$17=$A6)*(RFEmp=I$1)*(RF!$H$21:$AO$21="RF Valet"),RF!$H$2:$AO$17)</f>
        <v>0</v>
      </c>
      <c r="J6" s="250">
        <f>SUMPRODUCT((RF!$A$2:$A$17=$A6)*(RFEmp=J$1)*(RF!$H$21:$AO$21="RF Valet"),RF!$H$2:$AO$17)</f>
        <v>0</v>
      </c>
      <c r="K6" s="250">
        <f>SUMPRODUCT((RF!$A$2:$A$17=$A6)*(RFEmp=K$1)*(RF!$H$21:$AO$21="RF Valet"),RF!$H$2:$AO$17)</f>
        <v>0</v>
      </c>
      <c r="L6" s="250">
        <f>SUMPRODUCT((RF!$A$2:$A$17=$A6)*(RFEmp=L$1)*(RF!$H$21:$AO$21="RF Valet"),RF!$H$2:$AO$17)</f>
        <v>0</v>
      </c>
      <c r="M6" s="250">
        <f>SUMPRODUCT((RF!$A$2:$A$17=$A6)*(RFEmp=M$1)*(RF!$H$21:$AO$21="RF Valet"),RF!$H$2:$AO$17)</f>
        <v>0</v>
      </c>
      <c r="N6" s="250">
        <f>SUMPRODUCT((RF!$A$2:$A$17=$A6)*(RFEmp=N$1)*(RF!$H$21:$AO$21="RF Valet"),RF!$H$2:$AO$17)</f>
        <v>0</v>
      </c>
      <c r="O6" s="250">
        <f>SUMPRODUCT((RF!$A$2:$A$17=$A6)*(RFEmp=O$1)*(RF!$H$21:$AO$21="RF Valet"),RF!$H$2:$AO$17)</f>
        <v>0</v>
      </c>
      <c r="P6" s="250">
        <f>SUMPRODUCT((RF!$A$2:$A$17=$A6)*(RFEmp=P$1)*(RF!$H$21:$AO$21="RF Valet"),RF!$H$2:$AO$17)</f>
        <v>0</v>
      </c>
      <c r="Q6" s="250">
        <f>SUMPRODUCT((RF!$A$2:$A$17=$A6)*(RFEmp=Q$1)*(RF!$H$21:$AO$21="RF Valet"),RF!$H$2:$AO$17)</f>
        <v>0</v>
      </c>
      <c r="R6" s="250">
        <f>SUMPRODUCT((RF!$A$2:$A$17=$A6)*(RFEmp=R$1)*(RF!$H$21:$AO$21="RF Valet"),RF!$H$2:$AO$17)</f>
        <v>0</v>
      </c>
      <c r="S6" s="250">
        <f>SUMPRODUCT((RF!$A$2:$A$17=$A6)*(RFEmp=S$1)*(RF!$H$21:$AO$21="RF Valet"),RF!$H$2:$AO$17)</f>
        <v>0</v>
      </c>
      <c r="T6" s="250">
        <f>SUMPRODUCT((RF!$A$2:$A$17=$A6)*(RFEmp=T$1)*(RF!$H$21:$AO$21="RF Valet"),RF!$H$2:$AO$17)</f>
        <v>0</v>
      </c>
      <c r="U6" s="250">
        <f>SUMPRODUCT((RF!$A$2:$A$17=$A6)*(RFEmp=U$1)*(RF!$H$21:$AO$21="RF Valet"),RF!$H$2:$AO$17)</f>
        <v>0</v>
      </c>
      <c r="V6" s="250">
        <f>SUMPRODUCT((RF!$A$2:$A$17=$A6)*(RFEmp=V$1)*(RF!$H$21:$AO$21="RF Valet"),RF!$H$2:$AO$17)</f>
        <v>0</v>
      </c>
      <c r="W6" s="250">
        <f>SUMPRODUCT((RF!$A$2:$A$17=$A6)*(RFEmp=W$1)*(RF!$H$21:$AO$21="RF Valet"),RF!$H$2:$AO$17)</f>
        <v>0</v>
      </c>
      <c r="X6" s="250">
        <f>SUMPRODUCT((RF!$A$2:$A$17=$A6)*(RFEmp=X$1)*(RF!$H$21:$AO$21="RF Valet"),RF!$H$2:$AO$17)</f>
        <v>0</v>
      </c>
      <c r="Y6" s="250">
        <f>SUMPRODUCT((RF!$A$2:$A$17=$A6)*(RFEmp=Y$1)*(RF!$H$21:$AO$21="RF Valet"),RF!$H$2:$AO$17)</f>
        <v>0</v>
      </c>
      <c r="Z6" s="250">
        <f>SUMPRODUCT((RF!$A$2:$A$17=$A6)*(RFEmp=Z$1)*(RF!$H$21:$AO$21="RF Valet"),RF!$H$2:$AO$17)</f>
        <v>0</v>
      </c>
      <c r="AA6" s="250">
        <f>SUMPRODUCT((RF!$A$2:$A$17=$A6)*(RFEmp=AA$1)*(RF!$H$21:$AO$21="RF Valet"),RF!$H$2:$AO$17)</f>
        <v>0</v>
      </c>
      <c r="AB6" s="250">
        <f>SUMPRODUCT((RF!$A$2:$A$17=$A6)*(RFEmp=AB$1)*(RF!$H$21:$AO$21="RF Valet"),RF!$H$2:$AO$17)</f>
        <v>0</v>
      </c>
      <c r="AC6" s="250">
        <f>SUMPRODUCT((RF!$A$2:$A$17=$A6)*(RFEmp=AC$1)*(RF!$H$21:$AO$21="RF Valet"),RF!$H$2:$AO$17)</f>
        <v>0</v>
      </c>
      <c r="AD6" s="250">
        <f>SUMPRODUCT((RF!$A$2:$A$17=$A6)*(RFEmp=AD$1)*(RF!$H$21:$AO$21="RF Valet"),RF!$H$2:$AO$17)</f>
        <v>0</v>
      </c>
      <c r="AE6" s="250">
        <f>SUMPRODUCT((RF!$A$2:$A$17=$A6)*(RFEmp=AE$1)*(RF!$H$21:$AO$21="RF Valet"),RF!$H$2:$AO$17)</f>
        <v>0</v>
      </c>
      <c r="AF6" s="250">
        <f>SUMPRODUCT((RF!$A$2:$A$17=$A6)*(RFEmp=AF$1)*(RF!$H$21:$AO$21="RF Valet"),RF!$H$2:$AO$17)</f>
        <v>0</v>
      </c>
      <c r="AG6" s="250">
        <f>SUMPRODUCT((RF!$A$2:$A$17=$A6)*(RFEmp=AG$1)*(RF!$H$21:$AO$21="RF Valet"),RF!$H$2:$AO$17)</f>
        <v>0</v>
      </c>
      <c r="AH6" s="250">
        <f>SUMPRODUCT((RF!$A$2:$A$17=$A6)*(RFEmp=AH$1)*(RF!$H$21:$AO$21="RF Valet"),RF!$H$2:$AO$17)</f>
        <v>0</v>
      </c>
      <c r="AI6" s="250">
        <f>SUMPRODUCT((RF!$A$2:$A$17=$A6)*(RFEmp=AI$1)*(RF!$H$21:$AO$21="RF Valet"),RF!$H$2:$AO$17)</f>
        <v>0</v>
      </c>
      <c r="AJ6" s="250">
        <f>SUMPRODUCT((RF!$A$2:$A$17=$A6)*(RFEmp=AJ$1)*(RF!$H$21:$AO$21="RF Valet"),RF!$H$2:$AO$17)</f>
        <v>0</v>
      </c>
      <c r="AK6" s="250">
        <f>SUMPRODUCT((RF!$A$2:$A$17=$A6)*(RFEmp=AK$1)*(RF!$H$21:$AO$21="RF Valet"),RF!$H$2:$AO$17)</f>
        <v>0</v>
      </c>
      <c r="AL6" s="250">
        <f>SUMPRODUCT((RF!$A$2:$A$17=$A6)*(RFEmp=AL$1)*(RF!$H$21:$AO$21="RF Valet"),RF!$H$2:$AO$17)</f>
        <v>0</v>
      </c>
      <c r="AM6" s="250">
        <f>SUMPRODUCT((RF!$A$2:$A$17=$A6)*(RFEmp=AM$1)*(RF!$H$21:$AO$21="RF Valet"),RF!$H$2:$AO$17)</f>
        <v>0</v>
      </c>
      <c r="AN6" s="250">
        <f>SUMPRODUCT((RF!$A$2:$A$17=$A6)*(RFEmp=AN$1)*(RF!$H$21:$AO$21="RF Valet"),RF!$H$2:$AO$17)</f>
        <v>0</v>
      </c>
      <c r="AO6" s="250">
        <f>SUMPRODUCT((RF!$A$2:$A$17=$A6)*(RFEmp=AO$1)*(RF!$H$21:$AO$21="RF Valet"),RF!$H$2:$AO$17)</f>
        <v>0</v>
      </c>
      <c r="AP6" s="250">
        <f>SUMPRODUCT((RF!$A$2:$A$17=$A6)*(RFEmp=AP$1)*(RF!$H$21:$AO$21="RF Valet"),RF!$H$2:$AO$17)</f>
        <v>0</v>
      </c>
      <c r="AQ6" s="250">
        <f>SUMPRODUCT((RF!$A$2:$A$17=$A6)*(RFEmp=AQ$1)*(RF!$H$21:$AO$21="RF Valet"),RF!$H$2:$AO$17)</f>
        <v>0</v>
      </c>
      <c r="AR6" s="250">
        <f>SUMPRODUCT((RF!$A$2:$A$17=$A6)*(RFEmp=AR$1)*(RF!$H$21:$AO$21="RF Valet"),RF!$H$2:$AO$17)</f>
        <v>0</v>
      </c>
      <c r="AS6" s="250">
        <f>SUMPRODUCT((RF!$A$2:$A$17=$A6)*(RFEmp=AS$1)*(RF!$H$21:$AO$21="RF Valet"),RF!$H$2:$AO$17)</f>
        <v>0</v>
      </c>
      <c r="AT6" s="250">
        <f>SUMPRODUCT((RF!$A$2:$A$17=$A6)*(RFEmp=AT$1)*(RF!$H$21:$AO$21="RF Valet"),RF!$H$2:$AO$17)</f>
        <v>0</v>
      </c>
      <c r="AU6" s="250">
        <f>SUMPRODUCT((RF!$A$2:$A$17=$A6)*(RFEmp=AU$1)*(RF!$H$21:$AO$21="RF Valet"),RF!$H$2:$AO$17)</f>
        <v>0</v>
      </c>
      <c r="AV6" s="250">
        <f>SUMPRODUCT((RF!$A$2:$A$17=$A6)*(RFEmp=AV$1)*(RF!$H$21:$AO$21="RF Valet"),RF!$H$2:$AO$17)</f>
        <v>0</v>
      </c>
      <c r="AW6" s="250">
        <f>SUMPRODUCT((RF!$A$2:$A$17=$A6)*(RFEmp=AW$1)*(RF!$H$21:$AO$21="RF Valet"),RF!$H$2:$AO$17)</f>
        <v>0</v>
      </c>
      <c r="AX6" s="467">
        <f>SUMPRODUCT((RF!$A$2:$A$17=$A6)*(RFEmp=AX$1)*(RF!$H$21:$AO$21="RF Valet"),RF!$H$2:$AO$17)</f>
        <v>0</v>
      </c>
    </row>
    <row r="7" spans="1:50" x14ac:dyDescent="0.2">
      <c r="A7" s="247">
        <f t="shared" si="0"/>
        <v>42537</v>
      </c>
      <c r="B7" s="571" t="s">
        <v>140</v>
      </c>
      <c r="C7" s="249">
        <f>SUMPRODUCT(('RC'!$A$2:$A$17=$A7)*(RCEmp=C$1),'RC'!$D$2:$AK$17)</f>
        <v>0</v>
      </c>
      <c r="D7" s="250">
        <f>SUMPRODUCT(('RC'!$A$2:$A$17=$A7)*(RCEmp=D$1),'RC'!$D$2:$AK$17)</f>
        <v>0</v>
      </c>
      <c r="E7" s="250">
        <f>SUMPRODUCT(('RC'!$A$2:$A$17=$A7)*(RCEmp=E$1),'RC'!$D$2:$AK$17)</f>
        <v>0</v>
      </c>
      <c r="F7" s="250">
        <f>SUMPRODUCT(('RC'!$A$2:$A$17=$A7)*(RCEmp=F$1),'RC'!$D$2:$AK$17)</f>
        <v>0</v>
      </c>
      <c r="G7" s="250">
        <f>SUMPRODUCT(('RC'!$A$2:$A$17=$A7)*(RCEmp=G$1),'RC'!$D$2:$AK$17)</f>
        <v>0</v>
      </c>
      <c r="H7" s="250">
        <f>SUMPRODUCT(('RC'!$A$2:$A$17=$A7)*(RCEmp=H$1),'RC'!$D$2:$AK$17)</f>
        <v>0</v>
      </c>
      <c r="I7" s="250">
        <f>SUMPRODUCT(('RC'!$A$2:$A$17=$A7)*(RCEmp=I$1),'RC'!$D$2:$AK$17)</f>
        <v>0</v>
      </c>
      <c r="J7" s="250">
        <f>SUMPRODUCT(('RC'!$A$2:$A$17=$A7)*(RCEmp=J$1),'RC'!$D$2:$AK$17)</f>
        <v>0</v>
      </c>
      <c r="K7" s="250">
        <f>SUMPRODUCT(('RC'!$A$2:$A$17=$A7)*(RCEmp=K$1),'RC'!$D$2:$AK$17)</f>
        <v>0</v>
      </c>
      <c r="L7" s="250">
        <f>SUMPRODUCT(('RC'!$A$2:$A$17=$A7)*(RCEmp=L$1),'RC'!$D$2:$AK$17)</f>
        <v>0</v>
      </c>
      <c r="M7" s="250">
        <f>SUMPRODUCT(('RC'!$A$2:$A$17=$A7)*(RCEmp=M$1),'RC'!$D$2:$AK$17)</f>
        <v>0</v>
      </c>
      <c r="N7" s="250">
        <f>SUMPRODUCT(('RC'!$A$2:$A$17=$A7)*(RCEmp=N$1),'RC'!$D$2:$AK$17)</f>
        <v>8.9600000000000009</v>
      </c>
      <c r="O7" s="250">
        <f>SUMPRODUCT(('RC'!$A$2:$A$17=$A7)*(RCEmp=O$1),'RC'!$D$2:$AK$17)</f>
        <v>0</v>
      </c>
      <c r="P7" s="250">
        <f>SUMPRODUCT(('RC'!$A$2:$A$17=$A7)*(RCEmp=P$1),'RC'!$D$2:$AK$17)</f>
        <v>0</v>
      </c>
      <c r="Q7" s="250">
        <f>SUMPRODUCT(('RC'!$A$2:$A$17=$A7)*(RCEmp=Q$1),'RC'!$D$2:$AK$17)</f>
        <v>0</v>
      </c>
      <c r="R7" s="250">
        <f>SUMPRODUCT(('RC'!$A$2:$A$17=$A7)*(RCEmp=R$1),'RC'!$D$2:$AK$17)</f>
        <v>0</v>
      </c>
      <c r="S7" s="250">
        <f>SUMPRODUCT(('RC'!$A$2:$A$17=$A7)*(RCEmp=S$1),'RC'!$D$2:$AK$17)</f>
        <v>0</v>
      </c>
      <c r="T7" s="250">
        <f>SUMPRODUCT(('RC'!$A$2:$A$17=$A7)*(RCEmp=T$1),'RC'!$D$2:$AK$17)</f>
        <v>0</v>
      </c>
      <c r="U7" s="250">
        <f>SUMPRODUCT(('RC'!$A$2:$A$17=$A7)*(RCEmp=U$1),'RC'!$D$2:$AK$17)</f>
        <v>0</v>
      </c>
      <c r="V7" s="250">
        <f>SUMPRODUCT(('RC'!$A$2:$A$17=$A7)*(RCEmp=V$1),'RC'!$D$2:$AK$17)</f>
        <v>0</v>
      </c>
      <c r="W7" s="250">
        <f>SUMPRODUCT(('RC'!$A$2:$A$17=$A7)*(RCEmp=W$1),'RC'!$D$2:$AK$17)</f>
        <v>0</v>
      </c>
      <c r="X7" s="250">
        <f>SUMPRODUCT(('RC'!$A$2:$A$17=$A7)*(RCEmp=X$1),'RC'!$D$2:$AK$17)</f>
        <v>0</v>
      </c>
      <c r="Y7" s="250">
        <f>SUMPRODUCT(('RC'!$A$2:$A$17=$A7)*(RCEmp=Y$1),'RC'!$D$2:$AK$17)</f>
        <v>0</v>
      </c>
      <c r="Z7" s="250">
        <f>SUMPRODUCT(('RC'!$A$2:$A$17=$A7)*(RCEmp=Z$1),'RC'!$D$2:$AK$17)</f>
        <v>0</v>
      </c>
      <c r="AA7" s="250">
        <f>SUMPRODUCT(('RC'!$A$2:$A$17=$A7)*(RCEmp=AA$1),'RC'!$D$2:$AK$17)</f>
        <v>0</v>
      </c>
      <c r="AB7" s="250">
        <f>SUMPRODUCT(('RC'!$A$2:$A$17=$A7)*(RCEmp=AB$1),'RC'!$D$2:$AK$17)</f>
        <v>0</v>
      </c>
      <c r="AC7" s="250">
        <f>SUMPRODUCT(('RC'!$A$2:$A$17=$A7)*(RCEmp=AC$1),'RC'!$D$2:$AK$17)</f>
        <v>0</v>
      </c>
      <c r="AD7" s="250">
        <f>SUMPRODUCT(('RC'!$A$2:$A$17=$A7)*(RCEmp=AD$1),'RC'!$D$2:$AK$17)</f>
        <v>0</v>
      </c>
      <c r="AE7" s="250">
        <f>SUMPRODUCT(('RC'!$A$2:$A$17=$A7)*(RCEmp=AE$1),'RC'!$D$2:$AK$17)</f>
        <v>0</v>
      </c>
      <c r="AF7" s="250">
        <f>SUMPRODUCT(('RC'!$A$2:$A$17=$A7)*(RCEmp=AF$1),'RC'!$D$2:$AK$17)</f>
        <v>0</v>
      </c>
      <c r="AG7" s="250">
        <f>SUMPRODUCT(('RC'!$A$2:$A$17=$A7)*(RCEmp=AG$1),'RC'!$D$2:$AK$17)</f>
        <v>0</v>
      </c>
      <c r="AH7" s="250">
        <f>SUMPRODUCT(('RC'!$A$2:$A$17=$A7)*(RCEmp=AH$1),'RC'!$D$2:$AK$17)</f>
        <v>0</v>
      </c>
      <c r="AI7" s="250">
        <f>SUMPRODUCT(('RC'!$A$2:$A$17=$A7)*(RCEmp=AI$1),'RC'!$D$2:$AK$17)</f>
        <v>0</v>
      </c>
      <c r="AJ7" s="250">
        <f>SUMPRODUCT(('RC'!$A$2:$A$17=$A7)*(RCEmp=AJ$1),'RC'!$D$2:$AK$17)</f>
        <v>0</v>
      </c>
      <c r="AK7" s="250">
        <f>SUMPRODUCT(('RC'!$A$2:$A$17=$A7)*(RCEmp=AK$1),'RC'!$D$2:$AK$17)</f>
        <v>0</v>
      </c>
      <c r="AL7" s="250">
        <f>SUMPRODUCT(('RC'!$A$2:$A$17=$A7)*(RCEmp=AL$1),'RC'!$D$2:$AK$17)</f>
        <v>0</v>
      </c>
      <c r="AM7" s="250">
        <f>SUMPRODUCT(('RC'!$A$2:$A$17=$A7)*(RCEmp=AM$1),'RC'!$D$2:$AK$17)</f>
        <v>0</v>
      </c>
      <c r="AN7" s="250">
        <f>SUMPRODUCT(('RC'!$A$2:$A$17=$A7)*(RCEmp=AN$1),'RC'!$D$2:$AK$17)</f>
        <v>0</v>
      </c>
      <c r="AO7" s="250">
        <f>SUMPRODUCT(('RC'!$A$2:$A$17=$A7)*(RCEmp=AO$1),'RC'!$D$2:$AK$17)</f>
        <v>0</v>
      </c>
      <c r="AP7" s="250">
        <f>SUMPRODUCT(('RC'!$A$2:$A$17=$A7)*(RCEmp=AP$1),'RC'!$D$2:$AK$17)</f>
        <v>0</v>
      </c>
      <c r="AQ7" s="250">
        <f>SUMPRODUCT(('RC'!$A$2:$A$17=$A7)*(RCEmp=AQ$1),'RC'!$D$2:$AK$17)</f>
        <v>0</v>
      </c>
      <c r="AR7" s="250">
        <f>SUMPRODUCT(('RC'!$A$2:$A$17=$A7)*(RCEmp=AR$1),'RC'!$D$2:$AK$17)</f>
        <v>0</v>
      </c>
      <c r="AS7" s="250">
        <f>SUMPRODUCT(('RC'!$A$2:$A$17=$A7)*(RCEmp=AS$1),'RC'!$D$2:$AK$17)</f>
        <v>0</v>
      </c>
      <c r="AT7" s="250">
        <f>SUMPRODUCT(('RC'!$A$2:$A$17=$A7)*(RCEmp=AT$1),'RC'!$D$2:$AK$17)</f>
        <v>0</v>
      </c>
      <c r="AU7" s="250">
        <f>SUMPRODUCT(('RC'!$A$2:$A$17=$A7)*(RCEmp=AU$1),'RC'!$D$2:$AK$17)</f>
        <v>0</v>
      </c>
      <c r="AV7" s="250">
        <f>SUMPRODUCT(('RC'!$A$2:$A$17=$A7)*(RCEmp=AV$1),'RC'!$D$2:$AK$17)</f>
        <v>0</v>
      </c>
      <c r="AW7" s="250">
        <f>SUMPRODUCT(('RC'!$A$2:$A$17=$A7)*(RCEmp=AW$1),'RC'!$D$2:$AK$17)</f>
        <v>0</v>
      </c>
      <c r="AX7" s="467">
        <f>SUMPRODUCT(('RC'!$A$2:$A$17=$A7)*(RCEmp=AX$1),'RC'!$D$2:$AK$17)</f>
        <v>0</v>
      </c>
    </row>
    <row r="8" spans="1:50" x14ac:dyDescent="0.2">
      <c r="A8" s="247">
        <f t="shared" si="0"/>
        <v>42537</v>
      </c>
      <c r="B8" s="614" t="s">
        <v>155</v>
      </c>
      <c r="C8" s="249">
        <f>SUMPRODUCT((HoO!$A$2:$A$34=$A8)*(HoOEmp=C$1),HoO!$E$2:$Y$34)</f>
        <v>0</v>
      </c>
      <c r="D8" s="250">
        <f>SUMPRODUCT((HoO!$A$2:$A$34=$A8)*(HoOEmp=D$1),HoO!$E$2:$Y$34)</f>
        <v>0</v>
      </c>
      <c r="E8" s="250">
        <f>SUMPRODUCT((HoO!$A$2:$A$34=$A8)*(HoOEmp=E$1),HoO!$E$2:$Y$34)</f>
        <v>0</v>
      </c>
      <c r="F8" s="250">
        <f>SUMPRODUCT((HoO!$A$2:$A$34=$A8)*(HoOEmp=F$1),HoO!$E$2:$Y$34)</f>
        <v>0</v>
      </c>
      <c r="G8" s="250">
        <f>SUMPRODUCT((HoO!$A$2:$A$34=$A8)*(HoOEmp=G$1),HoO!$E$2:$Y$34)</f>
        <v>0</v>
      </c>
      <c r="H8" s="250">
        <f>SUMPRODUCT((HoO!$A$2:$A$34=$A8)*(HoOEmp=H$1),HoO!$E$2:$Y$34)</f>
        <v>0</v>
      </c>
      <c r="I8" s="250">
        <f>SUMPRODUCT((HoO!$A$2:$A$34=$A8)*(HoOEmp=I$1),HoO!$E$2:$Y$34)</f>
        <v>0</v>
      </c>
      <c r="J8" s="250">
        <f>SUMPRODUCT((HoO!$A$2:$A$34=$A8)*(HoOEmp=J$1),HoO!$E$2:$Y$34)</f>
        <v>0</v>
      </c>
      <c r="K8" s="250">
        <f>SUMPRODUCT((HoO!$A$2:$A$34=$A8)*(HoOEmp=K$1),HoO!$E$2:$Y$34)</f>
        <v>0</v>
      </c>
      <c r="L8" s="250">
        <f>SUMPRODUCT((HoO!$A$2:$A$34=$A8)*(HoOEmp=L$1),HoO!$E$2:$Y$34)</f>
        <v>0</v>
      </c>
      <c r="M8" s="250">
        <f>SUMPRODUCT((HoO!$A$2:$A$34=$A8)*(HoOEmp=M$1),HoO!$E$2:$Y$34)</f>
        <v>0</v>
      </c>
      <c r="N8" s="250">
        <f>SUMPRODUCT((HoO!$A$2:$A$34=$A8)*(HoOEmp=N$1),HoO!$E$2:$Y$34)</f>
        <v>0</v>
      </c>
      <c r="O8" s="250">
        <f>SUMPRODUCT((HoO!$A$2:$A$34=$A8)*(HoOEmp=O$1),HoO!$E$2:$Y$34)</f>
        <v>0</v>
      </c>
      <c r="P8" s="250">
        <f>SUMPRODUCT((HoO!$A$2:$A$34=$A8)*(HoOEmp=P$1),HoO!$E$2:$Y$34)</f>
        <v>0</v>
      </c>
      <c r="Q8" s="250">
        <f>SUMPRODUCT((HoO!$A$2:$A$34=$A8)*(HoOEmp=Q$1),HoO!$E$2:$Y$34)</f>
        <v>0</v>
      </c>
      <c r="R8" s="250">
        <f>SUMPRODUCT((HoO!$A$2:$A$34=$A8)*(HoOEmp=R$1),HoO!$E$2:$Y$34)</f>
        <v>0</v>
      </c>
      <c r="S8" s="250">
        <f>SUMPRODUCT((HoO!$A$2:$A$34=$A8)*(HoOEmp=S$1),HoO!$E$2:$Y$34)</f>
        <v>0</v>
      </c>
      <c r="T8" s="250">
        <f>SUMPRODUCT((HoO!$A$2:$A$34=$A8)*(HoOEmp=T$1),HoO!$E$2:$Y$34)</f>
        <v>0</v>
      </c>
      <c r="U8" s="250">
        <f>SUMPRODUCT((HoO!$A$2:$A$34=$A8)*(HoOEmp=U$1),HoO!$E$2:$Y$34)</f>
        <v>0</v>
      </c>
      <c r="V8" s="250">
        <f>SUMPRODUCT((HoO!$A$2:$A$34=$A8)*(HoOEmp=V$1),HoO!$E$2:$Y$34)</f>
        <v>0</v>
      </c>
      <c r="W8" s="250">
        <f>SUMPRODUCT((HoO!$A$2:$A$34=$A8)*(HoOEmp=W$1),HoO!$E$2:$Y$34)</f>
        <v>0</v>
      </c>
      <c r="X8" s="250">
        <f>SUMPRODUCT((HoO!$A$2:$A$34=$A8)*(HoOEmp=X$1),HoO!$E$2:$Y$34)</f>
        <v>0</v>
      </c>
      <c r="Y8" s="250">
        <f>SUMPRODUCT((HoO!$A$2:$A$34=$A8)*(HoOEmp=Y$1),HoO!$E$2:$Y$34)</f>
        <v>0</v>
      </c>
      <c r="Z8" s="250">
        <f>SUMPRODUCT((HoO!$A$2:$A$34=$A8)*(HoOEmp=Z$1),HoO!$E$2:$Y$34)</f>
        <v>0</v>
      </c>
      <c r="AA8" s="250">
        <f>SUMPRODUCT((HoO!$A$2:$A$34=$A8)*(HoOEmp=AA$1),HoO!$E$2:$Y$34)</f>
        <v>0</v>
      </c>
      <c r="AB8" s="250">
        <f>SUMPRODUCT((HoO!$A$2:$A$34=$A8)*(HoOEmp=AB$1),HoO!$E$2:$Y$34)</f>
        <v>0</v>
      </c>
      <c r="AC8" s="250">
        <f>SUMPRODUCT((HoO!$A$2:$A$34=$A8)*(HoOEmp=AC$1),HoO!$E$2:$Y$34)</f>
        <v>0</v>
      </c>
      <c r="AD8" s="250">
        <f>SUMPRODUCT((HoO!$A$2:$A$34=$A8)*(HoOEmp=AD$1),HoO!$E$2:$Y$34)</f>
        <v>0</v>
      </c>
      <c r="AE8" s="250">
        <f>SUMPRODUCT((HoO!$A$2:$A$34=$A8)*(HoOEmp=AE$1),HoO!$E$2:$Y$34)</f>
        <v>0</v>
      </c>
      <c r="AF8" s="250">
        <f>SUMPRODUCT((HoO!$A$2:$A$34=$A8)*(HoOEmp=AF$1),HoO!$E$2:$Y$34)</f>
        <v>0</v>
      </c>
      <c r="AG8" s="250">
        <f>SUMPRODUCT((HoO!$A$2:$A$34=$A8)*(HoOEmp=AG$1),HoO!$E$2:$Y$34)</f>
        <v>0</v>
      </c>
      <c r="AH8" s="250">
        <f>SUMPRODUCT((HoO!$A$2:$A$34=$A8)*(HoOEmp=AH$1),HoO!$E$2:$Y$34)</f>
        <v>0</v>
      </c>
      <c r="AI8" s="250">
        <f>SUMPRODUCT((HoO!$A$2:$A$34=$A8)*(HoOEmp=AI$1),HoO!$E$2:$Y$34)</f>
        <v>0</v>
      </c>
      <c r="AJ8" s="250">
        <f>SUMPRODUCT((HoO!$A$2:$A$34=$A8)*(HoOEmp=AJ$1),HoO!$E$2:$Y$34)</f>
        <v>0</v>
      </c>
      <c r="AK8" s="250">
        <f>SUMPRODUCT((HoO!$A$2:$A$34=$A8)*(HoOEmp=AK$1),HoO!$E$2:$Y$34)</f>
        <v>0</v>
      </c>
      <c r="AL8" s="250">
        <f>SUMPRODUCT((HoO!$A$2:$A$34=$A8)*(HoOEmp=AL$1),HoO!$E$2:$Y$34)</f>
        <v>0</v>
      </c>
      <c r="AM8" s="250">
        <f>SUMPRODUCT((HoO!$A$2:$A$34=$A8)*(HoOEmp=AM$1),HoO!$E$2:$Y$34)</f>
        <v>0</v>
      </c>
      <c r="AN8" s="250">
        <f>SUMPRODUCT((HoO!$A$2:$A$34=$A8)*(HoOEmp=AN$1),HoO!$E$2:$Y$34)</f>
        <v>0</v>
      </c>
      <c r="AO8" s="250">
        <f>SUMPRODUCT((HoO!$A$2:$A$34=$A8)*(HoOEmp=AO$1),HoO!$E$2:$Y$34)</f>
        <v>0</v>
      </c>
      <c r="AP8" s="250">
        <f>SUMPRODUCT((HoO!$A$2:$A$34=$A8)*(HoOEmp=AP$1),HoO!$E$2:$Y$34)</f>
        <v>0</v>
      </c>
      <c r="AQ8" s="250">
        <f>SUMPRODUCT((HoO!$A$2:$A$34=$A8)*(HoOEmp=AQ$1),HoO!$E$2:$Y$34)</f>
        <v>0</v>
      </c>
      <c r="AR8" s="250">
        <f>SUMPRODUCT((HoO!$A$2:$A$34=$A8)*(HoOEmp=AR$1),HoO!$E$2:$Y$34)</f>
        <v>0</v>
      </c>
      <c r="AS8" s="250">
        <f>SUMPRODUCT((HoO!$A$2:$A$34=$A8)*(HoOEmp=AS$1),HoO!$E$2:$Y$34)</f>
        <v>0</v>
      </c>
      <c r="AT8" s="250">
        <f>SUMPRODUCT((HoO!$A$2:$A$34=$A8)*(HoOEmp=AT$1),HoO!$E$2:$Y$34)</f>
        <v>0</v>
      </c>
      <c r="AU8" s="250">
        <f>SUMPRODUCT((HoO!$A$2:$A$34=$A8)*(HoOEmp=AU$1),HoO!$E$2:$Y$34)</f>
        <v>0</v>
      </c>
      <c r="AV8" s="250">
        <f>SUMPRODUCT((HoO!$A$2:$A$34=$A8)*(HoOEmp=AV$1),HoO!$E$2:$Y$34)</f>
        <v>0</v>
      </c>
      <c r="AW8" s="250">
        <f>SUMPRODUCT((HoO!$A$2:$A$34=$A8)*(HoOEmp=AW$1),HoO!$E$2:$Y$34)</f>
        <v>0</v>
      </c>
      <c r="AX8" s="467">
        <f>SUMPRODUCT((HoO!$A$2:$A$34=$A8)*(HoOEmp=AX$1),HoO!$E$2:$Y$34)</f>
        <v>0</v>
      </c>
    </row>
    <row r="9" spans="1:50" x14ac:dyDescent="0.2">
      <c r="A9" s="247">
        <f t="shared" si="0"/>
        <v>42537</v>
      </c>
      <c r="B9" s="255" t="s">
        <v>74</v>
      </c>
      <c r="C9" s="249">
        <f>SUMPRODUCT((TM!$A$2:$A$17=$A9)*(TMEmp=C$1),TM!$D$2:$AK$17)</f>
        <v>0</v>
      </c>
      <c r="D9" s="250">
        <f>SUMPRODUCT((TM!$A$2:$A$17=$A9)*(TMEmp=D$1),TM!$D$2:$AK$17)</f>
        <v>1.75</v>
      </c>
      <c r="E9" s="250">
        <f>SUMPRODUCT((TM!$A$2:$A$17=$A9)*(TMEmp=E$1),TM!$D$2:$AK$17)</f>
        <v>0</v>
      </c>
      <c r="F9" s="250">
        <f>SUMPRODUCT((TM!$A$2:$A$17=$A9)*(TMEmp=F$1),TM!$D$2:$AK$17)</f>
        <v>0</v>
      </c>
      <c r="G9" s="250">
        <f>SUMPRODUCT((TM!$A$2:$A$17=$A9)*(TMEmp=G$1),TM!$D$2:$AK$17)</f>
        <v>0</v>
      </c>
      <c r="H9" s="250">
        <f>SUMPRODUCT((TM!$A$2:$A$17=$A9)*(TMEmp=H$1),TM!$D$2:$AK$17)</f>
        <v>0</v>
      </c>
      <c r="I9" s="250">
        <f>SUMPRODUCT((TM!$A$2:$A$17=$A9)*(TMEmp=I$1),TM!$D$2:$AK$17)</f>
        <v>0</v>
      </c>
      <c r="J9" s="250">
        <f>SUMPRODUCT((TM!$A$2:$A$17=$A9)*(TMEmp=J$1),TM!$D$2:$AK$17)</f>
        <v>0</v>
      </c>
      <c r="K9" s="250">
        <f>SUMPRODUCT((TM!$A$2:$A$17=$A9)*(TMEmp=K$1),TM!$D$2:$AK$17)</f>
        <v>0</v>
      </c>
      <c r="L9" s="250">
        <f>SUMPRODUCT((TM!$A$2:$A$17=$A9)*(TMEmp=L$1),TM!$D$2:$AK$17)</f>
        <v>0</v>
      </c>
      <c r="M9" s="250">
        <f>SUMPRODUCT((TM!$A$2:$A$17=$A9)*(TMEmp=M$1),TM!$D$2:$AK$17)</f>
        <v>0</v>
      </c>
      <c r="N9" s="250">
        <f>SUMPRODUCT((TM!$A$2:$A$17=$A9)*(TMEmp=N$1),TM!$D$2:$AK$17)</f>
        <v>0</v>
      </c>
      <c r="O9" s="250">
        <f>SUMPRODUCT((TM!$A$2:$A$17=$A9)*(TMEmp=O$1),TM!$D$2:$AK$17)</f>
        <v>0</v>
      </c>
      <c r="P9" s="250">
        <f>SUMPRODUCT((TM!$A$2:$A$17=$A9)*(TMEmp=P$1),TM!$D$2:$AK$17)</f>
        <v>0</v>
      </c>
      <c r="Q9" s="250">
        <f>SUMPRODUCT((TM!$A$2:$A$17=$A9)*(TMEmp=Q$1),TM!$D$2:$AK$17)</f>
        <v>1.75</v>
      </c>
      <c r="R9" s="250">
        <f>SUMPRODUCT((TM!$A$2:$A$17=$A9)*(TMEmp=R$1),TM!$D$2:$AK$17)</f>
        <v>0</v>
      </c>
      <c r="S9" s="250">
        <f>SUMPRODUCT((TM!$A$2:$A$17=$A9)*(TMEmp=S$1),TM!$D$2:$AK$17)</f>
        <v>0</v>
      </c>
      <c r="T9" s="250">
        <f>SUMPRODUCT((TM!$A$2:$A$17=$A9)*(TMEmp=T$1),TM!$D$2:$AK$17)</f>
        <v>0</v>
      </c>
      <c r="U9" s="250">
        <f>SUMPRODUCT((TM!$A$2:$A$17=$A9)*(TMEmp=U$1),TM!$D$2:$AK$17)</f>
        <v>0</v>
      </c>
      <c r="V9" s="250">
        <f>SUMPRODUCT((TM!$A$2:$A$17=$A9)*(TMEmp=V$1),TM!$D$2:$AK$17)</f>
        <v>0</v>
      </c>
      <c r="W9" s="250">
        <f>SUMPRODUCT((TM!$A$2:$A$17=$A9)*(TMEmp=W$1),TM!$D$2:$AK$17)</f>
        <v>0</v>
      </c>
      <c r="X9" s="250">
        <f>SUMPRODUCT((TM!$A$2:$A$17=$A9)*(TMEmp=X$1),TM!$D$2:$AK$17)</f>
        <v>0</v>
      </c>
      <c r="Y9" s="250">
        <f>SUMPRODUCT((TM!$A$2:$A$17=$A9)*(TMEmp=Y$1),TM!$D$2:$AK$17)</f>
        <v>0</v>
      </c>
      <c r="Z9" s="250">
        <f>SUMPRODUCT((TM!$A$2:$A$17=$A9)*(TMEmp=Z$1),TM!$D$2:$AK$17)</f>
        <v>0</v>
      </c>
      <c r="AA9" s="250">
        <f>SUMPRODUCT((TM!$A$2:$A$17=$A9)*(TMEmp=AA$1),TM!$D$2:$AK$17)</f>
        <v>0</v>
      </c>
      <c r="AB9" s="250">
        <f>SUMPRODUCT((TM!$A$2:$A$17=$A9)*(TMEmp=AB$1),TM!$D$2:$AK$17)</f>
        <v>0</v>
      </c>
      <c r="AC9" s="250">
        <f>SUMPRODUCT((TM!$A$2:$A$17=$A9)*(TMEmp=AC$1),TM!$D$2:$AK$17)</f>
        <v>0</v>
      </c>
      <c r="AD9" s="250">
        <f>SUMPRODUCT((TM!$A$2:$A$17=$A9)*(TMEmp=AD$1),TM!$D$2:$AK$17)</f>
        <v>0</v>
      </c>
      <c r="AE9" s="250">
        <f>SUMPRODUCT((TM!$A$2:$A$17=$A9)*(TMEmp=AE$1),TM!$D$2:$AK$17)</f>
        <v>0</v>
      </c>
      <c r="AF9" s="250">
        <f>SUMPRODUCT((TM!$A$2:$A$17=$A9)*(TMEmp=AF$1),TM!$D$2:$AK$17)</f>
        <v>0</v>
      </c>
      <c r="AG9" s="250">
        <f>SUMPRODUCT((TM!$A$2:$A$17=$A9)*(TMEmp=AG$1),TM!$D$2:$AK$17)</f>
        <v>0</v>
      </c>
      <c r="AH9" s="250">
        <f>SUMPRODUCT((TM!$A$2:$A$17=$A9)*(TMEmp=AH$1),TM!$D$2:$AK$17)</f>
        <v>0</v>
      </c>
      <c r="AI9" s="250">
        <f>SUMPRODUCT((TM!$A$2:$A$17=$A9)*(TMEmp=AI$1),TM!$D$2:$AK$17)</f>
        <v>0</v>
      </c>
      <c r="AJ9" s="250">
        <f>SUMPRODUCT((TM!$A$2:$A$17=$A9)*(TMEmp=AJ$1),TM!$D$2:$AK$17)</f>
        <v>0</v>
      </c>
      <c r="AK9" s="250">
        <f>SUMPRODUCT((TM!$A$2:$A$17=$A9)*(TMEmp=AK$1),TM!$D$2:$AK$17)</f>
        <v>0</v>
      </c>
      <c r="AL9" s="250">
        <f>SUMPRODUCT((TM!$A$2:$A$17=$A9)*(TMEmp=AL$1),TM!$D$2:$AK$17)</f>
        <v>0</v>
      </c>
      <c r="AM9" s="250">
        <f>SUMPRODUCT((TM!$A$2:$A$17=$A9)*(TMEmp=AM$1),TM!$D$2:$AK$17)</f>
        <v>0</v>
      </c>
      <c r="AN9" s="250">
        <f>SUMPRODUCT((TM!$A$2:$A$17=$A9)*(TMEmp=AN$1),TM!$D$2:$AK$17)</f>
        <v>0</v>
      </c>
      <c r="AO9" s="250">
        <f>SUMPRODUCT((TM!$A$2:$A$17=$A9)*(TMEmp=AO$1),TM!$D$2:$AK$17)</f>
        <v>0</v>
      </c>
      <c r="AP9" s="250">
        <f>SUMPRODUCT((TM!$A$2:$A$17=$A9)*(TMEmp=AP$1),TM!$D$2:$AK$17)</f>
        <v>0</v>
      </c>
      <c r="AQ9" s="250">
        <f>SUMPRODUCT((TM!$A$2:$A$17=$A9)*(TMEmp=AQ$1),TM!$D$2:$AK$17)</f>
        <v>0</v>
      </c>
      <c r="AR9" s="250">
        <f>SUMPRODUCT((TM!$A$2:$A$17=$A9)*(TMEmp=AR$1),TM!$D$2:$AK$17)</f>
        <v>0</v>
      </c>
      <c r="AS9" s="250">
        <f>SUMPRODUCT((TM!$A$2:$A$17=$A9)*(TMEmp=AS$1),TM!$D$2:$AK$17)</f>
        <v>0</v>
      </c>
      <c r="AT9" s="250">
        <f>SUMPRODUCT((TM!$A$2:$A$17=$A9)*(TMEmp=AT$1),TM!$D$2:$AK$17)</f>
        <v>0</v>
      </c>
      <c r="AU9" s="250">
        <f>SUMPRODUCT((TM!$A$2:$A$17=$A9)*(TMEmp=AU$1),TM!$D$2:$AK$17)</f>
        <v>0</v>
      </c>
      <c r="AV9" s="250">
        <f>SUMPRODUCT((TM!$A$2:$A$17=$A9)*(TMEmp=AV$1),TM!$D$2:$AK$17)</f>
        <v>0</v>
      </c>
      <c r="AW9" s="250">
        <f>SUMPRODUCT((TM!$A$2:$A$17=$A9)*(TMEmp=AW$1),TM!$D$2:$AK$17)</f>
        <v>0</v>
      </c>
      <c r="AX9" s="467">
        <f>SUMPRODUCT((TM!$A$2:$A$17=$A9)*(TMEmp=AX$1),TM!$D$2:$AK$17)</f>
        <v>0</v>
      </c>
    </row>
    <row r="10" spans="1:50" x14ac:dyDescent="0.2">
      <c r="A10" s="256">
        <f t="shared" si="0"/>
        <v>42537</v>
      </c>
      <c r="B10" s="257" t="s">
        <v>72</v>
      </c>
      <c r="C10" s="258">
        <f>SUMPRODUCT((PC!$A$2:$A$80=$A10)*(PCEmp=C$1),PC!$D$2:$BD$80)</f>
        <v>0</v>
      </c>
      <c r="D10" s="259">
        <f>SUMPRODUCT((PC!$A$2:$A$80=$A10)*(PCEmp=D$1),PC!$D$2:$BD$80)</f>
        <v>0</v>
      </c>
      <c r="E10" s="259">
        <f>SUMPRODUCT((PC!$A$2:$A$80=$A10)*(PCEmp=E$1),PC!$D$2:$BD$80)</f>
        <v>0</v>
      </c>
      <c r="F10" s="259">
        <f>SUMPRODUCT((PC!$A$2:$A$80=$A10)*(PCEmp=F$1),PC!$D$2:$BD$80)</f>
        <v>0</v>
      </c>
      <c r="G10" s="259">
        <f>SUMPRODUCT((PC!$A$2:$A$80=$A10)*(PCEmp=G$1),PC!$D$2:$BD$80)</f>
        <v>0</v>
      </c>
      <c r="H10" s="259">
        <f>SUMPRODUCT((PC!$A$2:$A$80=$A10)*(PCEmp=H$1),PC!$D$2:$BD$80)</f>
        <v>0</v>
      </c>
      <c r="I10" s="259">
        <f>SUMPRODUCT((PC!$A$2:$A$80=$A10)*(PCEmp=I$1),PC!$D$2:$BD$80)</f>
        <v>0</v>
      </c>
      <c r="J10" s="259">
        <f>SUMPRODUCT((PC!$A$2:$A$80=$A10)*(PCEmp=J$1),PC!$D$2:$BD$80)</f>
        <v>0</v>
      </c>
      <c r="K10" s="259">
        <f>SUMPRODUCT((PC!$A$2:$A$80=$A10)*(PCEmp=K$1),PC!$D$2:$BD$80)</f>
        <v>0</v>
      </c>
      <c r="L10" s="259">
        <f>SUMPRODUCT((PC!$A$2:$A$80=$A10)*(PCEmp=L$1),PC!$D$2:$BD$80)</f>
        <v>0</v>
      </c>
      <c r="M10" s="259">
        <f>SUMPRODUCT((PC!$A$2:$A$80=$A10)*(PCEmp=M$1),PC!$D$2:$BD$80)</f>
        <v>0</v>
      </c>
      <c r="N10" s="259">
        <f>SUMPRODUCT((PC!$A$2:$A$80=$A10)*(PCEmp=N$1),PC!$D$2:$BD$80)</f>
        <v>0</v>
      </c>
      <c r="O10" s="259">
        <f>SUMPRODUCT((PC!$A$2:$A$80=$A10)*(PCEmp=O$1),PC!$D$2:$BD$80)</f>
        <v>0</v>
      </c>
      <c r="P10" s="259">
        <f>SUMPRODUCT((PC!$A$2:$A$80=$A10)*(PCEmp=P$1),PC!$D$2:$BD$80)</f>
        <v>0</v>
      </c>
      <c r="Q10" s="259">
        <f>SUMPRODUCT((PC!$A$2:$A$80=$A10)*(PCEmp=Q$1),PC!$D$2:$BD$80)</f>
        <v>0</v>
      </c>
      <c r="R10" s="259">
        <f>SUMPRODUCT((PC!$A$2:$A$80=$A10)*(PCEmp=R$1),PC!$D$2:$BD$80)</f>
        <v>0</v>
      </c>
      <c r="S10" s="259">
        <f>SUMPRODUCT((PC!$A$2:$A$80=$A10)*(PCEmp=S$1),PC!$D$2:$BD$80)</f>
        <v>0</v>
      </c>
      <c r="T10" s="259">
        <f>SUMPRODUCT((PC!$A$2:$A$80=$A10)*(PCEmp=T$1),PC!$D$2:$BD$80)</f>
        <v>0</v>
      </c>
      <c r="U10" s="259">
        <f>SUMPRODUCT((PC!$A$2:$A$80=$A10)*(PCEmp=U$1),PC!$D$2:$BD$80)</f>
        <v>0</v>
      </c>
      <c r="V10" s="259">
        <f>SUMPRODUCT((PC!$A$2:$A$80=$A10)*(PCEmp=V$1),PC!$D$2:$BD$80)</f>
        <v>0</v>
      </c>
      <c r="W10" s="259">
        <f>SUMPRODUCT((PC!$A$2:$A$80=$A10)*(PCEmp=W$1),PC!$D$2:$BD$80)</f>
        <v>0</v>
      </c>
      <c r="X10" s="259">
        <f>SUMPRODUCT((PC!$A$2:$A$80=$A10)*(PCEmp=X$1),PC!$D$2:$BD$80)</f>
        <v>0</v>
      </c>
      <c r="Y10" s="259">
        <f>SUMPRODUCT((PC!$A$2:$A$80=$A10)*(PCEmp=Y$1),PC!$D$2:$BD$80)</f>
        <v>0</v>
      </c>
      <c r="Z10" s="259">
        <f>SUMPRODUCT((PC!$A$2:$A$80=$A10)*(PCEmp=Z$1),PC!$D$2:$BD$80)</f>
        <v>0</v>
      </c>
      <c r="AA10" s="259">
        <f>SUMPRODUCT((PC!$A$2:$A$80=$A10)*(PCEmp=AA$1),PC!$D$2:$BD$80)</f>
        <v>0</v>
      </c>
      <c r="AB10" s="259">
        <f>SUMPRODUCT((PC!$A$2:$A$80=$A10)*(PCEmp=AB$1),PC!$D$2:$BD$80)</f>
        <v>0</v>
      </c>
      <c r="AC10" s="259">
        <f>SUMPRODUCT((PC!$A$2:$A$80=$A10)*(PCEmp=AC$1),PC!$D$2:$BD$80)</f>
        <v>0</v>
      </c>
      <c r="AD10" s="259">
        <f>SUMPRODUCT((PC!$A$2:$A$80=$A10)*(PCEmp=AD$1),PC!$D$2:$BD$80)</f>
        <v>0</v>
      </c>
      <c r="AE10" s="259">
        <f>SUMPRODUCT((PC!$A$2:$A$80=$A10)*(PCEmp=AE$1),PC!$D$2:$BD$80)</f>
        <v>0</v>
      </c>
      <c r="AF10" s="259">
        <f>SUMPRODUCT((PC!$A$2:$A$80=$A10)*(PCEmp=AF$1),PC!$D$2:$BD$80)</f>
        <v>0</v>
      </c>
      <c r="AG10" s="259">
        <f>SUMPRODUCT((PC!$A$2:$A$80=$A10)*(PCEmp=AG$1),PC!$D$2:$BD$80)</f>
        <v>0</v>
      </c>
      <c r="AH10" s="259">
        <f>SUMPRODUCT((PC!$A$2:$A$80=$A10)*(PCEmp=AH$1),PC!$D$2:$BD$80)</f>
        <v>0</v>
      </c>
      <c r="AI10" s="259">
        <f>SUMPRODUCT((PC!$A$2:$A$80=$A10)*(PCEmp=AI$1),PC!$D$2:$BD$80)</f>
        <v>0</v>
      </c>
      <c r="AJ10" s="259">
        <f>SUMPRODUCT((PC!$A$2:$A$80=$A10)*(PCEmp=AJ$1),PC!$D$2:$BD$80)</f>
        <v>0</v>
      </c>
      <c r="AK10" s="259">
        <f>SUMPRODUCT((PC!$A$2:$A$80=$A10)*(PCEmp=AK$1),PC!$D$2:$BD$80)</f>
        <v>0</v>
      </c>
      <c r="AL10" s="259">
        <f>SUMPRODUCT((PC!$A$2:$A$80=$A10)*(PCEmp=AL$1),PC!$D$2:$BD$80)</f>
        <v>0</v>
      </c>
      <c r="AM10" s="259">
        <f>SUMPRODUCT((PC!$A$2:$A$80=$A10)*(PCEmp=AM$1),PC!$D$2:$BD$80)</f>
        <v>0</v>
      </c>
      <c r="AN10" s="259">
        <f>SUMPRODUCT((PC!$A$2:$A$80=$A10)*(PCEmp=AN$1),PC!$D$2:$BD$80)</f>
        <v>0</v>
      </c>
      <c r="AO10" s="259">
        <f>SUMPRODUCT((PC!$A$2:$A$80=$A10)*(PCEmp=AO$1),PC!$D$2:$BD$80)</f>
        <v>0</v>
      </c>
      <c r="AP10" s="259">
        <f>SUMPRODUCT((PC!$A$2:$A$80=$A10)*(PCEmp=AP$1),PC!$D$2:$BD$80)</f>
        <v>0</v>
      </c>
      <c r="AQ10" s="259">
        <f>SUMPRODUCT((PC!$A$2:$A$80=$A10)*(PCEmp=AQ$1),PC!$D$2:$BD$80)</f>
        <v>0</v>
      </c>
      <c r="AR10" s="259">
        <f>SUMPRODUCT((PC!$A$2:$A$80=$A10)*(PCEmp=AR$1),PC!$D$2:$BD$80)</f>
        <v>0</v>
      </c>
      <c r="AS10" s="259">
        <f>SUMPRODUCT((PC!$A$2:$A$80=$A10)*(PCEmp=AS$1),PC!$D$2:$BD$80)</f>
        <v>0</v>
      </c>
      <c r="AT10" s="259">
        <f>SUMPRODUCT((PC!$A$2:$A$80=$A10)*(PCEmp=AT$1),PC!$D$2:$BD$80)</f>
        <v>0</v>
      </c>
      <c r="AU10" s="259">
        <f>SUMPRODUCT((PC!$A$2:$A$80=$A10)*(PCEmp=AU$1),PC!$D$2:$BD$80)</f>
        <v>0</v>
      </c>
      <c r="AV10" s="259">
        <f>SUMPRODUCT((PC!$A$2:$A$80=$A10)*(PCEmp=AV$1),PC!$D$2:$BD$80)</f>
        <v>0</v>
      </c>
      <c r="AW10" s="259">
        <f>SUMPRODUCT((PC!$A$2:$A$80=$A10)*(PCEmp=AW$1),PC!$D$2:$BD$80)</f>
        <v>0</v>
      </c>
      <c r="AX10" s="468">
        <f>SUMPRODUCT((PC!$A$2:$A$80=$A10)*(PCEmp=AX$1),PC!$D$2:$BD$80)</f>
        <v>0</v>
      </c>
    </row>
    <row r="11" spans="1:50" x14ac:dyDescent="0.2">
      <c r="A11" s="247">
        <f t="shared" si="0"/>
        <v>42537</v>
      </c>
      <c r="B11" s="254" t="s">
        <v>85</v>
      </c>
      <c r="C11" s="249">
        <f>SUMPRODUCT((RF!$A$2:$A$17=$A11)*(RFEmp=C$1)*(RF!$H$21:$AO$21="RF Lead"),RF!$H$2:$AO$17)</f>
        <v>0</v>
      </c>
      <c r="D11" s="250">
        <f>SUMPRODUCT((RF!$A$2:$A$17=$A11)*(RFEmp=D$1)*(RF!$H$21:$AO$21="RF Lead"),RF!$H$2:$AO$17)</f>
        <v>5</v>
      </c>
      <c r="E11" s="250">
        <f>SUMPRODUCT((RF!$A$2:$A$17=$A11)*(RFEmp=E$1)*(RF!$H$21:$AO$21="RF Lead"),RF!$H$2:$AO$17)</f>
        <v>0</v>
      </c>
      <c r="F11" s="250">
        <f>SUMPRODUCT((RF!$A$2:$A$17=$A11)*(RFEmp=F$1)*(RF!$H$21:$AO$21="RF Lead"),RF!$H$2:$AO$17)</f>
        <v>0</v>
      </c>
      <c r="G11" s="250">
        <f>SUMPRODUCT((RF!$A$2:$A$17=$A11)*(RFEmp=G$1)*(RF!$H$21:$AO$21="RF Lead"),RF!$H$2:$AO$17)</f>
        <v>0</v>
      </c>
      <c r="H11" s="250">
        <f>SUMPRODUCT((RF!$A$2:$A$17=$A11)*(RFEmp=H$1)*(RF!$H$21:$AO$21="RF Lead"),RF!$H$2:$AO$17)</f>
        <v>0</v>
      </c>
      <c r="I11" s="250">
        <f>SUMPRODUCT((RF!$A$2:$A$17=$A11)*(RFEmp=I$1)*(RF!$H$21:$AO$21="RF Lead"),RF!$H$2:$AO$17)</f>
        <v>0</v>
      </c>
      <c r="J11" s="250">
        <f>SUMPRODUCT((RF!$A$2:$A$17=$A11)*(RFEmp=J$1)*(RF!$H$21:$AO$21="RF Lead"),RF!$H$2:$AO$17)</f>
        <v>0</v>
      </c>
      <c r="K11" s="250">
        <f>SUMPRODUCT((RF!$A$2:$A$17=$A11)*(RFEmp=K$1)*(RF!$H$21:$AO$21="RF Lead"),RF!$H$2:$AO$17)</f>
        <v>0</v>
      </c>
      <c r="L11" s="250">
        <f>SUMPRODUCT((RF!$A$2:$A$17=$A11)*(RFEmp=L$1)*(RF!$H$21:$AO$21="RF Lead"),RF!$H$2:$AO$17)</f>
        <v>0</v>
      </c>
      <c r="M11" s="250">
        <f>SUMPRODUCT((RF!$A$2:$A$17=$A11)*(RFEmp=M$1)*(RF!$H$21:$AO$21="RF Lead"),RF!$H$2:$AO$17)</f>
        <v>0</v>
      </c>
      <c r="N11" s="250">
        <f>SUMPRODUCT((RF!$A$2:$A$17=$A11)*(RFEmp=N$1)*(RF!$H$21:$AO$21="RF Lead"),RF!$H$2:$AO$17)</f>
        <v>0</v>
      </c>
      <c r="O11" s="250">
        <f>SUMPRODUCT((RF!$A$2:$A$17=$A11)*(RFEmp=O$1)*(RF!$H$21:$AO$21="RF Lead"),RF!$H$2:$AO$17)</f>
        <v>0</v>
      </c>
      <c r="P11" s="250">
        <f>SUMPRODUCT((RF!$A$2:$A$17=$A11)*(RFEmp=P$1)*(RF!$H$21:$AO$21="RF Lead"),RF!$H$2:$AO$17)</f>
        <v>0</v>
      </c>
      <c r="Q11" s="250">
        <f>SUMPRODUCT((RF!$A$2:$A$17=$A11)*(RFEmp=Q$1)*(RF!$H$21:$AO$21="RF Lead"),RF!$H$2:$AO$17)</f>
        <v>0</v>
      </c>
      <c r="R11" s="250">
        <f>SUMPRODUCT((RF!$A$2:$A$17=$A11)*(RFEmp=R$1)*(RF!$H$21:$AO$21="RF Lead"),RF!$H$2:$AO$17)</f>
        <v>0</v>
      </c>
      <c r="S11" s="250">
        <f>SUMPRODUCT((RF!$A$2:$A$17=$A11)*(RFEmp=S$1)*(RF!$H$21:$AO$21="RF Lead"),RF!$H$2:$AO$17)</f>
        <v>0</v>
      </c>
      <c r="T11" s="250">
        <f>SUMPRODUCT((RF!$A$2:$A$17=$A11)*(RFEmp=T$1)*(RF!$H$21:$AO$21="RF Lead"),RF!$H$2:$AO$17)</f>
        <v>0</v>
      </c>
      <c r="U11" s="250">
        <f>SUMPRODUCT((RF!$A$2:$A$17=$A11)*(RFEmp=U$1)*(RF!$H$21:$AO$21="RF Lead"),RF!$H$2:$AO$17)</f>
        <v>0</v>
      </c>
      <c r="V11" s="250">
        <f>SUMPRODUCT((RF!$A$2:$A$17=$A11)*(RFEmp=V$1)*(RF!$H$21:$AO$21="RF Lead"),RF!$H$2:$AO$17)</f>
        <v>0</v>
      </c>
      <c r="W11" s="250">
        <f>SUMPRODUCT((RF!$A$2:$A$17=$A11)*(RFEmp=W$1)*(RF!$H$21:$AO$21="RF Lead"),RF!$H$2:$AO$17)</f>
        <v>0</v>
      </c>
      <c r="X11" s="250">
        <f>SUMPRODUCT((RF!$A$2:$A$17=$A11)*(RFEmp=X$1)*(RF!$H$21:$AO$21="RF Lead"),RF!$H$2:$AO$17)</f>
        <v>0</v>
      </c>
      <c r="Y11" s="250">
        <f>SUMPRODUCT((RF!$A$2:$A$17=$A11)*(RFEmp=Y$1)*(RF!$H$21:$AO$21="RF Lead"),RF!$H$2:$AO$17)</f>
        <v>0</v>
      </c>
      <c r="Z11" s="250">
        <f>SUMPRODUCT((RF!$A$2:$A$17=$A11)*(RFEmp=Z$1)*(RF!$H$21:$AO$21="RF Lead"),RF!$H$2:$AO$17)</f>
        <v>0</v>
      </c>
      <c r="AA11" s="250">
        <f>SUMPRODUCT((RF!$A$2:$A$17=$A11)*(RFEmp=AA$1)*(RF!$H$21:$AO$21="RF Lead"),RF!$H$2:$AO$17)</f>
        <v>0</v>
      </c>
      <c r="AB11" s="250">
        <f>SUMPRODUCT((RF!$A$2:$A$17=$A11)*(RFEmp=AB$1)*(RF!$H$21:$AO$21="RF Lead"),RF!$H$2:$AO$17)</f>
        <v>0</v>
      </c>
      <c r="AC11" s="250">
        <f>SUMPRODUCT((RF!$A$2:$A$17=$A11)*(RFEmp=AC$1)*(RF!$H$21:$AO$21="RF Lead"),RF!$H$2:$AO$17)</f>
        <v>0</v>
      </c>
      <c r="AD11" s="250">
        <f>SUMPRODUCT((RF!$A$2:$A$17=$A11)*(RFEmp=AD$1)*(RF!$H$21:$AO$21="RF Lead"),RF!$H$2:$AO$17)</f>
        <v>0</v>
      </c>
      <c r="AE11" s="250">
        <f>SUMPRODUCT((RF!$A$2:$A$17=$A11)*(RFEmp=AE$1)*(RF!$H$21:$AO$21="RF Lead"),RF!$H$2:$AO$17)</f>
        <v>0</v>
      </c>
      <c r="AF11" s="250">
        <f>SUMPRODUCT((RF!$A$2:$A$17=$A11)*(RFEmp=AF$1)*(RF!$H$21:$AO$21="RF Lead"),RF!$H$2:$AO$17)</f>
        <v>0</v>
      </c>
      <c r="AG11" s="250">
        <f>SUMPRODUCT((RF!$A$2:$A$17=$A11)*(RFEmp=AG$1)*(RF!$H$21:$AO$21="RF Lead"),RF!$H$2:$AO$17)</f>
        <v>0</v>
      </c>
      <c r="AH11" s="250">
        <f>SUMPRODUCT((RF!$A$2:$A$17=$A11)*(RFEmp=AH$1)*(RF!$H$21:$AO$21="RF Lead"),RF!$H$2:$AO$17)</f>
        <v>0</v>
      </c>
      <c r="AI11" s="250">
        <f>SUMPRODUCT((RF!$A$2:$A$17=$A11)*(RFEmp=AI$1)*(RF!$H$21:$AO$21="RF Lead"),RF!$H$2:$AO$17)</f>
        <v>0</v>
      </c>
      <c r="AJ11" s="250">
        <f>SUMPRODUCT((RF!$A$2:$A$17=$A11)*(RFEmp=AJ$1)*(RF!$H$21:$AO$21="RF Lead"),RF!$H$2:$AO$17)</f>
        <v>0</v>
      </c>
      <c r="AK11" s="250">
        <f>SUMPRODUCT((RF!$A$2:$A$17=$A11)*(RFEmp=AK$1)*(RF!$H$21:$AO$21="RF Lead"),RF!$H$2:$AO$17)</f>
        <v>0</v>
      </c>
      <c r="AL11" s="250">
        <f>SUMPRODUCT((RF!$A$2:$A$17=$A11)*(RFEmp=AL$1)*(RF!$H$21:$AO$21="RF Lead"),RF!$H$2:$AO$17)</f>
        <v>0</v>
      </c>
      <c r="AM11" s="250">
        <f>SUMPRODUCT((RF!$A$2:$A$17=$A11)*(RFEmp=AM$1)*(RF!$H$21:$AO$21="RF Lead"),RF!$H$2:$AO$17)</f>
        <v>0</v>
      </c>
      <c r="AN11" s="250">
        <f>SUMPRODUCT((RF!$A$2:$A$17=$A11)*(RFEmp=AN$1)*(RF!$H$21:$AO$21="RF Lead"),RF!$H$2:$AO$17)</f>
        <v>0</v>
      </c>
      <c r="AO11" s="250">
        <f>SUMPRODUCT((RF!$A$2:$A$17=$A11)*(RFEmp=AO$1)*(RF!$H$21:$AO$21="RF Lead"),RF!$H$2:$AO$17)</f>
        <v>0</v>
      </c>
      <c r="AP11" s="250">
        <f>SUMPRODUCT((RF!$A$2:$A$17=$A11)*(RFEmp=AP$1)*(RF!$H$21:$AO$21="RF Lead"),RF!$H$2:$AO$17)</f>
        <v>0</v>
      </c>
      <c r="AQ11" s="250">
        <f>SUMPRODUCT((RF!$A$2:$A$17=$A11)*(RFEmp=AQ$1)*(RF!$H$21:$AO$21="RF Lead"),RF!$H$2:$AO$17)</f>
        <v>0</v>
      </c>
      <c r="AR11" s="250">
        <f>SUMPRODUCT((RF!$A$2:$A$17=$A11)*(RFEmp=AR$1)*(RF!$H$21:$AO$21="RF Lead"),RF!$H$2:$AO$17)</f>
        <v>0</v>
      </c>
      <c r="AS11" s="250">
        <f>SUMPRODUCT((RF!$A$2:$A$17=$A11)*(RFEmp=AS$1)*(RF!$H$21:$AO$21="RF Lead"),RF!$H$2:$AO$17)</f>
        <v>0</v>
      </c>
      <c r="AT11" s="250">
        <f>SUMPRODUCT((RF!$A$2:$A$17=$A11)*(RFEmp=AT$1)*(RF!$H$21:$AO$21="RF Lead"),RF!$H$2:$AO$17)</f>
        <v>0</v>
      </c>
      <c r="AU11" s="250">
        <f>SUMPRODUCT((RF!$A$2:$A$17=$A11)*(RFEmp=AU$1)*(RF!$H$21:$AO$21="RF Lead"),RF!$H$2:$AO$17)</f>
        <v>0</v>
      </c>
      <c r="AV11" s="250">
        <f>SUMPRODUCT((RF!$A$2:$A$17=$A11)*(RFEmp=AV$1)*(RF!$H$21:$AO$21="RF Lead"),RF!$H$2:$AO$17)</f>
        <v>0</v>
      </c>
      <c r="AW11" s="250">
        <f>SUMPRODUCT((RF!$A$2:$A$17=$A11)*(RFEmp=AW$1)*(RF!$H$21:$AO$21="RF Lead"),RF!$H$2:$AO$17)</f>
        <v>0</v>
      </c>
      <c r="AX11" s="467">
        <f>SUMPRODUCT((RF!$A$2:$A$17=$A11)*(RFEmp=AX$1)*(RF!$H$21:$AO$21="RF Lead"),RF!$H$2:$AO$17)</f>
        <v>0</v>
      </c>
    </row>
    <row r="12" spans="1:50" x14ac:dyDescent="0.2">
      <c r="A12" s="260">
        <f t="shared" si="0"/>
        <v>42537</v>
      </c>
      <c r="B12" s="261" t="str">
        <f>Total!$M$1</f>
        <v>SC</v>
      </c>
      <c r="C12" s="249">
        <f>SUMPRODUCT((SC!$A$2:$A$34=$A12)*(SCEmp=C$1),SC!$F$2:$Z$34)</f>
        <v>0</v>
      </c>
      <c r="D12" s="250">
        <f>SUMPRODUCT((SC!$A$2:$A$34=$A12)*(SCEmp=D$1),SC!$F$2:$Z$34)</f>
        <v>0</v>
      </c>
      <c r="E12" s="250">
        <f>SUMPRODUCT((SC!$A$2:$A$34=$A12)*(SCEmp=E$1),SC!$F$2:$Z$34)</f>
        <v>0</v>
      </c>
      <c r="F12" s="250">
        <f>SUMPRODUCT((SC!$A$2:$A$34=$A12)*(SCEmp=F$1),SC!$F$2:$Z$34)</f>
        <v>0</v>
      </c>
      <c r="G12" s="250">
        <f>SUMPRODUCT((SC!$A$2:$A$34=$A12)*(SCEmp=G$1),SC!$F$2:$Z$34)</f>
        <v>0</v>
      </c>
      <c r="H12" s="250">
        <f>SUMPRODUCT((SC!$A$2:$A$34=$A12)*(SCEmp=H$1),SC!$F$2:$Z$34)</f>
        <v>0</v>
      </c>
      <c r="I12" s="250">
        <f>SUMPRODUCT((SC!$A$2:$A$34=$A12)*(SCEmp=I$1),SC!$F$2:$Z$34)</f>
        <v>0</v>
      </c>
      <c r="J12" s="250">
        <f>SUMPRODUCT((SC!$A$2:$A$34=$A12)*(SCEmp=J$1),SC!$F$2:$Z$34)</f>
        <v>0</v>
      </c>
      <c r="K12" s="250">
        <f>SUMPRODUCT((SC!$A$2:$A$34=$A12)*(SCEmp=K$1),SC!$F$2:$Z$34)</f>
        <v>0</v>
      </c>
      <c r="L12" s="250">
        <f>SUMPRODUCT((SC!$A$2:$A$34=$A12)*(SCEmp=L$1),SC!$F$2:$Z$34)</f>
        <v>0</v>
      </c>
      <c r="M12" s="250">
        <f>SUMPRODUCT((SC!$A$2:$A$34=$A12)*(SCEmp=M$1),SC!$F$2:$Z$34)</f>
        <v>0</v>
      </c>
      <c r="N12" s="250">
        <f>SUMPRODUCT((SC!$A$2:$A$34=$A12)*(SCEmp=N$1),SC!$F$2:$Z$34)</f>
        <v>0</v>
      </c>
      <c r="O12" s="250">
        <f>SUMPRODUCT((SC!$A$2:$A$34=$A12)*(SCEmp=O$1),SC!$F$2:$Z$34)</f>
        <v>0</v>
      </c>
      <c r="P12" s="250">
        <f>SUMPRODUCT((SC!$A$2:$A$34=$A12)*(SCEmp=P$1),SC!$F$2:$Z$34)</f>
        <v>0</v>
      </c>
      <c r="Q12" s="250">
        <f>SUMPRODUCT((SC!$A$2:$A$34=$A12)*(SCEmp=Q$1),SC!$F$2:$Z$34)</f>
        <v>0</v>
      </c>
      <c r="R12" s="250">
        <f>SUMPRODUCT((SC!$A$2:$A$34=$A12)*(SCEmp=R$1),SC!$F$2:$Z$34)</f>
        <v>0</v>
      </c>
      <c r="S12" s="250">
        <f>SUMPRODUCT((SC!$A$2:$A$34=$A12)*(SCEmp=S$1),SC!$F$2:$Z$34)</f>
        <v>0</v>
      </c>
      <c r="T12" s="250">
        <f>SUMPRODUCT((SC!$A$2:$A$34=$A12)*(SCEmp=T$1),SC!$F$2:$Z$34)</f>
        <v>0</v>
      </c>
      <c r="U12" s="250">
        <f>SUMPRODUCT((SC!$A$2:$A$34=$A12)*(SCEmp=U$1),SC!$F$2:$Z$34)</f>
        <v>0</v>
      </c>
      <c r="V12" s="250">
        <f>SUMPRODUCT((SC!$A$2:$A$34=$A12)*(SCEmp=V$1),SC!$F$2:$Z$34)</f>
        <v>0</v>
      </c>
      <c r="W12" s="250">
        <f>SUMPRODUCT((SC!$A$2:$A$34=$A12)*(SCEmp=W$1),SC!$F$2:$Z$34)</f>
        <v>0</v>
      </c>
      <c r="X12" s="250">
        <f>SUMPRODUCT((SC!$A$2:$A$34=$A12)*(SCEmp=X$1),SC!$F$2:$Z$34)</f>
        <v>0</v>
      </c>
      <c r="Y12" s="250">
        <f>SUMPRODUCT((SC!$A$2:$A$34=$A12)*(SCEmp=Y$1),SC!$F$2:$Z$34)</f>
        <v>0</v>
      </c>
      <c r="Z12" s="250">
        <f>SUMPRODUCT((SC!$A$2:$A$34=$A12)*(SCEmp=Z$1),SC!$F$2:$Z$34)</f>
        <v>0</v>
      </c>
      <c r="AA12" s="250">
        <f>SUMPRODUCT((SC!$A$2:$A$34=$A12)*(SCEmp=AA$1),SC!$F$2:$Z$34)</f>
        <v>0</v>
      </c>
      <c r="AB12" s="250">
        <f>SUMPRODUCT((SC!$A$2:$A$34=$A12)*(SCEmp=AB$1),SC!$F$2:$Z$34)</f>
        <v>0</v>
      </c>
      <c r="AC12" s="250">
        <f>SUMPRODUCT((SC!$A$2:$A$34=$A12)*(SCEmp=AC$1),SC!$F$2:$Z$34)</f>
        <v>3</v>
      </c>
      <c r="AD12" s="250">
        <f>SUMPRODUCT((SC!$A$2:$A$34=$A12)*(SCEmp=AD$1),SC!$F$2:$Z$34)</f>
        <v>0</v>
      </c>
      <c r="AE12" s="250">
        <f>SUMPRODUCT((SC!$A$2:$A$34=$A12)*(SCEmp=AE$1),SC!$F$2:$Z$34)</f>
        <v>0</v>
      </c>
      <c r="AF12" s="250">
        <f>SUMPRODUCT((SC!$A$2:$A$34=$A12)*(SCEmp=AF$1),SC!$F$2:$Z$34)</f>
        <v>0</v>
      </c>
      <c r="AG12" s="250">
        <f>SUMPRODUCT((SC!$A$2:$A$34=$A12)*(SCEmp=AG$1),SC!$F$2:$Z$34)</f>
        <v>0</v>
      </c>
      <c r="AH12" s="250">
        <f>SUMPRODUCT((SC!$A$2:$A$34=$A12)*(SCEmp=AH$1),SC!$F$2:$Z$34)</f>
        <v>0</v>
      </c>
      <c r="AI12" s="250">
        <f>SUMPRODUCT((SC!$A$2:$A$34=$A12)*(SCEmp=AI$1),SC!$F$2:$Z$34)</f>
        <v>0</v>
      </c>
      <c r="AJ12" s="250">
        <f>SUMPRODUCT((SC!$A$2:$A$34=$A12)*(SCEmp=AJ$1),SC!$F$2:$Z$34)</f>
        <v>0</v>
      </c>
      <c r="AK12" s="250">
        <f>SUMPRODUCT((SC!$A$2:$A$34=$A12)*(SCEmp=AK$1),SC!$F$2:$Z$34)</f>
        <v>0</v>
      </c>
      <c r="AL12" s="250">
        <f>SUMPRODUCT((SC!$A$2:$A$34=$A12)*(SCEmp=AL$1),SC!$F$2:$Z$34)</f>
        <v>0</v>
      </c>
      <c r="AM12" s="250">
        <f>SUMPRODUCT((SC!$A$2:$A$34=$A12)*(SCEmp=AM$1),SC!$F$2:$Z$34)</f>
        <v>0</v>
      </c>
      <c r="AN12" s="250">
        <f>SUMPRODUCT((SC!$A$2:$A$34=$A12)*(SCEmp=AN$1),SC!$F$2:$Z$34)</f>
        <v>0</v>
      </c>
      <c r="AO12" s="250">
        <f>SUMPRODUCT((SC!$A$2:$A$34=$A12)*(SCEmp=AO$1),SC!$F$2:$Z$34)</f>
        <v>0</v>
      </c>
      <c r="AP12" s="250">
        <f>SUMPRODUCT((SC!$A$2:$A$34=$A12)*(SCEmp=AP$1),SC!$F$2:$Z$34)</f>
        <v>0</v>
      </c>
      <c r="AQ12" s="250">
        <f>SUMPRODUCT((SC!$A$2:$A$34=$A12)*(SCEmp=AQ$1),SC!$F$2:$Z$34)</f>
        <v>0</v>
      </c>
      <c r="AR12" s="250">
        <f>SUMPRODUCT((SC!$A$2:$A$34=$A12)*(SCEmp=AR$1),SC!$F$2:$Z$34)</f>
        <v>0</v>
      </c>
      <c r="AS12" s="250">
        <f>SUMPRODUCT((SC!$A$2:$A$34=$A12)*(SCEmp=AS$1),SC!$F$2:$Z$34)</f>
        <v>0</v>
      </c>
      <c r="AT12" s="250">
        <f>SUMPRODUCT((SC!$A$2:$A$34=$A12)*(SCEmp=AT$1),SC!$F$2:$Z$34)</f>
        <v>0</v>
      </c>
      <c r="AU12" s="250">
        <f>SUMPRODUCT((SC!$A$2:$A$34=$A12)*(SCEmp=AU$1),SC!$F$2:$Z$34)</f>
        <v>0</v>
      </c>
      <c r="AV12" s="250">
        <f>SUMPRODUCT((SC!$A$2:$A$34=$A12)*(SCEmp=AV$1),SC!$F$2:$Z$34)</f>
        <v>0</v>
      </c>
      <c r="AW12" s="250">
        <f>SUMPRODUCT((SC!$A$2:$A$34=$A12)*(SCEmp=AW$1),SC!$F$2:$Z$34)</f>
        <v>0</v>
      </c>
      <c r="AX12" s="467">
        <f>SUMPRODUCT((SC!$A$2:$A$34=$A12)*(SCEmp=AX$1),SC!$F$2:$Z$34)</f>
        <v>0</v>
      </c>
    </row>
    <row r="13" spans="1:50" x14ac:dyDescent="0.2">
      <c r="A13" s="262">
        <f t="shared" si="0"/>
        <v>42537</v>
      </c>
      <c r="B13" s="263" t="s">
        <v>87</v>
      </c>
      <c r="C13" s="264">
        <f t="shared" ref="C13:AX13" si="1">IF(SUM(C2:C12)&gt;8,SUM(C2:C12)-8,0)+IF(SUM(C2:C12)&gt;12,SUM(C2:C12)-12,0)</f>
        <v>0</v>
      </c>
      <c r="D13" s="265">
        <f t="shared" si="1"/>
        <v>0</v>
      </c>
      <c r="E13" s="265">
        <f t="shared" si="1"/>
        <v>0</v>
      </c>
      <c r="F13" s="265">
        <f t="shared" si="1"/>
        <v>0</v>
      </c>
      <c r="G13" s="265">
        <f t="shared" si="1"/>
        <v>0</v>
      </c>
      <c r="H13" s="265">
        <f t="shared" si="1"/>
        <v>0</v>
      </c>
      <c r="I13" s="265">
        <f t="shared" si="1"/>
        <v>0</v>
      </c>
      <c r="J13" s="265">
        <f t="shared" si="1"/>
        <v>0</v>
      </c>
      <c r="K13" s="265">
        <f t="shared" si="1"/>
        <v>0</v>
      </c>
      <c r="L13" s="265">
        <f t="shared" si="1"/>
        <v>0</v>
      </c>
      <c r="M13" s="265">
        <f t="shared" si="1"/>
        <v>0</v>
      </c>
      <c r="N13" s="265">
        <f t="shared" si="1"/>
        <v>0.96000000000000085</v>
      </c>
      <c r="O13" s="265">
        <f t="shared" si="1"/>
        <v>0</v>
      </c>
      <c r="P13" s="265">
        <f t="shared" si="1"/>
        <v>0</v>
      </c>
      <c r="Q13" s="265">
        <f t="shared" si="1"/>
        <v>0</v>
      </c>
      <c r="R13" s="265">
        <f t="shared" si="1"/>
        <v>0</v>
      </c>
      <c r="S13" s="265">
        <f t="shared" si="1"/>
        <v>0</v>
      </c>
      <c r="T13" s="265">
        <f t="shared" si="1"/>
        <v>0</v>
      </c>
      <c r="U13" s="265">
        <f t="shared" si="1"/>
        <v>0</v>
      </c>
      <c r="V13" s="265">
        <f t="shared" si="1"/>
        <v>0</v>
      </c>
      <c r="W13" s="265">
        <f t="shared" si="1"/>
        <v>0</v>
      </c>
      <c r="X13" s="265">
        <f t="shared" si="1"/>
        <v>0</v>
      </c>
      <c r="Y13" s="265">
        <f t="shared" si="1"/>
        <v>0</v>
      </c>
      <c r="Z13" s="265">
        <f t="shared" si="1"/>
        <v>0</v>
      </c>
      <c r="AA13" s="265">
        <f t="shared" si="1"/>
        <v>0</v>
      </c>
      <c r="AB13" s="265">
        <f t="shared" si="1"/>
        <v>0</v>
      </c>
      <c r="AC13" s="265">
        <f t="shared" si="1"/>
        <v>0</v>
      </c>
      <c r="AD13" s="265">
        <f t="shared" si="1"/>
        <v>0</v>
      </c>
      <c r="AE13" s="265">
        <f t="shared" si="1"/>
        <v>0</v>
      </c>
      <c r="AF13" s="265">
        <f t="shared" si="1"/>
        <v>0</v>
      </c>
      <c r="AG13" s="265">
        <f t="shared" si="1"/>
        <v>0</v>
      </c>
      <c r="AH13" s="265">
        <f t="shared" si="1"/>
        <v>0</v>
      </c>
      <c r="AI13" s="265">
        <f t="shared" si="1"/>
        <v>0</v>
      </c>
      <c r="AJ13" s="265">
        <f t="shared" si="1"/>
        <v>0</v>
      </c>
      <c r="AK13" s="265">
        <f t="shared" si="1"/>
        <v>0</v>
      </c>
      <c r="AL13" s="265">
        <f t="shared" si="1"/>
        <v>0</v>
      </c>
      <c r="AM13" s="265">
        <f t="shared" si="1"/>
        <v>0</v>
      </c>
      <c r="AN13" s="265">
        <f t="shared" si="1"/>
        <v>0</v>
      </c>
      <c r="AO13" s="265">
        <f t="shared" ref="AO13:AU13" si="2">IF(SUM(AO2:AO12)&gt;8,SUM(AO2:AO12)-8,0)+IF(SUM(AO2:AO12)&gt;12,SUM(AO2:AO12)-12,0)</f>
        <v>0</v>
      </c>
      <c r="AP13" s="265">
        <f t="shared" si="2"/>
        <v>0</v>
      </c>
      <c r="AQ13" s="265">
        <f t="shared" si="2"/>
        <v>0</v>
      </c>
      <c r="AR13" s="265">
        <f t="shared" si="2"/>
        <v>0</v>
      </c>
      <c r="AS13" s="265">
        <f t="shared" si="2"/>
        <v>0</v>
      </c>
      <c r="AT13" s="265">
        <f t="shared" si="2"/>
        <v>0</v>
      </c>
      <c r="AU13" s="265">
        <f t="shared" si="2"/>
        <v>0</v>
      </c>
      <c r="AV13" s="265">
        <f t="shared" ref="AV13:AW13" si="3">IF(SUM(AV2:AV12)&gt;8,SUM(AV2:AV12)-8,0)+IF(SUM(AV2:AV12)&gt;12,SUM(AV2:AV12)-12,0)</f>
        <v>0</v>
      </c>
      <c r="AW13" s="265">
        <f t="shared" si="3"/>
        <v>0</v>
      </c>
      <c r="AX13" s="469">
        <f t="shared" si="1"/>
        <v>0</v>
      </c>
    </row>
    <row r="14" spans="1:50" x14ac:dyDescent="0.2">
      <c r="A14" s="266">
        <f t="shared" si="0"/>
        <v>42537</v>
      </c>
      <c r="B14" s="267" t="s">
        <v>86</v>
      </c>
      <c r="C14" s="268">
        <f t="shared" ref="C14:AX14" si="4">IFERROR((C$211*SUM(C2:C9)+C$212*SUM(C10:C12))/SUM(C2:C12)/2,0)*C13</f>
        <v>0</v>
      </c>
      <c r="D14" s="269">
        <f t="shared" si="4"/>
        <v>0</v>
      </c>
      <c r="E14" s="269">
        <f t="shared" si="4"/>
        <v>0</v>
      </c>
      <c r="F14" s="269">
        <f t="shared" si="4"/>
        <v>0</v>
      </c>
      <c r="G14" s="269">
        <f t="shared" si="4"/>
        <v>0</v>
      </c>
      <c r="H14" s="269">
        <f t="shared" si="4"/>
        <v>0</v>
      </c>
      <c r="I14" s="269">
        <f t="shared" si="4"/>
        <v>0</v>
      </c>
      <c r="J14" s="269">
        <f t="shared" si="4"/>
        <v>0</v>
      </c>
      <c r="K14" s="269">
        <f t="shared" si="4"/>
        <v>0</v>
      </c>
      <c r="L14" s="269">
        <f t="shared" si="4"/>
        <v>0</v>
      </c>
      <c r="M14" s="269">
        <f t="shared" si="4"/>
        <v>0</v>
      </c>
      <c r="N14" s="269">
        <f t="shared" si="4"/>
        <v>4.8000000000000043</v>
      </c>
      <c r="O14" s="269">
        <f t="shared" si="4"/>
        <v>0</v>
      </c>
      <c r="P14" s="269">
        <f t="shared" si="4"/>
        <v>0</v>
      </c>
      <c r="Q14" s="269">
        <f t="shared" si="4"/>
        <v>0</v>
      </c>
      <c r="R14" s="269">
        <f t="shared" si="4"/>
        <v>0</v>
      </c>
      <c r="S14" s="269">
        <f t="shared" si="4"/>
        <v>0</v>
      </c>
      <c r="T14" s="269">
        <f t="shared" si="4"/>
        <v>0</v>
      </c>
      <c r="U14" s="269">
        <f t="shared" si="4"/>
        <v>0</v>
      </c>
      <c r="V14" s="269">
        <f t="shared" si="4"/>
        <v>0</v>
      </c>
      <c r="W14" s="269">
        <f t="shared" si="4"/>
        <v>0</v>
      </c>
      <c r="X14" s="269">
        <f t="shared" si="4"/>
        <v>0</v>
      </c>
      <c r="Y14" s="269">
        <f t="shared" si="4"/>
        <v>0</v>
      </c>
      <c r="Z14" s="269">
        <f t="shared" si="4"/>
        <v>0</v>
      </c>
      <c r="AA14" s="269">
        <f t="shared" si="4"/>
        <v>0</v>
      </c>
      <c r="AB14" s="269">
        <f t="shared" si="4"/>
        <v>0</v>
      </c>
      <c r="AC14" s="269">
        <f t="shared" si="4"/>
        <v>0</v>
      </c>
      <c r="AD14" s="269">
        <f t="shared" si="4"/>
        <v>0</v>
      </c>
      <c r="AE14" s="269">
        <f t="shared" si="4"/>
        <v>0</v>
      </c>
      <c r="AF14" s="269">
        <f t="shared" si="4"/>
        <v>0</v>
      </c>
      <c r="AG14" s="269">
        <f t="shared" si="4"/>
        <v>0</v>
      </c>
      <c r="AH14" s="269">
        <f t="shared" si="4"/>
        <v>0</v>
      </c>
      <c r="AI14" s="269">
        <f t="shared" si="4"/>
        <v>0</v>
      </c>
      <c r="AJ14" s="269">
        <f t="shared" si="4"/>
        <v>0</v>
      </c>
      <c r="AK14" s="269">
        <f t="shared" si="4"/>
        <v>0</v>
      </c>
      <c r="AL14" s="269">
        <f t="shared" si="4"/>
        <v>0</v>
      </c>
      <c r="AM14" s="269">
        <f t="shared" si="4"/>
        <v>0</v>
      </c>
      <c r="AN14" s="269">
        <f t="shared" si="4"/>
        <v>0</v>
      </c>
      <c r="AO14" s="269">
        <f t="shared" ref="AO14:AU14" si="5">IFERROR((AO$211*SUM(AO2:AO9)+AO$212*SUM(AO10:AO12))/SUM(AO2:AO12)/2,0)*AO13</f>
        <v>0</v>
      </c>
      <c r="AP14" s="269">
        <f t="shared" si="5"/>
        <v>0</v>
      </c>
      <c r="AQ14" s="269">
        <f t="shared" si="5"/>
        <v>0</v>
      </c>
      <c r="AR14" s="269">
        <f t="shared" si="5"/>
        <v>0</v>
      </c>
      <c r="AS14" s="269">
        <f t="shared" si="5"/>
        <v>0</v>
      </c>
      <c r="AT14" s="269">
        <f t="shared" si="5"/>
        <v>0</v>
      </c>
      <c r="AU14" s="269">
        <f t="shared" si="5"/>
        <v>0</v>
      </c>
      <c r="AV14" s="269">
        <f t="shared" ref="AV14:AW14" si="6">IFERROR((AV$211*SUM(AV2:AV9)+AV$212*SUM(AV10:AV12))/SUM(AV2:AV12)/2,0)*AV13</f>
        <v>0</v>
      </c>
      <c r="AW14" s="269">
        <f t="shared" si="6"/>
        <v>0</v>
      </c>
      <c r="AX14" s="470">
        <f t="shared" si="4"/>
        <v>0</v>
      </c>
    </row>
    <row r="15" spans="1:50" x14ac:dyDescent="0.2">
      <c r="A15" s="247">
        <f>A2+1</f>
        <v>42538</v>
      </c>
      <c r="B15" s="248" t="s">
        <v>77</v>
      </c>
      <c r="C15" s="249">
        <f>SUMPRODUCT((Driver!$A$2:$A$17=$A15)*(DriverEmp=C$1),Driver!$C$2:$V$17)</f>
        <v>0</v>
      </c>
      <c r="D15" s="250">
        <f>SUMPRODUCT((Driver!$A$2:$A$17=$A15)*(DriverEmp=D$1),Driver!$C$2:$V$17)</f>
        <v>0</v>
      </c>
      <c r="E15" s="250">
        <f>SUMPRODUCT((Driver!$A$2:$A$17=$A15)*(DriverEmp=E$1),Driver!$C$2:$V$17)</f>
        <v>0</v>
      </c>
      <c r="F15" s="250">
        <f>SUMPRODUCT((Driver!$A$2:$A$17=$A15)*(DriverEmp=F$1),Driver!$C$2:$V$17)</f>
        <v>0</v>
      </c>
      <c r="G15" s="250">
        <f>SUMPRODUCT((Driver!$A$2:$A$17=$A15)*(DriverEmp=G$1),Driver!$C$2:$V$17)</f>
        <v>0</v>
      </c>
      <c r="H15" s="250">
        <f>SUMPRODUCT((Driver!$A$2:$A$17=$A15)*(DriverEmp=H$1),Driver!$C$2:$V$17)</f>
        <v>0</v>
      </c>
      <c r="I15" s="250">
        <f>SUMPRODUCT((Driver!$A$2:$A$17=$A15)*(DriverEmp=I$1),Driver!$C$2:$V$17)</f>
        <v>0</v>
      </c>
      <c r="J15" s="250">
        <f>SUMPRODUCT((Driver!$A$2:$A$17=$A15)*(DriverEmp=J$1),Driver!$C$2:$V$17)</f>
        <v>0</v>
      </c>
      <c r="K15" s="250">
        <f>SUMPRODUCT((Driver!$A$2:$A$17=$A15)*(DriverEmp=K$1),Driver!$C$2:$V$17)</f>
        <v>0</v>
      </c>
      <c r="L15" s="250">
        <f>SUMPRODUCT((Driver!$A$2:$A$17=$A15)*(DriverEmp=L$1),Driver!$C$2:$V$17)</f>
        <v>0</v>
      </c>
      <c r="M15" s="250">
        <f>SUMPRODUCT((Driver!$A$2:$A$17=$A15)*(DriverEmp=M$1),Driver!$C$2:$V$17)</f>
        <v>0</v>
      </c>
      <c r="N15" s="250">
        <f>SUMPRODUCT((Driver!$A$2:$A$17=$A15)*(DriverEmp=N$1),Driver!$C$2:$V$17)</f>
        <v>0</v>
      </c>
      <c r="O15" s="250">
        <f>SUMPRODUCT((Driver!$A$2:$A$17=$A15)*(DriverEmp=O$1),Driver!$C$2:$V$17)</f>
        <v>0</v>
      </c>
      <c r="P15" s="250">
        <f>SUMPRODUCT((Driver!$A$2:$A$17=$A15)*(DriverEmp=P$1),Driver!$C$2:$V$17)</f>
        <v>0</v>
      </c>
      <c r="Q15" s="250">
        <f>SUMPRODUCT((Driver!$A$2:$A$17=$A15)*(DriverEmp=Q$1),Driver!$C$2:$V$17)</f>
        <v>0</v>
      </c>
      <c r="R15" s="250">
        <f>SUMPRODUCT((Driver!$A$2:$A$17=$A15)*(DriverEmp=R$1),Driver!$C$2:$V$17)</f>
        <v>0</v>
      </c>
      <c r="S15" s="250">
        <f>SUMPRODUCT((Driver!$A$2:$A$17=$A15)*(DriverEmp=S$1),Driver!$C$2:$V$17)</f>
        <v>0</v>
      </c>
      <c r="T15" s="250">
        <f>SUMPRODUCT((Driver!$A$2:$A$17=$A15)*(DriverEmp=T$1),Driver!$C$2:$V$17)</f>
        <v>0</v>
      </c>
      <c r="U15" s="250">
        <f>SUMPRODUCT((Driver!$A$2:$A$17=$A15)*(DriverEmp=U$1),Driver!$C$2:$V$17)</f>
        <v>0</v>
      </c>
      <c r="V15" s="250">
        <f>SUMPRODUCT((Driver!$A$2:$A$17=$A15)*(DriverEmp=V$1),Driver!$C$2:$V$17)</f>
        <v>0</v>
      </c>
      <c r="W15" s="250">
        <f>SUMPRODUCT((Driver!$A$2:$A$17=$A15)*(DriverEmp=W$1),Driver!$C$2:$V$17)</f>
        <v>0</v>
      </c>
      <c r="X15" s="250">
        <f>SUMPRODUCT((Driver!$A$2:$A$17=$A15)*(DriverEmp=X$1),Driver!$C$2:$V$17)</f>
        <v>0</v>
      </c>
      <c r="Y15" s="250">
        <f>SUMPRODUCT((Driver!$A$2:$A$17=$A15)*(DriverEmp=Y$1),Driver!$C$2:$V$17)</f>
        <v>0</v>
      </c>
      <c r="Z15" s="250">
        <f>SUMPRODUCT((Driver!$A$2:$A$17=$A15)*(DriverEmp=Z$1),Driver!$C$2:$V$17)</f>
        <v>0</v>
      </c>
      <c r="AA15" s="250">
        <f>SUMPRODUCT((Driver!$A$2:$A$17=$A15)*(DriverEmp=AA$1),Driver!$C$2:$V$17)</f>
        <v>4.5</v>
      </c>
      <c r="AB15" s="250">
        <f>SUMPRODUCT((Driver!$A$2:$A$17=$A15)*(DriverEmp=AB$1),Driver!$C$2:$V$17)</f>
        <v>0</v>
      </c>
      <c r="AC15" s="250">
        <f>SUMPRODUCT((Driver!$A$2:$A$17=$A15)*(DriverEmp=AC$1),Driver!$C$2:$V$17)</f>
        <v>0</v>
      </c>
      <c r="AD15" s="250">
        <f>SUMPRODUCT((Driver!$A$2:$A$17=$A15)*(DriverEmp=AD$1),Driver!$C$2:$V$17)</f>
        <v>0</v>
      </c>
      <c r="AE15" s="250">
        <f>SUMPRODUCT((Driver!$A$2:$A$17=$A15)*(DriverEmp=AE$1),Driver!$C$2:$V$17)</f>
        <v>0</v>
      </c>
      <c r="AF15" s="250">
        <f>SUMPRODUCT((Driver!$A$2:$A$17=$A15)*(DriverEmp=AF$1),Driver!$C$2:$V$17)</f>
        <v>0</v>
      </c>
      <c r="AG15" s="250">
        <f>SUMPRODUCT((Driver!$A$2:$A$17=$A15)*(DriverEmp=AG$1),Driver!$C$2:$V$17)</f>
        <v>0</v>
      </c>
      <c r="AH15" s="250">
        <f>SUMPRODUCT((Driver!$A$2:$A$17=$A15)*(DriverEmp=AH$1),Driver!$C$2:$V$17)</f>
        <v>0</v>
      </c>
      <c r="AI15" s="250">
        <f>SUMPRODUCT((Driver!$A$2:$A$17=$A15)*(DriverEmp=AI$1),Driver!$C$2:$V$17)</f>
        <v>0</v>
      </c>
      <c r="AJ15" s="250">
        <f>SUMPRODUCT((Driver!$A$2:$A$17=$A15)*(DriverEmp=AJ$1),Driver!$C$2:$V$17)</f>
        <v>0</v>
      </c>
      <c r="AK15" s="250">
        <f>SUMPRODUCT((Driver!$A$2:$A$17=$A15)*(DriverEmp=AK$1),Driver!$C$2:$V$17)</f>
        <v>0</v>
      </c>
      <c r="AL15" s="250">
        <f>SUMPRODUCT((Driver!$A$2:$A$17=$A15)*(DriverEmp=AL$1),Driver!$C$2:$V$17)</f>
        <v>0</v>
      </c>
      <c r="AM15" s="250">
        <f>SUMPRODUCT((Driver!$A$2:$A$17=$A15)*(DriverEmp=AM$1),Driver!$C$2:$V$17)</f>
        <v>0</v>
      </c>
      <c r="AN15" s="250">
        <f>SUMPRODUCT((Driver!$A$2:$A$17=$A15)*(DriverEmp=AN$1),Driver!$C$2:$V$17)</f>
        <v>0</v>
      </c>
      <c r="AO15" s="250">
        <f>SUMPRODUCT((Driver!$A$2:$A$17=$A15)*(DriverEmp=AO$1),Driver!$C$2:$V$17)</f>
        <v>0</v>
      </c>
      <c r="AP15" s="250">
        <f>SUMPRODUCT((Driver!$A$2:$A$17=$A15)*(DriverEmp=AP$1),Driver!$C$2:$V$17)</f>
        <v>0</v>
      </c>
      <c r="AQ15" s="250">
        <f>SUMPRODUCT((Driver!$A$2:$A$17=$A15)*(DriverEmp=AQ$1),Driver!$C$2:$V$17)</f>
        <v>0</v>
      </c>
      <c r="AR15" s="250">
        <f>SUMPRODUCT((Driver!$A$2:$A$17=$A15)*(DriverEmp=AR$1),Driver!$C$2:$V$17)</f>
        <v>0</v>
      </c>
      <c r="AS15" s="250">
        <f>SUMPRODUCT((Driver!$A$2:$A$17=$A15)*(DriverEmp=AS$1),Driver!$C$2:$V$17)</f>
        <v>0</v>
      </c>
      <c r="AT15" s="250">
        <f>SUMPRODUCT((Driver!$A$2:$A$17=$A15)*(DriverEmp=AT$1),Driver!$C$2:$V$17)</f>
        <v>0</v>
      </c>
      <c r="AU15" s="250">
        <f>SUMPRODUCT((Driver!$A$2:$A$17=$A15)*(DriverEmp=AU$1),Driver!$C$2:$V$17)</f>
        <v>0</v>
      </c>
      <c r="AV15" s="250">
        <f>SUMPRODUCT((Driver!$A$2:$A$17=$A15)*(DriverEmp=AV$1),Driver!$C$2:$V$17)</f>
        <v>0</v>
      </c>
      <c r="AW15" s="250">
        <f>SUMPRODUCT((Driver!$A$2:$A$17=$A15)*(DriverEmp=AW$1),Driver!$C$2:$V$17)</f>
        <v>0</v>
      </c>
      <c r="AX15" s="467">
        <f>SUMPRODUCT((Driver!$A$2:$A$17=$A15)*(DriverEmp=AX$1),Driver!$C$2:$V$17)</f>
        <v>0</v>
      </c>
    </row>
    <row r="16" spans="1:50" x14ac:dyDescent="0.2">
      <c r="A16" s="247">
        <f>A15</f>
        <v>42538</v>
      </c>
      <c r="B16" s="251" t="str">
        <f>Total!$H$1</f>
        <v>PP</v>
      </c>
      <c r="C16" s="249">
        <f>SUMPRODUCT((PP!$A$2:$A$80=$A16)*(PPEmp=C$1),PP!$D$2:$BD$80)</f>
        <v>0</v>
      </c>
      <c r="D16" s="250">
        <f>SUMPRODUCT((PP!$A$2:$A$80=$A16)*(PPEmp=D$1),PP!$D$2:$BD$80)</f>
        <v>0</v>
      </c>
      <c r="E16" s="250">
        <f>SUMPRODUCT((PP!$A$2:$A$80=$A16)*(PPEmp=E$1),PP!$D$2:$BD$80)</f>
        <v>0</v>
      </c>
      <c r="F16" s="250">
        <f>SUMPRODUCT((PP!$A$2:$A$80=$A16)*(PPEmp=F$1),PP!$D$2:$BD$80)</f>
        <v>0</v>
      </c>
      <c r="G16" s="250">
        <f>SUMPRODUCT((PP!$A$2:$A$80=$A16)*(PPEmp=G$1),PP!$D$2:$BD$80)</f>
        <v>0</v>
      </c>
      <c r="H16" s="250">
        <f>SUMPRODUCT((PP!$A$2:$A$80=$A16)*(PPEmp=H$1),PP!$D$2:$BD$80)</f>
        <v>0</v>
      </c>
      <c r="I16" s="250">
        <f>SUMPRODUCT((PP!$A$2:$A$80=$A16)*(PPEmp=I$1),PP!$D$2:$BD$80)</f>
        <v>0</v>
      </c>
      <c r="J16" s="250">
        <f>SUMPRODUCT((PP!$A$2:$A$80=$A16)*(PPEmp=J$1),PP!$D$2:$BD$80)</f>
        <v>0</v>
      </c>
      <c r="K16" s="250">
        <f>SUMPRODUCT((PP!$A$2:$A$80=$A16)*(PPEmp=K$1),PP!$D$2:$BD$80)</f>
        <v>0</v>
      </c>
      <c r="L16" s="250">
        <f>SUMPRODUCT((PP!$A$2:$A$80=$A16)*(PPEmp=L$1),PP!$D$2:$BD$80)</f>
        <v>0</v>
      </c>
      <c r="M16" s="250">
        <f>SUMPRODUCT((PP!$A$2:$A$80=$A16)*(PPEmp=M$1),PP!$D$2:$BD$80)</f>
        <v>0</v>
      </c>
      <c r="N16" s="250">
        <f>SUMPRODUCT((PP!$A$2:$A$80=$A16)*(PPEmp=N$1),PP!$D$2:$BD$80)</f>
        <v>0</v>
      </c>
      <c r="O16" s="250">
        <f>SUMPRODUCT((PP!$A$2:$A$80=$A16)*(PPEmp=O$1),PP!$D$2:$BD$80)</f>
        <v>0</v>
      </c>
      <c r="P16" s="250">
        <f>SUMPRODUCT((PP!$A$2:$A$80=$A16)*(PPEmp=P$1),PP!$D$2:$BD$80)</f>
        <v>0</v>
      </c>
      <c r="Q16" s="250">
        <f>SUMPRODUCT((PP!$A$2:$A$80=$A16)*(PPEmp=Q$1),PP!$D$2:$BD$80)</f>
        <v>0</v>
      </c>
      <c r="R16" s="250">
        <f>SUMPRODUCT((PP!$A$2:$A$80=$A16)*(PPEmp=R$1),PP!$D$2:$BD$80)</f>
        <v>0</v>
      </c>
      <c r="S16" s="250">
        <f>SUMPRODUCT((PP!$A$2:$A$80=$A16)*(PPEmp=S$1),PP!$D$2:$BD$80)</f>
        <v>0</v>
      </c>
      <c r="T16" s="250">
        <f>SUMPRODUCT((PP!$A$2:$A$80=$A16)*(PPEmp=T$1),PP!$D$2:$BD$80)</f>
        <v>0</v>
      </c>
      <c r="U16" s="250">
        <f>SUMPRODUCT((PP!$A$2:$A$80=$A16)*(PPEmp=U$1),PP!$D$2:$BD$80)</f>
        <v>0</v>
      </c>
      <c r="V16" s="250">
        <f>SUMPRODUCT((PP!$A$2:$A$80=$A16)*(PPEmp=V$1),PP!$D$2:$BD$80)</f>
        <v>0</v>
      </c>
      <c r="W16" s="250">
        <f>SUMPRODUCT((PP!$A$2:$A$80=$A16)*(PPEmp=W$1),PP!$D$2:$BD$80)</f>
        <v>0</v>
      </c>
      <c r="X16" s="250">
        <f>SUMPRODUCT((PP!$A$2:$A$80=$A16)*(PPEmp=X$1),PP!$D$2:$BD$80)</f>
        <v>0</v>
      </c>
      <c r="Y16" s="250">
        <f>SUMPRODUCT((PP!$A$2:$A$80=$A16)*(PPEmp=Y$1),PP!$D$2:$BD$80)</f>
        <v>0</v>
      </c>
      <c r="Z16" s="250">
        <f>SUMPRODUCT((PP!$A$2:$A$80=$A16)*(PPEmp=Z$1),PP!$D$2:$BD$80)</f>
        <v>0</v>
      </c>
      <c r="AA16" s="250">
        <f>SUMPRODUCT((PP!$A$2:$A$80=$A16)*(PPEmp=AA$1),PP!$D$2:$BD$80)</f>
        <v>0</v>
      </c>
      <c r="AB16" s="250">
        <f>SUMPRODUCT((PP!$A$2:$A$80=$A16)*(PPEmp=AB$1),PP!$D$2:$BD$80)</f>
        <v>0</v>
      </c>
      <c r="AC16" s="250">
        <f>SUMPRODUCT((PP!$A$2:$A$80=$A16)*(PPEmp=AC$1),PP!$D$2:$BD$80)</f>
        <v>0</v>
      </c>
      <c r="AD16" s="250">
        <f>SUMPRODUCT((PP!$A$2:$A$80=$A16)*(PPEmp=AD$1),PP!$D$2:$BD$80)</f>
        <v>0</v>
      </c>
      <c r="AE16" s="250">
        <f>SUMPRODUCT((PP!$A$2:$A$80=$A16)*(PPEmp=AE$1),PP!$D$2:$BD$80)</f>
        <v>0</v>
      </c>
      <c r="AF16" s="250">
        <f>SUMPRODUCT((PP!$A$2:$A$80=$A16)*(PPEmp=AF$1),PP!$D$2:$BD$80)</f>
        <v>0</v>
      </c>
      <c r="AG16" s="250">
        <f>SUMPRODUCT((PP!$A$2:$A$80=$A16)*(PPEmp=AG$1),PP!$D$2:$BD$80)</f>
        <v>0</v>
      </c>
      <c r="AH16" s="250">
        <f>SUMPRODUCT((PP!$A$2:$A$80=$A16)*(PPEmp=AH$1),PP!$D$2:$BD$80)</f>
        <v>0</v>
      </c>
      <c r="AI16" s="250">
        <f>SUMPRODUCT((PP!$A$2:$A$80=$A16)*(PPEmp=AI$1),PP!$D$2:$BD$80)</f>
        <v>0</v>
      </c>
      <c r="AJ16" s="250">
        <f>SUMPRODUCT((PP!$A$2:$A$80=$A16)*(PPEmp=AJ$1),PP!$D$2:$BD$80)</f>
        <v>0</v>
      </c>
      <c r="AK16" s="250">
        <f>SUMPRODUCT((PP!$A$2:$A$80=$A16)*(PPEmp=AK$1),PP!$D$2:$BD$80)</f>
        <v>0</v>
      </c>
      <c r="AL16" s="250">
        <f>SUMPRODUCT((PP!$A$2:$A$80=$A16)*(PPEmp=AL$1),PP!$D$2:$BD$80)</f>
        <v>0</v>
      </c>
      <c r="AM16" s="250">
        <f>SUMPRODUCT((PP!$A$2:$A$80=$A16)*(PPEmp=AM$1),PP!$D$2:$BD$80)</f>
        <v>0</v>
      </c>
      <c r="AN16" s="250">
        <f>SUMPRODUCT((PP!$A$2:$A$80=$A16)*(PPEmp=AN$1),PP!$D$2:$BD$80)</f>
        <v>0</v>
      </c>
      <c r="AO16" s="250">
        <f>SUMPRODUCT((PP!$A$2:$A$80=$A16)*(PPEmp=AO$1),PP!$D$2:$BD$80)</f>
        <v>0</v>
      </c>
      <c r="AP16" s="250">
        <f>SUMPRODUCT((PP!$A$2:$A$80=$A16)*(PPEmp=AP$1),PP!$D$2:$BD$80)</f>
        <v>0</v>
      </c>
      <c r="AQ16" s="250">
        <f>SUMPRODUCT((PP!$A$2:$A$80=$A16)*(PPEmp=AQ$1),PP!$D$2:$BD$80)</f>
        <v>0</v>
      </c>
      <c r="AR16" s="250">
        <f>SUMPRODUCT((PP!$A$2:$A$80=$A16)*(PPEmp=AR$1),PP!$D$2:$BD$80)</f>
        <v>0</v>
      </c>
      <c r="AS16" s="250">
        <f>SUMPRODUCT((PP!$A$2:$A$80=$A16)*(PPEmp=AS$1),PP!$D$2:$BD$80)</f>
        <v>0</v>
      </c>
      <c r="AT16" s="250">
        <f>SUMPRODUCT((PP!$A$2:$A$80=$A16)*(PPEmp=AT$1),PP!$D$2:$BD$80)</f>
        <v>0</v>
      </c>
      <c r="AU16" s="250">
        <f>SUMPRODUCT((PP!$A$2:$A$80=$A16)*(PPEmp=AU$1),PP!$D$2:$BD$80)</f>
        <v>0</v>
      </c>
      <c r="AV16" s="250">
        <f>SUMPRODUCT((PP!$A$2:$A$80=$A16)*(PPEmp=AV$1),PP!$D$2:$BD$80)</f>
        <v>0</v>
      </c>
      <c r="AW16" s="250">
        <f>SUMPRODUCT((PP!$A$2:$A$80=$A16)*(PPEmp=AW$1),PP!$D$2:$BD$80)</f>
        <v>0</v>
      </c>
      <c r="AX16" s="467">
        <f>SUMPRODUCT((PP!$A$2:$A$80=$A16)*(PPEmp=AX$1),PP!$D$2:$BD$80)</f>
        <v>0</v>
      </c>
    </row>
    <row r="17" spans="1:63" x14ac:dyDescent="0.2">
      <c r="A17" s="247">
        <f t="shared" ref="A17:A27" si="7">A16</f>
        <v>42538</v>
      </c>
      <c r="B17" s="252" t="str">
        <f>Total!$J$1</f>
        <v>FH</v>
      </c>
      <c r="C17" s="249">
        <f>SUMPRODUCT((FH!$A$2:$A$97=$A17)*(FHEmp=C$1),FH!$E$2:$AZ$97)</f>
        <v>0</v>
      </c>
      <c r="D17" s="250">
        <f>SUMPRODUCT((FH!$A$2:$A$97=$A17)*(FHEmp=D$1),FH!$E$2:$AZ$97)</f>
        <v>0</v>
      </c>
      <c r="E17" s="250">
        <f>SUMPRODUCT((FH!$A$2:$A$97=$A17)*(FHEmp=E$1),FH!$E$2:$AZ$97)</f>
        <v>0</v>
      </c>
      <c r="F17" s="250">
        <f>SUMPRODUCT((FH!$A$2:$A$97=$A17)*(FHEmp=F$1),FH!$E$2:$AZ$97)</f>
        <v>0</v>
      </c>
      <c r="G17" s="250">
        <f>SUMPRODUCT((FH!$A$2:$A$97=$A17)*(FHEmp=G$1),FH!$E$2:$AZ$97)</f>
        <v>0</v>
      </c>
      <c r="H17" s="250">
        <f>SUMPRODUCT((FH!$A$2:$A$97=$A17)*(FHEmp=H$1),FH!$E$2:$AZ$97)</f>
        <v>0</v>
      </c>
      <c r="I17" s="250">
        <f>SUMPRODUCT((FH!$A$2:$A$97=$A17)*(FHEmp=I$1),FH!$E$2:$AZ$97)</f>
        <v>0</v>
      </c>
      <c r="J17" s="250">
        <f>SUMPRODUCT((FH!$A$2:$A$97=$A17)*(FHEmp=J$1),FH!$E$2:$AZ$97)</f>
        <v>0</v>
      </c>
      <c r="K17" s="250">
        <f>SUMPRODUCT((FH!$A$2:$A$97=$A17)*(FHEmp=K$1),FH!$E$2:$AZ$97)</f>
        <v>0</v>
      </c>
      <c r="L17" s="250">
        <f>SUMPRODUCT((FH!$A$2:$A$97=$A17)*(FHEmp=L$1),FH!$E$2:$AZ$97)</f>
        <v>0</v>
      </c>
      <c r="M17" s="250">
        <f>SUMPRODUCT((FH!$A$2:$A$97=$A17)*(FHEmp=M$1),FH!$E$2:$AZ$97)</f>
        <v>0</v>
      </c>
      <c r="N17" s="250">
        <f>SUMPRODUCT((FH!$A$2:$A$97=$A17)*(FHEmp=N$1),FH!$E$2:$AZ$97)</f>
        <v>0</v>
      </c>
      <c r="O17" s="250">
        <f>SUMPRODUCT((FH!$A$2:$A$97=$A17)*(FHEmp=O$1),FH!$E$2:$AZ$97)</f>
        <v>0</v>
      </c>
      <c r="P17" s="250">
        <f>SUMPRODUCT((FH!$A$2:$A$97=$A17)*(FHEmp=P$1),FH!$E$2:$AZ$97)</f>
        <v>0</v>
      </c>
      <c r="Q17" s="250">
        <f>SUMPRODUCT((FH!$A$2:$A$97=$A17)*(FHEmp=Q$1),FH!$E$2:$AZ$97)</f>
        <v>0</v>
      </c>
      <c r="R17" s="250">
        <f>SUMPRODUCT((FH!$A$2:$A$97=$A17)*(FHEmp=R$1),FH!$E$2:$AZ$97)</f>
        <v>0</v>
      </c>
      <c r="S17" s="250">
        <f>SUMPRODUCT((FH!$A$2:$A$97=$A17)*(FHEmp=S$1),FH!$E$2:$AZ$97)</f>
        <v>0</v>
      </c>
      <c r="T17" s="250">
        <f>SUMPRODUCT((FH!$A$2:$A$97=$A17)*(FHEmp=T$1),FH!$E$2:$AZ$97)</f>
        <v>0</v>
      </c>
      <c r="U17" s="250">
        <f>SUMPRODUCT((FH!$A$2:$A$97=$A17)*(FHEmp=U$1),FH!$E$2:$AZ$97)</f>
        <v>0</v>
      </c>
      <c r="V17" s="250">
        <f>SUMPRODUCT((FH!$A$2:$A$97=$A17)*(FHEmp=V$1),FH!$E$2:$AZ$97)</f>
        <v>0</v>
      </c>
      <c r="W17" s="250">
        <f>SUMPRODUCT((FH!$A$2:$A$97=$A17)*(FHEmp=W$1),FH!$E$2:$AZ$97)</f>
        <v>0</v>
      </c>
      <c r="X17" s="250">
        <f>SUMPRODUCT((FH!$A$2:$A$97=$A17)*(FHEmp=X$1),FH!$E$2:$AZ$97)</f>
        <v>0</v>
      </c>
      <c r="Y17" s="250">
        <f>SUMPRODUCT((FH!$A$2:$A$97=$A17)*(FHEmp=Y$1),FH!$E$2:$AZ$97)</f>
        <v>0</v>
      </c>
      <c r="Z17" s="250">
        <f>SUMPRODUCT((FH!$A$2:$A$97=$A17)*(FHEmp=Z$1),FH!$E$2:$AZ$97)</f>
        <v>0</v>
      </c>
      <c r="AA17" s="250">
        <f>SUMPRODUCT((FH!$A$2:$A$97=$A17)*(FHEmp=AA$1),FH!$E$2:$AZ$97)</f>
        <v>0</v>
      </c>
      <c r="AB17" s="250">
        <f>SUMPRODUCT((FH!$A$2:$A$97=$A17)*(FHEmp=AB$1),FH!$E$2:$AZ$97)</f>
        <v>0</v>
      </c>
      <c r="AC17" s="250">
        <f>SUMPRODUCT((FH!$A$2:$A$97=$A17)*(FHEmp=AC$1),FH!$E$2:$AZ$97)</f>
        <v>0</v>
      </c>
      <c r="AD17" s="250">
        <f>SUMPRODUCT((FH!$A$2:$A$97=$A17)*(FHEmp=AD$1),FH!$E$2:$AZ$97)</f>
        <v>0</v>
      </c>
      <c r="AE17" s="250">
        <f>SUMPRODUCT((FH!$A$2:$A$97=$A17)*(FHEmp=AE$1),FH!$E$2:$AZ$97)</f>
        <v>0</v>
      </c>
      <c r="AF17" s="250">
        <f>SUMPRODUCT((FH!$A$2:$A$97=$A17)*(FHEmp=AF$1),FH!$E$2:$AZ$97)</f>
        <v>0</v>
      </c>
      <c r="AG17" s="250">
        <f>SUMPRODUCT((FH!$A$2:$A$97=$A17)*(FHEmp=AG$1),FH!$E$2:$AZ$97)</f>
        <v>0</v>
      </c>
      <c r="AH17" s="250">
        <f>SUMPRODUCT((FH!$A$2:$A$97=$A17)*(FHEmp=AH$1),FH!$E$2:$AZ$97)</f>
        <v>0</v>
      </c>
      <c r="AI17" s="250">
        <f>SUMPRODUCT((FH!$A$2:$A$97=$A17)*(FHEmp=AI$1),FH!$E$2:$AZ$97)</f>
        <v>0</v>
      </c>
      <c r="AJ17" s="250">
        <f>SUMPRODUCT((FH!$A$2:$A$97=$A17)*(FHEmp=AJ$1),FH!$E$2:$AZ$97)</f>
        <v>0</v>
      </c>
      <c r="AK17" s="250">
        <f>SUMPRODUCT((FH!$A$2:$A$97=$A17)*(FHEmp=AK$1),FH!$E$2:$AZ$97)</f>
        <v>0</v>
      </c>
      <c r="AL17" s="250">
        <f>SUMPRODUCT((FH!$A$2:$A$97=$A17)*(FHEmp=AL$1),FH!$E$2:$AZ$97)</f>
        <v>0</v>
      </c>
      <c r="AM17" s="250">
        <f>SUMPRODUCT((FH!$A$2:$A$97=$A17)*(FHEmp=AM$1),FH!$E$2:$AZ$97)</f>
        <v>0</v>
      </c>
      <c r="AN17" s="250">
        <f>SUMPRODUCT((FH!$A$2:$A$97=$A17)*(FHEmp=AN$1),FH!$E$2:$AZ$97)</f>
        <v>0</v>
      </c>
      <c r="AO17" s="250">
        <f>SUMPRODUCT((FH!$A$2:$A$97=$A17)*(FHEmp=AO$1),FH!$E$2:$AZ$97)</f>
        <v>0</v>
      </c>
      <c r="AP17" s="250">
        <f>SUMPRODUCT((FH!$A$2:$A$97=$A17)*(FHEmp=AP$1),FH!$E$2:$AZ$97)</f>
        <v>0</v>
      </c>
      <c r="AQ17" s="250">
        <f>SUMPRODUCT((FH!$A$2:$A$97=$A17)*(FHEmp=AQ$1),FH!$E$2:$AZ$97)</f>
        <v>0</v>
      </c>
      <c r="AR17" s="250">
        <f>SUMPRODUCT((FH!$A$2:$A$97=$A17)*(FHEmp=AR$1),FH!$E$2:$AZ$97)</f>
        <v>0</v>
      </c>
      <c r="AS17" s="250">
        <f>SUMPRODUCT((FH!$A$2:$A$97=$A17)*(FHEmp=AS$1),FH!$E$2:$AZ$97)</f>
        <v>0</v>
      </c>
      <c r="AT17" s="250">
        <f>SUMPRODUCT((FH!$A$2:$A$97=$A17)*(FHEmp=AT$1),FH!$E$2:$AZ$97)</f>
        <v>0</v>
      </c>
      <c r="AU17" s="250">
        <f>SUMPRODUCT((FH!$A$2:$A$97=$A17)*(FHEmp=AU$1),FH!$E$2:$AZ$97)</f>
        <v>0</v>
      </c>
      <c r="AV17" s="250">
        <f>SUMPRODUCT((FH!$A$2:$A$97=$A17)*(FHEmp=AV$1),FH!$E$2:$AZ$97)</f>
        <v>0</v>
      </c>
      <c r="AW17" s="250">
        <f>SUMPRODUCT((FH!$A$2:$A$97=$A17)*(FHEmp=AW$1),FH!$E$2:$AZ$97)</f>
        <v>0</v>
      </c>
      <c r="AX17" s="467">
        <f>SUMPRODUCT((FH!$A$2:$A$97=$A17)*(FHEmp=AX$1),FH!$E$2:$AZ$97)</f>
        <v>0</v>
      </c>
    </row>
    <row r="18" spans="1:63" x14ac:dyDescent="0.2">
      <c r="A18" s="247">
        <f t="shared" si="7"/>
        <v>42538</v>
      </c>
      <c r="B18" s="253" t="str">
        <f>Total!$K$1</f>
        <v>T22</v>
      </c>
      <c r="C18" s="249">
        <f>SUMPRODUCT(('T22'!$A$2:$A$97=$A18)*(T22Emp=C$1),'T22'!$E$2:$AZ$97)</f>
        <v>0</v>
      </c>
      <c r="D18" s="250">
        <f>SUMPRODUCT(('T22'!$A$2:$A$97=$A18)*(T22Emp=D$1),'T22'!$E$2:$AZ$97)</f>
        <v>0</v>
      </c>
      <c r="E18" s="250">
        <f>SUMPRODUCT(('T22'!$A$2:$A$97=$A18)*(T22Emp=E$1),'T22'!$E$2:$AZ$97)</f>
        <v>0</v>
      </c>
      <c r="F18" s="250">
        <f>SUMPRODUCT(('T22'!$A$2:$A$97=$A18)*(T22Emp=F$1),'T22'!$E$2:$AZ$97)</f>
        <v>0</v>
      </c>
      <c r="G18" s="250">
        <f>SUMPRODUCT(('T22'!$A$2:$A$97=$A18)*(T22Emp=G$1),'T22'!$E$2:$AZ$97)</f>
        <v>0</v>
      </c>
      <c r="H18" s="250">
        <f>SUMPRODUCT(('T22'!$A$2:$A$97=$A18)*(T22Emp=H$1),'T22'!$E$2:$AZ$97)</f>
        <v>0</v>
      </c>
      <c r="I18" s="250">
        <f>SUMPRODUCT(('T22'!$A$2:$A$97=$A18)*(T22Emp=I$1),'T22'!$E$2:$AZ$97)</f>
        <v>0</v>
      </c>
      <c r="J18" s="250">
        <f>SUMPRODUCT(('T22'!$A$2:$A$97=$A18)*(T22Emp=J$1),'T22'!$E$2:$AZ$97)</f>
        <v>0</v>
      </c>
      <c r="K18" s="250">
        <f>SUMPRODUCT(('T22'!$A$2:$A$97=$A18)*(T22Emp=K$1),'T22'!$E$2:$AZ$97)</f>
        <v>0</v>
      </c>
      <c r="L18" s="250">
        <f>SUMPRODUCT(('T22'!$A$2:$A$97=$A18)*(T22Emp=L$1),'T22'!$E$2:$AZ$97)</f>
        <v>0</v>
      </c>
      <c r="M18" s="250">
        <f>SUMPRODUCT(('T22'!$A$2:$A$97=$A18)*(T22Emp=M$1),'T22'!$E$2:$AZ$97)</f>
        <v>0</v>
      </c>
      <c r="N18" s="250">
        <f>SUMPRODUCT(('T22'!$A$2:$A$97=$A18)*(T22Emp=N$1),'T22'!$E$2:$AZ$97)</f>
        <v>0</v>
      </c>
      <c r="O18" s="250">
        <f>SUMPRODUCT(('T22'!$A$2:$A$97=$A18)*(T22Emp=O$1),'T22'!$E$2:$AZ$97)</f>
        <v>0</v>
      </c>
      <c r="P18" s="250">
        <f>SUMPRODUCT(('T22'!$A$2:$A$97=$A18)*(T22Emp=P$1),'T22'!$E$2:$AZ$97)</f>
        <v>0</v>
      </c>
      <c r="Q18" s="250">
        <f>SUMPRODUCT(('T22'!$A$2:$A$97=$A18)*(T22Emp=Q$1),'T22'!$E$2:$AZ$97)</f>
        <v>0</v>
      </c>
      <c r="R18" s="250">
        <f>SUMPRODUCT(('T22'!$A$2:$A$97=$A18)*(T22Emp=R$1),'T22'!$E$2:$AZ$97)</f>
        <v>0</v>
      </c>
      <c r="S18" s="250">
        <f>SUMPRODUCT(('T22'!$A$2:$A$97=$A18)*(T22Emp=S$1),'T22'!$E$2:$AZ$97)</f>
        <v>0</v>
      </c>
      <c r="T18" s="250">
        <f>SUMPRODUCT(('T22'!$A$2:$A$97=$A18)*(T22Emp=T$1),'T22'!$E$2:$AZ$97)</f>
        <v>0</v>
      </c>
      <c r="U18" s="250">
        <f>SUMPRODUCT(('T22'!$A$2:$A$97=$A18)*(T22Emp=U$1),'T22'!$E$2:$AZ$97)</f>
        <v>0</v>
      </c>
      <c r="V18" s="250">
        <f>SUMPRODUCT(('T22'!$A$2:$A$97=$A18)*(T22Emp=V$1),'T22'!$E$2:$AZ$97)</f>
        <v>0</v>
      </c>
      <c r="W18" s="250">
        <f>SUMPRODUCT(('T22'!$A$2:$A$97=$A18)*(T22Emp=W$1),'T22'!$E$2:$AZ$97)</f>
        <v>0</v>
      </c>
      <c r="X18" s="250">
        <f>SUMPRODUCT(('T22'!$A$2:$A$97=$A18)*(T22Emp=X$1),'T22'!$E$2:$AZ$97)</f>
        <v>0</v>
      </c>
      <c r="Y18" s="250">
        <f>SUMPRODUCT(('T22'!$A$2:$A$97=$A18)*(T22Emp=Y$1),'T22'!$E$2:$AZ$97)</f>
        <v>0</v>
      </c>
      <c r="Z18" s="250">
        <f>SUMPRODUCT(('T22'!$A$2:$A$97=$A18)*(T22Emp=Z$1),'T22'!$E$2:$AZ$97)</f>
        <v>0</v>
      </c>
      <c r="AA18" s="250">
        <f>SUMPRODUCT(('T22'!$A$2:$A$97=$A18)*(T22Emp=AA$1),'T22'!$E$2:$AZ$97)</f>
        <v>0</v>
      </c>
      <c r="AB18" s="250">
        <f>SUMPRODUCT(('T22'!$A$2:$A$97=$A18)*(T22Emp=AB$1),'T22'!$E$2:$AZ$97)</f>
        <v>0</v>
      </c>
      <c r="AC18" s="250">
        <f>SUMPRODUCT(('T22'!$A$2:$A$97=$A18)*(T22Emp=AC$1),'T22'!$E$2:$AZ$97)</f>
        <v>0</v>
      </c>
      <c r="AD18" s="250">
        <f>SUMPRODUCT(('T22'!$A$2:$A$97=$A18)*(T22Emp=AD$1),'T22'!$E$2:$AZ$97)</f>
        <v>0</v>
      </c>
      <c r="AE18" s="250">
        <f>SUMPRODUCT(('T22'!$A$2:$A$97=$A18)*(T22Emp=AE$1),'T22'!$E$2:$AZ$97)</f>
        <v>0</v>
      </c>
      <c r="AF18" s="250">
        <f>SUMPRODUCT(('T22'!$A$2:$A$97=$A18)*(T22Emp=AF$1),'T22'!$E$2:$AZ$97)</f>
        <v>0</v>
      </c>
      <c r="AG18" s="250">
        <f>SUMPRODUCT(('T22'!$A$2:$A$97=$A18)*(T22Emp=AG$1),'T22'!$E$2:$AZ$97)</f>
        <v>0</v>
      </c>
      <c r="AH18" s="250">
        <f>SUMPRODUCT(('T22'!$A$2:$A$97=$A18)*(T22Emp=AH$1),'T22'!$E$2:$AZ$97)</f>
        <v>0</v>
      </c>
      <c r="AI18" s="250">
        <f>SUMPRODUCT(('T22'!$A$2:$A$97=$A18)*(T22Emp=AI$1),'T22'!$E$2:$AZ$97)</f>
        <v>0</v>
      </c>
      <c r="AJ18" s="250">
        <f>SUMPRODUCT(('T22'!$A$2:$A$97=$A18)*(T22Emp=AJ$1),'T22'!$E$2:$AZ$97)</f>
        <v>0</v>
      </c>
      <c r="AK18" s="250">
        <f>SUMPRODUCT(('T22'!$A$2:$A$97=$A18)*(T22Emp=AK$1),'T22'!$E$2:$AZ$97)</f>
        <v>0</v>
      </c>
      <c r="AL18" s="250">
        <f>SUMPRODUCT(('T22'!$A$2:$A$97=$A18)*(T22Emp=AL$1),'T22'!$E$2:$AZ$97)</f>
        <v>0</v>
      </c>
      <c r="AM18" s="250">
        <f>SUMPRODUCT(('T22'!$A$2:$A$97=$A18)*(T22Emp=AM$1),'T22'!$E$2:$AZ$97)</f>
        <v>0</v>
      </c>
      <c r="AN18" s="250">
        <f>SUMPRODUCT(('T22'!$A$2:$A$97=$A18)*(T22Emp=AN$1),'T22'!$E$2:$AZ$97)</f>
        <v>0</v>
      </c>
      <c r="AO18" s="250">
        <f>SUMPRODUCT(('T22'!$A$2:$A$97=$A18)*(T22Emp=AO$1),'T22'!$E$2:$AZ$97)</f>
        <v>0</v>
      </c>
      <c r="AP18" s="250">
        <f>SUMPRODUCT(('T22'!$A$2:$A$97=$A18)*(T22Emp=AP$1),'T22'!$E$2:$AZ$97)</f>
        <v>0</v>
      </c>
      <c r="AQ18" s="250">
        <f>SUMPRODUCT(('T22'!$A$2:$A$97=$A18)*(T22Emp=AQ$1),'T22'!$E$2:$AZ$97)</f>
        <v>0</v>
      </c>
      <c r="AR18" s="250">
        <f>SUMPRODUCT(('T22'!$A$2:$A$97=$A18)*(T22Emp=AR$1),'T22'!$E$2:$AZ$97)</f>
        <v>0</v>
      </c>
      <c r="AS18" s="250">
        <f>SUMPRODUCT(('T22'!$A$2:$A$97=$A18)*(T22Emp=AS$1),'T22'!$E$2:$AZ$97)</f>
        <v>0</v>
      </c>
      <c r="AT18" s="250">
        <f>SUMPRODUCT(('T22'!$A$2:$A$97=$A18)*(T22Emp=AT$1),'T22'!$E$2:$AZ$97)</f>
        <v>0</v>
      </c>
      <c r="AU18" s="250">
        <f>SUMPRODUCT(('T22'!$A$2:$A$97=$A18)*(T22Emp=AU$1),'T22'!$E$2:$AZ$97)</f>
        <v>0</v>
      </c>
      <c r="AV18" s="250">
        <f>SUMPRODUCT(('T22'!$A$2:$A$97=$A18)*(T22Emp=AV$1),'T22'!$E$2:$AZ$97)</f>
        <v>0</v>
      </c>
      <c r="AW18" s="250">
        <f>SUMPRODUCT(('T22'!$A$2:$A$97=$A18)*(T22Emp=AW$1),'T22'!$E$2:$AZ$97)</f>
        <v>0</v>
      </c>
      <c r="AX18" s="467">
        <f>SUMPRODUCT(('T22'!$A$2:$A$97=$A18)*(T22Emp=AX$1),'T22'!$E$2:$AZ$97)</f>
        <v>0</v>
      </c>
    </row>
    <row r="19" spans="1:63" x14ac:dyDescent="0.2">
      <c r="A19" s="247">
        <f t="shared" si="7"/>
        <v>42538</v>
      </c>
      <c r="B19" s="254" t="str">
        <f>Total!$L$1</f>
        <v>RF</v>
      </c>
      <c r="C19" s="249">
        <f>SUMPRODUCT((RF!$A$2:$A$17=$A19)*(RFEmp=C$1)*(RF!$H$21:$AO$21="RF Valet"),RF!$H$2:$AO$17)</f>
        <v>0</v>
      </c>
      <c r="D19" s="250">
        <f>SUMPRODUCT((RF!$A$2:$A$17=$A19)*(RFEmp=D$1)*(RF!$H$21:$AO$21="RF Valet"),RF!$H$2:$AO$17)</f>
        <v>0</v>
      </c>
      <c r="E19" s="250">
        <f>SUMPRODUCT((RF!$A$2:$A$17=$A19)*(RFEmp=E$1)*(RF!$H$21:$AO$21="RF Valet"),RF!$H$2:$AO$17)</f>
        <v>5</v>
      </c>
      <c r="F19" s="250">
        <f>SUMPRODUCT((RF!$A$2:$A$17=$A19)*(RFEmp=F$1)*(RF!$H$21:$AO$21="RF Valet"),RF!$H$2:$AO$17)</f>
        <v>0</v>
      </c>
      <c r="G19" s="250">
        <f>SUMPRODUCT((RF!$A$2:$A$17=$A19)*(RFEmp=G$1)*(RF!$H$21:$AO$21="RF Valet"),RF!$H$2:$AO$17)</f>
        <v>0</v>
      </c>
      <c r="H19" s="250">
        <f>SUMPRODUCT((RF!$A$2:$A$17=$A19)*(RFEmp=H$1)*(RF!$H$21:$AO$21="RF Valet"),RF!$H$2:$AO$17)</f>
        <v>0</v>
      </c>
      <c r="I19" s="250">
        <f>SUMPRODUCT((RF!$A$2:$A$17=$A19)*(RFEmp=I$1)*(RF!$H$21:$AO$21="RF Valet"),RF!$H$2:$AO$17)</f>
        <v>0</v>
      </c>
      <c r="J19" s="250">
        <f>SUMPRODUCT((RF!$A$2:$A$17=$A19)*(RFEmp=J$1)*(RF!$H$21:$AO$21="RF Valet"),RF!$H$2:$AO$17)</f>
        <v>0</v>
      </c>
      <c r="K19" s="250">
        <f>SUMPRODUCT((RF!$A$2:$A$17=$A19)*(RFEmp=K$1)*(RF!$H$21:$AO$21="RF Valet"),RF!$H$2:$AO$17)</f>
        <v>0</v>
      </c>
      <c r="L19" s="250">
        <f>SUMPRODUCT((RF!$A$2:$A$17=$A19)*(RFEmp=L$1)*(RF!$H$21:$AO$21="RF Valet"),RF!$H$2:$AO$17)</f>
        <v>0</v>
      </c>
      <c r="M19" s="250">
        <f>SUMPRODUCT((RF!$A$2:$A$17=$A19)*(RFEmp=M$1)*(RF!$H$21:$AO$21="RF Valet"),RF!$H$2:$AO$17)</f>
        <v>0</v>
      </c>
      <c r="N19" s="250">
        <f>SUMPRODUCT((RF!$A$2:$A$17=$A19)*(RFEmp=N$1)*(RF!$H$21:$AO$21="RF Valet"),RF!$H$2:$AO$17)</f>
        <v>0</v>
      </c>
      <c r="O19" s="250">
        <f>SUMPRODUCT((RF!$A$2:$A$17=$A19)*(RFEmp=O$1)*(RF!$H$21:$AO$21="RF Valet"),RF!$H$2:$AO$17)</f>
        <v>0</v>
      </c>
      <c r="P19" s="250">
        <f>SUMPRODUCT((RF!$A$2:$A$17=$A19)*(RFEmp=P$1)*(RF!$H$21:$AO$21="RF Valet"),RF!$H$2:$AO$17)</f>
        <v>0</v>
      </c>
      <c r="Q19" s="250">
        <f>SUMPRODUCT((RF!$A$2:$A$17=$A19)*(RFEmp=Q$1)*(RF!$H$21:$AO$21="RF Valet"),RF!$H$2:$AO$17)</f>
        <v>0</v>
      </c>
      <c r="R19" s="250">
        <f>SUMPRODUCT((RF!$A$2:$A$17=$A19)*(RFEmp=R$1)*(RF!$H$21:$AO$21="RF Valet"),RF!$H$2:$AO$17)</f>
        <v>0</v>
      </c>
      <c r="S19" s="250">
        <f>SUMPRODUCT((RF!$A$2:$A$17=$A19)*(RFEmp=S$1)*(RF!$H$21:$AO$21="RF Valet"),RF!$H$2:$AO$17)</f>
        <v>0</v>
      </c>
      <c r="T19" s="250">
        <f>SUMPRODUCT((RF!$A$2:$A$17=$A19)*(RFEmp=T$1)*(RF!$H$21:$AO$21="RF Valet"),RF!$H$2:$AO$17)</f>
        <v>0</v>
      </c>
      <c r="U19" s="250">
        <f>SUMPRODUCT((RF!$A$2:$A$17=$A19)*(RFEmp=U$1)*(RF!$H$21:$AO$21="RF Valet"),RF!$H$2:$AO$17)</f>
        <v>0</v>
      </c>
      <c r="V19" s="250">
        <f>SUMPRODUCT((RF!$A$2:$A$17=$A19)*(RFEmp=V$1)*(RF!$H$21:$AO$21="RF Valet"),RF!$H$2:$AO$17)</f>
        <v>0</v>
      </c>
      <c r="W19" s="250">
        <f>SUMPRODUCT((RF!$A$2:$A$17=$A19)*(RFEmp=W$1)*(RF!$H$21:$AO$21="RF Valet"),RF!$H$2:$AO$17)</f>
        <v>0</v>
      </c>
      <c r="X19" s="250">
        <f>SUMPRODUCT((RF!$A$2:$A$17=$A19)*(RFEmp=X$1)*(RF!$H$21:$AO$21="RF Valet"),RF!$H$2:$AO$17)</f>
        <v>0</v>
      </c>
      <c r="Y19" s="250">
        <f>SUMPRODUCT((RF!$A$2:$A$17=$A19)*(RFEmp=Y$1)*(RF!$H$21:$AO$21="RF Valet"),RF!$H$2:$AO$17)</f>
        <v>0</v>
      </c>
      <c r="Z19" s="250">
        <f>SUMPRODUCT((RF!$A$2:$A$17=$A19)*(RFEmp=Z$1)*(RF!$H$21:$AO$21="RF Valet"),RF!$H$2:$AO$17)</f>
        <v>0</v>
      </c>
      <c r="AA19" s="250">
        <f>SUMPRODUCT((RF!$A$2:$A$17=$A19)*(RFEmp=AA$1)*(RF!$H$21:$AO$21="RF Valet"),RF!$H$2:$AO$17)</f>
        <v>0</v>
      </c>
      <c r="AB19" s="250">
        <f>SUMPRODUCT((RF!$A$2:$A$17=$A19)*(RFEmp=AB$1)*(RF!$H$21:$AO$21="RF Valet"),RF!$H$2:$AO$17)</f>
        <v>0</v>
      </c>
      <c r="AC19" s="250">
        <f>SUMPRODUCT((RF!$A$2:$A$17=$A19)*(RFEmp=AC$1)*(RF!$H$21:$AO$21="RF Valet"),RF!$H$2:$AO$17)</f>
        <v>0</v>
      </c>
      <c r="AD19" s="250">
        <f>SUMPRODUCT((RF!$A$2:$A$17=$A19)*(RFEmp=AD$1)*(RF!$H$21:$AO$21="RF Valet"),RF!$H$2:$AO$17)</f>
        <v>0</v>
      </c>
      <c r="AE19" s="250">
        <f>SUMPRODUCT((RF!$A$2:$A$17=$A19)*(RFEmp=AE$1)*(RF!$H$21:$AO$21="RF Valet"),RF!$H$2:$AO$17)</f>
        <v>0</v>
      </c>
      <c r="AF19" s="250">
        <f>SUMPRODUCT((RF!$A$2:$A$17=$A19)*(RFEmp=AF$1)*(RF!$H$21:$AO$21="RF Valet"),RF!$H$2:$AO$17)</f>
        <v>0</v>
      </c>
      <c r="AG19" s="250">
        <f>SUMPRODUCT((RF!$A$2:$A$17=$A19)*(RFEmp=AG$1)*(RF!$H$21:$AO$21="RF Valet"),RF!$H$2:$AO$17)</f>
        <v>0</v>
      </c>
      <c r="AH19" s="250">
        <f>SUMPRODUCT((RF!$A$2:$A$17=$A19)*(RFEmp=AH$1)*(RF!$H$21:$AO$21="RF Valet"),RF!$H$2:$AO$17)</f>
        <v>0</v>
      </c>
      <c r="AI19" s="250">
        <f>SUMPRODUCT((RF!$A$2:$A$17=$A19)*(RFEmp=AI$1)*(RF!$H$21:$AO$21="RF Valet"),RF!$H$2:$AO$17)</f>
        <v>0</v>
      </c>
      <c r="AJ19" s="250">
        <f>SUMPRODUCT((RF!$A$2:$A$17=$A19)*(RFEmp=AJ$1)*(RF!$H$21:$AO$21="RF Valet"),RF!$H$2:$AO$17)</f>
        <v>0</v>
      </c>
      <c r="AK19" s="250">
        <f>SUMPRODUCT((RF!$A$2:$A$17=$A19)*(RFEmp=AK$1)*(RF!$H$21:$AO$21="RF Valet"),RF!$H$2:$AO$17)</f>
        <v>0</v>
      </c>
      <c r="AL19" s="250">
        <f>SUMPRODUCT((RF!$A$2:$A$17=$A19)*(RFEmp=AL$1)*(RF!$H$21:$AO$21="RF Valet"),RF!$H$2:$AO$17)</f>
        <v>0</v>
      </c>
      <c r="AM19" s="250">
        <f>SUMPRODUCT((RF!$A$2:$A$17=$A19)*(RFEmp=AM$1)*(RF!$H$21:$AO$21="RF Valet"),RF!$H$2:$AO$17)</f>
        <v>0</v>
      </c>
      <c r="AN19" s="250">
        <f>SUMPRODUCT((RF!$A$2:$A$17=$A19)*(RFEmp=AN$1)*(RF!$H$21:$AO$21="RF Valet"),RF!$H$2:$AO$17)</f>
        <v>0</v>
      </c>
      <c r="AO19" s="250">
        <f>SUMPRODUCT((RF!$A$2:$A$17=$A19)*(RFEmp=AO$1)*(RF!$H$21:$AO$21="RF Valet"),RF!$H$2:$AO$17)</f>
        <v>0</v>
      </c>
      <c r="AP19" s="250">
        <f>SUMPRODUCT((RF!$A$2:$A$17=$A19)*(RFEmp=AP$1)*(RF!$H$21:$AO$21="RF Valet"),RF!$H$2:$AO$17)</f>
        <v>0</v>
      </c>
      <c r="AQ19" s="250">
        <f>SUMPRODUCT((RF!$A$2:$A$17=$A19)*(RFEmp=AQ$1)*(RF!$H$21:$AO$21="RF Valet"),RF!$H$2:$AO$17)</f>
        <v>0</v>
      </c>
      <c r="AR19" s="250">
        <f>SUMPRODUCT((RF!$A$2:$A$17=$A19)*(RFEmp=AR$1)*(RF!$H$21:$AO$21="RF Valet"),RF!$H$2:$AO$17)</f>
        <v>0</v>
      </c>
      <c r="AS19" s="250">
        <f>SUMPRODUCT((RF!$A$2:$A$17=$A19)*(RFEmp=AS$1)*(RF!$H$21:$AO$21="RF Valet"),RF!$H$2:$AO$17)</f>
        <v>0</v>
      </c>
      <c r="AT19" s="250">
        <f>SUMPRODUCT((RF!$A$2:$A$17=$A19)*(RFEmp=AT$1)*(RF!$H$21:$AO$21="RF Valet"),RF!$H$2:$AO$17)</f>
        <v>0</v>
      </c>
      <c r="AU19" s="250">
        <f>SUMPRODUCT((RF!$A$2:$A$17=$A19)*(RFEmp=AU$1)*(RF!$H$21:$AO$21="RF Valet"),RF!$H$2:$AO$17)</f>
        <v>0</v>
      </c>
      <c r="AV19" s="250">
        <f>SUMPRODUCT((RF!$A$2:$A$17=$A19)*(RFEmp=AV$1)*(RF!$H$21:$AO$21="RF Valet"),RF!$H$2:$AO$17)</f>
        <v>0</v>
      </c>
      <c r="AW19" s="250">
        <f>SUMPRODUCT((RF!$A$2:$A$17=$A19)*(RFEmp=AW$1)*(RF!$H$21:$AO$21="RF Valet"),RF!$H$2:$AO$17)</f>
        <v>0</v>
      </c>
      <c r="AX19" s="467">
        <f>SUMPRODUCT((RF!$A$2:$A$17=$A19)*(RFEmp=AX$1)*(RF!$H$21:$AO$21="RF Valet"),RF!$H$2:$AO$17)</f>
        <v>0</v>
      </c>
    </row>
    <row r="20" spans="1:63" x14ac:dyDescent="0.2">
      <c r="A20" s="247">
        <f t="shared" si="7"/>
        <v>42538</v>
      </c>
      <c r="B20" s="571" t="s">
        <v>140</v>
      </c>
      <c r="C20" s="249">
        <f>SUMPRODUCT(('RC'!$A$2:$A$17=$A20)*(RCEmp=C$1),'RC'!$D$2:$AK$17)</f>
        <v>0</v>
      </c>
      <c r="D20" s="250">
        <f>SUMPRODUCT(('RC'!$A$2:$A$17=$A20)*(RCEmp=D$1),'RC'!$D$2:$AK$17)</f>
        <v>0</v>
      </c>
      <c r="E20" s="250">
        <f>SUMPRODUCT(('RC'!$A$2:$A$17=$A20)*(RCEmp=E$1),'RC'!$D$2:$AK$17)</f>
        <v>0</v>
      </c>
      <c r="F20" s="250">
        <f>SUMPRODUCT(('RC'!$A$2:$A$17=$A20)*(RCEmp=F$1),'RC'!$D$2:$AK$17)</f>
        <v>0</v>
      </c>
      <c r="G20" s="250">
        <f>SUMPRODUCT(('RC'!$A$2:$A$17=$A20)*(RCEmp=G$1),'RC'!$D$2:$AK$17)</f>
        <v>0</v>
      </c>
      <c r="H20" s="250">
        <f>SUMPRODUCT(('RC'!$A$2:$A$17=$A20)*(RCEmp=H$1),'RC'!$D$2:$AK$17)</f>
        <v>0</v>
      </c>
      <c r="I20" s="250">
        <f>SUMPRODUCT(('RC'!$A$2:$A$17=$A20)*(RCEmp=I$1),'RC'!$D$2:$AK$17)</f>
        <v>0</v>
      </c>
      <c r="J20" s="250">
        <f>SUMPRODUCT(('RC'!$A$2:$A$17=$A20)*(RCEmp=J$1),'RC'!$D$2:$AK$17)</f>
        <v>0</v>
      </c>
      <c r="K20" s="250">
        <f>SUMPRODUCT(('RC'!$A$2:$A$17=$A20)*(RCEmp=K$1),'RC'!$D$2:$AK$17)</f>
        <v>0</v>
      </c>
      <c r="L20" s="250">
        <f>SUMPRODUCT(('RC'!$A$2:$A$17=$A20)*(RCEmp=L$1),'RC'!$D$2:$AK$17)</f>
        <v>0</v>
      </c>
      <c r="M20" s="250">
        <f>SUMPRODUCT(('RC'!$A$2:$A$17=$A20)*(RCEmp=M$1),'RC'!$D$2:$AK$17)</f>
        <v>0</v>
      </c>
      <c r="N20" s="250">
        <f>SUMPRODUCT(('RC'!$A$2:$A$17=$A20)*(RCEmp=N$1),'RC'!$D$2:$AK$17)</f>
        <v>8.5</v>
      </c>
      <c r="O20" s="250">
        <f>SUMPRODUCT(('RC'!$A$2:$A$17=$A20)*(RCEmp=O$1),'RC'!$D$2:$AK$17)</f>
        <v>0</v>
      </c>
      <c r="P20" s="250">
        <f>SUMPRODUCT(('RC'!$A$2:$A$17=$A20)*(RCEmp=P$1),'RC'!$D$2:$AK$17)</f>
        <v>0</v>
      </c>
      <c r="Q20" s="250">
        <f>SUMPRODUCT(('RC'!$A$2:$A$17=$A20)*(RCEmp=Q$1),'RC'!$D$2:$AK$17)</f>
        <v>0</v>
      </c>
      <c r="R20" s="250">
        <f>SUMPRODUCT(('RC'!$A$2:$A$17=$A20)*(RCEmp=R$1),'RC'!$D$2:$AK$17)</f>
        <v>0</v>
      </c>
      <c r="S20" s="250">
        <f>SUMPRODUCT(('RC'!$A$2:$A$17=$A20)*(RCEmp=S$1),'RC'!$D$2:$AK$17)</f>
        <v>0</v>
      </c>
      <c r="T20" s="250">
        <f>SUMPRODUCT(('RC'!$A$2:$A$17=$A20)*(RCEmp=T$1),'RC'!$D$2:$AK$17)</f>
        <v>0</v>
      </c>
      <c r="U20" s="250">
        <f>SUMPRODUCT(('RC'!$A$2:$A$17=$A20)*(RCEmp=U$1),'RC'!$D$2:$AK$17)</f>
        <v>0</v>
      </c>
      <c r="V20" s="250">
        <f>SUMPRODUCT(('RC'!$A$2:$A$17=$A20)*(RCEmp=V$1),'RC'!$D$2:$AK$17)</f>
        <v>0</v>
      </c>
      <c r="W20" s="250">
        <f>SUMPRODUCT(('RC'!$A$2:$A$17=$A20)*(RCEmp=W$1),'RC'!$D$2:$AK$17)</f>
        <v>0</v>
      </c>
      <c r="X20" s="250">
        <f>SUMPRODUCT(('RC'!$A$2:$A$17=$A20)*(RCEmp=X$1),'RC'!$D$2:$AK$17)</f>
        <v>0</v>
      </c>
      <c r="Y20" s="250">
        <f>SUMPRODUCT(('RC'!$A$2:$A$17=$A20)*(RCEmp=Y$1),'RC'!$D$2:$AK$17)</f>
        <v>0</v>
      </c>
      <c r="Z20" s="250">
        <f>SUMPRODUCT(('RC'!$A$2:$A$17=$A20)*(RCEmp=Z$1),'RC'!$D$2:$AK$17)</f>
        <v>0</v>
      </c>
      <c r="AA20" s="250">
        <f>SUMPRODUCT(('RC'!$A$2:$A$17=$A20)*(RCEmp=AA$1),'RC'!$D$2:$AK$17)</f>
        <v>0</v>
      </c>
      <c r="AB20" s="250">
        <f>SUMPRODUCT(('RC'!$A$2:$A$17=$A20)*(RCEmp=AB$1),'RC'!$D$2:$AK$17)</f>
        <v>0</v>
      </c>
      <c r="AC20" s="250">
        <f>SUMPRODUCT(('RC'!$A$2:$A$17=$A20)*(RCEmp=AC$1),'RC'!$D$2:$AK$17)</f>
        <v>0</v>
      </c>
      <c r="AD20" s="250">
        <f>SUMPRODUCT(('RC'!$A$2:$A$17=$A20)*(RCEmp=AD$1),'RC'!$D$2:$AK$17)</f>
        <v>0</v>
      </c>
      <c r="AE20" s="250">
        <f>SUMPRODUCT(('RC'!$A$2:$A$17=$A20)*(RCEmp=AE$1),'RC'!$D$2:$AK$17)</f>
        <v>0</v>
      </c>
      <c r="AF20" s="250">
        <f>SUMPRODUCT(('RC'!$A$2:$A$17=$A20)*(RCEmp=AF$1),'RC'!$D$2:$AK$17)</f>
        <v>0</v>
      </c>
      <c r="AG20" s="250">
        <f>SUMPRODUCT(('RC'!$A$2:$A$17=$A20)*(RCEmp=AG$1),'RC'!$D$2:$AK$17)</f>
        <v>0</v>
      </c>
      <c r="AH20" s="250">
        <f>SUMPRODUCT(('RC'!$A$2:$A$17=$A20)*(RCEmp=AH$1),'RC'!$D$2:$AK$17)</f>
        <v>0</v>
      </c>
      <c r="AI20" s="250">
        <f>SUMPRODUCT(('RC'!$A$2:$A$17=$A20)*(RCEmp=AI$1),'RC'!$D$2:$AK$17)</f>
        <v>0</v>
      </c>
      <c r="AJ20" s="250">
        <f>SUMPRODUCT(('RC'!$A$2:$A$17=$A20)*(RCEmp=AJ$1),'RC'!$D$2:$AK$17)</f>
        <v>0</v>
      </c>
      <c r="AK20" s="250">
        <f>SUMPRODUCT(('RC'!$A$2:$A$17=$A20)*(RCEmp=AK$1),'RC'!$D$2:$AK$17)</f>
        <v>0</v>
      </c>
      <c r="AL20" s="250">
        <f>SUMPRODUCT(('RC'!$A$2:$A$17=$A20)*(RCEmp=AL$1),'RC'!$D$2:$AK$17)</f>
        <v>0</v>
      </c>
      <c r="AM20" s="250">
        <f>SUMPRODUCT(('RC'!$A$2:$A$17=$A20)*(RCEmp=AM$1),'RC'!$D$2:$AK$17)</f>
        <v>0</v>
      </c>
      <c r="AN20" s="250">
        <f>SUMPRODUCT(('RC'!$A$2:$A$17=$A20)*(RCEmp=AN$1),'RC'!$D$2:$AK$17)</f>
        <v>0</v>
      </c>
      <c r="AO20" s="250">
        <f>SUMPRODUCT(('RC'!$A$2:$A$17=$A20)*(RCEmp=AO$1),'RC'!$D$2:$AK$17)</f>
        <v>0</v>
      </c>
      <c r="AP20" s="250">
        <f>SUMPRODUCT(('RC'!$A$2:$A$17=$A20)*(RCEmp=AP$1),'RC'!$D$2:$AK$17)</f>
        <v>0</v>
      </c>
      <c r="AQ20" s="250">
        <f>SUMPRODUCT(('RC'!$A$2:$A$17=$A20)*(RCEmp=AQ$1),'RC'!$D$2:$AK$17)</f>
        <v>0</v>
      </c>
      <c r="AR20" s="250">
        <f>SUMPRODUCT(('RC'!$A$2:$A$17=$A20)*(RCEmp=AR$1),'RC'!$D$2:$AK$17)</f>
        <v>0</v>
      </c>
      <c r="AS20" s="250">
        <f>SUMPRODUCT(('RC'!$A$2:$A$17=$A20)*(RCEmp=AS$1),'RC'!$D$2:$AK$17)</f>
        <v>0</v>
      </c>
      <c r="AT20" s="250">
        <f>SUMPRODUCT(('RC'!$A$2:$A$17=$A20)*(RCEmp=AT$1),'RC'!$D$2:$AK$17)</f>
        <v>0</v>
      </c>
      <c r="AU20" s="250">
        <f>SUMPRODUCT(('RC'!$A$2:$A$17=$A20)*(RCEmp=AU$1),'RC'!$D$2:$AK$17)</f>
        <v>0</v>
      </c>
      <c r="AV20" s="250">
        <f>SUMPRODUCT(('RC'!$A$2:$A$17=$A20)*(RCEmp=AV$1),'RC'!$D$2:$AK$17)</f>
        <v>0</v>
      </c>
      <c r="AW20" s="250">
        <f>SUMPRODUCT(('RC'!$A$2:$A$17=$A20)*(RCEmp=AW$1),'RC'!$D$2:$AK$17)</f>
        <v>0</v>
      </c>
      <c r="AX20" s="467">
        <f>SUMPRODUCT(('RC'!$A$2:$A$17=$A20)*(RCEmp=AX$1),'RC'!$D$2:$AK$17)</f>
        <v>0</v>
      </c>
    </row>
    <row r="21" spans="1:63" x14ac:dyDescent="0.2">
      <c r="A21" s="247">
        <f t="shared" si="7"/>
        <v>42538</v>
      </c>
      <c r="B21" s="614" t="s">
        <v>155</v>
      </c>
      <c r="C21" s="249">
        <f>SUMPRODUCT((HoO!$A$2:$A$34=$A21)*(HoOEmp=C$1),HoO!$E$2:$Y$34)</f>
        <v>0</v>
      </c>
      <c r="D21" s="250">
        <f>SUMPRODUCT((HoO!$A$2:$A$34=$A21)*(HoOEmp=D$1),HoO!$E$2:$Y$34)</f>
        <v>0</v>
      </c>
      <c r="E21" s="250">
        <f>SUMPRODUCT((HoO!$A$2:$A$34=$A21)*(HoOEmp=E$1),HoO!$E$2:$Y$34)</f>
        <v>0</v>
      </c>
      <c r="F21" s="250">
        <f>SUMPRODUCT((HoO!$A$2:$A$34=$A21)*(HoOEmp=F$1),HoO!$E$2:$Y$34)</f>
        <v>0</v>
      </c>
      <c r="G21" s="250">
        <f>SUMPRODUCT((HoO!$A$2:$A$34=$A21)*(HoOEmp=G$1),HoO!$E$2:$Y$34)</f>
        <v>0</v>
      </c>
      <c r="H21" s="250">
        <f>SUMPRODUCT((HoO!$A$2:$A$34=$A21)*(HoOEmp=H$1),HoO!$E$2:$Y$34)</f>
        <v>0</v>
      </c>
      <c r="I21" s="250">
        <f>SUMPRODUCT((HoO!$A$2:$A$34=$A21)*(HoOEmp=I$1),HoO!$E$2:$Y$34)</f>
        <v>0</v>
      </c>
      <c r="J21" s="250">
        <f>SUMPRODUCT((HoO!$A$2:$A$34=$A21)*(HoOEmp=J$1),HoO!$E$2:$Y$34)</f>
        <v>0</v>
      </c>
      <c r="K21" s="250">
        <f>SUMPRODUCT((HoO!$A$2:$A$34=$A21)*(HoOEmp=K$1),HoO!$E$2:$Y$34)</f>
        <v>0</v>
      </c>
      <c r="L21" s="250">
        <f>SUMPRODUCT((HoO!$A$2:$A$34=$A21)*(HoOEmp=L$1),HoO!$E$2:$Y$34)</f>
        <v>0</v>
      </c>
      <c r="M21" s="250">
        <f>SUMPRODUCT((HoO!$A$2:$A$34=$A21)*(HoOEmp=M$1),HoO!$E$2:$Y$34)</f>
        <v>0</v>
      </c>
      <c r="N21" s="250">
        <f>SUMPRODUCT((HoO!$A$2:$A$34=$A21)*(HoOEmp=N$1),HoO!$E$2:$Y$34)</f>
        <v>0</v>
      </c>
      <c r="O21" s="250">
        <f>SUMPRODUCT((HoO!$A$2:$A$34=$A21)*(HoOEmp=O$1),HoO!$E$2:$Y$34)</f>
        <v>0</v>
      </c>
      <c r="P21" s="250">
        <f>SUMPRODUCT((HoO!$A$2:$A$34=$A21)*(HoOEmp=P$1),HoO!$E$2:$Y$34)</f>
        <v>0</v>
      </c>
      <c r="Q21" s="250">
        <f>SUMPRODUCT((HoO!$A$2:$A$34=$A21)*(HoOEmp=Q$1),HoO!$E$2:$Y$34)</f>
        <v>5.5</v>
      </c>
      <c r="R21" s="250">
        <f>SUMPRODUCT((HoO!$A$2:$A$34=$A21)*(HoOEmp=R$1),HoO!$E$2:$Y$34)</f>
        <v>0</v>
      </c>
      <c r="S21" s="250">
        <f>SUMPRODUCT((HoO!$A$2:$A$34=$A21)*(HoOEmp=S$1),HoO!$E$2:$Y$34)</f>
        <v>0</v>
      </c>
      <c r="T21" s="250">
        <f>SUMPRODUCT((HoO!$A$2:$A$34=$A21)*(HoOEmp=T$1),HoO!$E$2:$Y$34)</f>
        <v>0</v>
      </c>
      <c r="U21" s="250">
        <f>SUMPRODUCT((HoO!$A$2:$A$34=$A21)*(HoOEmp=U$1),HoO!$E$2:$Y$34)</f>
        <v>0</v>
      </c>
      <c r="V21" s="250">
        <f>SUMPRODUCT((HoO!$A$2:$A$34=$A21)*(HoOEmp=V$1),HoO!$E$2:$Y$34)</f>
        <v>0</v>
      </c>
      <c r="W21" s="250">
        <f>SUMPRODUCT((HoO!$A$2:$A$34=$A21)*(HoOEmp=W$1),HoO!$E$2:$Y$34)</f>
        <v>0</v>
      </c>
      <c r="X21" s="250">
        <f>SUMPRODUCT((HoO!$A$2:$A$34=$A21)*(HoOEmp=X$1),HoO!$E$2:$Y$34)</f>
        <v>0</v>
      </c>
      <c r="Y21" s="250">
        <f>SUMPRODUCT((HoO!$A$2:$A$34=$A21)*(HoOEmp=Y$1),HoO!$E$2:$Y$34)</f>
        <v>0</v>
      </c>
      <c r="Z21" s="250">
        <f>SUMPRODUCT((HoO!$A$2:$A$34=$A21)*(HoOEmp=Z$1),HoO!$E$2:$Y$34)</f>
        <v>0</v>
      </c>
      <c r="AA21" s="250">
        <f>SUMPRODUCT((HoO!$A$2:$A$34=$A21)*(HoOEmp=AA$1),HoO!$E$2:$Y$34)</f>
        <v>0</v>
      </c>
      <c r="AB21" s="250">
        <f>SUMPRODUCT((HoO!$A$2:$A$34=$A21)*(HoOEmp=AB$1),HoO!$E$2:$Y$34)</f>
        <v>0</v>
      </c>
      <c r="AC21" s="250">
        <f>SUMPRODUCT((HoO!$A$2:$A$34=$A21)*(HoOEmp=AC$1),HoO!$E$2:$Y$34)</f>
        <v>0</v>
      </c>
      <c r="AD21" s="250">
        <f>SUMPRODUCT((HoO!$A$2:$A$34=$A21)*(HoOEmp=AD$1),HoO!$E$2:$Y$34)</f>
        <v>0</v>
      </c>
      <c r="AE21" s="250">
        <f>SUMPRODUCT((HoO!$A$2:$A$34=$A21)*(HoOEmp=AE$1),HoO!$E$2:$Y$34)</f>
        <v>0</v>
      </c>
      <c r="AF21" s="250">
        <f>SUMPRODUCT((HoO!$A$2:$A$34=$A21)*(HoOEmp=AF$1),HoO!$E$2:$Y$34)</f>
        <v>0</v>
      </c>
      <c r="AG21" s="250">
        <f>SUMPRODUCT((HoO!$A$2:$A$34=$A21)*(HoOEmp=AG$1),HoO!$E$2:$Y$34)</f>
        <v>0</v>
      </c>
      <c r="AH21" s="250">
        <f>SUMPRODUCT((HoO!$A$2:$A$34=$A21)*(HoOEmp=AH$1),HoO!$E$2:$Y$34)</f>
        <v>0</v>
      </c>
      <c r="AI21" s="250">
        <f>SUMPRODUCT((HoO!$A$2:$A$34=$A21)*(HoOEmp=AI$1),HoO!$E$2:$Y$34)</f>
        <v>0</v>
      </c>
      <c r="AJ21" s="250">
        <f>SUMPRODUCT((HoO!$A$2:$A$34=$A21)*(HoOEmp=AJ$1),HoO!$E$2:$Y$34)</f>
        <v>0</v>
      </c>
      <c r="AK21" s="250">
        <f>SUMPRODUCT((HoO!$A$2:$A$34=$A21)*(HoOEmp=AK$1),HoO!$E$2:$Y$34)</f>
        <v>0</v>
      </c>
      <c r="AL21" s="250">
        <f>SUMPRODUCT((HoO!$A$2:$A$34=$A21)*(HoOEmp=AL$1),HoO!$E$2:$Y$34)</f>
        <v>0</v>
      </c>
      <c r="AM21" s="250">
        <f>SUMPRODUCT((HoO!$A$2:$A$34=$A21)*(HoOEmp=AM$1),HoO!$E$2:$Y$34)</f>
        <v>0</v>
      </c>
      <c r="AN21" s="250">
        <f>SUMPRODUCT((HoO!$A$2:$A$34=$A21)*(HoOEmp=AN$1),HoO!$E$2:$Y$34)</f>
        <v>0</v>
      </c>
      <c r="AO21" s="250">
        <f>SUMPRODUCT((HoO!$A$2:$A$34=$A21)*(HoOEmp=AO$1),HoO!$E$2:$Y$34)</f>
        <v>0</v>
      </c>
      <c r="AP21" s="250">
        <f>SUMPRODUCT((HoO!$A$2:$A$34=$A21)*(HoOEmp=AP$1),HoO!$E$2:$Y$34)</f>
        <v>0</v>
      </c>
      <c r="AQ21" s="250">
        <f>SUMPRODUCT((HoO!$A$2:$A$34=$A21)*(HoOEmp=AQ$1),HoO!$E$2:$Y$34)</f>
        <v>0</v>
      </c>
      <c r="AR21" s="250">
        <f>SUMPRODUCT((HoO!$A$2:$A$34=$A21)*(HoOEmp=AR$1),HoO!$E$2:$Y$34)</f>
        <v>0</v>
      </c>
      <c r="AS21" s="250">
        <f>SUMPRODUCT((HoO!$A$2:$A$34=$A21)*(HoOEmp=AS$1),HoO!$E$2:$Y$34)</f>
        <v>0</v>
      </c>
      <c r="AT21" s="250">
        <f>SUMPRODUCT((HoO!$A$2:$A$34=$A21)*(HoOEmp=AT$1),HoO!$E$2:$Y$34)</f>
        <v>0</v>
      </c>
      <c r="AU21" s="250">
        <f>SUMPRODUCT((HoO!$A$2:$A$34=$A21)*(HoOEmp=AU$1),HoO!$E$2:$Y$34)</f>
        <v>0</v>
      </c>
      <c r="AV21" s="250">
        <f>SUMPRODUCT((HoO!$A$2:$A$34=$A21)*(HoOEmp=AV$1),HoO!$E$2:$Y$34)</f>
        <v>0</v>
      </c>
      <c r="AW21" s="250">
        <f>SUMPRODUCT((HoO!$A$2:$A$34=$A21)*(HoOEmp=AW$1),HoO!$E$2:$Y$34)</f>
        <v>0</v>
      </c>
      <c r="AX21" s="467">
        <f>SUMPRODUCT((HoO!$A$2:$A$34=$A21)*(HoOEmp=AX$1),HoO!$E$2:$Y$34)</f>
        <v>0</v>
      </c>
    </row>
    <row r="22" spans="1:63" s="271" customFormat="1" x14ac:dyDescent="0.2">
      <c r="A22" s="247">
        <f t="shared" si="7"/>
        <v>42538</v>
      </c>
      <c r="B22" s="255" t="s">
        <v>74</v>
      </c>
      <c r="C22" s="249">
        <f>SUMPRODUCT((TM!$A$2:$A$17=$A22)*(TMEmp=C$1),TM!$D$2:$AK$17)</f>
        <v>0</v>
      </c>
      <c r="D22" s="250">
        <f>SUMPRODUCT((TM!$A$2:$A$17=$A22)*(TMEmp=D$1),TM!$D$2:$AK$17)</f>
        <v>0</v>
      </c>
      <c r="E22" s="250">
        <f>SUMPRODUCT((TM!$A$2:$A$17=$A22)*(TMEmp=E$1),TM!$D$2:$AK$17)</f>
        <v>0</v>
      </c>
      <c r="F22" s="250">
        <f>SUMPRODUCT((TM!$A$2:$A$17=$A22)*(TMEmp=F$1),TM!$D$2:$AK$17)</f>
        <v>0</v>
      </c>
      <c r="G22" s="250">
        <f>SUMPRODUCT((TM!$A$2:$A$17=$A22)*(TMEmp=G$1),TM!$D$2:$AK$17)</f>
        <v>0</v>
      </c>
      <c r="H22" s="250">
        <f>SUMPRODUCT((TM!$A$2:$A$17=$A22)*(TMEmp=H$1),TM!$D$2:$AK$17)</f>
        <v>0</v>
      </c>
      <c r="I22" s="250">
        <f>SUMPRODUCT((TM!$A$2:$A$17=$A22)*(TMEmp=I$1),TM!$D$2:$AK$17)</f>
        <v>0</v>
      </c>
      <c r="J22" s="250">
        <f>SUMPRODUCT((TM!$A$2:$A$17=$A22)*(TMEmp=J$1),TM!$D$2:$AK$17)</f>
        <v>0</v>
      </c>
      <c r="K22" s="250">
        <f>SUMPRODUCT((TM!$A$2:$A$17=$A22)*(TMEmp=K$1),TM!$D$2:$AK$17)</f>
        <v>0</v>
      </c>
      <c r="L22" s="250">
        <f>SUMPRODUCT((TM!$A$2:$A$17=$A22)*(TMEmp=L$1),TM!$D$2:$AK$17)</f>
        <v>0</v>
      </c>
      <c r="M22" s="250">
        <f>SUMPRODUCT((TM!$A$2:$A$17=$A22)*(TMEmp=M$1),TM!$D$2:$AK$17)</f>
        <v>0</v>
      </c>
      <c r="N22" s="250">
        <f>SUMPRODUCT((TM!$A$2:$A$17=$A22)*(TMEmp=N$1),TM!$D$2:$AK$17)</f>
        <v>0</v>
      </c>
      <c r="O22" s="250">
        <f>SUMPRODUCT((TM!$A$2:$A$17=$A22)*(TMEmp=O$1),TM!$D$2:$AK$17)</f>
        <v>0</v>
      </c>
      <c r="P22" s="250">
        <f>SUMPRODUCT((TM!$A$2:$A$17=$A22)*(TMEmp=P$1),TM!$D$2:$AK$17)</f>
        <v>0</v>
      </c>
      <c r="Q22" s="250">
        <f>SUMPRODUCT((TM!$A$2:$A$17=$A22)*(TMEmp=Q$1),TM!$D$2:$AK$17)</f>
        <v>0</v>
      </c>
      <c r="R22" s="250">
        <f>SUMPRODUCT((TM!$A$2:$A$17=$A22)*(TMEmp=R$1),TM!$D$2:$AK$17)</f>
        <v>0</v>
      </c>
      <c r="S22" s="250">
        <f>SUMPRODUCT((TM!$A$2:$A$17=$A22)*(TMEmp=S$1),TM!$D$2:$AK$17)</f>
        <v>0</v>
      </c>
      <c r="T22" s="250">
        <f>SUMPRODUCT((TM!$A$2:$A$17=$A22)*(TMEmp=T$1),TM!$D$2:$AK$17)</f>
        <v>0</v>
      </c>
      <c r="U22" s="250">
        <f>SUMPRODUCT((TM!$A$2:$A$17=$A22)*(TMEmp=U$1),TM!$D$2:$AK$17)</f>
        <v>0</v>
      </c>
      <c r="V22" s="250">
        <f>SUMPRODUCT((TM!$A$2:$A$17=$A22)*(TMEmp=V$1),TM!$D$2:$AK$17)</f>
        <v>0</v>
      </c>
      <c r="W22" s="250">
        <f>SUMPRODUCT((TM!$A$2:$A$17=$A22)*(TMEmp=W$1),TM!$D$2:$AK$17)</f>
        <v>0</v>
      </c>
      <c r="X22" s="250">
        <f>SUMPRODUCT((TM!$A$2:$A$17=$A22)*(TMEmp=X$1),TM!$D$2:$AK$17)</f>
        <v>0</v>
      </c>
      <c r="Y22" s="250">
        <f>SUMPRODUCT((TM!$A$2:$A$17=$A22)*(TMEmp=Y$1),TM!$D$2:$AK$17)</f>
        <v>0</v>
      </c>
      <c r="Z22" s="250">
        <f>SUMPRODUCT((TM!$A$2:$A$17=$A22)*(TMEmp=Z$1),TM!$D$2:$AK$17)</f>
        <v>0</v>
      </c>
      <c r="AA22" s="250">
        <f>SUMPRODUCT((TM!$A$2:$A$17=$A22)*(TMEmp=AA$1),TM!$D$2:$AK$17)</f>
        <v>0</v>
      </c>
      <c r="AB22" s="250">
        <f>SUMPRODUCT((TM!$A$2:$A$17=$A22)*(TMEmp=AB$1),TM!$D$2:$AK$17)</f>
        <v>0</v>
      </c>
      <c r="AC22" s="250">
        <f>SUMPRODUCT((TM!$A$2:$A$17=$A22)*(TMEmp=AC$1),TM!$D$2:$AK$17)</f>
        <v>0</v>
      </c>
      <c r="AD22" s="250">
        <f>SUMPRODUCT((TM!$A$2:$A$17=$A22)*(TMEmp=AD$1),TM!$D$2:$AK$17)</f>
        <v>0</v>
      </c>
      <c r="AE22" s="250">
        <f>SUMPRODUCT((TM!$A$2:$A$17=$A22)*(TMEmp=AE$1),TM!$D$2:$AK$17)</f>
        <v>0</v>
      </c>
      <c r="AF22" s="250">
        <f>SUMPRODUCT((TM!$A$2:$A$17=$A22)*(TMEmp=AF$1),TM!$D$2:$AK$17)</f>
        <v>0</v>
      </c>
      <c r="AG22" s="250">
        <f>SUMPRODUCT((TM!$A$2:$A$17=$A22)*(TMEmp=AG$1),TM!$D$2:$AK$17)</f>
        <v>0</v>
      </c>
      <c r="AH22" s="250">
        <f>SUMPRODUCT((TM!$A$2:$A$17=$A22)*(TMEmp=AH$1),TM!$D$2:$AK$17)</f>
        <v>0</v>
      </c>
      <c r="AI22" s="250">
        <f>SUMPRODUCT((TM!$A$2:$A$17=$A22)*(TMEmp=AI$1),TM!$D$2:$AK$17)</f>
        <v>0</v>
      </c>
      <c r="AJ22" s="250">
        <f>SUMPRODUCT((TM!$A$2:$A$17=$A22)*(TMEmp=AJ$1),TM!$D$2:$AK$17)</f>
        <v>0</v>
      </c>
      <c r="AK22" s="250">
        <f>SUMPRODUCT((TM!$A$2:$A$17=$A22)*(TMEmp=AK$1),TM!$D$2:$AK$17)</f>
        <v>0</v>
      </c>
      <c r="AL22" s="250">
        <f>SUMPRODUCT((TM!$A$2:$A$17=$A22)*(TMEmp=AL$1),TM!$D$2:$AK$17)</f>
        <v>0</v>
      </c>
      <c r="AM22" s="250">
        <f>SUMPRODUCT((TM!$A$2:$A$17=$A22)*(TMEmp=AM$1),TM!$D$2:$AK$17)</f>
        <v>0</v>
      </c>
      <c r="AN22" s="250">
        <f>SUMPRODUCT((TM!$A$2:$A$17=$A22)*(TMEmp=AN$1),TM!$D$2:$AK$17)</f>
        <v>0</v>
      </c>
      <c r="AO22" s="250">
        <f>SUMPRODUCT((TM!$A$2:$A$17=$A22)*(TMEmp=AO$1),TM!$D$2:$AK$17)</f>
        <v>0</v>
      </c>
      <c r="AP22" s="250">
        <f>SUMPRODUCT((TM!$A$2:$A$17=$A22)*(TMEmp=AP$1),TM!$D$2:$AK$17)</f>
        <v>0</v>
      </c>
      <c r="AQ22" s="250">
        <f>SUMPRODUCT((TM!$A$2:$A$17=$A22)*(TMEmp=AQ$1),TM!$D$2:$AK$17)</f>
        <v>0</v>
      </c>
      <c r="AR22" s="250">
        <f>SUMPRODUCT((TM!$A$2:$A$17=$A22)*(TMEmp=AR$1),TM!$D$2:$AK$17)</f>
        <v>0</v>
      </c>
      <c r="AS22" s="250">
        <f>SUMPRODUCT((TM!$A$2:$A$17=$A22)*(TMEmp=AS$1),TM!$D$2:$AK$17)</f>
        <v>0</v>
      </c>
      <c r="AT22" s="250">
        <f>SUMPRODUCT((TM!$A$2:$A$17=$A22)*(TMEmp=AT$1),TM!$D$2:$AK$17)</f>
        <v>0</v>
      </c>
      <c r="AU22" s="250">
        <f>SUMPRODUCT((TM!$A$2:$A$17=$A22)*(TMEmp=AU$1),TM!$D$2:$AK$17)</f>
        <v>0</v>
      </c>
      <c r="AV22" s="250">
        <f>SUMPRODUCT((TM!$A$2:$A$17=$A22)*(TMEmp=AV$1),TM!$D$2:$AK$17)</f>
        <v>0</v>
      </c>
      <c r="AW22" s="250">
        <f>SUMPRODUCT((TM!$A$2:$A$17=$A22)*(TMEmp=AW$1),TM!$D$2:$AK$17)</f>
        <v>0</v>
      </c>
      <c r="AX22" s="467">
        <f>SUMPRODUCT((TM!$A$2:$A$17=$A22)*(TMEmp=AX$1),TM!$D$2:$AK$17)</f>
        <v>0</v>
      </c>
      <c r="AY22" s="270"/>
      <c r="AZ22" s="246"/>
      <c r="BA22" s="270"/>
      <c r="BB22" s="270"/>
      <c r="BC22" s="270"/>
      <c r="BD22" s="270"/>
      <c r="BE22" s="270"/>
      <c r="BF22" s="270"/>
      <c r="BG22" s="270"/>
      <c r="BH22" s="270"/>
      <c r="BI22" s="270"/>
      <c r="BJ22" s="270"/>
      <c r="BK22" s="270"/>
    </row>
    <row r="23" spans="1:63" s="271" customFormat="1" x14ac:dyDescent="0.2">
      <c r="A23" s="256">
        <f t="shared" si="7"/>
        <v>42538</v>
      </c>
      <c r="B23" s="257" t="s">
        <v>72</v>
      </c>
      <c r="C23" s="258">
        <f>SUMPRODUCT((PC!$A$2:$A$80=$A23)*(PCEmp=C$1),PC!$D$2:$BD$80)</f>
        <v>0</v>
      </c>
      <c r="D23" s="259">
        <f>SUMPRODUCT((PC!$A$2:$A$80=$A23)*(PCEmp=D$1),PC!$D$2:$BD$80)</f>
        <v>0</v>
      </c>
      <c r="E23" s="259">
        <f>SUMPRODUCT((PC!$A$2:$A$80=$A23)*(PCEmp=E$1),PC!$D$2:$BD$80)</f>
        <v>0</v>
      </c>
      <c r="F23" s="259">
        <f>SUMPRODUCT((PC!$A$2:$A$80=$A23)*(PCEmp=F$1),PC!$D$2:$BD$80)</f>
        <v>0</v>
      </c>
      <c r="G23" s="259">
        <f>SUMPRODUCT((PC!$A$2:$A$80=$A23)*(PCEmp=G$1),PC!$D$2:$BD$80)</f>
        <v>0</v>
      </c>
      <c r="H23" s="259">
        <f>SUMPRODUCT((PC!$A$2:$A$80=$A23)*(PCEmp=H$1),PC!$D$2:$BD$80)</f>
        <v>0</v>
      </c>
      <c r="I23" s="259">
        <f>SUMPRODUCT((PC!$A$2:$A$80=$A23)*(PCEmp=I$1),PC!$D$2:$BD$80)</f>
        <v>0</v>
      </c>
      <c r="J23" s="259">
        <f>SUMPRODUCT((PC!$A$2:$A$80=$A23)*(PCEmp=J$1),PC!$D$2:$BD$80)</f>
        <v>0</v>
      </c>
      <c r="K23" s="259">
        <f>SUMPRODUCT((PC!$A$2:$A$80=$A23)*(PCEmp=K$1),PC!$D$2:$BD$80)</f>
        <v>0</v>
      </c>
      <c r="L23" s="259">
        <f>SUMPRODUCT((PC!$A$2:$A$80=$A23)*(PCEmp=L$1),PC!$D$2:$BD$80)</f>
        <v>0</v>
      </c>
      <c r="M23" s="259">
        <f>SUMPRODUCT((PC!$A$2:$A$80=$A23)*(PCEmp=M$1),PC!$D$2:$BD$80)</f>
        <v>0</v>
      </c>
      <c r="N23" s="259">
        <f>SUMPRODUCT((PC!$A$2:$A$80=$A23)*(PCEmp=N$1),PC!$D$2:$BD$80)</f>
        <v>0</v>
      </c>
      <c r="O23" s="259">
        <f>SUMPRODUCT((PC!$A$2:$A$80=$A23)*(PCEmp=O$1),PC!$D$2:$BD$80)</f>
        <v>0</v>
      </c>
      <c r="P23" s="259">
        <f>SUMPRODUCT((PC!$A$2:$A$80=$A23)*(PCEmp=P$1),PC!$D$2:$BD$80)</f>
        <v>0</v>
      </c>
      <c r="Q23" s="259">
        <f>SUMPRODUCT((PC!$A$2:$A$80=$A23)*(PCEmp=Q$1),PC!$D$2:$BD$80)</f>
        <v>0</v>
      </c>
      <c r="R23" s="259">
        <f>SUMPRODUCT((PC!$A$2:$A$80=$A23)*(PCEmp=R$1),PC!$D$2:$BD$80)</f>
        <v>0</v>
      </c>
      <c r="S23" s="259">
        <f>SUMPRODUCT((PC!$A$2:$A$80=$A23)*(PCEmp=S$1),PC!$D$2:$BD$80)</f>
        <v>0</v>
      </c>
      <c r="T23" s="259">
        <f>SUMPRODUCT((PC!$A$2:$A$80=$A23)*(PCEmp=T$1),PC!$D$2:$BD$80)</f>
        <v>0</v>
      </c>
      <c r="U23" s="259">
        <f>SUMPRODUCT((PC!$A$2:$A$80=$A23)*(PCEmp=U$1),PC!$D$2:$BD$80)</f>
        <v>0</v>
      </c>
      <c r="V23" s="259">
        <f>SUMPRODUCT((PC!$A$2:$A$80=$A23)*(PCEmp=V$1),PC!$D$2:$BD$80)</f>
        <v>0</v>
      </c>
      <c r="W23" s="259">
        <f>SUMPRODUCT((PC!$A$2:$A$80=$A23)*(PCEmp=W$1),PC!$D$2:$BD$80)</f>
        <v>0</v>
      </c>
      <c r="X23" s="259">
        <f>SUMPRODUCT((PC!$A$2:$A$80=$A23)*(PCEmp=X$1),PC!$D$2:$BD$80)</f>
        <v>0</v>
      </c>
      <c r="Y23" s="259">
        <f>SUMPRODUCT((PC!$A$2:$A$80=$A23)*(PCEmp=Y$1),PC!$D$2:$BD$80)</f>
        <v>0</v>
      </c>
      <c r="Z23" s="259">
        <f>SUMPRODUCT((PC!$A$2:$A$80=$A23)*(PCEmp=Z$1),PC!$D$2:$BD$80)</f>
        <v>0</v>
      </c>
      <c r="AA23" s="259">
        <f>SUMPRODUCT((PC!$A$2:$A$80=$A23)*(PCEmp=AA$1),PC!$D$2:$BD$80)</f>
        <v>0</v>
      </c>
      <c r="AB23" s="259">
        <f>SUMPRODUCT((PC!$A$2:$A$80=$A23)*(PCEmp=AB$1),PC!$D$2:$BD$80)</f>
        <v>0</v>
      </c>
      <c r="AC23" s="259">
        <f>SUMPRODUCT((PC!$A$2:$A$80=$A23)*(PCEmp=AC$1),PC!$D$2:$BD$80)</f>
        <v>0</v>
      </c>
      <c r="AD23" s="259">
        <f>SUMPRODUCT((PC!$A$2:$A$80=$A23)*(PCEmp=AD$1),PC!$D$2:$BD$80)</f>
        <v>0</v>
      </c>
      <c r="AE23" s="259">
        <f>SUMPRODUCT((PC!$A$2:$A$80=$A23)*(PCEmp=AE$1),PC!$D$2:$BD$80)</f>
        <v>0</v>
      </c>
      <c r="AF23" s="259">
        <f>SUMPRODUCT((PC!$A$2:$A$80=$A23)*(PCEmp=AF$1),PC!$D$2:$BD$80)</f>
        <v>0</v>
      </c>
      <c r="AG23" s="259">
        <f>SUMPRODUCT((PC!$A$2:$A$80=$A23)*(PCEmp=AG$1),PC!$D$2:$BD$80)</f>
        <v>0</v>
      </c>
      <c r="AH23" s="259">
        <f>SUMPRODUCT((PC!$A$2:$A$80=$A23)*(PCEmp=AH$1),PC!$D$2:$BD$80)</f>
        <v>0</v>
      </c>
      <c r="AI23" s="259">
        <f>SUMPRODUCT((PC!$A$2:$A$80=$A23)*(PCEmp=AI$1),PC!$D$2:$BD$80)</f>
        <v>0</v>
      </c>
      <c r="AJ23" s="259">
        <f>SUMPRODUCT((PC!$A$2:$A$80=$A23)*(PCEmp=AJ$1),PC!$D$2:$BD$80)</f>
        <v>0</v>
      </c>
      <c r="AK23" s="259">
        <f>SUMPRODUCT((PC!$A$2:$A$80=$A23)*(PCEmp=AK$1),PC!$D$2:$BD$80)</f>
        <v>0</v>
      </c>
      <c r="AL23" s="259">
        <f>SUMPRODUCT((PC!$A$2:$A$80=$A23)*(PCEmp=AL$1),PC!$D$2:$BD$80)</f>
        <v>0</v>
      </c>
      <c r="AM23" s="259">
        <f>SUMPRODUCT((PC!$A$2:$A$80=$A23)*(PCEmp=AM$1),PC!$D$2:$BD$80)</f>
        <v>0</v>
      </c>
      <c r="AN23" s="259">
        <f>SUMPRODUCT((PC!$A$2:$A$80=$A23)*(PCEmp=AN$1),PC!$D$2:$BD$80)</f>
        <v>0</v>
      </c>
      <c r="AO23" s="259">
        <f>SUMPRODUCT((PC!$A$2:$A$80=$A23)*(PCEmp=AO$1),PC!$D$2:$BD$80)</f>
        <v>0</v>
      </c>
      <c r="AP23" s="259">
        <f>SUMPRODUCT((PC!$A$2:$A$80=$A23)*(PCEmp=AP$1),PC!$D$2:$BD$80)</f>
        <v>0</v>
      </c>
      <c r="AQ23" s="259">
        <f>SUMPRODUCT((PC!$A$2:$A$80=$A23)*(PCEmp=AQ$1),PC!$D$2:$BD$80)</f>
        <v>0</v>
      </c>
      <c r="AR23" s="259">
        <f>SUMPRODUCT((PC!$A$2:$A$80=$A23)*(PCEmp=AR$1),PC!$D$2:$BD$80)</f>
        <v>0</v>
      </c>
      <c r="AS23" s="259">
        <f>SUMPRODUCT((PC!$A$2:$A$80=$A23)*(PCEmp=AS$1),PC!$D$2:$BD$80)</f>
        <v>0</v>
      </c>
      <c r="AT23" s="259">
        <f>SUMPRODUCT((PC!$A$2:$A$80=$A23)*(PCEmp=AT$1),PC!$D$2:$BD$80)</f>
        <v>0</v>
      </c>
      <c r="AU23" s="259">
        <f>SUMPRODUCT((PC!$A$2:$A$80=$A23)*(PCEmp=AU$1),PC!$D$2:$BD$80)</f>
        <v>0</v>
      </c>
      <c r="AV23" s="259">
        <f>SUMPRODUCT((PC!$A$2:$A$80=$A23)*(PCEmp=AV$1),PC!$D$2:$BD$80)</f>
        <v>0</v>
      </c>
      <c r="AW23" s="259">
        <f>SUMPRODUCT((PC!$A$2:$A$80=$A23)*(PCEmp=AW$1),PC!$D$2:$BD$80)</f>
        <v>0</v>
      </c>
      <c r="AX23" s="468">
        <f>SUMPRODUCT((PC!$A$2:$A$80=$A23)*(PCEmp=AX$1),PC!$D$2:$BD$80)</f>
        <v>0</v>
      </c>
      <c r="AZ23" s="246"/>
    </row>
    <row r="24" spans="1:63" s="271" customFormat="1" x14ac:dyDescent="0.2">
      <c r="A24" s="247">
        <f t="shared" si="7"/>
        <v>42538</v>
      </c>
      <c r="B24" s="254" t="s">
        <v>85</v>
      </c>
      <c r="C24" s="249">
        <f>SUMPRODUCT((RF!$A$2:$A$17=$A24)*(RFEmp=C$1)*(RF!$H$21:$AO$21="RF Lead"),RF!$H$2:$AO$17)</f>
        <v>0</v>
      </c>
      <c r="D24" s="250">
        <f>SUMPRODUCT((RF!$A$2:$A$17=$A24)*(RFEmp=D$1)*(RF!$H$21:$AO$21="RF Lead"),RF!$H$2:$AO$17)</f>
        <v>6</v>
      </c>
      <c r="E24" s="250">
        <f>SUMPRODUCT((RF!$A$2:$A$17=$A24)*(RFEmp=E$1)*(RF!$H$21:$AO$21="RF Lead"),RF!$H$2:$AO$17)</f>
        <v>0</v>
      </c>
      <c r="F24" s="250">
        <f>SUMPRODUCT((RF!$A$2:$A$17=$A24)*(RFEmp=F$1)*(RF!$H$21:$AO$21="RF Lead"),RF!$H$2:$AO$17)</f>
        <v>0</v>
      </c>
      <c r="G24" s="250">
        <f>SUMPRODUCT((RF!$A$2:$A$17=$A24)*(RFEmp=G$1)*(RF!$H$21:$AO$21="RF Lead"),RF!$H$2:$AO$17)</f>
        <v>0</v>
      </c>
      <c r="H24" s="250">
        <f>SUMPRODUCT((RF!$A$2:$A$17=$A24)*(RFEmp=H$1)*(RF!$H$21:$AO$21="RF Lead"),RF!$H$2:$AO$17)</f>
        <v>0</v>
      </c>
      <c r="I24" s="250">
        <f>SUMPRODUCT((RF!$A$2:$A$17=$A24)*(RFEmp=I$1)*(RF!$H$21:$AO$21="RF Lead"),RF!$H$2:$AO$17)</f>
        <v>0</v>
      </c>
      <c r="J24" s="250">
        <f>SUMPRODUCT((RF!$A$2:$A$17=$A24)*(RFEmp=J$1)*(RF!$H$21:$AO$21="RF Lead"),RF!$H$2:$AO$17)</f>
        <v>0</v>
      </c>
      <c r="K24" s="250">
        <f>SUMPRODUCT((RF!$A$2:$A$17=$A24)*(RFEmp=K$1)*(RF!$H$21:$AO$21="RF Lead"),RF!$H$2:$AO$17)</f>
        <v>0</v>
      </c>
      <c r="L24" s="250">
        <f>SUMPRODUCT((RF!$A$2:$A$17=$A24)*(RFEmp=L$1)*(RF!$H$21:$AO$21="RF Lead"),RF!$H$2:$AO$17)</f>
        <v>0</v>
      </c>
      <c r="M24" s="250">
        <f>SUMPRODUCT((RF!$A$2:$A$17=$A24)*(RFEmp=M$1)*(RF!$H$21:$AO$21="RF Lead"),RF!$H$2:$AO$17)</f>
        <v>0</v>
      </c>
      <c r="N24" s="250">
        <f>SUMPRODUCT((RF!$A$2:$A$17=$A24)*(RFEmp=N$1)*(RF!$H$21:$AO$21="RF Lead"),RF!$H$2:$AO$17)</f>
        <v>0</v>
      </c>
      <c r="O24" s="250">
        <f>SUMPRODUCT((RF!$A$2:$A$17=$A24)*(RFEmp=O$1)*(RF!$H$21:$AO$21="RF Lead"),RF!$H$2:$AO$17)</f>
        <v>0</v>
      </c>
      <c r="P24" s="250">
        <f>SUMPRODUCT((RF!$A$2:$A$17=$A24)*(RFEmp=P$1)*(RF!$H$21:$AO$21="RF Lead"),RF!$H$2:$AO$17)</f>
        <v>0</v>
      </c>
      <c r="Q24" s="250">
        <f>SUMPRODUCT((RF!$A$2:$A$17=$A24)*(RFEmp=Q$1)*(RF!$H$21:$AO$21="RF Lead"),RF!$H$2:$AO$17)</f>
        <v>0</v>
      </c>
      <c r="R24" s="250">
        <f>SUMPRODUCT((RF!$A$2:$A$17=$A24)*(RFEmp=R$1)*(RF!$H$21:$AO$21="RF Lead"),RF!$H$2:$AO$17)</f>
        <v>0</v>
      </c>
      <c r="S24" s="250">
        <f>SUMPRODUCT((RF!$A$2:$A$17=$A24)*(RFEmp=S$1)*(RF!$H$21:$AO$21="RF Lead"),RF!$H$2:$AO$17)</f>
        <v>0</v>
      </c>
      <c r="T24" s="250">
        <f>SUMPRODUCT((RF!$A$2:$A$17=$A24)*(RFEmp=T$1)*(RF!$H$21:$AO$21="RF Lead"),RF!$H$2:$AO$17)</f>
        <v>0</v>
      </c>
      <c r="U24" s="250">
        <f>SUMPRODUCT((RF!$A$2:$A$17=$A24)*(RFEmp=U$1)*(RF!$H$21:$AO$21="RF Lead"),RF!$H$2:$AO$17)</f>
        <v>0</v>
      </c>
      <c r="V24" s="250">
        <f>SUMPRODUCT((RF!$A$2:$A$17=$A24)*(RFEmp=V$1)*(RF!$H$21:$AO$21="RF Lead"),RF!$H$2:$AO$17)</f>
        <v>0</v>
      </c>
      <c r="W24" s="250">
        <f>SUMPRODUCT((RF!$A$2:$A$17=$A24)*(RFEmp=W$1)*(RF!$H$21:$AO$21="RF Lead"),RF!$H$2:$AO$17)</f>
        <v>0</v>
      </c>
      <c r="X24" s="250">
        <f>SUMPRODUCT((RF!$A$2:$A$17=$A24)*(RFEmp=X$1)*(RF!$H$21:$AO$21="RF Lead"),RF!$H$2:$AO$17)</f>
        <v>0</v>
      </c>
      <c r="Y24" s="250">
        <f>SUMPRODUCT((RF!$A$2:$A$17=$A24)*(RFEmp=Y$1)*(RF!$H$21:$AO$21="RF Lead"),RF!$H$2:$AO$17)</f>
        <v>0</v>
      </c>
      <c r="Z24" s="250">
        <f>SUMPRODUCT((RF!$A$2:$A$17=$A24)*(RFEmp=Z$1)*(RF!$H$21:$AO$21="RF Lead"),RF!$H$2:$AO$17)</f>
        <v>0</v>
      </c>
      <c r="AA24" s="250">
        <f>SUMPRODUCT((RF!$A$2:$A$17=$A24)*(RFEmp=AA$1)*(RF!$H$21:$AO$21="RF Lead"),RF!$H$2:$AO$17)</f>
        <v>0</v>
      </c>
      <c r="AB24" s="250">
        <f>SUMPRODUCT((RF!$A$2:$A$17=$A24)*(RFEmp=AB$1)*(RF!$H$21:$AO$21="RF Lead"),RF!$H$2:$AO$17)</f>
        <v>0</v>
      </c>
      <c r="AC24" s="250">
        <f>SUMPRODUCT((RF!$A$2:$A$17=$A24)*(RFEmp=AC$1)*(RF!$H$21:$AO$21="RF Lead"),RF!$H$2:$AO$17)</f>
        <v>0</v>
      </c>
      <c r="AD24" s="250">
        <f>SUMPRODUCT((RF!$A$2:$A$17=$A24)*(RFEmp=AD$1)*(RF!$H$21:$AO$21="RF Lead"),RF!$H$2:$AO$17)</f>
        <v>0</v>
      </c>
      <c r="AE24" s="250">
        <f>SUMPRODUCT((RF!$A$2:$A$17=$A24)*(RFEmp=AE$1)*(RF!$H$21:$AO$21="RF Lead"),RF!$H$2:$AO$17)</f>
        <v>0</v>
      </c>
      <c r="AF24" s="250">
        <f>SUMPRODUCT((RF!$A$2:$A$17=$A24)*(RFEmp=AF$1)*(RF!$H$21:$AO$21="RF Lead"),RF!$H$2:$AO$17)</f>
        <v>0</v>
      </c>
      <c r="AG24" s="250">
        <f>SUMPRODUCT((RF!$A$2:$A$17=$A24)*(RFEmp=AG$1)*(RF!$H$21:$AO$21="RF Lead"),RF!$H$2:$AO$17)</f>
        <v>0</v>
      </c>
      <c r="AH24" s="250">
        <f>SUMPRODUCT((RF!$A$2:$A$17=$A24)*(RFEmp=AH$1)*(RF!$H$21:$AO$21="RF Lead"),RF!$H$2:$AO$17)</f>
        <v>0</v>
      </c>
      <c r="AI24" s="250">
        <f>SUMPRODUCT((RF!$A$2:$A$17=$A24)*(RFEmp=AI$1)*(RF!$H$21:$AO$21="RF Lead"),RF!$H$2:$AO$17)</f>
        <v>0</v>
      </c>
      <c r="AJ24" s="250">
        <f>SUMPRODUCT((RF!$A$2:$A$17=$A24)*(RFEmp=AJ$1)*(RF!$H$21:$AO$21="RF Lead"),RF!$H$2:$AO$17)</f>
        <v>0</v>
      </c>
      <c r="AK24" s="250">
        <f>SUMPRODUCT((RF!$A$2:$A$17=$A24)*(RFEmp=AK$1)*(RF!$H$21:$AO$21="RF Lead"),RF!$H$2:$AO$17)</f>
        <v>0</v>
      </c>
      <c r="AL24" s="250">
        <f>SUMPRODUCT((RF!$A$2:$A$17=$A24)*(RFEmp=AL$1)*(RF!$H$21:$AO$21="RF Lead"),RF!$H$2:$AO$17)</f>
        <v>0</v>
      </c>
      <c r="AM24" s="250">
        <f>SUMPRODUCT((RF!$A$2:$A$17=$A24)*(RFEmp=AM$1)*(RF!$H$21:$AO$21="RF Lead"),RF!$H$2:$AO$17)</f>
        <v>0</v>
      </c>
      <c r="AN24" s="250">
        <f>SUMPRODUCT((RF!$A$2:$A$17=$A24)*(RFEmp=AN$1)*(RF!$H$21:$AO$21="RF Lead"),RF!$H$2:$AO$17)</f>
        <v>0</v>
      </c>
      <c r="AO24" s="250">
        <f>SUMPRODUCT((RF!$A$2:$A$17=$A24)*(RFEmp=AO$1)*(RF!$H$21:$AO$21="RF Lead"),RF!$H$2:$AO$17)</f>
        <v>0</v>
      </c>
      <c r="AP24" s="250">
        <f>SUMPRODUCT((RF!$A$2:$A$17=$A24)*(RFEmp=AP$1)*(RF!$H$21:$AO$21="RF Lead"),RF!$H$2:$AO$17)</f>
        <v>0</v>
      </c>
      <c r="AQ24" s="250">
        <f>SUMPRODUCT((RF!$A$2:$A$17=$A24)*(RFEmp=AQ$1)*(RF!$H$21:$AO$21="RF Lead"),RF!$H$2:$AO$17)</f>
        <v>0</v>
      </c>
      <c r="AR24" s="250">
        <f>SUMPRODUCT((RF!$A$2:$A$17=$A24)*(RFEmp=AR$1)*(RF!$H$21:$AO$21="RF Lead"),RF!$H$2:$AO$17)</f>
        <v>0</v>
      </c>
      <c r="AS24" s="250">
        <f>SUMPRODUCT((RF!$A$2:$A$17=$A24)*(RFEmp=AS$1)*(RF!$H$21:$AO$21="RF Lead"),RF!$H$2:$AO$17)</f>
        <v>0</v>
      </c>
      <c r="AT24" s="250">
        <f>SUMPRODUCT((RF!$A$2:$A$17=$A24)*(RFEmp=AT$1)*(RF!$H$21:$AO$21="RF Lead"),RF!$H$2:$AO$17)</f>
        <v>0</v>
      </c>
      <c r="AU24" s="250">
        <f>SUMPRODUCT((RF!$A$2:$A$17=$A24)*(RFEmp=AU$1)*(RF!$H$21:$AO$21="RF Lead"),RF!$H$2:$AO$17)</f>
        <v>0</v>
      </c>
      <c r="AV24" s="250">
        <f>SUMPRODUCT((RF!$A$2:$A$17=$A24)*(RFEmp=AV$1)*(RF!$H$21:$AO$21="RF Lead"),RF!$H$2:$AO$17)</f>
        <v>0</v>
      </c>
      <c r="AW24" s="250">
        <f>SUMPRODUCT((RF!$A$2:$A$17=$A24)*(RFEmp=AW$1)*(RF!$H$21:$AO$21="RF Lead"),RF!$H$2:$AO$17)</f>
        <v>0</v>
      </c>
      <c r="AX24" s="467">
        <f>SUMPRODUCT((RF!$A$2:$A$17=$A24)*(RFEmp=AX$1)*(RF!$H$21:$AO$21="RF Lead"),RF!$H$2:$AO$17)</f>
        <v>0</v>
      </c>
      <c r="AZ24" s="246"/>
    </row>
    <row r="25" spans="1:63" s="271" customFormat="1" x14ac:dyDescent="0.2">
      <c r="A25" s="260">
        <f t="shared" si="7"/>
        <v>42538</v>
      </c>
      <c r="B25" s="261" t="str">
        <f>Total!$M$1</f>
        <v>SC</v>
      </c>
      <c r="C25" s="249">
        <f>SUMPRODUCT((SC!$A$2:$A$34=$A25)*(SCEmp=C$1),SC!$F$2:$Z$34)</f>
        <v>0</v>
      </c>
      <c r="D25" s="250">
        <f>SUMPRODUCT((SC!$A$2:$A$34=$A25)*(SCEmp=D$1),SC!$F$2:$Z$34)</f>
        <v>0</v>
      </c>
      <c r="E25" s="250">
        <f>SUMPRODUCT((SC!$A$2:$A$34=$A25)*(SCEmp=E$1),SC!$F$2:$Z$34)</f>
        <v>0</v>
      </c>
      <c r="F25" s="250">
        <f>SUMPRODUCT((SC!$A$2:$A$34=$A25)*(SCEmp=F$1),SC!$F$2:$Z$34)</f>
        <v>0</v>
      </c>
      <c r="G25" s="250">
        <f>SUMPRODUCT((SC!$A$2:$A$34=$A25)*(SCEmp=G$1),SC!$F$2:$Z$34)</f>
        <v>0</v>
      </c>
      <c r="H25" s="250">
        <f>SUMPRODUCT((SC!$A$2:$A$34=$A25)*(SCEmp=H$1),SC!$F$2:$Z$34)</f>
        <v>0</v>
      </c>
      <c r="I25" s="250">
        <f>SUMPRODUCT((SC!$A$2:$A$34=$A25)*(SCEmp=I$1),SC!$F$2:$Z$34)</f>
        <v>0</v>
      </c>
      <c r="J25" s="250">
        <f>SUMPRODUCT((SC!$A$2:$A$34=$A25)*(SCEmp=J$1),SC!$F$2:$Z$34)</f>
        <v>0</v>
      </c>
      <c r="K25" s="250">
        <f>SUMPRODUCT((SC!$A$2:$A$34=$A25)*(SCEmp=K$1),SC!$F$2:$Z$34)</f>
        <v>0</v>
      </c>
      <c r="L25" s="250">
        <f>SUMPRODUCT((SC!$A$2:$A$34=$A25)*(SCEmp=L$1),SC!$F$2:$Z$34)</f>
        <v>0</v>
      </c>
      <c r="M25" s="250">
        <f>SUMPRODUCT((SC!$A$2:$A$34=$A25)*(SCEmp=M$1),SC!$F$2:$Z$34)</f>
        <v>0</v>
      </c>
      <c r="N25" s="250">
        <f>SUMPRODUCT((SC!$A$2:$A$34=$A25)*(SCEmp=N$1),SC!$F$2:$Z$34)</f>
        <v>0</v>
      </c>
      <c r="O25" s="250">
        <f>SUMPRODUCT((SC!$A$2:$A$34=$A25)*(SCEmp=O$1),SC!$F$2:$Z$34)</f>
        <v>0</v>
      </c>
      <c r="P25" s="250">
        <f>SUMPRODUCT((SC!$A$2:$A$34=$A25)*(SCEmp=P$1),SC!$F$2:$Z$34)</f>
        <v>0</v>
      </c>
      <c r="Q25" s="250">
        <f>SUMPRODUCT((SC!$A$2:$A$34=$A25)*(SCEmp=Q$1),SC!$F$2:$Z$34)</f>
        <v>0</v>
      </c>
      <c r="R25" s="250">
        <f>SUMPRODUCT((SC!$A$2:$A$34=$A25)*(SCEmp=R$1),SC!$F$2:$Z$34)</f>
        <v>0</v>
      </c>
      <c r="S25" s="250">
        <f>SUMPRODUCT((SC!$A$2:$A$34=$A25)*(SCEmp=S$1),SC!$F$2:$Z$34)</f>
        <v>0</v>
      </c>
      <c r="T25" s="250">
        <f>SUMPRODUCT((SC!$A$2:$A$34=$A25)*(SCEmp=T$1),SC!$F$2:$Z$34)</f>
        <v>0</v>
      </c>
      <c r="U25" s="250">
        <f>SUMPRODUCT((SC!$A$2:$A$34=$A25)*(SCEmp=U$1),SC!$F$2:$Z$34)</f>
        <v>0</v>
      </c>
      <c r="V25" s="250">
        <f>SUMPRODUCT((SC!$A$2:$A$34=$A25)*(SCEmp=V$1),SC!$F$2:$Z$34)</f>
        <v>0</v>
      </c>
      <c r="W25" s="250">
        <f>SUMPRODUCT((SC!$A$2:$A$34=$A25)*(SCEmp=W$1),SC!$F$2:$Z$34)</f>
        <v>0</v>
      </c>
      <c r="X25" s="250">
        <f>SUMPRODUCT((SC!$A$2:$A$34=$A25)*(SCEmp=X$1),SC!$F$2:$Z$34)</f>
        <v>0</v>
      </c>
      <c r="Y25" s="250">
        <f>SUMPRODUCT((SC!$A$2:$A$34=$A25)*(SCEmp=Y$1),SC!$F$2:$Z$34)</f>
        <v>0</v>
      </c>
      <c r="Z25" s="250">
        <f>SUMPRODUCT((SC!$A$2:$A$34=$A25)*(SCEmp=Z$1),SC!$F$2:$Z$34)</f>
        <v>0</v>
      </c>
      <c r="AA25" s="250">
        <f>SUMPRODUCT((SC!$A$2:$A$34=$A25)*(SCEmp=AA$1),SC!$F$2:$Z$34)</f>
        <v>0</v>
      </c>
      <c r="AB25" s="250">
        <f>SUMPRODUCT((SC!$A$2:$A$34=$A25)*(SCEmp=AB$1),SC!$F$2:$Z$34)</f>
        <v>0</v>
      </c>
      <c r="AC25" s="250">
        <f>SUMPRODUCT((SC!$A$2:$A$34=$A25)*(SCEmp=AC$1),SC!$F$2:$Z$34)</f>
        <v>2</v>
      </c>
      <c r="AD25" s="250">
        <f>SUMPRODUCT((SC!$A$2:$A$34=$A25)*(SCEmp=AD$1),SC!$F$2:$Z$34)</f>
        <v>0</v>
      </c>
      <c r="AE25" s="250">
        <f>SUMPRODUCT((SC!$A$2:$A$34=$A25)*(SCEmp=AE$1),SC!$F$2:$Z$34)</f>
        <v>0</v>
      </c>
      <c r="AF25" s="250">
        <f>SUMPRODUCT((SC!$A$2:$A$34=$A25)*(SCEmp=AF$1),SC!$F$2:$Z$34)</f>
        <v>0</v>
      </c>
      <c r="AG25" s="250">
        <f>SUMPRODUCT((SC!$A$2:$A$34=$A25)*(SCEmp=AG$1),SC!$F$2:$Z$34)</f>
        <v>0</v>
      </c>
      <c r="AH25" s="250">
        <f>SUMPRODUCT((SC!$A$2:$A$34=$A25)*(SCEmp=AH$1),SC!$F$2:$Z$34)</f>
        <v>0</v>
      </c>
      <c r="AI25" s="250">
        <f>SUMPRODUCT((SC!$A$2:$A$34=$A25)*(SCEmp=AI$1),SC!$F$2:$Z$34)</f>
        <v>0</v>
      </c>
      <c r="AJ25" s="250">
        <f>SUMPRODUCT((SC!$A$2:$A$34=$A25)*(SCEmp=AJ$1),SC!$F$2:$Z$34)</f>
        <v>0</v>
      </c>
      <c r="AK25" s="250">
        <f>SUMPRODUCT((SC!$A$2:$A$34=$A25)*(SCEmp=AK$1),SC!$F$2:$Z$34)</f>
        <v>0</v>
      </c>
      <c r="AL25" s="250">
        <f>SUMPRODUCT((SC!$A$2:$A$34=$A25)*(SCEmp=AL$1),SC!$F$2:$Z$34)</f>
        <v>0</v>
      </c>
      <c r="AM25" s="250">
        <f>SUMPRODUCT((SC!$A$2:$A$34=$A25)*(SCEmp=AM$1),SC!$F$2:$Z$34)</f>
        <v>0</v>
      </c>
      <c r="AN25" s="250">
        <f>SUMPRODUCT((SC!$A$2:$A$34=$A25)*(SCEmp=AN$1),SC!$F$2:$Z$34)</f>
        <v>0</v>
      </c>
      <c r="AO25" s="250">
        <f>SUMPRODUCT((SC!$A$2:$A$34=$A25)*(SCEmp=AO$1),SC!$F$2:$Z$34)</f>
        <v>0</v>
      </c>
      <c r="AP25" s="250">
        <f>SUMPRODUCT((SC!$A$2:$A$34=$A25)*(SCEmp=AP$1),SC!$F$2:$Z$34)</f>
        <v>0</v>
      </c>
      <c r="AQ25" s="250">
        <f>SUMPRODUCT((SC!$A$2:$A$34=$A25)*(SCEmp=AQ$1),SC!$F$2:$Z$34)</f>
        <v>0</v>
      </c>
      <c r="AR25" s="250">
        <f>SUMPRODUCT((SC!$A$2:$A$34=$A25)*(SCEmp=AR$1),SC!$F$2:$Z$34)</f>
        <v>0</v>
      </c>
      <c r="AS25" s="250">
        <f>SUMPRODUCT((SC!$A$2:$A$34=$A25)*(SCEmp=AS$1),SC!$F$2:$Z$34)</f>
        <v>0</v>
      </c>
      <c r="AT25" s="250">
        <f>SUMPRODUCT((SC!$A$2:$A$34=$A25)*(SCEmp=AT$1),SC!$F$2:$Z$34)</f>
        <v>0</v>
      </c>
      <c r="AU25" s="250">
        <f>SUMPRODUCT((SC!$A$2:$A$34=$A25)*(SCEmp=AU$1),SC!$F$2:$Z$34)</f>
        <v>0</v>
      </c>
      <c r="AV25" s="250">
        <f>SUMPRODUCT((SC!$A$2:$A$34=$A25)*(SCEmp=AV$1),SC!$F$2:$Z$34)</f>
        <v>0</v>
      </c>
      <c r="AW25" s="250">
        <f>SUMPRODUCT((SC!$A$2:$A$34=$A25)*(SCEmp=AW$1),SC!$F$2:$Z$34)</f>
        <v>0</v>
      </c>
      <c r="AX25" s="467">
        <f>SUMPRODUCT((SC!$A$2:$A$34=$A25)*(SCEmp=AX$1),SC!$F$2:$Z$34)</f>
        <v>0</v>
      </c>
      <c r="AZ25" s="246"/>
    </row>
    <row r="26" spans="1:63" s="271" customFormat="1" x14ac:dyDescent="0.2">
      <c r="A26" s="262">
        <f t="shared" si="7"/>
        <v>42538</v>
      </c>
      <c r="B26" s="263" t="s">
        <v>87</v>
      </c>
      <c r="C26" s="264">
        <f t="shared" ref="C26:AN26" si="8">IF(SUM(C15:C25)&gt;8,SUM(C15:C25)-8,0)+IF(SUM(C15:C25)&gt;12,SUM(C15:C25)-12,0)</f>
        <v>0</v>
      </c>
      <c r="D26" s="265">
        <f t="shared" si="8"/>
        <v>0</v>
      </c>
      <c r="E26" s="265">
        <f t="shared" si="8"/>
        <v>0</v>
      </c>
      <c r="F26" s="265">
        <f t="shared" si="8"/>
        <v>0</v>
      </c>
      <c r="G26" s="265">
        <f t="shared" si="8"/>
        <v>0</v>
      </c>
      <c r="H26" s="265">
        <f t="shared" si="8"/>
        <v>0</v>
      </c>
      <c r="I26" s="265">
        <f t="shared" si="8"/>
        <v>0</v>
      </c>
      <c r="J26" s="265">
        <f t="shared" si="8"/>
        <v>0</v>
      </c>
      <c r="K26" s="265">
        <f t="shared" si="8"/>
        <v>0</v>
      </c>
      <c r="L26" s="265">
        <f t="shared" si="8"/>
        <v>0</v>
      </c>
      <c r="M26" s="265">
        <f t="shared" si="8"/>
        <v>0</v>
      </c>
      <c r="N26" s="265">
        <f t="shared" si="8"/>
        <v>0.5</v>
      </c>
      <c r="O26" s="265">
        <f t="shared" si="8"/>
        <v>0</v>
      </c>
      <c r="P26" s="265">
        <f t="shared" si="8"/>
        <v>0</v>
      </c>
      <c r="Q26" s="265">
        <f t="shared" si="8"/>
        <v>0</v>
      </c>
      <c r="R26" s="265">
        <f t="shared" si="8"/>
        <v>0</v>
      </c>
      <c r="S26" s="265">
        <f t="shared" si="8"/>
        <v>0</v>
      </c>
      <c r="T26" s="265">
        <f t="shared" si="8"/>
        <v>0</v>
      </c>
      <c r="U26" s="265">
        <f t="shared" si="8"/>
        <v>0</v>
      </c>
      <c r="V26" s="265">
        <f t="shared" si="8"/>
        <v>0</v>
      </c>
      <c r="W26" s="265">
        <f t="shared" si="8"/>
        <v>0</v>
      </c>
      <c r="X26" s="265">
        <f t="shared" si="8"/>
        <v>0</v>
      </c>
      <c r="Y26" s="265">
        <f t="shared" si="8"/>
        <v>0</v>
      </c>
      <c r="Z26" s="265">
        <f t="shared" si="8"/>
        <v>0</v>
      </c>
      <c r="AA26" s="265">
        <f t="shared" si="8"/>
        <v>0</v>
      </c>
      <c r="AB26" s="265">
        <f t="shared" si="8"/>
        <v>0</v>
      </c>
      <c r="AC26" s="265">
        <f t="shared" si="8"/>
        <v>0</v>
      </c>
      <c r="AD26" s="265">
        <f t="shared" si="8"/>
        <v>0</v>
      </c>
      <c r="AE26" s="265">
        <f t="shared" si="8"/>
        <v>0</v>
      </c>
      <c r="AF26" s="265">
        <f t="shared" si="8"/>
        <v>0</v>
      </c>
      <c r="AG26" s="265">
        <f t="shared" si="8"/>
        <v>0</v>
      </c>
      <c r="AH26" s="265">
        <f t="shared" si="8"/>
        <v>0</v>
      </c>
      <c r="AI26" s="265">
        <f t="shared" si="8"/>
        <v>0</v>
      </c>
      <c r="AJ26" s="265">
        <f t="shared" si="8"/>
        <v>0</v>
      </c>
      <c r="AK26" s="265">
        <f t="shared" si="8"/>
        <v>0</v>
      </c>
      <c r="AL26" s="265">
        <f t="shared" si="8"/>
        <v>0</v>
      </c>
      <c r="AM26" s="265">
        <f t="shared" si="8"/>
        <v>0</v>
      </c>
      <c r="AN26" s="265">
        <f t="shared" si="8"/>
        <v>0</v>
      </c>
      <c r="AO26" s="265">
        <f t="shared" ref="AO26:AU26" si="9">IF(SUM(AO15:AO25)&gt;8,SUM(AO15:AO25)-8,0)+IF(SUM(AO15:AO25)&gt;12,SUM(AO15:AO25)-12,0)</f>
        <v>0</v>
      </c>
      <c r="AP26" s="265">
        <f t="shared" si="9"/>
        <v>0</v>
      </c>
      <c r="AQ26" s="265">
        <f t="shared" si="9"/>
        <v>0</v>
      </c>
      <c r="AR26" s="265">
        <f t="shared" si="9"/>
        <v>0</v>
      </c>
      <c r="AS26" s="265">
        <f t="shared" si="9"/>
        <v>0</v>
      </c>
      <c r="AT26" s="265">
        <f t="shared" si="9"/>
        <v>0</v>
      </c>
      <c r="AU26" s="265">
        <f t="shared" si="9"/>
        <v>0</v>
      </c>
      <c r="AV26" s="265">
        <f t="shared" ref="AV26:AW26" si="10">IF(SUM(AV15:AV25)&gt;8,SUM(AV15:AV25)-8,0)+IF(SUM(AV15:AV25)&gt;12,SUM(AV15:AV25)-12,0)</f>
        <v>0</v>
      </c>
      <c r="AW26" s="265">
        <f t="shared" si="10"/>
        <v>0</v>
      </c>
      <c r="AX26" s="469">
        <f>IF(SUM(AX15:AX25)&gt;8,SUM(AX15:AX25)-8,0)+IF(SUM(AX15:AX25)&gt;12,SUM(AX15:AX25)-12,0)</f>
        <v>0</v>
      </c>
      <c r="AZ26" s="246"/>
    </row>
    <row r="27" spans="1:63" s="271" customFormat="1" x14ac:dyDescent="0.2">
      <c r="A27" s="266">
        <f t="shared" si="7"/>
        <v>42538</v>
      </c>
      <c r="B27" s="267" t="s">
        <v>86</v>
      </c>
      <c r="C27" s="268">
        <f t="shared" ref="C27:AN27" si="11">IFERROR((C$211*SUM(C15:C22)+C$212*SUM(C23:C25))/SUM(C15:C25)/2,0)*C26</f>
        <v>0</v>
      </c>
      <c r="D27" s="269">
        <f t="shared" si="11"/>
        <v>0</v>
      </c>
      <c r="E27" s="269">
        <f t="shared" si="11"/>
        <v>0</v>
      </c>
      <c r="F27" s="269">
        <f t="shared" si="11"/>
        <v>0</v>
      </c>
      <c r="G27" s="269">
        <f t="shared" si="11"/>
        <v>0</v>
      </c>
      <c r="H27" s="269">
        <f t="shared" si="11"/>
        <v>0</v>
      </c>
      <c r="I27" s="269">
        <f t="shared" si="11"/>
        <v>0</v>
      </c>
      <c r="J27" s="269">
        <f t="shared" si="11"/>
        <v>0</v>
      </c>
      <c r="K27" s="269">
        <f t="shared" si="11"/>
        <v>0</v>
      </c>
      <c r="L27" s="269">
        <f t="shared" si="11"/>
        <v>0</v>
      </c>
      <c r="M27" s="269">
        <f t="shared" si="11"/>
        <v>0</v>
      </c>
      <c r="N27" s="269">
        <f t="shared" si="11"/>
        <v>2.5</v>
      </c>
      <c r="O27" s="269">
        <f t="shared" si="11"/>
        <v>0</v>
      </c>
      <c r="P27" s="269">
        <f t="shared" si="11"/>
        <v>0</v>
      </c>
      <c r="Q27" s="269">
        <f t="shared" si="11"/>
        <v>0</v>
      </c>
      <c r="R27" s="269">
        <f t="shared" si="11"/>
        <v>0</v>
      </c>
      <c r="S27" s="269">
        <f t="shared" si="11"/>
        <v>0</v>
      </c>
      <c r="T27" s="269">
        <f t="shared" si="11"/>
        <v>0</v>
      </c>
      <c r="U27" s="269">
        <f t="shared" si="11"/>
        <v>0</v>
      </c>
      <c r="V27" s="269">
        <f t="shared" si="11"/>
        <v>0</v>
      </c>
      <c r="W27" s="269">
        <f t="shared" si="11"/>
        <v>0</v>
      </c>
      <c r="X27" s="269">
        <f t="shared" si="11"/>
        <v>0</v>
      </c>
      <c r="Y27" s="269">
        <f t="shared" si="11"/>
        <v>0</v>
      </c>
      <c r="Z27" s="269">
        <f t="shared" si="11"/>
        <v>0</v>
      </c>
      <c r="AA27" s="269">
        <f t="shared" si="11"/>
        <v>0</v>
      </c>
      <c r="AB27" s="269">
        <f t="shared" si="11"/>
        <v>0</v>
      </c>
      <c r="AC27" s="269">
        <f t="shared" si="11"/>
        <v>0</v>
      </c>
      <c r="AD27" s="269">
        <f t="shared" si="11"/>
        <v>0</v>
      </c>
      <c r="AE27" s="269">
        <f t="shared" si="11"/>
        <v>0</v>
      </c>
      <c r="AF27" s="269">
        <f t="shared" si="11"/>
        <v>0</v>
      </c>
      <c r="AG27" s="269">
        <f t="shared" si="11"/>
        <v>0</v>
      </c>
      <c r="AH27" s="269">
        <f t="shared" si="11"/>
        <v>0</v>
      </c>
      <c r="AI27" s="269">
        <f t="shared" si="11"/>
        <v>0</v>
      </c>
      <c r="AJ27" s="269">
        <f t="shared" si="11"/>
        <v>0</v>
      </c>
      <c r="AK27" s="269">
        <f t="shared" si="11"/>
        <v>0</v>
      </c>
      <c r="AL27" s="269">
        <f t="shared" si="11"/>
        <v>0</v>
      </c>
      <c r="AM27" s="269">
        <f t="shared" si="11"/>
        <v>0</v>
      </c>
      <c r="AN27" s="269">
        <f t="shared" si="11"/>
        <v>0</v>
      </c>
      <c r="AO27" s="269">
        <f t="shared" ref="AO27:AU27" si="12">IFERROR((AO$211*SUM(AO15:AO22)+AO$212*SUM(AO23:AO25))/SUM(AO15:AO25)/2,0)*AO26</f>
        <v>0</v>
      </c>
      <c r="AP27" s="269">
        <f t="shared" si="12"/>
        <v>0</v>
      </c>
      <c r="AQ27" s="269">
        <f t="shared" si="12"/>
        <v>0</v>
      </c>
      <c r="AR27" s="269">
        <f t="shared" si="12"/>
        <v>0</v>
      </c>
      <c r="AS27" s="269">
        <f t="shared" si="12"/>
        <v>0</v>
      </c>
      <c r="AT27" s="269">
        <f t="shared" si="12"/>
        <v>0</v>
      </c>
      <c r="AU27" s="269">
        <f t="shared" si="12"/>
        <v>0</v>
      </c>
      <c r="AV27" s="269">
        <f t="shared" ref="AV27:AW27" si="13">IFERROR((AV$211*SUM(AV15:AV22)+AV$212*SUM(AV23:AV25))/SUM(AV15:AV25)/2,0)*AV26</f>
        <v>0</v>
      </c>
      <c r="AW27" s="269">
        <f t="shared" si="13"/>
        <v>0</v>
      </c>
      <c r="AX27" s="470">
        <f>IFERROR((AX$211*SUM(AX15:AX22)+AX$212*SUM(AX23:AX25))/SUM(AX15:AX25)/2,0)*AX26</f>
        <v>0</v>
      </c>
      <c r="AZ27" s="246"/>
    </row>
    <row r="28" spans="1:63" s="271" customFormat="1" x14ac:dyDescent="0.2">
      <c r="A28" s="247">
        <f>A15+1</f>
        <v>42539</v>
      </c>
      <c r="B28" s="248" t="s">
        <v>77</v>
      </c>
      <c r="C28" s="249">
        <f>SUMPRODUCT((Driver!$A$2:$A$17=$A28)*(DriverEmp=C$1),Driver!$C$2:$V$17)</f>
        <v>0</v>
      </c>
      <c r="D28" s="250">
        <f>SUMPRODUCT((Driver!$A$2:$A$17=$A28)*(DriverEmp=D$1),Driver!$C$2:$V$17)</f>
        <v>0</v>
      </c>
      <c r="E28" s="250">
        <f>SUMPRODUCT((Driver!$A$2:$A$17=$A28)*(DriverEmp=E$1),Driver!$C$2:$V$17)</f>
        <v>0</v>
      </c>
      <c r="F28" s="250">
        <f>SUMPRODUCT((Driver!$A$2:$A$17=$A28)*(DriverEmp=F$1),Driver!$C$2:$V$17)</f>
        <v>0</v>
      </c>
      <c r="G28" s="250">
        <f>SUMPRODUCT((Driver!$A$2:$A$17=$A28)*(DriverEmp=G$1),Driver!$C$2:$V$17)</f>
        <v>0</v>
      </c>
      <c r="H28" s="250">
        <f>SUMPRODUCT((Driver!$A$2:$A$17=$A28)*(DriverEmp=H$1),Driver!$C$2:$V$17)</f>
        <v>0</v>
      </c>
      <c r="I28" s="250">
        <f>SUMPRODUCT((Driver!$A$2:$A$17=$A28)*(DriverEmp=I$1),Driver!$C$2:$V$17)</f>
        <v>0</v>
      </c>
      <c r="J28" s="250">
        <f>SUMPRODUCT((Driver!$A$2:$A$17=$A28)*(DriverEmp=J$1),Driver!$C$2:$V$17)</f>
        <v>0</v>
      </c>
      <c r="K28" s="250">
        <f>SUMPRODUCT((Driver!$A$2:$A$17=$A28)*(DriverEmp=K$1),Driver!$C$2:$V$17)</f>
        <v>0</v>
      </c>
      <c r="L28" s="250">
        <f>SUMPRODUCT((Driver!$A$2:$A$17=$A28)*(DriverEmp=L$1),Driver!$C$2:$V$17)</f>
        <v>0</v>
      </c>
      <c r="M28" s="250">
        <f>SUMPRODUCT((Driver!$A$2:$A$17=$A28)*(DriverEmp=M$1),Driver!$C$2:$V$17)</f>
        <v>0</v>
      </c>
      <c r="N28" s="250">
        <f>SUMPRODUCT((Driver!$A$2:$A$17=$A28)*(DriverEmp=N$1),Driver!$C$2:$V$17)</f>
        <v>0</v>
      </c>
      <c r="O28" s="250">
        <f>SUMPRODUCT((Driver!$A$2:$A$17=$A28)*(DriverEmp=O$1),Driver!$C$2:$V$17)</f>
        <v>0</v>
      </c>
      <c r="P28" s="250">
        <f>SUMPRODUCT((Driver!$A$2:$A$17=$A28)*(DriverEmp=P$1),Driver!$C$2:$V$17)</f>
        <v>0</v>
      </c>
      <c r="Q28" s="250">
        <f>SUMPRODUCT((Driver!$A$2:$A$17=$A28)*(DriverEmp=Q$1),Driver!$C$2:$V$17)</f>
        <v>0</v>
      </c>
      <c r="R28" s="250">
        <f>SUMPRODUCT((Driver!$A$2:$A$17=$A28)*(DriverEmp=R$1),Driver!$C$2:$V$17)</f>
        <v>0</v>
      </c>
      <c r="S28" s="250">
        <f>SUMPRODUCT((Driver!$A$2:$A$17=$A28)*(DriverEmp=S$1),Driver!$C$2:$V$17)</f>
        <v>0</v>
      </c>
      <c r="T28" s="250">
        <f>SUMPRODUCT((Driver!$A$2:$A$17=$A28)*(DriverEmp=T$1),Driver!$C$2:$V$17)</f>
        <v>0</v>
      </c>
      <c r="U28" s="250">
        <f>SUMPRODUCT((Driver!$A$2:$A$17=$A28)*(DriverEmp=U$1),Driver!$C$2:$V$17)</f>
        <v>0</v>
      </c>
      <c r="V28" s="250">
        <f>SUMPRODUCT((Driver!$A$2:$A$17=$A28)*(DriverEmp=V$1),Driver!$C$2:$V$17)</f>
        <v>0</v>
      </c>
      <c r="W28" s="250">
        <f>SUMPRODUCT((Driver!$A$2:$A$17=$A28)*(DriverEmp=W$1),Driver!$C$2:$V$17)</f>
        <v>0</v>
      </c>
      <c r="X28" s="250">
        <f>SUMPRODUCT((Driver!$A$2:$A$17=$A28)*(DriverEmp=X$1),Driver!$C$2:$V$17)</f>
        <v>0</v>
      </c>
      <c r="Y28" s="250">
        <f>SUMPRODUCT((Driver!$A$2:$A$17=$A28)*(DriverEmp=Y$1),Driver!$C$2:$V$17)</f>
        <v>0</v>
      </c>
      <c r="Z28" s="250">
        <f>SUMPRODUCT((Driver!$A$2:$A$17=$A28)*(DriverEmp=Z$1),Driver!$C$2:$V$17)</f>
        <v>0</v>
      </c>
      <c r="AA28" s="250">
        <f>SUMPRODUCT((Driver!$A$2:$A$17=$A28)*(DriverEmp=AA$1),Driver!$C$2:$V$17)</f>
        <v>0</v>
      </c>
      <c r="AB28" s="250">
        <f>SUMPRODUCT((Driver!$A$2:$A$17=$A28)*(DriverEmp=AB$1),Driver!$C$2:$V$17)</f>
        <v>0</v>
      </c>
      <c r="AC28" s="250">
        <f>SUMPRODUCT((Driver!$A$2:$A$17=$A28)*(DriverEmp=AC$1),Driver!$C$2:$V$17)</f>
        <v>0</v>
      </c>
      <c r="AD28" s="250">
        <f>SUMPRODUCT((Driver!$A$2:$A$17=$A28)*(DriverEmp=AD$1),Driver!$C$2:$V$17)</f>
        <v>0</v>
      </c>
      <c r="AE28" s="250">
        <f>SUMPRODUCT((Driver!$A$2:$A$17=$A28)*(DriverEmp=AE$1),Driver!$C$2:$V$17)</f>
        <v>0</v>
      </c>
      <c r="AF28" s="250">
        <f>SUMPRODUCT((Driver!$A$2:$A$17=$A28)*(DriverEmp=AF$1),Driver!$C$2:$V$17)</f>
        <v>0</v>
      </c>
      <c r="AG28" s="250">
        <f>SUMPRODUCT((Driver!$A$2:$A$17=$A28)*(DriverEmp=AG$1),Driver!$C$2:$V$17)</f>
        <v>0</v>
      </c>
      <c r="AH28" s="250">
        <f>SUMPRODUCT((Driver!$A$2:$A$17=$A28)*(DriverEmp=AH$1),Driver!$C$2:$V$17)</f>
        <v>0</v>
      </c>
      <c r="AI28" s="250">
        <f>SUMPRODUCT((Driver!$A$2:$A$17=$A28)*(DriverEmp=AI$1),Driver!$C$2:$V$17)</f>
        <v>0</v>
      </c>
      <c r="AJ28" s="250">
        <f>SUMPRODUCT((Driver!$A$2:$A$17=$A28)*(DriverEmp=AJ$1),Driver!$C$2:$V$17)</f>
        <v>0</v>
      </c>
      <c r="AK28" s="250">
        <f>SUMPRODUCT((Driver!$A$2:$A$17=$A28)*(DriverEmp=AK$1),Driver!$C$2:$V$17)</f>
        <v>0</v>
      </c>
      <c r="AL28" s="250">
        <f>SUMPRODUCT((Driver!$A$2:$A$17=$A28)*(DriverEmp=AL$1),Driver!$C$2:$V$17)</f>
        <v>0</v>
      </c>
      <c r="AM28" s="250">
        <f>SUMPRODUCT((Driver!$A$2:$A$17=$A28)*(DriverEmp=AM$1),Driver!$C$2:$V$17)</f>
        <v>0</v>
      </c>
      <c r="AN28" s="250">
        <f>SUMPRODUCT((Driver!$A$2:$A$17=$A28)*(DriverEmp=AN$1),Driver!$C$2:$V$17)</f>
        <v>0</v>
      </c>
      <c r="AO28" s="250">
        <f>SUMPRODUCT((Driver!$A$2:$A$17=$A28)*(DriverEmp=AO$1),Driver!$C$2:$V$17)</f>
        <v>0</v>
      </c>
      <c r="AP28" s="250">
        <f>SUMPRODUCT((Driver!$A$2:$A$17=$A28)*(DriverEmp=AP$1),Driver!$C$2:$V$17)</f>
        <v>0</v>
      </c>
      <c r="AQ28" s="250">
        <f>SUMPRODUCT((Driver!$A$2:$A$17=$A28)*(DriverEmp=AQ$1),Driver!$C$2:$V$17)</f>
        <v>0</v>
      </c>
      <c r="AR28" s="250">
        <f>SUMPRODUCT((Driver!$A$2:$A$17=$A28)*(DriverEmp=AR$1),Driver!$C$2:$V$17)</f>
        <v>0</v>
      </c>
      <c r="AS28" s="250">
        <f>SUMPRODUCT((Driver!$A$2:$A$17=$A28)*(DriverEmp=AS$1),Driver!$C$2:$V$17)</f>
        <v>0</v>
      </c>
      <c r="AT28" s="250">
        <f>SUMPRODUCT((Driver!$A$2:$A$17=$A28)*(DriverEmp=AT$1),Driver!$C$2:$V$17)</f>
        <v>0</v>
      </c>
      <c r="AU28" s="250">
        <f>SUMPRODUCT((Driver!$A$2:$A$17=$A28)*(DriverEmp=AU$1),Driver!$C$2:$V$17)</f>
        <v>0</v>
      </c>
      <c r="AV28" s="250">
        <f>SUMPRODUCT((Driver!$A$2:$A$17=$A28)*(DriverEmp=AV$1),Driver!$C$2:$V$17)</f>
        <v>0</v>
      </c>
      <c r="AW28" s="250">
        <f>SUMPRODUCT((Driver!$A$2:$A$17=$A28)*(DriverEmp=AW$1),Driver!$C$2:$V$17)</f>
        <v>0</v>
      </c>
      <c r="AX28" s="467">
        <f>SUMPRODUCT((Driver!$A$2:$A$17=$A28)*(DriverEmp=AX$1),Driver!$C$2:$V$17)</f>
        <v>0</v>
      </c>
      <c r="AZ28" s="246"/>
    </row>
    <row r="29" spans="1:63" x14ac:dyDescent="0.2">
      <c r="A29" s="247">
        <f t="shared" ref="A29:A92" si="14">A28</f>
        <v>42539</v>
      </c>
      <c r="B29" s="251" t="str">
        <f>Total!$H$1</f>
        <v>PP</v>
      </c>
      <c r="C29" s="249">
        <f>SUMPRODUCT((PP!$A$2:$A$80=$A29)*(PPEmp=C$1),PP!$D$2:$BD$80)</f>
        <v>0</v>
      </c>
      <c r="D29" s="250">
        <f>SUMPRODUCT((PP!$A$2:$A$80=$A29)*(PPEmp=D$1),PP!$D$2:$BD$80)</f>
        <v>0</v>
      </c>
      <c r="E29" s="250">
        <f>SUMPRODUCT((PP!$A$2:$A$80=$A29)*(PPEmp=E$1),PP!$D$2:$BD$80)</f>
        <v>0</v>
      </c>
      <c r="F29" s="250">
        <f>SUMPRODUCT((PP!$A$2:$A$80=$A29)*(PPEmp=F$1),PP!$D$2:$BD$80)</f>
        <v>0</v>
      </c>
      <c r="G29" s="250">
        <f>SUMPRODUCT((PP!$A$2:$A$80=$A29)*(PPEmp=G$1),PP!$D$2:$BD$80)</f>
        <v>5.25</v>
      </c>
      <c r="H29" s="250">
        <f>SUMPRODUCT((PP!$A$2:$A$80=$A29)*(PPEmp=H$1),PP!$D$2:$BD$80)</f>
        <v>4.75</v>
      </c>
      <c r="I29" s="250">
        <f>SUMPRODUCT((PP!$A$2:$A$80=$A29)*(PPEmp=I$1),PP!$D$2:$BD$80)</f>
        <v>0</v>
      </c>
      <c r="J29" s="250">
        <f>SUMPRODUCT((PP!$A$2:$A$80=$A29)*(PPEmp=J$1),PP!$D$2:$BD$80)</f>
        <v>11.75</v>
      </c>
      <c r="K29" s="250">
        <f>SUMPRODUCT((PP!$A$2:$A$80=$A29)*(PPEmp=K$1),PP!$D$2:$BD$80)</f>
        <v>0</v>
      </c>
      <c r="L29" s="250">
        <f>SUMPRODUCT((PP!$A$2:$A$80=$A29)*(PPEmp=L$1),PP!$D$2:$BD$80)</f>
        <v>0</v>
      </c>
      <c r="M29" s="250">
        <f>SUMPRODUCT((PP!$A$2:$A$80=$A29)*(PPEmp=M$1),PP!$D$2:$BD$80)</f>
        <v>0</v>
      </c>
      <c r="N29" s="250">
        <f>SUMPRODUCT((PP!$A$2:$A$80=$A29)*(PPEmp=N$1),PP!$D$2:$BD$80)</f>
        <v>0</v>
      </c>
      <c r="O29" s="250">
        <f>SUMPRODUCT((PP!$A$2:$A$80=$A29)*(PPEmp=O$1),PP!$D$2:$BD$80)</f>
        <v>0</v>
      </c>
      <c r="P29" s="250">
        <f>SUMPRODUCT((PP!$A$2:$A$80=$A29)*(PPEmp=P$1),PP!$D$2:$BD$80)</f>
        <v>0</v>
      </c>
      <c r="Q29" s="250">
        <f>SUMPRODUCT((PP!$A$2:$A$80=$A29)*(PPEmp=Q$1),PP!$D$2:$BD$80)</f>
        <v>0</v>
      </c>
      <c r="R29" s="250">
        <f>SUMPRODUCT((PP!$A$2:$A$80=$A29)*(PPEmp=R$1),PP!$D$2:$BD$80)</f>
        <v>4.75</v>
      </c>
      <c r="S29" s="250">
        <f>SUMPRODUCT((PP!$A$2:$A$80=$A29)*(PPEmp=S$1),PP!$D$2:$BD$80)</f>
        <v>0</v>
      </c>
      <c r="T29" s="250">
        <f>SUMPRODUCT((PP!$A$2:$A$80=$A29)*(PPEmp=T$1),PP!$D$2:$BD$80)</f>
        <v>0</v>
      </c>
      <c r="U29" s="250">
        <f>SUMPRODUCT((PP!$A$2:$A$80=$A29)*(PPEmp=U$1),PP!$D$2:$BD$80)</f>
        <v>0</v>
      </c>
      <c r="V29" s="250">
        <f>SUMPRODUCT((PP!$A$2:$A$80=$A29)*(PPEmp=V$1),PP!$D$2:$BD$80)</f>
        <v>0</v>
      </c>
      <c r="W29" s="250">
        <f>SUMPRODUCT((PP!$A$2:$A$80=$A29)*(PPEmp=W$1),PP!$D$2:$BD$80)</f>
        <v>11</v>
      </c>
      <c r="X29" s="250">
        <f>SUMPRODUCT((PP!$A$2:$A$80=$A29)*(PPEmp=X$1),PP!$D$2:$BD$80)</f>
        <v>0</v>
      </c>
      <c r="Y29" s="250">
        <f>SUMPRODUCT((PP!$A$2:$A$80=$A29)*(PPEmp=Y$1),PP!$D$2:$BD$80)</f>
        <v>1.75</v>
      </c>
      <c r="Z29" s="250">
        <f>SUMPRODUCT((PP!$A$2:$A$80=$A29)*(PPEmp=Z$1),PP!$D$2:$BD$80)</f>
        <v>0</v>
      </c>
      <c r="AA29" s="250">
        <f>SUMPRODUCT((PP!$A$2:$A$80=$A29)*(PPEmp=AA$1),PP!$D$2:$BD$80)</f>
        <v>0</v>
      </c>
      <c r="AB29" s="250">
        <f>SUMPRODUCT((PP!$A$2:$A$80=$A29)*(PPEmp=AB$1),PP!$D$2:$BD$80)</f>
        <v>0</v>
      </c>
      <c r="AC29" s="250">
        <f>SUMPRODUCT((PP!$A$2:$A$80=$A29)*(PPEmp=AC$1),PP!$D$2:$BD$80)</f>
        <v>11.75</v>
      </c>
      <c r="AD29" s="250">
        <f>SUMPRODUCT((PP!$A$2:$A$80=$A29)*(PPEmp=AD$1),PP!$D$2:$BD$80)</f>
        <v>4.75</v>
      </c>
      <c r="AE29" s="250">
        <f>SUMPRODUCT((PP!$A$2:$A$80=$A29)*(PPEmp=AE$1),PP!$D$2:$BD$80)</f>
        <v>11.75</v>
      </c>
      <c r="AF29" s="250">
        <f>SUMPRODUCT((PP!$A$2:$A$80=$A29)*(PPEmp=AF$1),PP!$D$2:$BD$80)</f>
        <v>4.75</v>
      </c>
      <c r="AG29" s="250">
        <f>SUMPRODUCT((PP!$A$2:$A$80=$A29)*(PPEmp=AG$1),PP!$D$2:$BD$80)</f>
        <v>0</v>
      </c>
      <c r="AH29" s="250">
        <f>SUMPRODUCT((PP!$A$2:$A$80=$A29)*(PPEmp=AH$1),PP!$D$2:$BD$80)</f>
        <v>3.5</v>
      </c>
      <c r="AI29" s="250">
        <f>SUMPRODUCT((PP!$A$2:$A$80=$A29)*(PPEmp=AI$1),PP!$D$2:$BD$80)</f>
        <v>0</v>
      </c>
      <c r="AJ29" s="250">
        <f>SUMPRODUCT((PP!$A$2:$A$80=$A29)*(PPEmp=AJ$1),PP!$D$2:$BD$80)</f>
        <v>0</v>
      </c>
      <c r="AK29" s="250">
        <f>SUMPRODUCT((PP!$A$2:$A$80=$A29)*(PPEmp=AK$1),PP!$D$2:$BD$80)</f>
        <v>4.75</v>
      </c>
      <c r="AL29" s="250">
        <f>SUMPRODUCT((PP!$A$2:$A$80=$A29)*(PPEmp=AL$1),PP!$D$2:$BD$80)</f>
        <v>0</v>
      </c>
      <c r="AM29" s="250">
        <f>SUMPRODUCT((PP!$A$2:$A$80=$A29)*(PPEmp=AM$1),PP!$D$2:$BD$80)</f>
        <v>0</v>
      </c>
      <c r="AN29" s="250">
        <f>SUMPRODUCT((PP!$A$2:$A$80=$A29)*(PPEmp=AN$1),PP!$D$2:$BD$80)</f>
        <v>0</v>
      </c>
      <c r="AO29" s="250">
        <f>SUMPRODUCT((PP!$A$2:$A$80=$A29)*(PPEmp=AO$1),PP!$D$2:$BD$80)</f>
        <v>0</v>
      </c>
      <c r="AP29" s="250">
        <f>SUMPRODUCT((PP!$A$2:$A$80=$A29)*(PPEmp=AP$1),PP!$D$2:$BD$80)</f>
        <v>0</v>
      </c>
      <c r="AQ29" s="250">
        <f>SUMPRODUCT((PP!$A$2:$A$80=$A29)*(PPEmp=AQ$1),PP!$D$2:$BD$80)</f>
        <v>0</v>
      </c>
      <c r="AR29" s="250">
        <f>SUMPRODUCT((PP!$A$2:$A$80=$A29)*(PPEmp=AR$1),PP!$D$2:$BD$80)</f>
        <v>0</v>
      </c>
      <c r="AS29" s="250">
        <f>SUMPRODUCT((PP!$A$2:$A$80=$A29)*(PPEmp=AS$1),PP!$D$2:$BD$80)</f>
        <v>0</v>
      </c>
      <c r="AT29" s="250">
        <f>SUMPRODUCT((PP!$A$2:$A$80=$A29)*(PPEmp=AT$1),PP!$D$2:$BD$80)</f>
        <v>0</v>
      </c>
      <c r="AU29" s="250">
        <f>SUMPRODUCT((PP!$A$2:$A$80=$A29)*(PPEmp=AU$1),PP!$D$2:$BD$80)</f>
        <v>0</v>
      </c>
      <c r="AV29" s="250">
        <f>SUMPRODUCT((PP!$A$2:$A$80=$A29)*(PPEmp=AV$1),PP!$D$2:$BD$80)</f>
        <v>0</v>
      </c>
      <c r="AW29" s="250">
        <f>SUMPRODUCT((PP!$A$2:$A$80=$A29)*(PPEmp=AW$1),PP!$D$2:$BD$80)</f>
        <v>0</v>
      </c>
      <c r="AX29" s="467">
        <f>SUMPRODUCT((PP!$A$2:$A$80=$A29)*(PPEmp=AX$1),PP!$D$2:$BD$80)</f>
        <v>0</v>
      </c>
    </row>
    <row r="30" spans="1:63" x14ac:dyDescent="0.2">
      <c r="A30" s="247">
        <f t="shared" si="14"/>
        <v>42539</v>
      </c>
      <c r="B30" s="252" t="str">
        <f>Total!$J$1</f>
        <v>FH</v>
      </c>
      <c r="C30" s="249">
        <f>SUMPRODUCT((FH!$A$2:$A$97=$A30)*(FHEmp=C$1),FH!$E$2:$AZ$97)</f>
        <v>0</v>
      </c>
      <c r="D30" s="250">
        <f>SUMPRODUCT((FH!$A$2:$A$97=$A30)*(FHEmp=D$1),FH!$E$2:$AZ$97)</f>
        <v>0</v>
      </c>
      <c r="E30" s="250">
        <f>SUMPRODUCT((FH!$A$2:$A$97=$A30)*(FHEmp=E$1),FH!$E$2:$AZ$97)</f>
        <v>0</v>
      </c>
      <c r="F30" s="250">
        <f>SUMPRODUCT((FH!$A$2:$A$97=$A30)*(FHEmp=F$1),FH!$E$2:$AZ$97)</f>
        <v>0</v>
      </c>
      <c r="G30" s="250">
        <f>SUMPRODUCT((FH!$A$2:$A$97=$A30)*(FHEmp=G$1),FH!$E$2:$AZ$97)</f>
        <v>0</v>
      </c>
      <c r="H30" s="250">
        <f>SUMPRODUCT((FH!$A$2:$A$97=$A30)*(FHEmp=H$1),FH!$E$2:$AZ$97)</f>
        <v>0</v>
      </c>
      <c r="I30" s="250">
        <f>SUMPRODUCT((FH!$A$2:$A$97=$A30)*(FHEmp=I$1),FH!$E$2:$AZ$97)</f>
        <v>0</v>
      </c>
      <c r="J30" s="250">
        <f>SUMPRODUCT((FH!$A$2:$A$97=$A30)*(FHEmp=J$1),FH!$E$2:$AZ$97)</f>
        <v>0</v>
      </c>
      <c r="K30" s="250">
        <f>SUMPRODUCT((FH!$A$2:$A$97=$A30)*(FHEmp=K$1),FH!$E$2:$AZ$97)</f>
        <v>0</v>
      </c>
      <c r="L30" s="250">
        <f>SUMPRODUCT((FH!$A$2:$A$97=$A30)*(FHEmp=L$1),FH!$E$2:$AZ$97)</f>
        <v>0</v>
      </c>
      <c r="M30" s="250">
        <f>SUMPRODUCT((FH!$A$2:$A$97=$A30)*(FHEmp=M$1),FH!$E$2:$AZ$97)</f>
        <v>0</v>
      </c>
      <c r="N30" s="250">
        <f>SUMPRODUCT((FH!$A$2:$A$97=$A30)*(FHEmp=N$1),FH!$E$2:$AZ$97)</f>
        <v>0</v>
      </c>
      <c r="O30" s="250">
        <f>SUMPRODUCT((FH!$A$2:$A$97=$A30)*(FHEmp=O$1),FH!$E$2:$AZ$97)</f>
        <v>0</v>
      </c>
      <c r="P30" s="250">
        <f>SUMPRODUCT((FH!$A$2:$A$97=$A30)*(FHEmp=P$1),FH!$E$2:$AZ$97)</f>
        <v>0</v>
      </c>
      <c r="Q30" s="250">
        <f>SUMPRODUCT((FH!$A$2:$A$97=$A30)*(FHEmp=Q$1),FH!$E$2:$AZ$97)</f>
        <v>0</v>
      </c>
      <c r="R30" s="250">
        <f>SUMPRODUCT((FH!$A$2:$A$97=$A30)*(FHEmp=R$1),FH!$E$2:$AZ$97)</f>
        <v>0</v>
      </c>
      <c r="S30" s="250">
        <f>SUMPRODUCT((FH!$A$2:$A$97=$A30)*(FHEmp=S$1),FH!$E$2:$AZ$97)</f>
        <v>0</v>
      </c>
      <c r="T30" s="250">
        <f>SUMPRODUCT((FH!$A$2:$A$97=$A30)*(FHEmp=T$1),FH!$E$2:$AZ$97)</f>
        <v>0</v>
      </c>
      <c r="U30" s="250">
        <f>SUMPRODUCT((FH!$A$2:$A$97=$A30)*(FHEmp=U$1),FH!$E$2:$AZ$97)</f>
        <v>0</v>
      </c>
      <c r="V30" s="250">
        <f>SUMPRODUCT((FH!$A$2:$A$97=$A30)*(FHEmp=V$1),FH!$E$2:$AZ$97)</f>
        <v>0</v>
      </c>
      <c r="W30" s="250">
        <f>SUMPRODUCT((FH!$A$2:$A$97=$A30)*(FHEmp=W$1),FH!$E$2:$AZ$97)</f>
        <v>0</v>
      </c>
      <c r="X30" s="250">
        <f>SUMPRODUCT((FH!$A$2:$A$97=$A30)*(FHEmp=X$1),FH!$E$2:$AZ$97)</f>
        <v>0</v>
      </c>
      <c r="Y30" s="250">
        <f>SUMPRODUCT((FH!$A$2:$A$97=$A30)*(FHEmp=Y$1),FH!$E$2:$AZ$97)</f>
        <v>0</v>
      </c>
      <c r="Z30" s="250">
        <f>SUMPRODUCT((FH!$A$2:$A$97=$A30)*(FHEmp=Z$1),FH!$E$2:$AZ$97)</f>
        <v>0</v>
      </c>
      <c r="AA30" s="250">
        <f>SUMPRODUCT((FH!$A$2:$A$97=$A30)*(FHEmp=AA$1),FH!$E$2:$AZ$97)</f>
        <v>0</v>
      </c>
      <c r="AB30" s="250">
        <f>SUMPRODUCT((FH!$A$2:$A$97=$A30)*(FHEmp=AB$1),FH!$E$2:$AZ$97)</f>
        <v>0</v>
      </c>
      <c r="AC30" s="250">
        <f>SUMPRODUCT((FH!$A$2:$A$97=$A30)*(FHEmp=AC$1),FH!$E$2:$AZ$97)</f>
        <v>0</v>
      </c>
      <c r="AD30" s="250">
        <f>SUMPRODUCT((FH!$A$2:$A$97=$A30)*(FHEmp=AD$1),FH!$E$2:$AZ$97)</f>
        <v>0</v>
      </c>
      <c r="AE30" s="250">
        <f>SUMPRODUCT((FH!$A$2:$A$97=$A30)*(FHEmp=AE$1),FH!$E$2:$AZ$97)</f>
        <v>0</v>
      </c>
      <c r="AF30" s="250">
        <f>SUMPRODUCT((FH!$A$2:$A$97=$A30)*(FHEmp=AF$1),FH!$E$2:$AZ$97)</f>
        <v>0</v>
      </c>
      <c r="AG30" s="250">
        <f>SUMPRODUCT((FH!$A$2:$A$97=$A30)*(FHEmp=AG$1),FH!$E$2:$AZ$97)</f>
        <v>0</v>
      </c>
      <c r="AH30" s="250">
        <f>SUMPRODUCT((FH!$A$2:$A$97=$A30)*(FHEmp=AH$1),FH!$E$2:$AZ$97)</f>
        <v>0</v>
      </c>
      <c r="AI30" s="250">
        <f>SUMPRODUCT((FH!$A$2:$A$97=$A30)*(FHEmp=AI$1),FH!$E$2:$AZ$97)</f>
        <v>0</v>
      </c>
      <c r="AJ30" s="250">
        <f>SUMPRODUCT((FH!$A$2:$A$97=$A30)*(FHEmp=AJ$1),FH!$E$2:$AZ$97)</f>
        <v>0</v>
      </c>
      <c r="AK30" s="250">
        <f>SUMPRODUCT((FH!$A$2:$A$97=$A30)*(FHEmp=AK$1),FH!$E$2:$AZ$97)</f>
        <v>0</v>
      </c>
      <c r="AL30" s="250">
        <f>SUMPRODUCT((FH!$A$2:$A$97=$A30)*(FHEmp=AL$1),FH!$E$2:$AZ$97)</f>
        <v>0</v>
      </c>
      <c r="AM30" s="250">
        <f>SUMPRODUCT((FH!$A$2:$A$97=$A30)*(FHEmp=AM$1),FH!$E$2:$AZ$97)</f>
        <v>0</v>
      </c>
      <c r="AN30" s="250">
        <f>SUMPRODUCT((FH!$A$2:$A$97=$A30)*(FHEmp=AN$1),FH!$E$2:$AZ$97)</f>
        <v>0</v>
      </c>
      <c r="AO30" s="250">
        <f>SUMPRODUCT((FH!$A$2:$A$97=$A30)*(FHEmp=AO$1),FH!$E$2:$AZ$97)</f>
        <v>0</v>
      </c>
      <c r="AP30" s="250">
        <f>SUMPRODUCT((FH!$A$2:$A$97=$A30)*(FHEmp=AP$1),FH!$E$2:$AZ$97)</f>
        <v>0</v>
      </c>
      <c r="AQ30" s="250">
        <f>SUMPRODUCT((FH!$A$2:$A$97=$A30)*(FHEmp=AQ$1),FH!$E$2:$AZ$97)</f>
        <v>0</v>
      </c>
      <c r="AR30" s="250">
        <f>SUMPRODUCT((FH!$A$2:$A$97=$A30)*(FHEmp=AR$1),FH!$E$2:$AZ$97)</f>
        <v>0</v>
      </c>
      <c r="AS30" s="250">
        <f>SUMPRODUCT((FH!$A$2:$A$97=$A30)*(FHEmp=AS$1),FH!$E$2:$AZ$97)</f>
        <v>0</v>
      </c>
      <c r="AT30" s="250">
        <f>SUMPRODUCT((FH!$A$2:$A$97=$A30)*(FHEmp=AT$1),FH!$E$2:$AZ$97)</f>
        <v>0</v>
      </c>
      <c r="AU30" s="250">
        <f>SUMPRODUCT((FH!$A$2:$A$97=$A30)*(FHEmp=AU$1),FH!$E$2:$AZ$97)</f>
        <v>0</v>
      </c>
      <c r="AV30" s="250">
        <f>SUMPRODUCT((FH!$A$2:$A$97=$A30)*(FHEmp=AV$1),FH!$E$2:$AZ$97)</f>
        <v>0</v>
      </c>
      <c r="AW30" s="250">
        <f>SUMPRODUCT((FH!$A$2:$A$97=$A30)*(FHEmp=AW$1),FH!$E$2:$AZ$97)</f>
        <v>0</v>
      </c>
      <c r="AX30" s="467">
        <f>SUMPRODUCT((FH!$A$2:$A$97=$A30)*(FHEmp=AX$1),FH!$E$2:$AZ$97)</f>
        <v>0</v>
      </c>
    </row>
    <row r="31" spans="1:63" s="271" customFormat="1" x14ac:dyDescent="0.2">
      <c r="A31" s="247">
        <f t="shared" si="14"/>
        <v>42539</v>
      </c>
      <c r="B31" s="253" t="str">
        <f>Total!$K$1</f>
        <v>T22</v>
      </c>
      <c r="C31" s="249">
        <f>SUMPRODUCT(('T22'!$A$2:$A$97=$A31)*(T22Emp=C$1),'T22'!$E$2:$AZ$97)</f>
        <v>0</v>
      </c>
      <c r="D31" s="250">
        <f>SUMPRODUCT(('T22'!$A$2:$A$97=$A31)*(T22Emp=D$1),'T22'!$E$2:$AZ$97)</f>
        <v>0</v>
      </c>
      <c r="E31" s="250">
        <f>SUMPRODUCT(('T22'!$A$2:$A$97=$A31)*(T22Emp=E$1),'T22'!$E$2:$AZ$97)</f>
        <v>0</v>
      </c>
      <c r="F31" s="250">
        <f>SUMPRODUCT(('T22'!$A$2:$A$97=$A31)*(T22Emp=F$1),'T22'!$E$2:$AZ$97)</f>
        <v>0</v>
      </c>
      <c r="G31" s="250">
        <f>SUMPRODUCT(('T22'!$A$2:$A$97=$A31)*(T22Emp=G$1),'T22'!$E$2:$AZ$97)</f>
        <v>0</v>
      </c>
      <c r="H31" s="250">
        <f>SUMPRODUCT(('T22'!$A$2:$A$97=$A31)*(T22Emp=H$1),'T22'!$E$2:$AZ$97)</f>
        <v>0</v>
      </c>
      <c r="I31" s="250">
        <f>SUMPRODUCT(('T22'!$A$2:$A$97=$A31)*(T22Emp=I$1),'T22'!$E$2:$AZ$97)</f>
        <v>0</v>
      </c>
      <c r="J31" s="250">
        <f>SUMPRODUCT(('T22'!$A$2:$A$97=$A31)*(T22Emp=J$1),'T22'!$E$2:$AZ$97)</f>
        <v>0</v>
      </c>
      <c r="K31" s="250">
        <f>SUMPRODUCT(('T22'!$A$2:$A$97=$A31)*(T22Emp=K$1),'T22'!$E$2:$AZ$97)</f>
        <v>0</v>
      </c>
      <c r="L31" s="250">
        <f>SUMPRODUCT(('T22'!$A$2:$A$97=$A31)*(T22Emp=L$1),'T22'!$E$2:$AZ$97)</f>
        <v>0</v>
      </c>
      <c r="M31" s="250">
        <f>SUMPRODUCT(('T22'!$A$2:$A$97=$A31)*(T22Emp=M$1),'T22'!$E$2:$AZ$97)</f>
        <v>0</v>
      </c>
      <c r="N31" s="250">
        <f>SUMPRODUCT(('T22'!$A$2:$A$97=$A31)*(T22Emp=N$1),'T22'!$E$2:$AZ$97)</f>
        <v>0</v>
      </c>
      <c r="O31" s="250">
        <f>SUMPRODUCT(('T22'!$A$2:$A$97=$A31)*(T22Emp=O$1),'T22'!$E$2:$AZ$97)</f>
        <v>0</v>
      </c>
      <c r="P31" s="250">
        <f>SUMPRODUCT(('T22'!$A$2:$A$97=$A31)*(T22Emp=P$1),'T22'!$E$2:$AZ$97)</f>
        <v>0</v>
      </c>
      <c r="Q31" s="250">
        <f>SUMPRODUCT(('T22'!$A$2:$A$97=$A31)*(T22Emp=Q$1),'T22'!$E$2:$AZ$97)</f>
        <v>0</v>
      </c>
      <c r="R31" s="250">
        <f>SUMPRODUCT(('T22'!$A$2:$A$97=$A31)*(T22Emp=R$1),'T22'!$E$2:$AZ$97)</f>
        <v>0</v>
      </c>
      <c r="S31" s="250">
        <f>SUMPRODUCT(('T22'!$A$2:$A$97=$A31)*(T22Emp=S$1),'T22'!$E$2:$AZ$97)</f>
        <v>0</v>
      </c>
      <c r="T31" s="250">
        <f>SUMPRODUCT(('T22'!$A$2:$A$97=$A31)*(T22Emp=T$1),'T22'!$E$2:$AZ$97)</f>
        <v>0</v>
      </c>
      <c r="U31" s="250">
        <f>SUMPRODUCT(('T22'!$A$2:$A$97=$A31)*(T22Emp=U$1),'T22'!$E$2:$AZ$97)</f>
        <v>0</v>
      </c>
      <c r="V31" s="250">
        <f>SUMPRODUCT(('T22'!$A$2:$A$97=$A31)*(T22Emp=V$1),'T22'!$E$2:$AZ$97)</f>
        <v>0</v>
      </c>
      <c r="W31" s="250">
        <f>SUMPRODUCT(('T22'!$A$2:$A$97=$A31)*(T22Emp=W$1),'T22'!$E$2:$AZ$97)</f>
        <v>0</v>
      </c>
      <c r="X31" s="250">
        <f>SUMPRODUCT(('T22'!$A$2:$A$97=$A31)*(T22Emp=X$1),'T22'!$E$2:$AZ$97)</f>
        <v>0</v>
      </c>
      <c r="Y31" s="250">
        <f>SUMPRODUCT(('T22'!$A$2:$A$97=$A31)*(T22Emp=Y$1),'T22'!$E$2:$AZ$97)</f>
        <v>0</v>
      </c>
      <c r="Z31" s="250">
        <f>SUMPRODUCT(('T22'!$A$2:$A$97=$A31)*(T22Emp=Z$1),'T22'!$E$2:$AZ$97)</f>
        <v>0</v>
      </c>
      <c r="AA31" s="250">
        <f>SUMPRODUCT(('T22'!$A$2:$A$97=$A31)*(T22Emp=AA$1),'T22'!$E$2:$AZ$97)</f>
        <v>0</v>
      </c>
      <c r="AB31" s="250">
        <f>SUMPRODUCT(('T22'!$A$2:$A$97=$A31)*(T22Emp=AB$1),'T22'!$E$2:$AZ$97)</f>
        <v>0</v>
      </c>
      <c r="AC31" s="250">
        <f>SUMPRODUCT(('T22'!$A$2:$A$97=$A31)*(T22Emp=AC$1),'T22'!$E$2:$AZ$97)</f>
        <v>0</v>
      </c>
      <c r="AD31" s="250">
        <f>SUMPRODUCT(('T22'!$A$2:$A$97=$A31)*(T22Emp=AD$1),'T22'!$E$2:$AZ$97)</f>
        <v>0</v>
      </c>
      <c r="AE31" s="250">
        <f>SUMPRODUCT(('T22'!$A$2:$A$97=$A31)*(T22Emp=AE$1),'T22'!$E$2:$AZ$97)</f>
        <v>0</v>
      </c>
      <c r="AF31" s="250">
        <f>SUMPRODUCT(('T22'!$A$2:$A$97=$A31)*(T22Emp=AF$1),'T22'!$E$2:$AZ$97)</f>
        <v>0</v>
      </c>
      <c r="AG31" s="250">
        <f>SUMPRODUCT(('T22'!$A$2:$A$97=$A31)*(T22Emp=AG$1),'T22'!$E$2:$AZ$97)</f>
        <v>0</v>
      </c>
      <c r="AH31" s="250">
        <f>SUMPRODUCT(('T22'!$A$2:$A$97=$A31)*(T22Emp=AH$1),'T22'!$E$2:$AZ$97)</f>
        <v>0</v>
      </c>
      <c r="AI31" s="250">
        <f>SUMPRODUCT(('T22'!$A$2:$A$97=$A31)*(T22Emp=AI$1),'T22'!$E$2:$AZ$97)</f>
        <v>0</v>
      </c>
      <c r="AJ31" s="250">
        <f>SUMPRODUCT(('T22'!$A$2:$A$97=$A31)*(T22Emp=AJ$1),'T22'!$E$2:$AZ$97)</f>
        <v>0</v>
      </c>
      <c r="AK31" s="250">
        <f>SUMPRODUCT(('T22'!$A$2:$A$97=$A31)*(T22Emp=AK$1),'T22'!$E$2:$AZ$97)</f>
        <v>0</v>
      </c>
      <c r="AL31" s="250">
        <f>SUMPRODUCT(('T22'!$A$2:$A$97=$A31)*(T22Emp=AL$1),'T22'!$E$2:$AZ$97)</f>
        <v>0</v>
      </c>
      <c r="AM31" s="250">
        <f>SUMPRODUCT(('T22'!$A$2:$A$97=$A31)*(T22Emp=AM$1),'T22'!$E$2:$AZ$97)</f>
        <v>0</v>
      </c>
      <c r="AN31" s="250">
        <f>SUMPRODUCT(('T22'!$A$2:$A$97=$A31)*(T22Emp=AN$1),'T22'!$E$2:$AZ$97)</f>
        <v>0</v>
      </c>
      <c r="AO31" s="250">
        <f>SUMPRODUCT(('T22'!$A$2:$A$97=$A31)*(T22Emp=AO$1),'T22'!$E$2:$AZ$97)</f>
        <v>0</v>
      </c>
      <c r="AP31" s="250">
        <f>SUMPRODUCT(('T22'!$A$2:$A$97=$A31)*(T22Emp=AP$1),'T22'!$E$2:$AZ$97)</f>
        <v>0</v>
      </c>
      <c r="AQ31" s="250">
        <f>SUMPRODUCT(('T22'!$A$2:$A$97=$A31)*(T22Emp=AQ$1),'T22'!$E$2:$AZ$97)</f>
        <v>0</v>
      </c>
      <c r="AR31" s="250">
        <f>SUMPRODUCT(('T22'!$A$2:$A$97=$A31)*(T22Emp=AR$1),'T22'!$E$2:$AZ$97)</f>
        <v>0</v>
      </c>
      <c r="AS31" s="250">
        <f>SUMPRODUCT(('T22'!$A$2:$A$97=$A31)*(T22Emp=AS$1),'T22'!$E$2:$AZ$97)</f>
        <v>0</v>
      </c>
      <c r="AT31" s="250">
        <f>SUMPRODUCT(('T22'!$A$2:$A$97=$A31)*(T22Emp=AT$1),'T22'!$E$2:$AZ$97)</f>
        <v>0</v>
      </c>
      <c r="AU31" s="250">
        <f>SUMPRODUCT(('T22'!$A$2:$A$97=$A31)*(T22Emp=AU$1),'T22'!$E$2:$AZ$97)</f>
        <v>0</v>
      </c>
      <c r="AV31" s="250">
        <f>SUMPRODUCT(('T22'!$A$2:$A$97=$A31)*(T22Emp=AV$1),'T22'!$E$2:$AZ$97)</f>
        <v>0</v>
      </c>
      <c r="AW31" s="250">
        <f>SUMPRODUCT(('T22'!$A$2:$A$97=$A31)*(T22Emp=AW$1),'T22'!$E$2:$AZ$97)</f>
        <v>0</v>
      </c>
      <c r="AX31" s="467">
        <f>SUMPRODUCT(('T22'!$A$2:$A$97=$A31)*(T22Emp=AX$1),'T22'!$E$2:$AZ$97)</f>
        <v>0</v>
      </c>
      <c r="AZ31" s="246"/>
    </row>
    <row r="32" spans="1:63" s="271" customFormat="1" x14ac:dyDescent="0.2">
      <c r="A32" s="247">
        <f t="shared" si="14"/>
        <v>42539</v>
      </c>
      <c r="B32" s="254" t="str">
        <f>Total!$L$1</f>
        <v>RF</v>
      </c>
      <c r="C32" s="249">
        <f>SUMPRODUCT((RF!$A$2:$A$17=$A32)*(RFEmp=C$1)*(RF!$H$21:$AO$21="RF Valet"),RF!$H$2:$AO$17)</f>
        <v>0</v>
      </c>
      <c r="D32" s="250">
        <f>SUMPRODUCT((RF!$A$2:$A$17=$A32)*(RFEmp=D$1)*(RF!$H$21:$AO$21="RF Valet"),RF!$H$2:$AO$17)</f>
        <v>0</v>
      </c>
      <c r="E32" s="250">
        <f>SUMPRODUCT((RF!$A$2:$A$17=$A32)*(RFEmp=E$1)*(RF!$H$21:$AO$21="RF Valet"),RF!$H$2:$AO$17)</f>
        <v>5.25</v>
      </c>
      <c r="F32" s="250">
        <f>SUMPRODUCT((RF!$A$2:$A$17=$A32)*(RFEmp=F$1)*(RF!$H$21:$AO$21="RF Valet"),RF!$H$2:$AO$17)</f>
        <v>0</v>
      </c>
      <c r="G32" s="250">
        <f>SUMPRODUCT((RF!$A$2:$A$17=$A32)*(RFEmp=G$1)*(RF!$H$21:$AO$21="RF Valet"),RF!$H$2:$AO$17)</f>
        <v>0</v>
      </c>
      <c r="H32" s="250">
        <f>SUMPRODUCT((RF!$A$2:$A$17=$A32)*(RFEmp=H$1)*(RF!$H$21:$AO$21="RF Valet"),RF!$H$2:$AO$17)</f>
        <v>0</v>
      </c>
      <c r="I32" s="250">
        <f>SUMPRODUCT((RF!$A$2:$A$17=$A32)*(RFEmp=I$1)*(RF!$H$21:$AO$21="RF Valet"),RF!$H$2:$AO$17)</f>
        <v>0</v>
      </c>
      <c r="J32" s="250">
        <f>SUMPRODUCT((RF!$A$2:$A$17=$A32)*(RFEmp=J$1)*(RF!$H$21:$AO$21="RF Valet"),RF!$H$2:$AO$17)</f>
        <v>0</v>
      </c>
      <c r="K32" s="250">
        <f>SUMPRODUCT((RF!$A$2:$A$17=$A32)*(RFEmp=K$1)*(RF!$H$21:$AO$21="RF Valet"),RF!$H$2:$AO$17)</f>
        <v>0</v>
      </c>
      <c r="L32" s="250">
        <f>SUMPRODUCT((RF!$A$2:$A$17=$A32)*(RFEmp=L$1)*(RF!$H$21:$AO$21="RF Valet"),RF!$H$2:$AO$17)</f>
        <v>0</v>
      </c>
      <c r="M32" s="250">
        <f>SUMPRODUCT((RF!$A$2:$A$17=$A32)*(RFEmp=M$1)*(RF!$H$21:$AO$21="RF Valet"),RF!$H$2:$AO$17)</f>
        <v>0</v>
      </c>
      <c r="N32" s="250">
        <f>SUMPRODUCT((RF!$A$2:$A$17=$A32)*(RFEmp=N$1)*(RF!$H$21:$AO$21="RF Valet"),RF!$H$2:$AO$17)</f>
        <v>0</v>
      </c>
      <c r="O32" s="250">
        <f>SUMPRODUCT((RF!$A$2:$A$17=$A32)*(RFEmp=O$1)*(RF!$H$21:$AO$21="RF Valet"),RF!$H$2:$AO$17)</f>
        <v>4.5</v>
      </c>
      <c r="P32" s="250">
        <f>SUMPRODUCT((RF!$A$2:$A$17=$A32)*(RFEmp=P$1)*(RF!$H$21:$AO$21="RF Valet"),RF!$H$2:$AO$17)</f>
        <v>0</v>
      </c>
      <c r="Q32" s="250">
        <f>SUMPRODUCT((RF!$A$2:$A$17=$A32)*(RFEmp=Q$1)*(RF!$H$21:$AO$21="RF Valet"),RF!$H$2:$AO$17)</f>
        <v>0</v>
      </c>
      <c r="R32" s="250">
        <f>SUMPRODUCT((RF!$A$2:$A$17=$A32)*(RFEmp=R$1)*(RF!$H$21:$AO$21="RF Valet"),RF!$H$2:$AO$17)</f>
        <v>0</v>
      </c>
      <c r="S32" s="250">
        <f>SUMPRODUCT((RF!$A$2:$A$17=$A32)*(RFEmp=S$1)*(RF!$H$21:$AO$21="RF Valet"),RF!$H$2:$AO$17)</f>
        <v>0</v>
      </c>
      <c r="T32" s="250">
        <f>SUMPRODUCT((RF!$A$2:$A$17=$A32)*(RFEmp=T$1)*(RF!$H$21:$AO$21="RF Valet"),RF!$H$2:$AO$17)</f>
        <v>0</v>
      </c>
      <c r="U32" s="250">
        <f>SUMPRODUCT((RF!$A$2:$A$17=$A32)*(RFEmp=U$1)*(RF!$H$21:$AO$21="RF Valet"),RF!$H$2:$AO$17)</f>
        <v>0</v>
      </c>
      <c r="V32" s="250">
        <f>SUMPRODUCT((RF!$A$2:$A$17=$A32)*(RFEmp=V$1)*(RF!$H$21:$AO$21="RF Valet"),RF!$H$2:$AO$17)</f>
        <v>0</v>
      </c>
      <c r="W32" s="250">
        <f>SUMPRODUCT((RF!$A$2:$A$17=$A32)*(RFEmp=W$1)*(RF!$H$21:$AO$21="RF Valet"),RF!$H$2:$AO$17)</f>
        <v>0</v>
      </c>
      <c r="X32" s="250">
        <f>SUMPRODUCT((RF!$A$2:$A$17=$A32)*(RFEmp=X$1)*(RF!$H$21:$AO$21="RF Valet"),RF!$H$2:$AO$17)</f>
        <v>0</v>
      </c>
      <c r="Y32" s="250">
        <f>SUMPRODUCT((RF!$A$2:$A$17=$A32)*(RFEmp=Y$1)*(RF!$H$21:$AO$21="RF Valet"),RF!$H$2:$AO$17)</f>
        <v>0</v>
      </c>
      <c r="Z32" s="250">
        <f>SUMPRODUCT((RF!$A$2:$A$17=$A32)*(RFEmp=Z$1)*(RF!$H$21:$AO$21="RF Valet"),RF!$H$2:$AO$17)</f>
        <v>0</v>
      </c>
      <c r="AA32" s="250">
        <f>SUMPRODUCT((RF!$A$2:$A$17=$A32)*(RFEmp=AA$1)*(RF!$H$21:$AO$21="RF Valet"),RF!$H$2:$AO$17)</f>
        <v>0</v>
      </c>
      <c r="AB32" s="250">
        <f>SUMPRODUCT((RF!$A$2:$A$17=$A32)*(RFEmp=AB$1)*(RF!$H$21:$AO$21="RF Valet"),RF!$H$2:$AO$17)</f>
        <v>0</v>
      </c>
      <c r="AC32" s="250">
        <f>SUMPRODUCT((RF!$A$2:$A$17=$A32)*(RFEmp=AC$1)*(RF!$H$21:$AO$21="RF Valet"),RF!$H$2:$AO$17)</f>
        <v>0</v>
      </c>
      <c r="AD32" s="250">
        <f>SUMPRODUCT((RF!$A$2:$A$17=$A32)*(RFEmp=AD$1)*(RF!$H$21:$AO$21="RF Valet"),RF!$H$2:$AO$17)</f>
        <v>0</v>
      </c>
      <c r="AE32" s="250">
        <f>SUMPRODUCT((RF!$A$2:$A$17=$A32)*(RFEmp=AE$1)*(RF!$H$21:$AO$21="RF Valet"),RF!$H$2:$AO$17)</f>
        <v>0</v>
      </c>
      <c r="AF32" s="250">
        <f>SUMPRODUCT((RF!$A$2:$A$17=$A32)*(RFEmp=AF$1)*(RF!$H$21:$AO$21="RF Valet"),RF!$H$2:$AO$17)</f>
        <v>0</v>
      </c>
      <c r="AG32" s="250">
        <f>SUMPRODUCT((RF!$A$2:$A$17=$A32)*(RFEmp=AG$1)*(RF!$H$21:$AO$21="RF Valet"),RF!$H$2:$AO$17)</f>
        <v>0</v>
      </c>
      <c r="AH32" s="250">
        <f>SUMPRODUCT((RF!$A$2:$A$17=$A32)*(RFEmp=AH$1)*(RF!$H$21:$AO$21="RF Valet"),RF!$H$2:$AO$17)</f>
        <v>0</v>
      </c>
      <c r="AI32" s="250">
        <f>SUMPRODUCT((RF!$A$2:$A$17=$A32)*(RFEmp=AI$1)*(RF!$H$21:$AO$21="RF Valet"),RF!$H$2:$AO$17)</f>
        <v>0</v>
      </c>
      <c r="AJ32" s="250">
        <f>SUMPRODUCT((RF!$A$2:$A$17=$A32)*(RFEmp=AJ$1)*(RF!$H$21:$AO$21="RF Valet"),RF!$H$2:$AO$17)</f>
        <v>0</v>
      </c>
      <c r="AK32" s="250">
        <f>SUMPRODUCT((RF!$A$2:$A$17=$A32)*(RFEmp=AK$1)*(RF!$H$21:$AO$21="RF Valet"),RF!$H$2:$AO$17)</f>
        <v>0</v>
      </c>
      <c r="AL32" s="250">
        <f>SUMPRODUCT((RF!$A$2:$A$17=$A32)*(RFEmp=AL$1)*(RF!$H$21:$AO$21="RF Valet"),RF!$H$2:$AO$17)</f>
        <v>0</v>
      </c>
      <c r="AM32" s="250">
        <f>SUMPRODUCT((RF!$A$2:$A$17=$A32)*(RFEmp=AM$1)*(RF!$H$21:$AO$21="RF Valet"),RF!$H$2:$AO$17)</f>
        <v>0</v>
      </c>
      <c r="AN32" s="250">
        <f>SUMPRODUCT((RF!$A$2:$A$17=$A32)*(RFEmp=AN$1)*(RF!$H$21:$AO$21="RF Valet"),RF!$H$2:$AO$17)</f>
        <v>0</v>
      </c>
      <c r="AO32" s="250">
        <f>SUMPRODUCT((RF!$A$2:$A$17=$A32)*(RFEmp=AO$1)*(RF!$H$21:$AO$21="RF Valet"),RF!$H$2:$AO$17)</f>
        <v>0</v>
      </c>
      <c r="AP32" s="250">
        <f>SUMPRODUCT((RF!$A$2:$A$17=$A32)*(RFEmp=AP$1)*(RF!$H$21:$AO$21="RF Valet"),RF!$H$2:$AO$17)</f>
        <v>0</v>
      </c>
      <c r="AQ32" s="250">
        <f>SUMPRODUCT((RF!$A$2:$A$17=$A32)*(RFEmp=AQ$1)*(RF!$H$21:$AO$21="RF Valet"),RF!$H$2:$AO$17)</f>
        <v>0</v>
      </c>
      <c r="AR32" s="250">
        <f>SUMPRODUCT((RF!$A$2:$A$17=$A32)*(RFEmp=AR$1)*(RF!$H$21:$AO$21="RF Valet"),RF!$H$2:$AO$17)</f>
        <v>0</v>
      </c>
      <c r="AS32" s="250">
        <f>SUMPRODUCT((RF!$A$2:$A$17=$A32)*(RFEmp=AS$1)*(RF!$H$21:$AO$21="RF Valet"),RF!$H$2:$AO$17)</f>
        <v>0</v>
      </c>
      <c r="AT32" s="250">
        <f>SUMPRODUCT((RF!$A$2:$A$17=$A32)*(RFEmp=AT$1)*(RF!$H$21:$AO$21="RF Valet"),RF!$H$2:$AO$17)</f>
        <v>0</v>
      </c>
      <c r="AU32" s="250">
        <f>SUMPRODUCT((RF!$A$2:$A$17=$A32)*(RFEmp=AU$1)*(RF!$H$21:$AO$21="RF Valet"),RF!$H$2:$AO$17)</f>
        <v>0</v>
      </c>
      <c r="AV32" s="250">
        <f>SUMPRODUCT((RF!$A$2:$A$17=$A32)*(RFEmp=AV$1)*(RF!$H$21:$AO$21="RF Valet"),RF!$H$2:$AO$17)</f>
        <v>0</v>
      </c>
      <c r="AW32" s="250">
        <f>SUMPRODUCT((RF!$A$2:$A$17=$A32)*(RFEmp=AW$1)*(RF!$H$21:$AO$21="RF Valet"),RF!$H$2:$AO$17)</f>
        <v>0</v>
      </c>
      <c r="AX32" s="467">
        <f>SUMPRODUCT((RF!$A$2:$A$17=$A32)*(RFEmp=AX$1)*(RF!$H$21:$AO$21="RF Valet"),RF!$H$2:$AO$17)</f>
        <v>0</v>
      </c>
      <c r="AZ32" s="246"/>
    </row>
    <row r="33" spans="1:52" s="271" customFormat="1" x14ac:dyDescent="0.2">
      <c r="A33" s="247">
        <f t="shared" si="14"/>
        <v>42539</v>
      </c>
      <c r="B33" s="571" t="s">
        <v>140</v>
      </c>
      <c r="C33" s="249">
        <f>SUMPRODUCT(('RC'!$A$2:$A$17=$A33)*(RCEmp=C$1),'RC'!$D$2:$AK$17)</f>
        <v>0</v>
      </c>
      <c r="D33" s="250">
        <f>SUMPRODUCT(('RC'!$A$2:$A$17=$A33)*(RCEmp=D$1),'RC'!$D$2:$AK$17)</f>
        <v>0</v>
      </c>
      <c r="E33" s="250">
        <f>SUMPRODUCT(('RC'!$A$2:$A$17=$A33)*(RCEmp=E$1),'RC'!$D$2:$AK$17)</f>
        <v>0</v>
      </c>
      <c r="F33" s="250">
        <f>SUMPRODUCT(('RC'!$A$2:$A$17=$A33)*(RCEmp=F$1),'RC'!$D$2:$AK$17)</f>
        <v>0</v>
      </c>
      <c r="G33" s="250">
        <f>SUMPRODUCT(('RC'!$A$2:$A$17=$A33)*(RCEmp=G$1),'RC'!$D$2:$AK$17)</f>
        <v>0</v>
      </c>
      <c r="H33" s="250">
        <f>SUMPRODUCT(('RC'!$A$2:$A$17=$A33)*(RCEmp=H$1),'RC'!$D$2:$AK$17)</f>
        <v>0</v>
      </c>
      <c r="I33" s="250">
        <f>SUMPRODUCT(('RC'!$A$2:$A$17=$A33)*(RCEmp=I$1),'RC'!$D$2:$AK$17)</f>
        <v>0</v>
      </c>
      <c r="J33" s="250">
        <f>SUMPRODUCT(('RC'!$A$2:$A$17=$A33)*(RCEmp=J$1),'RC'!$D$2:$AK$17)</f>
        <v>0</v>
      </c>
      <c r="K33" s="250">
        <f>SUMPRODUCT(('RC'!$A$2:$A$17=$A33)*(RCEmp=K$1),'RC'!$D$2:$AK$17)</f>
        <v>5.25</v>
      </c>
      <c r="L33" s="250">
        <f>SUMPRODUCT(('RC'!$A$2:$A$17=$A33)*(RCEmp=L$1),'RC'!$D$2:$AK$17)</f>
        <v>0</v>
      </c>
      <c r="M33" s="250">
        <f>SUMPRODUCT(('RC'!$A$2:$A$17=$A33)*(RCEmp=M$1),'RC'!$D$2:$AK$17)</f>
        <v>0</v>
      </c>
      <c r="N33" s="250">
        <f>SUMPRODUCT(('RC'!$A$2:$A$17=$A33)*(RCEmp=N$1),'RC'!$D$2:$AK$17)</f>
        <v>4</v>
      </c>
      <c r="O33" s="250">
        <f>SUMPRODUCT(('RC'!$A$2:$A$17=$A33)*(RCEmp=O$1),'RC'!$D$2:$AK$17)</f>
        <v>0</v>
      </c>
      <c r="P33" s="250">
        <f>SUMPRODUCT(('RC'!$A$2:$A$17=$A33)*(RCEmp=P$1),'RC'!$D$2:$AK$17)</f>
        <v>0</v>
      </c>
      <c r="Q33" s="250">
        <f>SUMPRODUCT(('RC'!$A$2:$A$17=$A33)*(RCEmp=Q$1),'RC'!$D$2:$AK$17)</f>
        <v>0</v>
      </c>
      <c r="R33" s="250">
        <f>SUMPRODUCT(('RC'!$A$2:$A$17=$A33)*(RCEmp=R$1),'RC'!$D$2:$AK$17)</f>
        <v>0</v>
      </c>
      <c r="S33" s="250">
        <f>SUMPRODUCT(('RC'!$A$2:$A$17=$A33)*(RCEmp=S$1),'RC'!$D$2:$AK$17)</f>
        <v>0</v>
      </c>
      <c r="T33" s="250">
        <f>SUMPRODUCT(('RC'!$A$2:$A$17=$A33)*(RCEmp=T$1),'RC'!$D$2:$AK$17)</f>
        <v>0</v>
      </c>
      <c r="U33" s="250">
        <f>SUMPRODUCT(('RC'!$A$2:$A$17=$A33)*(RCEmp=U$1),'RC'!$D$2:$AK$17)</f>
        <v>0</v>
      </c>
      <c r="V33" s="250">
        <f>SUMPRODUCT(('RC'!$A$2:$A$17=$A33)*(RCEmp=V$1),'RC'!$D$2:$AK$17)</f>
        <v>0</v>
      </c>
      <c r="W33" s="250">
        <f>SUMPRODUCT(('RC'!$A$2:$A$17=$A33)*(RCEmp=W$1),'RC'!$D$2:$AK$17)</f>
        <v>0</v>
      </c>
      <c r="X33" s="250">
        <f>SUMPRODUCT(('RC'!$A$2:$A$17=$A33)*(RCEmp=X$1),'RC'!$D$2:$AK$17)</f>
        <v>0</v>
      </c>
      <c r="Y33" s="250">
        <f>SUMPRODUCT(('RC'!$A$2:$A$17=$A33)*(RCEmp=Y$1),'RC'!$D$2:$AK$17)</f>
        <v>0</v>
      </c>
      <c r="Z33" s="250">
        <f>SUMPRODUCT(('RC'!$A$2:$A$17=$A33)*(RCEmp=Z$1),'RC'!$D$2:$AK$17)</f>
        <v>0</v>
      </c>
      <c r="AA33" s="250">
        <f>SUMPRODUCT(('RC'!$A$2:$A$17=$A33)*(RCEmp=AA$1),'RC'!$D$2:$AK$17)</f>
        <v>0</v>
      </c>
      <c r="AB33" s="250">
        <f>SUMPRODUCT(('RC'!$A$2:$A$17=$A33)*(RCEmp=AB$1),'RC'!$D$2:$AK$17)</f>
        <v>0</v>
      </c>
      <c r="AC33" s="250">
        <f>SUMPRODUCT(('RC'!$A$2:$A$17=$A33)*(RCEmp=AC$1),'RC'!$D$2:$AK$17)</f>
        <v>0</v>
      </c>
      <c r="AD33" s="250">
        <f>SUMPRODUCT(('RC'!$A$2:$A$17=$A33)*(RCEmp=AD$1),'RC'!$D$2:$AK$17)</f>
        <v>0</v>
      </c>
      <c r="AE33" s="250">
        <f>SUMPRODUCT(('RC'!$A$2:$A$17=$A33)*(RCEmp=AE$1),'RC'!$D$2:$AK$17)</f>
        <v>0</v>
      </c>
      <c r="AF33" s="250">
        <f>SUMPRODUCT(('RC'!$A$2:$A$17=$A33)*(RCEmp=AF$1),'RC'!$D$2:$AK$17)</f>
        <v>0</v>
      </c>
      <c r="AG33" s="250">
        <f>SUMPRODUCT(('RC'!$A$2:$A$17=$A33)*(RCEmp=AG$1),'RC'!$D$2:$AK$17)</f>
        <v>0</v>
      </c>
      <c r="AH33" s="250">
        <f>SUMPRODUCT(('RC'!$A$2:$A$17=$A33)*(RCEmp=AH$1),'RC'!$D$2:$AK$17)</f>
        <v>2.75</v>
      </c>
      <c r="AI33" s="250">
        <f>SUMPRODUCT(('RC'!$A$2:$A$17=$A33)*(RCEmp=AI$1),'RC'!$D$2:$AK$17)</f>
        <v>0</v>
      </c>
      <c r="AJ33" s="250">
        <f>SUMPRODUCT(('RC'!$A$2:$A$17=$A33)*(RCEmp=AJ$1),'RC'!$D$2:$AK$17)</f>
        <v>0</v>
      </c>
      <c r="AK33" s="250">
        <f>SUMPRODUCT(('RC'!$A$2:$A$17=$A33)*(RCEmp=AK$1),'RC'!$D$2:$AK$17)</f>
        <v>0</v>
      </c>
      <c r="AL33" s="250">
        <f>SUMPRODUCT(('RC'!$A$2:$A$17=$A33)*(RCEmp=AL$1),'RC'!$D$2:$AK$17)</f>
        <v>0</v>
      </c>
      <c r="AM33" s="250">
        <f>SUMPRODUCT(('RC'!$A$2:$A$17=$A33)*(RCEmp=AM$1),'RC'!$D$2:$AK$17)</f>
        <v>0</v>
      </c>
      <c r="AN33" s="250">
        <f>SUMPRODUCT(('RC'!$A$2:$A$17=$A33)*(RCEmp=AN$1),'RC'!$D$2:$AK$17)</f>
        <v>0</v>
      </c>
      <c r="AO33" s="250">
        <f>SUMPRODUCT(('RC'!$A$2:$A$17=$A33)*(RCEmp=AO$1),'RC'!$D$2:$AK$17)</f>
        <v>0</v>
      </c>
      <c r="AP33" s="250">
        <f>SUMPRODUCT(('RC'!$A$2:$A$17=$A33)*(RCEmp=AP$1),'RC'!$D$2:$AK$17)</f>
        <v>0</v>
      </c>
      <c r="AQ33" s="250">
        <f>SUMPRODUCT(('RC'!$A$2:$A$17=$A33)*(RCEmp=AQ$1),'RC'!$D$2:$AK$17)</f>
        <v>0</v>
      </c>
      <c r="AR33" s="250">
        <f>SUMPRODUCT(('RC'!$A$2:$A$17=$A33)*(RCEmp=AR$1),'RC'!$D$2:$AK$17)</f>
        <v>0</v>
      </c>
      <c r="AS33" s="250">
        <f>SUMPRODUCT(('RC'!$A$2:$A$17=$A33)*(RCEmp=AS$1),'RC'!$D$2:$AK$17)</f>
        <v>0</v>
      </c>
      <c r="AT33" s="250">
        <f>SUMPRODUCT(('RC'!$A$2:$A$17=$A33)*(RCEmp=AT$1),'RC'!$D$2:$AK$17)</f>
        <v>0</v>
      </c>
      <c r="AU33" s="250">
        <f>SUMPRODUCT(('RC'!$A$2:$A$17=$A33)*(RCEmp=AU$1),'RC'!$D$2:$AK$17)</f>
        <v>0</v>
      </c>
      <c r="AV33" s="250">
        <f>SUMPRODUCT(('RC'!$A$2:$A$17=$A33)*(RCEmp=AV$1),'RC'!$D$2:$AK$17)</f>
        <v>0</v>
      </c>
      <c r="AW33" s="250">
        <f>SUMPRODUCT(('RC'!$A$2:$A$17=$A33)*(RCEmp=AW$1),'RC'!$D$2:$AK$17)</f>
        <v>0</v>
      </c>
      <c r="AX33" s="467">
        <f>SUMPRODUCT(('RC'!$A$2:$A$17=$A33)*(RCEmp=AX$1),'RC'!$D$2:$AK$17)</f>
        <v>0</v>
      </c>
      <c r="AZ33" s="246"/>
    </row>
    <row r="34" spans="1:52" s="271" customFormat="1" x14ac:dyDescent="0.2">
      <c r="A34" s="247">
        <f t="shared" si="14"/>
        <v>42539</v>
      </c>
      <c r="B34" s="614" t="s">
        <v>155</v>
      </c>
      <c r="C34" s="249">
        <f>SUMPRODUCT((HoO!$A$2:$A$34=$A34)*(HoOEmp=C$1),HoO!$E$2:$Y$34)</f>
        <v>0</v>
      </c>
      <c r="D34" s="250">
        <f>SUMPRODUCT((HoO!$A$2:$A$34=$A34)*(HoOEmp=D$1),HoO!$E$2:$Y$34)</f>
        <v>0</v>
      </c>
      <c r="E34" s="250">
        <f>SUMPRODUCT((HoO!$A$2:$A$34=$A34)*(HoOEmp=E$1),HoO!$E$2:$Y$34)</f>
        <v>0</v>
      </c>
      <c r="F34" s="250">
        <f>SUMPRODUCT((HoO!$A$2:$A$34=$A34)*(HoOEmp=F$1),HoO!$E$2:$Y$34)</f>
        <v>0</v>
      </c>
      <c r="G34" s="250">
        <f>SUMPRODUCT((HoO!$A$2:$A$34=$A34)*(HoOEmp=G$1),HoO!$E$2:$Y$34)</f>
        <v>0</v>
      </c>
      <c r="H34" s="250">
        <f>SUMPRODUCT((HoO!$A$2:$A$34=$A34)*(HoOEmp=H$1),HoO!$E$2:$Y$34)</f>
        <v>0</v>
      </c>
      <c r="I34" s="250">
        <f>SUMPRODUCT((HoO!$A$2:$A$34=$A34)*(HoOEmp=I$1),HoO!$E$2:$Y$34)</f>
        <v>0</v>
      </c>
      <c r="J34" s="250">
        <f>SUMPRODUCT((HoO!$A$2:$A$34=$A34)*(HoOEmp=J$1),HoO!$E$2:$Y$34)</f>
        <v>0</v>
      </c>
      <c r="K34" s="250">
        <f>SUMPRODUCT((HoO!$A$2:$A$34=$A34)*(HoOEmp=K$1),HoO!$E$2:$Y$34)</f>
        <v>0</v>
      </c>
      <c r="L34" s="250">
        <f>SUMPRODUCT((HoO!$A$2:$A$34=$A34)*(HoOEmp=L$1),HoO!$E$2:$Y$34)</f>
        <v>0</v>
      </c>
      <c r="M34" s="250">
        <f>SUMPRODUCT((HoO!$A$2:$A$34=$A34)*(HoOEmp=M$1),HoO!$E$2:$Y$34)</f>
        <v>0</v>
      </c>
      <c r="N34" s="250">
        <f>SUMPRODUCT((HoO!$A$2:$A$34=$A34)*(HoOEmp=N$1),HoO!$E$2:$Y$34)</f>
        <v>0</v>
      </c>
      <c r="O34" s="250">
        <f>SUMPRODUCT((HoO!$A$2:$A$34=$A34)*(HoOEmp=O$1),HoO!$E$2:$Y$34)</f>
        <v>0</v>
      </c>
      <c r="P34" s="250">
        <f>SUMPRODUCT((HoO!$A$2:$A$34=$A34)*(HoOEmp=P$1),HoO!$E$2:$Y$34)</f>
        <v>0</v>
      </c>
      <c r="Q34" s="250">
        <f>SUMPRODUCT((HoO!$A$2:$A$34=$A34)*(HoOEmp=Q$1),HoO!$E$2:$Y$34)</f>
        <v>5.5</v>
      </c>
      <c r="R34" s="250">
        <f>SUMPRODUCT((HoO!$A$2:$A$34=$A34)*(HoOEmp=R$1),HoO!$E$2:$Y$34)</f>
        <v>0</v>
      </c>
      <c r="S34" s="250">
        <f>SUMPRODUCT((HoO!$A$2:$A$34=$A34)*(HoOEmp=S$1),HoO!$E$2:$Y$34)</f>
        <v>0</v>
      </c>
      <c r="T34" s="250">
        <f>SUMPRODUCT((HoO!$A$2:$A$34=$A34)*(HoOEmp=T$1),HoO!$E$2:$Y$34)</f>
        <v>0</v>
      </c>
      <c r="U34" s="250">
        <f>SUMPRODUCT((HoO!$A$2:$A$34=$A34)*(HoOEmp=U$1),HoO!$E$2:$Y$34)</f>
        <v>0</v>
      </c>
      <c r="V34" s="250">
        <f>SUMPRODUCT((HoO!$A$2:$A$34=$A34)*(HoOEmp=V$1),HoO!$E$2:$Y$34)</f>
        <v>0</v>
      </c>
      <c r="W34" s="250">
        <f>SUMPRODUCT((HoO!$A$2:$A$34=$A34)*(HoOEmp=W$1),HoO!$E$2:$Y$34)</f>
        <v>0</v>
      </c>
      <c r="X34" s="250">
        <f>SUMPRODUCT((HoO!$A$2:$A$34=$A34)*(HoOEmp=X$1),HoO!$E$2:$Y$34)</f>
        <v>0</v>
      </c>
      <c r="Y34" s="250">
        <f>SUMPRODUCT((HoO!$A$2:$A$34=$A34)*(HoOEmp=Y$1),HoO!$E$2:$Y$34)</f>
        <v>0</v>
      </c>
      <c r="Z34" s="250">
        <f>SUMPRODUCT((HoO!$A$2:$A$34=$A34)*(HoOEmp=Z$1),HoO!$E$2:$Y$34)</f>
        <v>0</v>
      </c>
      <c r="AA34" s="250">
        <f>SUMPRODUCT((HoO!$A$2:$A$34=$A34)*(HoOEmp=AA$1),HoO!$E$2:$Y$34)</f>
        <v>0</v>
      </c>
      <c r="AB34" s="250">
        <f>SUMPRODUCT((HoO!$A$2:$A$34=$A34)*(HoOEmp=AB$1),HoO!$E$2:$Y$34)</f>
        <v>0</v>
      </c>
      <c r="AC34" s="250">
        <f>SUMPRODUCT((HoO!$A$2:$A$34=$A34)*(HoOEmp=AC$1),HoO!$E$2:$Y$34)</f>
        <v>0</v>
      </c>
      <c r="AD34" s="250">
        <f>SUMPRODUCT((HoO!$A$2:$A$34=$A34)*(HoOEmp=AD$1),HoO!$E$2:$Y$34)</f>
        <v>0</v>
      </c>
      <c r="AE34" s="250">
        <f>SUMPRODUCT((HoO!$A$2:$A$34=$A34)*(HoOEmp=AE$1),HoO!$E$2:$Y$34)</f>
        <v>0</v>
      </c>
      <c r="AF34" s="250">
        <f>SUMPRODUCT((HoO!$A$2:$A$34=$A34)*(HoOEmp=AF$1),HoO!$E$2:$Y$34)</f>
        <v>0</v>
      </c>
      <c r="AG34" s="250">
        <f>SUMPRODUCT((HoO!$A$2:$A$34=$A34)*(HoOEmp=AG$1),HoO!$E$2:$Y$34)</f>
        <v>0</v>
      </c>
      <c r="AH34" s="250">
        <f>SUMPRODUCT((HoO!$A$2:$A$34=$A34)*(HoOEmp=AH$1),HoO!$E$2:$Y$34)</f>
        <v>0</v>
      </c>
      <c r="AI34" s="250">
        <f>SUMPRODUCT((HoO!$A$2:$A$34=$A34)*(HoOEmp=AI$1),HoO!$E$2:$Y$34)</f>
        <v>0</v>
      </c>
      <c r="AJ34" s="250">
        <f>SUMPRODUCT((HoO!$A$2:$A$34=$A34)*(HoOEmp=AJ$1),HoO!$E$2:$Y$34)</f>
        <v>0</v>
      </c>
      <c r="AK34" s="250">
        <f>SUMPRODUCT((HoO!$A$2:$A$34=$A34)*(HoOEmp=AK$1),HoO!$E$2:$Y$34)</f>
        <v>0</v>
      </c>
      <c r="AL34" s="250">
        <f>SUMPRODUCT((HoO!$A$2:$A$34=$A34)*(HoOEmp=AL$1),HoO!$E$2:$Y$34)</f>
        <v>0</v>
      </c>
      <c r="AM34" s="250">
        <f>SUMPRODUCT((HoO!$A$2:$A$34=$A34)*(HoOEmp=AM$1),HoO!$E$2:$Y$34)</f>
        <v>0</v>
      </c>
      <c r="AN34" s="250">
        <f>SUMPRODUCT((HoO!$A$2:$A$34=$A34)*(HoOEmp=AN$1),HoO!$E$2:$Y$34)</f>
        <v>0</v>
      </c>
      <c r="AO34" s="250">
        <f>SUMPRODUCT((HoO!$A$2:$A$34=$A34)*(HoOEmp=AO$1),HoO!$E$2:$Y$34)</f>
        <v>0</v>
      </c>
      <c r="AP34" s="250">
        <f>SUMPRODUCT((HoO!$A$2:$A$34=$A34)*(HoOEmp=AP$1),HoO!$E$2:$Y$34)</f>
        <v>0</v>
      </c>
      <c r="AQ34" s="250">
        <f>SUMPRODUCT((HoO!$A$2:$A$34=$A34)*(HoOEmp=AQ$1),HoO!$E$2:$Y$34)</f>
        <v>0</v>
      </c>
      <c r="AR34" s="250">
        <f>SUMPRODUCT((HoO!$A$2:$A$34=$A34)*(HoOEmp=AR$1),HoO!$E$2:$Y$34)</f>
        <v>0</v>
      </c>
      <c r="AS34" s="250">
        <f>SUMPRODUCT((HoO!$A$2:$A$34=$A34)*(HoOEmp=AS$1),HoO!$E$2:$Y$34)</f>
        <v>0</v>
      </c>
      <c r="AT34" s="250">
        <f>SUMPRODUCT((HoO!$A$2:$A$34=$A34)*(HoOEmp=AT$1),HoO!$E$2:$Y$34)</f>
        <v>0</v>
      </c>
      <c r="AU34" s="250">
        <f>SUMPRODUCT((HoO!$A$2:$A$34=$A34)*(HoOEmp=AU$1),HoO!$E$2:$Y$34)</f>
        <v>0</v>
      </c>
      <c r="AV34" s="250">
        <f>SUMPRODUCT((HoO!$A$2:$A$34=$A34)*(HoOEmp=AV$1),HoO!$E$2:$Y$34)</f>
        <v>0</v>
      </c>
      <c r="AW34" s="250">
        <f>SUMPRODUCT((HoO!$A$2:$A$34=$A34)*(HoOEmp=AW$1),HoO!$E$2:$Y$34)</f>
        <v>0</v>
      </c>
      <c r="AX34" s="467">
        <f>SUMPRODUCT((HoO!$A$2:$A$34=$A34)*(HoOEmp=AX$1),HoO!$E$2:$Y$34)</f>
        <v>0</v>
      </c>
      <c r="AZ34" s="246"/>
    </row>
    <row r="35" spans="1:52" s="271" customFormat="1" x14ac:dyDescent="0.2">
      <c r="A35" s="247">
        <f t="shared" si="14"/>
        <v>42539</v>
      </c>
      <c r="B35" s="255" t="s">
        <v>74</v>
      </c>
      <c r="C35" s="249">
        <f>SUMPRODUCT((TM!$A$2:$A$17=$A35)*(TMEmp=C$1),TM!$D$2:$AK$17)</f>
        <v>0</v>
      </c>
      <c r="D35" s="250">
        <f>SUMPRODUCT((TM!$A$2:$A$17=$A35)*(TMEmp=D$1),TM!$D$2:$AK$17)</f>
        <v>0</v>
      </c>
      <c r="E35" s="250">
        <f>SUMPRODUCT((TM!$A$2:$A$17=$A35)*(TMEmp=E$1),TM!$D$2:$AK$17)</f>
        <v>0</v>
      </c>
      <c r="F35" s="250">
        <f>SUMPRODUCT((TM!$A$2:$A$17=$A35)*(TMEmp=F$1),TM!$D$2:$AK$17)</f>
        <v>0</v>
      </c>
      <c r="G35" s="250">
        <f>SUMPRODUCT((TM!$A$2:$A$17=$A35)*(TMEmp=G$1),TM!$D$2:$AK$17)</f>
        <v>0</v>
      </c>
      <c r="H35" s="250">
        <f>SUMPRODUCT((TM!$A$2:$A$17=$A35)*(TMEmp=H$1),TM!$D$2:$AK$17)</f>
        <v>0</v>
      </c>
      <c r="I35" s="250">
        <f>SUMPRODUCT((TM!$A$2:$A$17=$A35)*(TMEmp=I$1),TM!$D$2:$AK$17)</f>
        <v>0</v>
      </c>
      <c r="J35" s="250">
        <f>SUMPRODUCT((TM!$A$2:$A$17=$A35)*(TMEmp=J$1),TM!$D$2:$AK$17)</f>
        <v>0</v>
      </c>
      <c r="K35" s="250">
        <f>SUMPRODUCT((TM!$A$2:$A$17=$A35)*(TMEmp=K$1),TM!$D$2:$AK$17)</f>
        <v>0</v>
      </c>
      <c r="L35" s="250">
        <f>SUMPRODUCT((TM!$A$2:$A$17=$A35)*(TMEmp=L$1),TM!$D$2:$AK$17)</f>
        <v>0</v>
      </c>
      <c r="M35" s="250">
        <f>SUMPRODUCT((TM!$A$2:$A$17=$A35)*(TMEmp=M$1),TM!$D$2:$AK$17)</f>
        <v>0</v>
      </c>
      <c r="N35" s="250">
        <f>SUMPRODUCT((TM!$A$2:$A$17=$A35)*(TMEmp=N$1),TM!$D$2:$AK$17)</f>
        <v>0</v>
      </c>
      <c r="O35" s="250">
        <f>SUMPRODUCT((TM!$A$2:$A$17=$A35)*(TMEmp=O$1),TM!$D$2:$AK$17)</f>
        <v>0</v>
      </c>
      <c r="P35" s="250">
        <f>SUMPRODUCT((TM!$A$2:$A$17=$A35)*(TMEmp=P$1),TM!$D$2:$AK$17)</f>
        <v>0</v>
      </c>
      <c r="Q35" s="250">
        <f>SUMPRODUCT((TM!$A$2:$A$17=$A35)*(TMEmp=Q$1),TM!$D$2:$AK$17)</f>
        <v>0</v>
      </c>
      <c r="R35" s="250">
        <f>SUMPRODUCT((TM!$A$2:$A$17=$A35)*(TMEmp=R$1),TM!$D$2:$AK$17)</f>
        <v>0</v>
      </c>
      <c r="S35" s="250">
        <f>SUMPRODUCT((TM!$A$2:$A$17=$A35)*(TMEmp=S$1),TM!$D$2:$AK$17)</f>
        <v>0</v>
      </c>
      <c r="T35" s="250">
        <f>SUMPRODUCT((TM!$A$2:$A$17=$A35)*(TMEmp=T$1),TM!$D$2:$AK$17)</f>
        <v>0</v>
      </c>
      <c r="U35" s="250">
        <f>SUMPRODUCT((TM!$A$2:$A$17=$A35)*(TMEmp=U$1),TM!$D$2:$AK$17)</f>
        <v>0</v>
      </c>
      <c r="V35" s="250">
        <f>SUMPRODUCT((TM!$A$2:$A$17=$A35)*(TMEmp=V$1),TM!$D$2:$AK$17)</f>
        <v>0</v>
      </c>
      <c r="W35" s="250">
        <f>SUMPRODUCT((TM!$A$2:$A$17=$A35)*(TMEmp=W$1),TM!$D$2:$AK$17)</f>
        <v>0</v>
      </c>
      <c r="X35" s="250">
        <f>SUMPRODUCT((TM!$A$2:$A$17=$A35)*(TMEmp=X$1),TM!$D$2:$AK$17)</f>
        <v>0</v>
      </c>
      <c r="Y35" s="250">
        <f>SUMPRODUCT((TM!$A$2:$A$17=$A35)*(TMEmp=Y$1),TM!$D$2:$AK$17)</f>
        <v>0</v>
      </c>
      <c r="Z35" s="250">
        <f>SUMPRODUCT((TM!$A$2:$A$17=$A35)*(TMEmp=Z$1),TM!$D$2:$AK$17)</f>
        <v>0</v>
      </c>
      <c r="AA35" s="250">
        <f>SUMPRODUCT((TM!$A$2:$A$17=$A35)*(TMEmp=AA$1),TM!$D$2:$AK$17)</f>
        <v>0</v>
      </c>
      <c r="AB35" s="250">
        <f>SUMPRODUCT((TM!$A$2:$A$17=$A35)*(TMEmp=AB$1),TM!$D$2:$AK$17)</f>
        <v>0</v>
      </c>
      <c r="AC35" s="250">
        <f>SUMPRODUCT((TM!$A$2:$A$17=$A35)*(TMEmp=AC$1),TM!$D$2:$AK$17)</f>
        <v>0</v>
      </c>
      <c r="AD35" s="250">
        <f>SUMPRODUCT((TM!$A$2:$A$17=$A35)*(TMEmp=AD$1),TM!$D$2:$AK$17)</f>
        <v>0</v>
      </c>
      <c r="AE35" s="250">
        <f>SUMPRODUCT((TM!$A$2:$A$17=$A35)*(TMEmp=AE$1),TM!$D$2:$AK$17)</f>
        <v>0</v>
      </c>
      <c r="AF35" s="250">
        <f>SUMPRODUCT((TM!$A$2:$A$17=$A35)*(TMEmp=AF$1),TM!$D$2:$AK$17)</f>
        <v>0</v>
      </c>
      <c r="AG35" s="250">
        <f>SUMPRODUCT((TM!$A$2:$A$17=$A35)*(TMEmp=AG$1),TM!$D$2:$AK$17)</f>
        <v>0</v>
      </c>
      <c r="AH35" s="250">
        <f>SUMPRODUCT((TM!$A$2:$A$17=$A35)*(TMEmp=AH$1),TM!$D$2:$AK$17)</f>
        <v>0</v>
      </c>
      <c r="AI35" s="250">
        <f>SUMPRODUCT((TM!$A$2:$A$17=$A35)*(TMEmp=AI$1),TM!$D$2:$AK$17)</f>
        <v>0</v>
      </c>
      <c r="AJ35" s="250">
        <f>SUMPRODUCT((TM!$A$2:$A$17=$A35)*(TMEmp=AJ$1),TM!$D$2:$AK$17)</f>
        <v>0</v>
      </c>
      <c r="AK35" s="250">
        <f>SUMPRODUCT((TM!$A$2:$A$17=$A35)*(TMEmp=AK$1),TM!$D$2:$AK$17)</f>
        <v>0</v>
      </c>
      <c r="AL35" s="250">
        <f>SUMPRODUCT((TM!$A$2:$A$17=$A35)*(TMEmp=AL$1),TM!$D$2:$AK$17)</f>
        <v>0</v>
      </c>
      <c r="AM35" s="250">
        <f>SUMPRODUCT((TM!$A$2:$A$17=$A35)*(TMEmp=AM$1),TM!$D$2:$AK$17)</f>
        <v>0</v>
      </c>
      <c r="AN35" s="250">
        <f>SUMPRODUCT((TM!$A$2:$A$17=$A35)*(TMEmp=AN$1),TM!$D$2:$AK$17)</f>
        <v>0</v>
      </c>
      <c r="AO35" s="250">
        <f>SUMPRODUCT((TM!$A$2:$A$17=$A35)*(TMEmp=AO$1),TM!$D$2:$AK$17)</f>
        <v>0</v>
      </c>
      <c r="AP35" s="250">
        <f>SUMPRODUCT((TM!$A$2:$A$17=$A35)*(TMEmp=AP$1),TM!$D$2:$AK$17)</f>
        <v>0</v>
      </c>
      <c r="AQ35" s="250">
        <f>SUMPRODUCT((TM!$A$2:$A$17=$A35)*(TMEmp=AQ$1),TM!$D$2:$AK$17)</f>
        <v>0</v>
      </c>
      <c r="AR35" s="250">
        <f>SUMPRODUCT((TM!$A$2:$A$17=$A35)*(TMEmp=AR$1),TM!$D$2:$AK$17)</f>
        <v>0</v>
      </c>
      <c r="AS35" s="250">
        <f>SUMPRODUCT((TM!$A$2:$A$17=$A35)*(TMEmp=AS$1),TM!$D$2:$AK$17)</f>
        <v>0</v>
      </c>
      <c r="AT35" s="250">
        <f>SUMPRODUCT((TM!$A$2:$A$17=$A35)*(TMEmp=AT$1),TM!$D$2:$AK$17)</f>
        <v>0</v>
      </c>
      <c r="AU35" s="250">
        <f>SUMPRODUCT((TM!$A$2:$A$17=$A35)*(TMEmp=AU$1),TM!$D$2:$AK$17)</f>
        <v>0</v>
      </c>
      <c r="AV35" s="250">
        <f>SUMPRODUCT((TM!$A$2:$A$17=$A35)*(TMEmp=AV$1),TM!$D$2:$AK$17)</f>
        <v>0</v>
      </c>
      <c r="AW35" s="250">
        <f>SUMPRODUCT((TM!$A$2:$A$17=$A35)*(TMEmp=AW$1),TM!$D$2:$AK$17)</f>
        <v>0</v>
      </c>
      <c r="AX35" s="467">
        <f>SUMPRODUCT((TM!$A$2:$A$17=$A35)*(TMEmp=AX$1),TM!$D$2:$AK$17)</f>
        <v>0</v>
      </c>
      <c r="AZ35" s="246"/>
    </row>
    <row r="36" spans="1:52" s="271" customFormat="1" x14ac:dyDescent="0.2">
      <c r="A36" s="256">
        <f t="shared" si="14"/>
        <v>42539</v>
      </c>
      <c r="B36" s="257" t="s">
        <v>72</v>
      </c>
      <c r="C36" s="258">
        <f>SUMPRODUCT((PC!$A$2:$A$80=$A36)*(PCEmp=C$1),PC!$D$2:$BD$80)</f>
        <v>0</v>
      </c>
      <c r="D36" s="259">
        <f>SUMPRODUCT((PC!$A$2:$A$80=$A36)*(PCEmp=D$1),PC!$D$2:$BD$80)</f>
        <v>0</v>
      </c>
      <c r="E36" s="259">
        <f>SUMPRODUCT((PC!$A$2:$A$80=$A36)*(PCEmp=E$1),PC!$D$2:$BD$80)</f>
        <v>0</v>
      </c>
      <c r="F36" s="259">
        <f>SUMPRODUCT((PC!$A$2:$A$80=$A36)*(PCEmp=F$1),PC!$D$2:$BD$80)</f>
        <v>0</v>
      </c>
      <c r="G36" s="259">
        <f>SUMPRODUCT((PC!$A$2:$A$80=$A36)*(PCEmp=G$1),PC!$D$2:$BD$80)</f>
        <v>0</v>
      </c>
      <c r="H36" s="259">
        <f>SUMPRODUCT((PC!$A$2:$A$80=$A36)*(PCEmp=H$1),PC!$D$2:$BD$80)</f>
        <v>0</v>
      </c>
      <c r="I36" s="259">
        <f>SUMPRODUCT((PC!$A$2:$A$80=$A36)*(PCEmp=I$1),PC!$D$2:$BD$80)</f>
        <v>0</v>
      </c>
      <c r="J36" s="259">
        <f>SUMPRODUCT((PC!$A$2:$A$80=$A36)*(PCEmp=J$1),PC!$D$2:$BD$80)</f>
        <v>0</v>
      </c>
      <c r="K36" s="259">
        <f>SUMPRODUCT((PC!$A$2:$A$80=$A36)*(PCEmp=K$1),PC!$D$2:$BD$80)</f>
        <v>0</v>
      </c>
      <c r="L36" s="259">
        <f>SUMPRODUCT((PC!$A$2:$A$80=$A36)*(PCEmp=L$1),PC!$D$2:$BD$80)</f>
        <v>0</v>
      </c>
      <c r="M36" s="259">
        <f>SUMPRODUCT((PC!$A$2:$A$80=$A36)*(PCEmp=M$1),PC!$D$2:$BD$80)</f>
        <v>0</v>
      </c>
      <c r="N36" s="259">
        <f>SUMPRODUCT((PC!$A$2:$A$80=$A36)*(PCEmp=N$1),PC!$D$2:$BD$80)</f>
        <v>0</v>
      </c>
      <c r="O36" s="259">
        <f>SUMPRODUCT((PC!$A$2:$A$80=$A36)*(PCEmp=O$1),PC!$D$2:$BD$80)</f>
        <v>0</v>
      </c>
      <c r="P36" s="259">
        <f>SUMPRODUCT((PC!$A$2:$A$80=$A36)*(PCEmp=P$1),PC!$D$2:$BD$80)</f>
        <v>0</v>
      </c>
      <c r="Q36" s="259">
        <f>SUMPRODUCT((PC!$A$2:$A$80=$A36)*(PCEmp=Q$1),PC!$D$2:$BD$80)</f>
        <v>0</v>
      </c>
      <c r="R36" s="259">
        <f>SUMPRODUCT((PC!$A$2:$A$80=$A36)*(PCEmp=R$1),PC!$D$2:$BD$80)</f>
        <v>0</v>
      </c>
      <c r="S36" s="259">
        <f>SUMPRODUCT((PC!$A$2:$A$80=$A36)*(PCEmp=S$1),PC!$D$2:$BD$80)</f>
        <v>0</v>
      </c>
      <c r="T36" s="259">
        <f>SUMPRODUCT((PC!$A$2:$A$80=$A36)*(PCEmp=T$1),PC!$D$2:$BD$80)</f>
        <v>0</v>
      </c>
      <c r="U36" s="259">
        <f>SUMPRODUCT((PC!$A$2:$A$80=$A36)*(PCEmp=U$1),PC!$D$2:$BD$80)</f>
        <v>0</v>
      </c>
      <c r="V36" s="259">
        <f>SUMPRODUCT((PC!$A$2:$A$80=$A36)*(PCEmp=V$1),PC!$D$2:$BD$80)</f>
        <v>0</v>
      </c>
      <c r="W36" s="259">
        <f>SUMPRODUCT((PC!$A$2:$A$80=$A36)*(PCEmp=W$1),PC!$D$2:$BD$80)</f>
        <v>0</v>
      </c>
      <c r="X36" s="259">
        <f>SUMPRODUCT((PC!$A$2:$A$80=$A36)*(PCEmp=X$1),PC!$D$2:$BD$80)</f>
        <v>0</v>
      </c>
      <c r="Y36" s="259">
        <f>SUMPRODUCT((PC!$A$2:$A$80=$A36)*(PCEmp=Y$1),PC!$D$2:$BD$80)</f>
        <v>0</v>
      </c>
      <c r="Z36" s="259">
        <f>SUMPRODUCT((PC!$A$2:$A$80=$A36)*(PCEmp=Z$1),PC!$D$2:$BD$80)</f>
        <v>0</v>
      </c>
      <c r="AA36" s="259">
        <f>SUMPRODUCT((PC!$A$2:$A$80=$A36)*(PCEmp=AA$1),PC!$D$2:$BD$80)</f>
        <v>0</v>
      </c>
      <c r="AB36" s="259">
        <f>SUMPRODUCT((PC!$A$2:$A$80=$A36)*(PCEmp=AB$1),PC!$D$2:$BD$80)</f>
        <v>0</v>
      </c>
      <c r="AC36" s="259">
        <f>SUMPRODUCT((PC!$A$2:$A$80=$A36)*(PCEmp=AC$1),PC!$D$2:$BD$80)</f>
        <v>0</v>
      </c>
      <c r="AD36" s="259">
        <f>SUMPRODUCT((PC!$A$2:$A$80=$A36)*(PCEmp=AD$1),PC!$D$2:$BD$80)</f>
        <v>0</v>
      </c>
      <c r="AE36" s="259">
        <f>SUMPRODUCT((PC!$A$2:$A$80=$A36)*(PCEmp=AE$1),PC!$D$2:$BD$80)</f>
        <v>0</v>
      </c>
      <c r="AF36" s="259">
        <f>SUMPRODUCT((PC!$A$2:$A$80=$A36)*(PCEmp=AF$1),PC!$D$2:$BD$80)</f>
        <v>0</v>
      </c>
      <c r="AG36" s="259">
        <f>SUMPRODUCT((PC!$A$2:$A$80=$A36)*(PCEmp=AG$1),PC!$D$2:$BD$80)</f>
        <v>0</v>
      </c>
      <c r="AH36" s="259">
        <f>SUMPRODUCT((PC!$A$2:$A$80=$A36)*(PCEmp=AH$1),PC!$D$2:$BD$80)</f>
        <v>0</v>
      </c>
      <c r="AI36" s="259">
        <f>SUMPRODUCT((PC!$A$2:$A$80=$A36)*(PCEmp=AI$1),PC!$D$2:$BD$80)</f>
        <v>0</v>
      </c>
      <c r="AJ36" s="259">
        <f>SUMPRODUCT((PC!$A$2:$A$80=$A36)*(PCEmp=AJ$1),PC!$D$2:$BD$80)</f>
        <v>0</v>
      </c>
      <c r="AK36" s="259">
        <f>SUMPRODUCT((PC!$A$2:$A$80=$A36)*(PCEmp=AK$1),PC!$D$2:$BD$80)</f>
        <v>0</v>
      </c>
      <c r="AL36" s="259">
        <f>SUMPRODUCT((PC!$A$2:$A$80=$A36)*(PCEmp=AL$1),PC!$D$2:$BD$80)</f>
        <v>0</v>
      </c>
      <c r="AM36" s="259">
        <f>SUMPRODUCT((PC!$A$2:$A$80=$A36)*(PCEmp=AM$1),PC!$D$2:$BD$80)</f>
        <v>0</v>
      </c>
      <c r="AN36" s="259">
        <f>SUMPRODUCT((PC!$A$2:$A$80=$A36)*(PCEmp=AN$1),PC!$D$2:$BD$80)</f>
        <v>0</v>
      </c>
      <c r="AO36" s="259">
        <f>SUMPRODUCT((PC!$A$2:$A$80=$A36)*(PCEmp=AO$1),PC!$D$2:$BD$80)</f>
        <v>0</v>
      </c>
      <c r="AP36" s="259">
        <f>SUMPRODUCT((PC!$A$2:$A$80=$A36)*(PCEmp=AP$1),PC!$D$2:$BD$80)</f>
        <v>0</v>
      </c>
      <c r="AQ36" s="259">
        <f>SUMPRODUCT((PC!$A$2:$A$80=$A36)*(PCEmp=AQ$1),PC!$D$2:$BD$80)</f>
        <v>0</v>
      </c>
      <c r="AR36" s="259">
        <f>SUMPRODUCT((PC!$A$2:$A$80=$A36)*(PCEmp=AR$1),PC!$D$2:$BD$80)</f>
        <v>0</v>
      </c>
      <c r="AS36" s="259">
        <f>SUMPRODUCT((PC!$A$2:$A$80=$A36)*(PCEmp=AS$1),PC!$D$2:$BD$80)</f>
        <v>0</v>
      </c>
      <c r="AT36" s="259">
        <f>SUMPRODUCT((PC!$A$2:$A$80=$A36)*(PCEmp=AT$1),PC!$D$2:$BD$80)</f>
        <v>0</v>
      </c>
      <c r="AU36" s="259">
        <f>SUMPRODUCT((PC!$A$2:$A$80=$A36)*(PCEmp=AU$1),PC!$D$2:$BD$80)</f>
        <v>0</v>
      </c>
      <c r="AV36" s="259">
        <f>SUMPRODUCT((PC!$A$2:$A$80=$A36)*(PCEmp=AV$1),PC!$D$2:$BD$80)</f>
        <v>0</v>
      </c>
      <c r="AW36" s="259">
        <f>SUMPRODUCT((PC!$A$2:$A$80=$A36)*(PCEmp=AW$1),PC!$D$2:$BD$80)</f>
        <v>0</v>
      </c>
      <c r="AX36" s="468">
        <f>SUMPRODUCT((PC!$A$2:$A$80=$A36)*(PCEmp=AX$1),PC!$D$2:$BD$80)</f>
        <v>0</v>
      </c>
      <c r="AZ36" s="246"/>
    </row>
    <row r="37" spans="1:52" s="271" customFormat="1" x14ac:dyDescent="0.2">
      <c r="A37" s="247">
        <f t="shared" si="14"/>
        <v>42539</v>
      </c>
      <c r="B37" s="254" t="s">
        <v>85</v>
      </c>
      <c r="C37" s="249">
        <f>SUMPRODUCT((RF!$A$2:$A$17=$A37)*(RFEmp=C$1)*(RF!$H$21:$AO$21="RF Lead"),RF!$H$2:$AO$17)</f>
        <v>0</v>
      </c>
      <c r="D37" s="250">
        <f>SUMPRODUCT((RF!$A$2:$A$17=$A37)*(RFEmp=D$1)*(RF!$H$21:$AO$21="RF Lead"),RF!$H$2:$AO$17)</f>
        <v>6.25</v>
      </c>
      <c r="E37" s="250">
        <f>SUMPRODUCT((RF!$A$2:$A$17=$A37)*(RFEmp=E$1)*(RF!$H$21:$AO$21="RF Lead"),RF!$H$2:$AO$17)</f>
        <v>0</v>
      </c>
      <c r="F37" s="250">
        <f>SUMPRODUCT((RF!$A$2:$A$17=$A37)*(RFEmp=F$1)*(RF!$H$21:$AO$21="RF Lead"),RF!$H$2:$AO$17)</f>
        <v>0</v>
      </c>
      <c r="G37" s="250">
        <f>SUMPRODUCT((RF!$A$2:$A$17=$A37)*(RFEmp=G$1)*(RF!$H$21:$AO$21="RF Lead"),RF!$H$2:$AO$17)</f>
        <v>0</v>
      </c>
      <c r="H37" s="250">
        <f>SUMPRODUCT((RF!$A$2:$A$17=$A37)*(RFEmp=H$1)*(RF!$H$21:$AO$21="RF Lead"),RF!$H$2:$AO$17)</f>
        <v>0</v>
      </c>
      <c r="I37" s="250">
        <f>SUMPRODUCT((RF!$A$2:$A$17=$A37)*(RFEmp=I$1)*(RF!$H$21:$AO$21="RF Lead"),RF!$H$2:$AO$17)</f>
        <v>0</v>
      </c>
      <c r="J37" s="250">
        <f>SUMPRODUCT((RF!$A$2:$A$17=$A37)*(RFEmp=J$1)*(RF!$H$21:$AO$21="RF Lead"),RF!$H$2:$AO$17)</f>
        <v>0</v>
      </c>
      <c r="K37" s="250">
        <f>SUMPRODUCT((RF!$A$2:$A$17=$A37)*(RFEmp=K$1)*(RF!$H$21:$AO$21="RF Lead"),RF!$H$2:$AO$17)</f>
        <v>0</v>
      </c>
      <c r="L37" s="250">
        <f>SUMPRODUCT((RF!$A$2:$A$17=$A37)*(RFEmp=L$1)*(RF!$H$21:$AO$21="RF Lead"),RF!$H$2:$AO$17)</f>
        <v>0</v>
      </c>
      <c r="M37" s="250">
        <f>SUMPRODUCT((RF!$A$2:$A$17=$A37)*(RFEmp=M$1)*(RF!$H$21:$AO$21="RF Lead"),RF!$H$2:$AO$17)</f>
        <v>0</v>
      </c>
      <c r="N37" s="250">
        <f>SUMPRODUCT((RF!$A$2:$A$17=$A37)*(RFEmp=N$1)*(RF!$H$21:$AO$21="RF Lead"),RF!$H$2:$AO$17)</f>
        <v>0</v>
      </c>
      <c r="O37" s="250">
        <f>SUMPRODUCT((RF!$A$2:$A$17=$A37)*(RFEmp=O$1)*(RF!$H$21:$AO$21="RF Lead"),RF!$H$2:$AO$17)</f>
        <v>0</v>
      </c>
      <c r="P37" s="250">
        <f>SUMPRODUCT((RF!$A$2:$A$17=$A37)*(RFEmp=P$1)*(RF!$H$21:$AO$21="RF Lead"),RF!$H$2:$AO$17)</f>
        <v>0</v>
      </c>
      <c r="Q37" s="250">
        <f>SUMPRODUCT((RF!$A$2:$A$17=$A37)*(RFEmp=Q$1)*(RF!$H$21:$AO$21="RF Lead"),RF!$H$2:$AO$17)</f>
        <v>0</v>
      </c>
      <c r="R37" s="250">
        <f>SUMPRODUCT((RF!$A$2:$A$17=$A37)*(RFEmp=R$1)*(RF!$H$21:$AO$21="RF Lead"),RF!$H$2:$AO$17)</f>
        <v>0</v>
      </c>
      <c r="S37" s="250">
        <f>SUMPRODUCT((RF!$A$2:$A$17=$A37)*(RFEmp=S$1)*(RF!$H$21:$AO$21="RF Lead"),RF!$H$2:$AO$17)</f>
        <v>0</v>
      </c>
      <c r="T37" s="250">
        <f>SUMPRODUCT((RF!$A$2:$A$17=$A37)*(RFEmp=T$1)*(RF!$H$21:$AO$21="RF Lead"),RF!$H$2:$AO$17)</f>
        <v>0</v>
      </c>
      <c r="U37" s="250">
        <f>SUMPRODUCT((RF!$A$2:$A$17=$A37)*(RFEmp=U$1)*(RF!$H$21:$AO$21="RF Lead"),RF!$H$2:$AO$17)</f>
        <v>0</v>
      </c>
      <c r="V37" s="250">
        <f>SUMPRODUCT((RF!$A$2:$A$17=$A37)*(RFEmp=V$1)*(RF!$H$21:$AO$21="RF Lead"),RF!$H$2:$AO$17)</f>
        <v>0</v>
      </c>
      <c r="W37" s="250">
        <f>SUMPRODUCT((RF!$A$2:$A$17=$A37)*(RFEmp=W$1)*(RF!$H$21:$AO$21="RF Lead"),RF!$H$2:$AO$17)</f>
        <v>0</v>
      </c>
      <c r="X37" s="250">
        <f>SUMPRODUCT((RF!$A$2:$A$17=$A37)*(RFEmp=X$1)*(RF!$H$21:$AO$21="RF Lead"),RF!$H$2:$AO$17)</f>
        <v>0</v>
      </c>
      <c r="Y37" s="250">
        <f>SUMPRODUCT((RF!$A$2:$A$17=$A37)*(RFEmp=Y$1)*(RF!$H$21:$AO$21="RF Lead"),RF!$H$2:$AO$17)</f>
        <v>0</v>
      </c>
      <c r="Z37" s="250">
        <f>SUMPRODUCT((RF!$A$2:$A$17=$A37)*(RFEmp=Z$1)*(RF!$H$21:$AO$21="RF Lead"),RF!$H$2:$AO$17)</f>
        <v>0</v>
      </c>
      <c r="AA37" s="250">
        <f>SUMPRODUCT((RF!$A$2:$A$17=$A37)*(RFEmp=AA$1)*(RF!$H$21:$AO$21="RF Lead"),RF!$H$2:$AO$17)</f>
        <v>0</v>
      </c>
      <c r="AB37" s="250">
        <f>SUMPRODUCT((RF!$A$2:$A$17=$A37)*(RFEmp=AB$1)*(RF!$H$21:$AO$21="RF Lead"),RF!$H$2:$AO$17)</f>
        <v>0</v>
      </c>
      <c r="AC37" s="250">
        <f>SUMPRODUCT((RF!$A$2:$A$17=$A37)*(RFEmp=AC$1)*(RF!$H$21:$AO$21="RF Lead"),RF!$H$2:$AO$17)</f>
        <v>0</v>
      </c>
      <c r="AD37" s="250">
        <f>SUMPRODUCT((RF!$A$2:$A$17=$A37)*(RFEmp=AD$1)*(RF!$H$21:$AO$21="RF Lead"),RF!$H$2:$AO$17)</f>
        <v>0</v>
      </c>
      <c r="AE37" s="250">
        <f>SUMPRODUCT((RF!$A$2:$A$17=$A37)*(RFEmp=AE$1)*(RF!$H$21:$AO$21="RF Lead"),RF!$H$2:$AO$17)</f>
        <v>0</v>
      </c>
      <c r="AF37" s="250">
        <f>SUMPRODUCT((RF!$A$2:$A$17=$A37)*(RFEmp=AF$1)*(RF!$H$21:$AO$21="RF Lead"),RF!$H$2:$AO$17)</f>
        <v>0</v>
      </c>
      <c r="AG37" s="250">
        <f>SUMPRODUCT((RF!$A$2:$A$17=$A37)*(RFEmp=AG$1)*(RF!$H$21:$AO$21="RF Lead"),RF!$H$2:$AO$17)</f>
        <v>0</v>
      </c>
      <c r="AH37" s="250">
        <f>SUMPRODUCT((RF!$A$2:$A$17=$A37)*(RFEmp=AH$1)*(RF!$H$21:$AO$21="RF Lead"),RF!$H$2:$AO$17)</f>
        <v>0</v>
      </c>
      <c r="AI37" s="250">
        <f>SUMPRODUCT((RF!$A$2:$A$17=$A37)*(RFEmp=AI$1)*(RF!$H$21:$AO$21="RF Lead"),RF!$H$2:$AO$17)</f>
        <v>0</v>
      </c>
      <c r="AJ37" s="250">
        <f>SUMPRODUCT((RF!$A$2:$A$17=$A37)*(RFEmp=AJ$1)*(RF!$H$21:$AO$21="RF Lead"),RF!$H$2:$AO$17)</f>
        <v>0</v>
      </c>
      <c r="AK37" s="250">
        <f>SUMPRODUCT((RF!$A$2:$A$17=$A37)*(RFEmp=AK$1)*(RF!$H$21:$AO$21="RF Lead"),RF!$H$2:$AO$17)</f>
        <v>0</v>
      </c>
      <c r="AL37" s="250">
        <f>SUMPRODUCT((RF!$A$2:$A$17=$A37)*(RFEmp=AL$1)*(RF!$H$21:$AO$21="RF Lead"),RF!$H$2:$AO$17)</f>
        <v>0</v>
      </c>
      <c r="AM37" s="250">
        <f>SUMPRODUCT((RF!$A$2:$A$17=$A37)*(RFEmp=AM$1)*(RF!$H$21:$AO$21="RF Lead"),RF!$H$2:$AO$17)</f>
        <v>0</v>
      </c>
      <c r="AN37" s="250">
        <f>SUMPRODUCT((RF!$A$2:$A$17=$A37)*(RFEmp=AN$1)*(RF!$H$21:$AO$21="RF Lead"),RF!$H$2:$AO$17)</f>
        <v>0</v>
      </c>
      <c r="AO37" s="250">
        <f>SUMPRODUCT((RF!$A$2:$A$17=$A37)*(RFEmp=AO$1)*(RF!$H$21:$AO$21="RF Lead"),RF!$H$2:$AO$17)</f>
        <v>0</v>
      </c>
      <c r="AP37" s="250">
        <f>SUMPRODUCT((RF!$A$2:$A$17=$A37)*(RFEmp=AP$1)*(RF!$H$21:$AO$21="RF Lead"),RF!$H$2:$AO$17)</f>
        <v>0</v>
      </c>
      <c r="AQ37" s="250">
        <f>SUMPRODUCT((RF!$A$2:$A$17=$A37)*(RFEmp=AQ$1)*(RF!$H$21:$AO$21="RF Lead"),RF!$H$2:$AO$17)</f>
        <v>0</v>
      </c>
      <c r="AR37" s="250">
        <f>SUMPRODUCT((RF!$A$2:$A$17=$A37)*(RFEmp=AR$1)*(RF!$H$21:$AO$21="RF Lead"),RF!$H$2:$AO$17)</f>
        <v>0</v>
      </c>
      <c r="AS37" s="250">
        <f>SUMPRODUCT((RF!$A$2:$A$17=$A37)*(RFEmp=AS$1)*(RF!$H$21:$AO$21="RF Lead"),RF!$H$2:$AO$17)</f>
        <v>0</v>
      </c>
      <c r="AT37" s="250">
        <f>SUMPRODUCT((RF!$A$2:$A$17=$A37)*(RFEmp=AT$1)*(RF!$H$21:$AO$21="RF Lead"),RF!$H$2:$AO$17)</f>
        <v>0</v>
      </c>
      <c r="AU37" s="250">
        <f>SUMPRODUCT((RF!$A$2:$A$17=$A37)*(RFEmp=AU$1)*(RF!$H$21:$AO$21="RF Lead"),RF!$H$2:$AO$17)</f>
        <v>0</v>
      </c>
      <c r="AV37" s="250">
        <f>SUMPRODUCT((RF!$A$2:$A$17=$A37)*(RFEmp=AV$1)*(RF!$H$21:$AO$21="RF Lead"),RF!$H$2:$AO$17)</f>
        <v>0</v>
      </c>
      <c r="AW37" s="250">
        <f>SUMPRODUCT((RF!$A$2:$A$17=$A37)*(RFEmp=AW$1)*(RF!$H$21:$AO$21="RF Lead"),RF!$H$2:$AO$17)</f>
        <v>0</v>
      </c>
      <c r="AX37" s="467">
        <f>SUMPRODUCT((RF!$A$2:$A$17=$A37)*(RFEmp=AX$1)*(RF!$H$21:$AO$21="RF Lead"),RF!$H$2:$AO$17)</f>
        <v>0</v>
      </c>
      <c r="AZ37" s="246"/>
    </row>
    <row r="38" spans="1:52" s="271" customFormat="1" x14ac:dyDescent="0.2">
      <c r="A38" s="260">
        <f t="shared" si="14"/>
        <v>42539</v>
      </c>
      <c r="B38" s="261" t="str">
        <f>Total!$M$1</f>
        <v>SC</v>
      </c>
      <c r="C38" s="249">
        <f>SUMPRODUCT((SC!$A$2:$A$34=$A38)*(SCEmp=C$1),SC!$F$2:$Z$34)</f>
        <v>0</v>
      </c>
      <c r="D38" s="250">
        <f>SUMPRODUCT((SC!$A$2:$A$34=$A38)*(SCEmp=D$1),SC!$F$2:$Z$34)</f>
        <v>0</v>
      </c>
      <c r="E38" s="250">
        <f>SUMPRODUCT((SC!$A$2:$A$34=$A38)*(SCEmp=E$1),SC!$F$2:$Z$34)</f>
        <v>0</v>
      </c>
      <c r="F38" s="250">
        <f>SUMPRODUCT((SC!$A$2:$A$34=$A38)*(SCEmp=F$1),SC!$F$2:$Z$34)</f>
        <v>0</v>
      </c>
      <c r="G38" s="250">
        <f>SUMPRODUCT((SC!$A$2:$A$34=$A38)*(SCEmp=G$1),SC!$F$2:$Z$34)</f>
        <v>0</v>
      </c>
      <c r="H38" s="250">
        <f>SUMPRODUCT((SC!$A$2:$A$34=$A38)*(SCEmp=H$1),SC!$F$2:$Z$34)</f>
        <v>0</v>
      </c>
      <c r="I38" s="250">
        <f>SUMPRODUCT((SC!$A$2:$A$34=$A38)*(SCEmp=I$1),SC!$F$2:$Z$34)</f>
        <v>0</v>
      </c>
      <c r="J38" s="250">
        <f>SUMPRODUCT((SC!$A$2:$A$34=$A38)*(SCEmp=J$1),SC!$F$2:$Z$34)</f>
        <v>0</v>
      </c>
      <c r="K38" s="250">
        <f>SUMPRODUCT((SC!$A$2:$A$34=$A38)*(SCEmp=K$1),SC!$F$2:$Z$34)</f>
        <v>0</v>
      </c>
      <c r="L38" s="250">
        <f>SUMPRODUCT((SC!$A$2:$A$34=$A38)*(SCEmp=L$1),SC!$F$2:$Z$34)</f>
        <v>0</v>
      </c>
      <c r="M38" s="250">
        <f>SUMPRODUCT((SC!$A$2:$A$34=$A38)*(SCEmp=M$1),SC!$F$2:$Z$34)</f>
        <v>0</v>
      </c>
      <c r="N38" s="250">
        <f>SUMPRODUCT((SC!$A$2:$A$34=$A38)*(SCEmp=N$1),SC!$F$2:$Z$34)</f>
        <v>0</v>
      </c>
      <c r="O38" s="250">
        <f>SUMPRODUCT((SC!$A$2:$A$34=$A38)*(SCEmp=O$1),SC!$F$2:$Z$34)</f>
        <v>0</v>
      </c>
      <c r="P38" s="250">
        <f>SUMPRODUCT((SC!$A$2:$A$34=$A38)*(SCEmp=P$1),SC!$F$2:$Z$34)</f>
        <v>0</v>
      </c>
      <c r="Q38" s="250">
        <f>SUMPRODUCT((SC!$A$2:$A$34=$A38)*(SCEmp=Q$1),SC!$F$2:$Z$34)</f>
        <v>0</v>
      </c>
      <c r="R38" s="250">
        <f>SUMPRODUCT((SC!$A$2:$A$34=$A38)*(SCEmp=R$1),SC!$F$2:$Z$34)</f>
        <v>0</v>
      </c>
      <c r="S38" s="250">
        <f>SUMPRODUCT((SC!$A$2:$A$34=$A38)*(SCEmp=S$1),SC!$F$2:$Z$34)</f>
        <v>0</v>
      </c>
      <c r="T38" s="250">
        <f>SUMPRODUCT((SC!$A$2:$A$34=$A38)*(SCEmp=T$1),SC!$F$2:$Z$34)</f>
        <v>0</v>
      </c>
      <c r="U38" s="250">
        <f>SUMPRODUCT((SC!$A$2:$A$34=$A38)*(SCEmp=U$1),SC!$F$2:$Z$34)</f>
        <v>0</v>
      </c>
      <c r="V38" s="250">
        <f>SUMPRODUCT((SC!$A$2:$A$34=$A38)*(SCEmp=V$1),SC!$F$2:$Z$34)</f>
        <v>0</v>
      </c>
      <c r="W38" s="250">
        <f>SUMPRODUCT((SC!$A$2:$A$34=$A38)*(SCEmp=W$1),SC!$F$2:$Z$34)</f>
        <v>0</v>
      </c>
      <c r="X38" s="250">
        <f>SUMPRODUCT((SC!$A$2:$A$34=$A38)*(SCEmp=X$1),SC!$F$2:$Z$34)</f>
        <v>0</v>
      </c>
      <c r="Y38" s="250">
        <f>SUMPRODUCT((SC!$A$2:$A$34=$A38)*(SCEmp=Y$1),SC!$F$2:$Z$34)</f>
        <v>0</v>
      </c>
      <c r="Z38" s="250">
        <f>SUMPRODUCT((SC!$A$2:$A$34=$A38)*(SCEmp=Z$1),SC!$F$2:$Z$34)</f>
        <v>0</v>
      </c>
      <c r="AA38" s="250">
        <f>SUMPRODUCT((SC!$A$2:$A$34=$A38)*(SCEmp=AA$1),SC!$F$2:$Z$34)</f>
        <v>0</v>
      </c>
      <c r="AB38" s="250">
        <f>SUMPRODUCT((SC!$A$2:$A$34=$A38)*(SCEmp=AB$1),SC!$F$2:$Z$34)</f>
        <v>0</v>
      </c>
      <c r="AC38" s="250">
        <f>SUMPRODUCT((SC!$A$2:$A$34=$A38)*(SCEmp=AC$1),SC!$F$2:$Z$34)</f>
        <v>0</v>
      </c>
      <c r="AD38" s="250">
        <f>SUMPRODUCT((SC!$A$2:$A$34=$A38)*(SCEmp=AD$1),SC!$F$2:$Z$34)</f>
        <v>0</v>
      </c>
      <c r="AE38" s="250">
        <f>SUMPRODUCT((SC!$A$2:$A$34=$A38)*(SCEmp=AE$1),SC!$F$2:$Z$34)</f>
        <v>0</v>
      </c>
      <c r="AF38" s="250">
        <f>SUMPRODUCT((SC!$A$2:$A$34=$A38)*(SCEmp=AF$1),SC!$F$2:$Z$34)</f>
        <v>0</v>
      </c>
      <c r="AG38" s="250">
        <f>SUMPRODUCT((SC!$A$2:$A$34=$A38)*(SCEmp=AG$1),SC!$F$2:$Z$34)</f>
        <v>0</v>
      </c>
      <c r="AH38" s="250">
        <f>SUMPRODUCT((SC!$A$2:$A$34=$A38)*(SCEmp=AH$1),SC!$F$2:$Z$34)</f>
        <v>0</v>
      </c>
      <c r="AI38" s="250">
        <f>SUMPRODUCT((SC!$A$2:$A$34=$A38)*(SCEmp=AI$1),SC!$F$2:$Z$34)</f>
        <v>0</v>
      </c>
      <c r="AJ38" s="250">
        <f>SUMPRODUCT((SC!$A$2:$A$34=$A38)*(SCEmp=AJ$1),SC!$F$2:$Z$34)</f>
        <v>0</v>
      </c>
      <c r="AK38" s="250">
        <f>SUMPRODUCT((SC!$A$2:$A$34=$A38)*(SCEmp=AK$1),SC!$F$2:$Z$34)</f>
        <v>0</v>
      </c>
      <c r="AL38" s="250">
        <f>SUMPRODUCT((SC!$A$2:$A$34=$A38)*(SCEmp=AL$1),SC!$F$2:$Z$34)</f>
        <v>0</v>
      </c>
      <c r="AM38" s="250">
        <f>SUMPRODUCT((SC!$A$2:$A$34=$A38)*(SCEmp=AM$1),SC!$F$2:$Z$34)</f>
        <v>0</v>
      </c>
      <c r="AN38" s="250">
        <f>SUMPRODUCT((SC!$A$2:$A$34=$A38)*(SCEmp=AN$1),SC!$F$2:$Z$34)</f>
        <v>0</v>
      </c>
      <c r="AO38" s="250">
        <f>SUMPRODUCT((SC!$A$2:$A$34=$A38)*(SCEmp=AO$1),SC!$F$2:$Z$34)</f>
        <v>0</v>
      </c>
      <c r="AP38" s="250">
        <f>SUMPRODUCT((SC!$A$2:$A$34=$A38)*(SCEmp=AP$1),SC!$F$2:$Z$34)</f>
        <v>0</v>
      </c>
      <c r="AQ38" s="250">
        <f>SUMPRODUCT((SC!$A$2:$A$34=$A38)*(SCEmp=AQ$1),SC!$F$2:$Z$34)</f>
        <v>0</v>
      </c>
      <c r="AR38" s="250">
        <f>SUMPRODUCT((SC!$A$2:$A$34=$A38)*(SCEmp=AR$1),SC!$F$2:$Z$34)</f>
        <v>0</v>
      </c>
      <c r="AS38" s="250">
        <f>SUMPRODUCT((SC!$A$2:$A$34=$A38)*(SCEmp=AS$1),SC!$F$2:$Z$34)</f>
        <v>0</v>
      </c>
      <c r="AT38" s="250">
        <f>SUMPRODUCT((SC!$A$2:$A$34=$A38)*(SCEmp=AT$1),SC!$F$2:$Z$34)</f>
        <v>0</v>
      </c>
      <c r="AU38" s="250">
        <f>SUMPRODUCT((SC!$A$2:$A$34=$A38)*(SCEmp=AU$1),SC!$F$2:$Z$34)</f>
        <v>0</v>
      </c>
      <c r="AV38" s="250">
        <f>SUMPRODUCT((SC!$A$2:$A$34=$A38)*(SCEmp=AV$1),SC!$F$2:$Z$34)</f>
        <v>0</v>
      </c>
      <c r="AW38" s="250">
        <f>SUMPRODUCT((SC!$A$2:$A$34=$A38)*(SCEmp=AW$1),SC!$F$2:$Z$34)</f>
        <v>0</v>
      </c>
      <c r="AX38" s="467">
        <f>SUMPRODUCT((SC!$A$2:$A$34=$A38)*(SCEmp=AX$1),SC!$F$2:$Z$34)</f>
        <v>0</v>
      </c>
      <c r="AZ38" s="246"/>
    </row>
    <row r="39" spans="1:52" s="271" customFormat="1" x14ac:dyDescent="0.2">
      <c r="A39" s="262">
        <f t="shared" si="14"/>
        <v>42539</v>
      </c>
      <c r="B39" s="263" t="s">
        <v>87</v>
      </c>
      <c r="C39" s="264">
        <f t="shared" ref="C39:AN39" si="15">IF(SUM(C28:C38)&gt;8,SUM(C28:C38)-8,0)+IF(SUM(C28:C38)&gt;12,SUM(C28:C38)-12,0)</f>
        <v>0</v>
      </c>
      <c r="D39" s="265">
        <f t="shared" si="15"/>
        <v>0</v>
      </c>
      <c r="E39" s="265">
        <f t="shared" si="15"/>
        <v>0</v>
      </c>
      <c r="F39" s="265">
        <f t="shared" si="15"/>
        <v>0</v>
      </c>
      <c r="G39" s="265">
        <f t="shared" si="15"/>
        <v>0</v>
      </c>
      <c r="H39" s="265">
        <f t="shared" si="15"/>
        <v>0</v>
      </c>
      <c r="I39" s="265">
        <f t="shared" si="15"/>
        <v>0</v>
      </c>
      <c r="J39" s="265">
        <f t="shared" si="15"/>
        <v>3.75</v>
      </c>
      <c r="K39" s="265">
        <f t="shared" si="15"/>
        <v>0</v>
      </c>
      <c r="L39" s="265">
        <f t="shared" si="15"/>
        <v>0</v>
      </c>
      <c r="M39" s="265">
        <f t="shared" si="15"/>
        <v>0</v>
      </c>
      <c r="N39" s="265">
        <f t="shared" si="15"/>
        <v>0</v>
      </c>
      <c r="O39" s="265">
        <f t="shared" si="15"/>
        <v>0</v>
      </c>
      <c r="P39" s="265">
        <f t="shared" si="15"/>
        <v>0</v>
      </c>
      <c r="Q39" s="265">
        <f t="shared" si="15"/>
        <v>0</v>
      </c>
      <c r="R39" s="265">
        <f t="shared" si="15"/>
        <v>0</v>
      </c>
      <c r="S39" s="265">
        <f t="shared" si="15"/>
        <v>0</v>
      </c>
      <c r="T39" s="265">
        <f t="shared" si="15"/>
        <v>0</v>
      </c>
      <c r="U39" s="265">
        <f t="shared" si="15"/>
        <v>0</v>
      </c>
      <c r="V39" s="265">
        <f t="shared" si="15"/>
        <v>0</v>
      </c>
      <c r="W39" s="265">
        <f t="shared" si="15"/>
        <v>3</v>
      </c>
      <c r="X39" s="265">
        <f t="shared" si="15"/>
        <v>0</v>
      </c>
      <c r="Y39" s="265">
        <f t="shared" si="15"/>
        <v>0</v>
      </c>
      <c r="Z39" s="265">
        <f t="shared" si="15"/>
        <v>0</v>
      </c>
      <c r="AA39" s="265">
        <f t="shared" si="15"/>
        <v>0</v>
      </c>
      <c r="AB39" s="265">
        <f t="shared" si="15"/>
        <v>0</v>
      </c>
      <c r="AC39" s="265">
        <f t="shared" si="15"/>
        <v>3.75</v>
      </c>
      <c r="AD39" s="265">
        <f t="shared" si="15"/>
        <v>0</v>
      </c>
      <c r="AE39" s="265">
        <f t="shared" si="15"/>
        <v>3.75</v>
      </c>
      <c r="AF39" s="265">
        <f t="shared" si="15"/>
        <v>0</v>
      </c>
      <c r="AG39" s="265">
        <f t="shared" si="15"/>
        <v>0</v>
      </c>
      <c r="AH39" s="265">
        <f t="shared" si="15"/>
        <v>0</v>
      </c>
      <c r="AI39" s="265">
        <f t="shared" si="15"/>
        <v>0</v>
      </c>
      <c r="AJ39" s="265">
        <f t="shared" si="15"/>
        <v>0</v>
      </c>
      <c r="AK39" s="265">
        <f t="shared" si="15"/>
        <v>0</v>
      </c>
      <c r="AL39" s="265">
        <f t="shared" si="15"/>
        <v>0</v>
      </c>
      <c r="AM39" s="265">
        <f t="shared" si="15"/>
        <v>0</v>
      </c>
      <c r="AN39" s="265">
        <f t="shared" si="15"/>
        <v>0</v>
      </c>
      <c r="AO39" s="265">
        <f t="shared" ref="AO39:AU39" si="16">IF(SUM(AO28:AO38)&gt;8,SUM(AO28:AO38)-8,0)+IF(SUM(AO28:AO38)&gt;12,SUM(AO28:AO38)-12,0)</f>
        <v>0</v>
      </c>
      <c r="AP39" s="265">
        <f t="shared" si="16"/>
        <v>0</v>
      </c>
      <c r="AQ39" s="265">
        <f t="shared" si="16"/>
        <v>0</v>
      </c>
      <c r="AR39" s="265">
        <f t="shared" si="16"/>
        <v>0</v>
      </c>
      <c r="AS39" s="265">
        <f t="shared" si="16"/>
        <v>0</v>
      </c>
      <c r="AT39" s="265">
        <f t="shared" si="16"/>
        <v>0</v>
      </c>
      <c r="AU39" s="265">
        <f t="shared" si="16"/>
        <v>0</v>
      </c>
      <c r="AV39" s="265">
        <f t="shared" ref="AV39:AW39" si="17">IF(SUM(AV28:AV38)&gt;8,SUM(AV28:AV38)-8,0)+IF(SUM(AV28:AV38)&gt;12,SUM(AV28:AV38)-12,0)</f>
        <v>0</v>
      </c>
      <c r="AW39" s="265">
        <f t="shared" si="17"/>
        <v>0</v>
      </c>
      <c r="AX39" s="469">
        <f>IF(SUM(AX28:AX38)&gt;8,SUM(AX28:AX38)-8,0)+IF(SUM(AX28:AX38)&gt;12,SUM(AX28:AX38)-12,0)</f>
        <v>0</v>
      </c>
      <c r="AZ39" s="246"/>
    </row>
    <row r="40" spans="1:52" s="271" customFormat="1" x14ac:dyDescent="0.2">
      <c r="A40" s="266">
        <f t="shared" si="14"/>
        <v>42539</v>
      </c>
      <c r="B40" s="267" t="s">
        <v>86</v>
      </c>
      <c r="C40" s="268">
        <f t="shared" ref="C40:AN40" si="18">IFERROR((C$211*SUM(C28:C35)+C$212*SUM(C36:C38))/SUM(C28:C38)/2,0)*C39</f>
        <v>0</v>
      </c>
      <c r="D40" s="269">
        <f t="shared" si="18"/>
        <v>0</v>
      </c>
      <c r="E40" s="269">
        <f t="shared" si="18"/>
        <v>0</v>
      </c>
      <c r="F40" s="269">
        <f t="shared" si="18"/>
        <v>0</v>
      </c>
      <c r="G40" s="269">
        <f t="shared" si="18"/>
        <v>0</v>
      </c>
      <c r="H40" s="269">
        <f t="shared" si="18"/>
        <v>0</v>
      </c>
      <c r="I40" s="269">
        <f t="shared" si="18"/>
        <v>0</v>
      </c>
      <c r="J40" s="269">
        <f t="shared" si="18"/>
        <v>18.75</v>
      </c>
      <c r="K40" s="269">
        <f t="shared" si="18"/>
        <v>0</v>
      </c>
      <c r="L40" s="269">
        <f t="shared" si="18"/>
        <v>0</v>
      </c>
      <c r="M40" s="269">
        <f t="shared" si="18"/>
        <v>0</v>
      </c>
      <c r="N40" s="269">
        <f t="shared" si="18"/>
        <v>0</v>
      </c>
      <c r="O40" s="269">
        <f t="shared" si="18"/>
        <v>0</v>
      </c>
      <c r="P40" s="269">
        <f t="shared" si="18"/>
        <v>0</v>
      </c>
      <c r="Q40" s="269">
        <f t="shared" si="18"/>
        <v>0</v>
      </c>
      <c r="R40" s="269">
        <f t="shared" si="18"/>
        <v>0</v>
      </c>
      <c r="S40" s="269">
        <f t="shared" si="18"/>
        <v>0</v>
      </c>
      <c r="T40" s="269">
        <f t="shared" si="18"/>
        <v>0</v>
      </c>
      <c r="U40" s="269">
        <f t="shared" si="18"/>
        <v>0</v>
      </c>
      <c r="V40" s="269">
        <f t="shared" si="18"/>
        <v>0</v>
      </c>
      <c r="W40" s="269">
        <f t="shared" si="18"/>
        <v>15</v>
      </c>
      <c r="X40" s="269">
        <f t="shared" si="18"/>
        <v>0</v>
      </c>
      <c r="Y40" s="269">
        <f t="shared" si="18"/>
        <v>0</v>
      </c>
      <c r="Z40" s="269">
        <f t="shared" si="18"/>
        <v>0</v>
      </c>
      <c r="AA40" s="269">
        <f t="shared" si="18"/>
        <v>0</v>
      </c>
      <c r="AB40" s="269">
        <f t="shared" si="18"/>
        <v>0</v>
      </c>
      <c r="AC40" s="269">
        <f t="shared" si="18"/>
        <v>18.75</v>
      </c>
      <c r="AD40" s="269">
        <f t="shared" si="18"/>
        <v>0</v>
      </c>
      <c r="AE40" s="269">
        <f t="shared" si="18"/>
        <v>18.75</v>
      </c>
      <c r="AF40" s="269">
        <f t="shared" si="18"/>
        <v>0</v>
      </c>
      <c r="AG40" s="269">
        <f t="shared" si="18"/>
        <v>0</v>
      </c>
      <c r="AH40" s="269">
        <f t="shared" si="18"/>
        <v>0</v>
      </c>
      <c r="AI40" s="269">
        <f t="shared" si="18"/>
        <v>0</v>
      </c>
      <c r="AJ40" s="269">
        <f t="shared" si="18"/>
        <v>0</v>
      </c>
      <c r="AK40" s="269">
        <f t="shared" si="18"/>
        <v>0</v>
      </c>
      <c r="AL40" s="269">
        <f t="shared" si="18"/>
        <v>0</v>
      </c>
      <c r="AM40" s="269">
        <f t="shared" si="18"/>
        <v>0</v>
      </c>
      <c r="AN40" s="269">
        <f t="shared" si="18"/>
        <v>0</v>
      </c>
      <c r="AO40" s="269">
        <f t="shared" ref="AO40:AU40" si="19">IFERROR((AO$211*SUM(AO28:AO35)+AO$212*SUM(AO36:AO38))/SUM(AO28:AO38)/2,0)*AO39</f>
        <v>0</v>
      </c>
      <c r="AP40" s="269">
        <f t="shared" si="19"/>
        <v>0</v>
      </c>
      <c r="AQ40" s="269">
        <f t="shared" si="19"/>
        <v>0</v>
      </c>
      <c r="AR40" s="269">
        <f t="shared" si="19"/>
        <v>0</v>
      </c>
      <c r="AS40" s="269">
        <f t="shared" si="19"/>
        <v>0</v>
      </c>
      <c r="AT40" s="269">
        <f t="shared" si="19"/>
        <v>0</v>
      </c>
      <c r="AU40" s="269">
        <f t="shared" si="19"/>
        <v>0</v>
      </c>
      <c r="AV40" s="269">
        <f t="shared" ref="AV40:AW40" si="20">IFERROR((AV$211*SUM(AV28:AV35)+AV$212*SUM(AV36:AV38))/SUM(AV28:AV38)/2,0)*AV39</f>
        <v>0</v>
      </c>
      <c r="AW40" s="269">
        <f t="shared" si="20"/>
        <v>0</v>
      </c>
      <c r="AX40" s="470">
        <f>IFERROR((AX$211*SUM(AX28:AX35)+AX$212*SUM(AX36:AX38))/SUM(AX28:AX38)/2,0)*AX39</f>
        <v>0</v>
      </c>
      <c r="AZ40" s="246"/>
    </row>
    <row r="41" spans="1:52" s="271" customFormat="1" x14ac:dyDescent="0.2">
      <c r="A41" s="247">
        <f>A28+1</f>
        <v>42540</v>
      </c>
      <c r="B41" s="248" t="s">
        <v>77</v>
      </c>
      <c r="C41" s="249">
        <f>SUMPRODUCT((Driver!$A$2:$A$17=$A41)*(DriverEmp=C$1),Driver!$C$2:$V$17)</f>
        <v>0</v>
      </c>
      <c r="D41" s="250">
        <f>SUMPRODUCT((Driver!$A$2:$A$17=$A41)*(DriverEmp=D$1),Driver!$C$2:$V$17)</f>
        <v>0</v>
      </c>
      <c r="E41" s="250">
        <f>SUMPRODUCT((Driver!$A$2:$A$17=$A41)*(DriverEmp=E$1),Driver!$C$2:$V$17)</f>
        <v>0</v>
      </c>
      <c r="F41" s="250">
        <f>SUMPRODUCT((Driver!$A$2:$A$17=$A41)*(DriverEmp=F$1),Driver!$C$2:$V$17)</f>
        <v>0</v>
      </c>
      <c r="G41" s="250">
        <f>SUMPRODUCT((Driver!$A$2:$A$17=$A41)*(DriverEmp=G$1),Driver!$C$2:$V$17)</f>
        <v>0</v>
      </c>
      <c r="H41" s="250">
        <f>SUMPRODUCT((Driver!$A$2:$A$17=$A41)*(DriverEmp=H$1),Driver!$C$2:$V$17)</f>
        <v>0</v>
      </c>
      <c r="I41" s="250">
        <f>SUMPRODUCT((Driver!$A$2:$A$17=$A41)*(DriverEmp=I$1),Driver!$C$2:$V$17)</f>
        <v>0</v>
      </c>
      <c r="J41" s="250">
        <f>SUMPRODUCT((Driver!$A$2:$A$17=$A41)*(DriverEmp=J$1),Driver!$C$2:$V$17)</f>
        <v>0</v>
      </c>
      <c r="K41" s="250">
        <f>SUMPRODUCT((Driver!$A$2:$A$17=$A41)*(DriverEmp=K$1),Driver!$C$2:$V$17)</f>
        <v>0</v>
      </c>
      <c r="L41" s="250">
        <f>SUMPRODUCT((Driver!$A$2:$A$17=$A41)*(DriverEmp=L$1),Driver!$C$2:$V$17)</f>
        <v>0</v>
      </c>
      <c r="M41" s="250">
        <f>SUMPRODUCT((Driver!$A$2:$A$17=$A41)*(DriverEmp=M$1),Driver!$C$2:$V$17)</f>
        <v>0</v>
      </c>
      <c r="N41" s="250">
        <f>SUMPRODUCT((Driver!$A$2:$A$17=$A41)*(DriverEmp=N$1),Driver!$C$2:$V$17)</f>
        <v>0</v>
      </c>
      <c r="O41" s="250">
        <f>SUMPRODUCT((Driver!$A$2:$A$17=$A41)*(DriverEmp=O$1),Driver!$C$2:$V$17)</f>
        <v>0</v>
      </c>
      <c r="P41" s="250">
        <f>SUMPRODUCT((Driver!$A$2:$A$17=$A41)*(DriverEmp=P$1),Driver!$C$2:$V$17)</f>
        <v>0</v>
      </c>
      <c r="Q41" s="250">
        <f>SUMPRODUCT((Driver!$A$2:$A$17=$A41)*(DriverEmp=Q$1),Driver!$C$2:$V$17)</f>
        <v>0</v>
      </c>
      <c r="R41" s="250">
        <f>SUMPRODUCT((Driver!$A$2:$A$17=$A41)*(DriverEmp=R$1),Driver!$C$2:$V$17)</f>
        <v>0</v>
      </c>
      <c r="S41" s="250">
        <f>SUMPRODUCT((Driver!$A$2:$A$17=$A41)*(DriverEmp=S$1),Driver!$C$2:$V$17)</f>
        <v>0</v>
      </c>
      <c r="T41" s="250">
        <f>SUMPRODUCT((Driver!$A$2:$A$17=$A41)*(DriverEmp=T$1),Driver!$C$2:$V$17)</f>
        <v>0</v>
      </c>
      <c r="U41" s="250">
        <f>SUMPRODUCT((Driver!$A$2:$A$17=$A41)*(DriverEmp=U$1),Driver!$C$2:$V$17)</f>
        <v>0</v>
      </c>
      <c r="V41" s="250">
        <f>SUMPRODUCT((Driver!$A$2:$A$17=$A41)*(DriverEmp=V$1),Driver!$C$2:$V$17)</f>
        <v>0</v>
      </c>
      <c r="W41" s="250">
        <f>SUMPRODUCT((Driver!$A$2:$A$17=$A41)*(DriverEmp=W$1),Driver!$C$2:$V$17)</f>
        <v>0</v>
      </c>
      <c r="X41" s="250">
        <f>SUMPRODUCT((Driver!$A$2:$A$17=$A41)*(DriverEmp=X$1),Driver!$C$2:$V$17)</f>
        <v>0</v>
      </c>
      <c r="Y41" s="250">
        <f>SUMPRODUCT((Driver!$A$2:$A$17=$A41)*(DriverEmp=Y$1),Driver!$C$2:$V$17)</f>
        <v>0</v>
      </c>
      <c r="Z41" s="250">
        <f>SUMPRODUCT((Driver!$A$2:$A$17=$A41)*(DriverEmp=Z$1),Driver!$C$2:$V$17)</f>
        <v>0</v>
      </c>
      <c r="AA41" s="250">
        <f>SUMPRODUCT((Driver!$A$2:$A$17=$A41)*(DriverEmp=AA$1),Driver!$C$2:$V$17)</f>
        <v>0</v>
      </c>
      <c r="AB41" s="250">
        <f>SUMPRODUCT((Driver!$A$2:$A$17=$A41)*(DriverEmp=AB$1),Driver!$C$2:$V$17)</f>
        <v>0</v>
      </c>
      <c r="AC41" s="250">
        <f>SUMPRODUCT((Driver!$A$2:$A$17=$A41)*(DriverEmp=AC$1),Driver!$C$2:$V$17)</f>
        <v>0</v>
      </c>
      <c r="AD41" s="250">
        <f>SUMPRODUCT((Driver!$A$2:$A$17=$A41)*(DriverEmp=AD$1),Driver!$C$2:$V$17)</f>
        <v>0</v>
      </c>
      <c r="AE41" s="250">
        <f>SUMPRODUCT((Driver!$A$2:$A$17=$A41)*(DriverEmp=AE$1),Driver!$C$2:$V$17)</f>
        <v>0</v>
      </c>
      <c r="AF41" s="250">
        <f>SUMPRODUCT((Driver!$A$2:$A$17=$A41)*(DriverEmp=AF$1),Driver!$C$2:$V$17)</f>
        <v>0</v>
      </c>
      <c r="AG41" s="250">
        <f>SUMPRODUCT((Driver!$A$2:$A$17=$A41)*(DriverEmp=AG$1),Driver!$C$2:$V$17)</f>
        <v>0</v>
      </c>
      <c r="AH41" s="250">
        <f>SUMPRODUCT((Driver!$A$2:$A$17=$A41)*(DriverEmp=AH$1),Driver!$C$2:$V$17)</f>
        <v>0</v>
      </c>
      <c r="AI41" s="250">
        <f>SUMPRODUCT((Driver!$A$2:$A$17=$A41)*(DriverEmp=AI$1),Driver!$C$2:$V$17)</f>
        <v>0</v>
      </c>
      <c r="AJ41" s="250">
        <f>SUMPRODUCT((Driver!$A$2:$A$17=$A41)*(DriverEmp=AJ$1),Driver!$C$2:$V$17)</f>
        <v>0</v>
      </c>
      <c r="AK41" s="250">
        <f>SUMPRODUCT((Driver!$A$2:$A$17=$A41)*(DriverEmp=AK$1),Driver!$C$2:$V$17)</f>
        <v>0</v>
      </c>
      <c r="AL41" s="250">
        <f>SUMPRODUCT((Driver!$A$2:$A$17=$A41)*(DriverEmp=AL$1),Driver!$C$2:$V$17)</f>
        <v>0</v>
      </c>
      <c r="AM41" s="250">
        <f>SUMPRODUCT((Driver!$A$2:$A$17=$A41)*(DriverEmp=AM$1),Driver!$C$2:$V$17)</f>
        <v>0</v>
      </c>
      <c r="AN41" s="250">
        <f>SUMPRODUCT((Driver!$A$2:$A$17=$A41)*(DriverEmp=AN$1),Driver!$C$2:$V$17)</f>
        <v>0</v>
      </c>
      <c r="AO41" s="250">
        <f>SUMPRODUCT((Driver!$A$2:$A$17=$A41)*(DriverEmp=AO$1),Driver!$C$2:$V$17)</f>
        <v>0</v>
      </c>
      <c r="AP41" s="250">
        <f>SUMPRODUCT((Driver!$A$2:$A$17=$A41)*(DriverEmp=AP$1),Driver!$C$2:$V$17)</f>
        <v>0</v>
      </c>
      <c r="AQ41" s="250">
        <f>SUMPRODUCT((Driver!$A$2:$A$17=$A41)*(DriverEmp=AQ$1),Driver!$C$2:$V$17)</f>
        <v>0</v>
      </c>
      <c r="AR41" s="250">
        <f>SUMPRODUCT((Driver!$A$2:$A$17=$A41)*(DriverEmp=AR$1),Driver!$C$2:$V$17)</f>
        <v>0</v>
      </c>
      <c r="AS41" s="250">
        <f>SUMPRODUCT((Driver!$A$2:$A$17=$A41)*(DriverEmp=AS$1),Driver!$C$2:$V$17)</f>
        <v>0</v>
      </c>
      <c r="AT41" s="250">
        <f>SUMPRODUCT((Driver!$A$2:$A$17=$A41)*(DriverEmp=AT$1),Driver!$C$2:$V$17)</f>
        <v>0</v>
      </c>
      <c r="AU41" s="250">
        <f>SUMPRODUCT((Driver!$A$2:$A$17=$A41)*(DriverEmp=AU$1),Driver!$C$2:$V$17)</f>
        <v>0</v>
      </c>
      <c r="AV41" s="250">
        <f>SUMPRODUCT((Driver!$A$2:$A$17=$A41)*(DriverEmp=AV$1),Driver!$C$2:$V$17)</f>
        <v>0</v>
      </c>
      <c r="AW41" s="250">
        <f>SUMPRODUCT((Driver!$A$2:$A$17=$A41)*(DriverEmp=AW$1),Driver!$C$2:$V$17)</f>
        <v>0</v>
      </c>
      <c r="AX41" s="467">
        <f>SUMPRODUCT((Driver!$A$2:$A$17=$A41)*(DriverEmp=AX$1),Driver!$C$2:$V$17)</f>
        <v>0</v>
      </c>
      <c r="AZ41" s="246"/>
    </row>
    <row r="42" spans="1:52" s="271" customFormat="1" x14ac:dyDescent="0.2">
      <c r="A42" s="247">
        <f>A41</f>
        <v>42540</v>
      </c>
      <c r="B42" s="251" t="str">
        <f>Total!$H$1</f>
        <v>PP</v>
      </c>
      <c r="C42" s="249">
        <f>SUMPRODUCT((PP!$A$2:$A$80=$A42)*(PPEmp=C$1),PP!$D$2:$BD$80)</f>
        <v>0</v>
      </c>
      <c r="D42" s="250">
        <f>SUMPRODUCT((PP!$A$2:$A$80=$A42)*(PPEmp=D$1),PP!$D$2:$BD$80)</f>
        <v>0</v>
      </c>
      <c r="E42" s="250">
        <f>SUMPRODUCT((PP!$A$2:$A$80=$A42)*(PPEmp=E$1),PP!$D$2:$BD$80)</f>
        <v>0</v>
      </c>
      <c r="F42" s="250">
        <f>SUMPRODUCT((PP!$A$2:$A$80=$A42)*(PPEmp=F$1),PP!$D$2:$BD$80)</f>
        <v>0</v>
      </c>
      <c r="G42" s="250">
        <f>SUMPRODUCT((PP!$A$2:$A$80=$A42)*(PPEmp=G$1),PP!$D$2:$BD$80)</f>
        <v>0</v>
      </c>
      <c r="H42" s="250">
        <f>SUMPRODUCT((PP!$A$2:$A$80=$A42)*(PPEmp=H$1),PP!$D$2:$BD$80)</f>
        <v>0</v>
      </c>
      <c r="I42" s="250">
        <f>SUMPRODUCT((PP!$A$2:$A$80=$A42)*(PPEmp=I$1),PP!$D$2:$BD$80)</f>
        <v>0</v>
      </c>
      <c r="J42" s="250">
        <f>SUMPRODUCT((PP!$A$2:$A$80=$A42)*(PPEmp=J$1),PP!$D$2:$BD$80)</f>
        <v>0</v>
      </c>
      <c r="K42" s="250">
        <f>SUMPRODUCT((PP!$A$2:$A$80=$A42)*(PPEmp=K$1),PP!$D$2:$BD$80)</f>
        <v>0</v>
      </c>
      <c r="L42" s="250">
        <f>SUMPRODUCT((PP!$A$2:$A$80=$A42)*(PPEmp=L$1),PP!$D$2:$BD$80)</f>
        <v>0</v>
      </c>
      <c r="M42" s="250">
        <f>SUMPRODUCT((PP!$A$2:$A$80=$A42)*(PPEmp=M$1),PP!$D$2:$BD$80)</f>
        <v>0</v>
      </c>
      <c r="N42" s="250">
        <f>SUMPRODUCT((PP!$A$2:$A$80=$A42)*(PPEmp=N$1),PP!$D$2:$BD$80)</f>
        <v>0</v>
      </c>
      <c r="O42" s="250">
        <f>SUMPRODUCT((PP!$A$2:$A$80=$A42)*(PPEmp=O$1),PP!$D$2:$BD$80)</f>
        <v>0</v>
      </c>
      <c r="P42" s="250">
        <f>SUMPRODUCT((PP!$A$2:$A$80=$A42)*(PPEmp=P$1),PP!$D$2:$BD$80)</f>
        <v>0</v>
      </c>
      <c r="Q42" s="250">
        <f>SUMPRODUCT((PP!$A$2:$A$80=$A42)*(PPEmp=Q$1),PP!$D$2:$BD$80)</f>
        <v>0</v>
      </c>
      <c r="R42" s="250">
        <f>SUMPRODUCT((PP!$A$2:$A$80=$A42)*(PPEmp=R$1),PP!$D$2:$BD$80)</f>
        <v>0</v>
      </c>
      <c r="S42" s="250">
        <f>SUMPRODUCT((PP!$A$2:$A$80=$A42)*(PPEmp=S$1),PP!$D$2:$BD$80)</f>
        <v>0</v>
      </c>
      <c r="T42" s="250">
        <f>SUMPRODUCT((PP!$A$2:$A$80=$A42)*(PPEmp=T$1),PP!$D$2:$BD$80)</f>
        <v>0</v>
      </c>
      <c r="U42" s="250">
        <f>SUMPRODUCT((PP!$A$2:$A$80=$A42)*(PPEmp=U$1),PP!$D$2:$BD$80)</f>
        <v>0</v>
      </c>
      <c r="V42" s="250">
        <f>SUMPRODUCT((PP!$A$2:$A$80=$A42)*(PPEmp=V$1),PP!$D$2:$BD$80)</f>
        <v>0</v>
      </c>
      <c r="W42" s="250">
        <f>SUMPRODUCT((PP!$A$2:$A$80=$A42)*(PPEmp=W$1),PP!$D$2:$BD$80)</f>
        <v>0</v>
      </c>
      <c r="X42" s="250">
        <f>SUMPRODUCT((PP!$A$2:$A$80=$A42)*(PPEmp=X$1),PP!$D$2:$BD$80)</f>
        <v>0</v>
      </c>
      <c r="Y42" s="250">
        <f>SUMPRODUCT((PP!$A$2:$A$80=$A42)*(PPEmp=Y$1),PP!$D$2:$BD$80)</f>
        <v>0</v>
      </c>
      <c r="Z42" s="250">
        <f>SUMPRODUCT((PP!$A$2:$A$80=$A42)*(PPEmp=Z$1),PP!$D$2:$BD$80)</f>
        <v>0</v>
      </c>
      <c r="AA42" s="250">
        <f>SUMPRODUCT((PP!$A$2:$A$80=$A42)*(PPEmp=AA$1),PP!$D$2:$BD$80)</f>
        <v>0</v>
      </c>
      <c r="AB42" s="250">
        <f>SUMPRODUCT((PP!$A$2:$A$80=$A42)*(PPEmp=AB$1),PP!$D$2:$BD$80)</f>
        <v>0</v>
      </c>
      <c r="AC42" s="250">
        <f>SUMPRODUCT((PP!$A$2:$A$80=$A42)*(PPEmp=AC$1),PP!$D$2:$BD$80)</f>
        <v>0</v>
      </c>
      <c r="AD42" s="250">
        <f>SUMPRODUCT((PP!$A$2:$A$80=$A42)*(PPEmp=AD$1),PP!$D$2:$BD$80)</f>
        <v>0</v>
      </c>
      <c r="AE42" s="250">
        <f>SUMPRODUCT((PP!$A$2:$A$80=$A42)*(PPEmp=AE$1),PP!$D$2:$BD$80)</f>
        <v>0</v>
      </c>
      <c r="AF42" s="250">
        <f>SUMPRODUCT((PP!$A$2:$A$80=$A42)*(PPEmp=AF$1),PP!$D$2:$BD$80)</f>
        <v>0</v>
      </c>
      <c r="AG42" s="250">
        <f>SUMPRODUCT((PP!$A$2:$A$80=$A42)*(PPEmp=AG$1),PP!$D$2:$BD$80)</f>
        <v>0</v>
      </c>
      <c r="AH42" s="250">
        <f>SUMPRODUCT((PP!$A$2:$A$80=$A42)*(PPEmp=AH$1),PP!$D$2:$BD$80)</f>
        <v>0</v>
      </c>
      <c r="AI42" s="250">
        <f>SUMPRODUCT((PP!$A$2:$A$80=$A42)*(PPEmp=AI$1),PP!$D$2:$BD$80)</f>
        <v>0</v>
      </c>
      <c r="AJ42" s="250">
        <f>SUMPRODUCT((PP!$A$2:$A$80=$A42)*(PPEmp=AJ$1),PP!$D$2:$BD$80)</f>
        <v>0</v>
      </c>
      <c r="AK42" s="250">
        <f>SUMPRODUCT((PP!$A$2:$A$80=$A42)*(PPEmp=AK$1),PP!$D$2:$BD$80)</f>
        <v>0</v>
      </c>
      <c r="AL42" s="250">
        <f>SUMPRODUCT((PP!$A$2:$A$80=$A42)*(PPEmp=AL$1),PP!$D$2:$BD$80)</f>
        <v>0</v>
      </c>
      <c r="AM42" s="250">
        <f>SUMPRODUCT((PP!$A$2:$A$80=$A42)*(PPEmp=AM$1),PP!$D$2:$BD$80)</f>
        <v>0</v>
      </c>
      <c r="AN42" s="250">
        <f>SUMPRODUCT((PP!$A$2:$A$80=$A42)*(PPEmp=AN$1),PP!$D$2:$BD$80)</f>
        <v>0</v>
      </c>
      <c r="AO42" s="250">
        <f>SUMPRODUCT((PP!$A$2:$A$80=$A42)*(PPEmp=AO$1),PP!$D$2:$BD$80)</f>
        <v>0</v>
      </c>
      <c r="AP42" s="250">
        <f>SUMPRODUCT((PP!$A$2:$A$80=$A42)*(PPEmp=AP$1),PP!$D$2:$BD$80)</f>
        <v>0</v>
      </c>
      <c r="AQ42" s="250">
        <f>SUMPRODUCT((PP!$A$2:$A$80=$A42)*(PPEmp=AQ$1),PP!$D$2:$BD$80)</f>
        <v>0</v>
      </c>
      <c r="AR42" s="250">
        <f>SUMPRODUCT((PP!$A$2:$A$80=$A42)*(PPEmp=AR$1),PP!$D$2:$BD$80)</f>
        <v>0</v>
      </c>
      <c r="AS42" s="250">
        <f>SUMPRODUCT((PP!$A$2:$A$80=$A42)*(PPEmp=AS$1),PP!$D$2:$BD$80)</f>
        <v>0</v>
      </c>
      <c r="AT42" s="250">
        <f>SUMPRODUCT((PP!$A$2:$A$80=$A42)*(PPEmp=AT$1),PP!$D$2:$BD$80)</f>
        <v>0</v>
      </c>
      <c r="AU42" s="250">
        <f>SUMPRODUCT((PP!$A$2:$A$80=$A42)*(PPEmp=AU$1),PP!$D$2:$BD$80)</f>
        <v>0</v>
      </c>
      <c r="AV42" s="250">
        <f>SUMPRODUCT((PP!$A$2:$A$80=$A42)*(PPEmp=AV$1),PP!$D$2:$BD$80)</f>
        <v>0</v>
      </c>
      <c r="AW42" s="250">
        <f>SUMPRODUCT((PP!$A$2:$A$80=$A42)*(PPEmp=AW$1),PP!$D$2:$BD$80)</f>
        <v>0</v>
      </c>
      <c r="AX42" s="467">
        <f>SUMPRODUCT((PP!$A$2:$A$80=$A42)*(PPEmp=AX$1),PP!$D$2:$BD$80)</f>
        <v>0</v>
      </c>
      <c r="AZ42" s="246"/>
    </row>
    <row r="43" spans="1:52" s="271" customFormat="1" x14ac:dyDescent="0.2">
      <c r="A43" s="247">
        <f t="shared" si="14"/>
        <v>42540</v>
      </c>
      <c r="B43" s="252" t="str">
        <f>Total!$J$1</f>
        <v>FH</v>
      </c>
      <c r="C43" s="249">
        <f>SUMPRODUCT((FH!$A$2:$A$97=$A43)*(FHEmp=C$1),FH!$E$2:$AZ$97)</f>
        <v>0</v>
      </c>
      <c r="D43" s="250">
        <f>SUMPRODUCT((FH!$A$2:$A$97=$A43)*(FHEmp=D$1),FH!$E$2:$AZ$97)</f>
        <v>0</v>
      </c>
      <c r="E43" s="250">
        <f>SUMPRODUCT((FH!$A$2:$A$97=$A43)*(FHEmp=E$1),FH!$E$2:$AZ$97)</f>
        <v>0</v>
      </c>
      <c r="F43" s="250">
        <f>SUMPRODUCT((FH!$A$2:$A$97=$A43)*(FHEmp=F$1),FH!$E$2:$AZ$97)</f>
        <v>0</v>
      </c>
      <c r="G43" s="250">
        <f>SUMPRODUCT((FH!$A$2:$A$97=$A43)*(FHEmp=G$1),FH!$E$2:$AZ$97)</f>
        <v>0</v>
      </c>
      <c r="H43" s="250">
        <f>SUMPRODUCT((FH!$A$2:$A$97=$A43)*(FHEmp=H$1),FH!$E$2:$AZ$97)</f>
        <v>0</v>
      </c>
      <c r="I43" s="250">
        <f>SUMPRODUCT((FH!$A$2:$A$97=$A43)*(FHEmp=I$1),FH!$E$2:$AZ$97)</f>
        <v>0</v>
      </c>
      <c r="J43" s="250">
        <f>SUMPRODUCT((FH!$A$2:$A$97=$A43)*(FHEmp=J$1),FH!$E$2:$AZ$97)</f>
        <v>0</v>
      </c>
      <c r="K43" s="250">
        <f>SUMPRODUCT((FH!$A$2:$A$97=$A43)*(FHEmp=K$1),FH!$E$2:$AZ$97)</f>
        <v>0</v>
      </c>
      <c r="L43" s="250">
        <f>SUMPRODUCT((FH!$A$2:$A$97=$A43)*(FHEmp=L$1),FH!$E$2:$AZ$97)</f>
        <v>0</v>
      </c>
      <c r="M43" s="250">
        <f>SUMPRODUCT((FH!$A$2:$A$97=$A43)*(FHEmp=M$1),FH!$E$2:$AZ$97)</f>
        <v>0</v>
      </c>
      <c r="N43" s="250">
        <f>SUMPRODUCT((FH!$A$2:$A$97=$A43)*(FHEmp=N$1),FH!$E$2:$AZ$97)</f>
        <v>0</v>
      </c>
      <c r="O43" s="250">
        <f>SUMPRODUCT((FH!$A$2:$A$97=$A43)*(FHEmp=O$1),FH!$E$2:$AZ$97)</f>
        <v>0</v>
      </c>
      <c r="P43" s="250">
        <f>SUMPRODUCT((FH!$A$2:$A$97=$A43)*(FHEmp=P$1),FH!$E$2:$AZ$97)</f>
        <v>0</v>
      </c>
      <c r="Q43" s="250">
        <f>SUMPRODUCT((FH!$A$2:$A$97=$A43)*(FHEmp=Q$1),FH!$E$2:$AZ$97)</f>
        <v>0</v>
      </c>
      <c r="R43" s="250">
        <f>SUMPRODUCT((FH!$A$2:$A$97=$A43)*(FHEmp=R$1),FH!$E$2:$AZ$97)</f>
        <v>0</v>
      </c>
      <c r="S43" s="250">
        <f>SUMPRODUCT((FH!$A$2:$A$97=$A43)*(FHEmp=S$1),FH!$E$2:$AZ$97)</f>
        <v>0</v>
      </c>
      <c r="T43" s="250">
        <f>SUMPRODUCT((FH!$A$2:$A$97=$A43)*(FHEmp=T$1),FH!$E$2:$AZ$97)</f>
        <v>0</v>
      </c>
      <c r="U43" s="250">
        <f>SUMPRODUCT((FH!$A$2:$A$97=$A43)*(FHEmp=U$1),FH!$E$2:$AZ$97)</f>
        <v>0</v>
      </c>
      <c r="V43" s="250">
        <f>SUMPRODUCT((FH!$A$2:$A$97=$A43)*(FHEmp=V$1),FH!$E$2:$AZ$97)</f>
        <v>0</v>
      </c>
      <c r="W43" s="250">
        <f>SUMPRODUCT((FH!$A$2:$A$97=$A43)*(FHEmp=W$1),FH!$E$2:$AZ$97)</f>
        <v>0</v>
      </c>
      <c r="X43" s="250">
        <f>SUMPRODUCT((FH!$A$2:$A$97=$A43)*(FHEmp=X$1),FH!$E$2:$AZ$97)</f>
        <v>0</v>
      </c>
      <c r="Y43" s="250">
        <f>SUMPRODUCT((FH!$A$2:$A$97=$A43)*(FHEmp=Y$1),FH!$E$2:$AZ$97)</f>
        <v>0</v>
      </c>
      <c r="Z43" s="250">
        <f>SUMPRODUCT((FH!$A$2:$A$97=$A43)*(FHEmp=Z$1),FH!$E$2:$AZ$97)</f>
        <v>0</v>
      </c>
      <c r="AA43" s="250">
        <f>SUMPRODUCT((FH!$A$2:$A$97=$A43)*(FHEmp=AA$1),FH!$E$2:$AZ$97)</f>
        <v>0</v>
      </c>
      <c r="AB43" s="250">
        <f>SUMPRODUCT((FH!$A$2:$A$97=$A43)*(FHEmp=AB$1),FH!$E$2:$AZ$97)</f>
        <v>0</v>
      </c>
      <c r="AC43" s="250">
        <f>SUMPRODUCT((FH!$A$2:$A$97=$A43)*(FHEmp=AC$1),FH!$E$2:$AZ$97)</f>
        <v>0</v>
      </c>
      <c r="AD43" s="250">
        <f>SUMPRODUCT((FH!$A$2:$A$97=$A43)*(FHEmp=AD$1),FH!$E$2:$AZ$97)</f>
        <v>0</v>
      </c>
      <c r="AE43" s="250">
        <f>SUMPRODUCT((FH!$A$2:$A$97=$A43)*(FHEmp=AE$1),FH!$E$2:$AZ$97)</f>
        <v>0</v>
      </c>
      <c r="AF43" s="250">
        <f>SUMPRODUCT((FH!$A$2:$A$97=$A43)*(FHEmp=AF$1),FH!$E$2:$AZ$97)</f>
        <v>0</v>
      </c>
      <c r="AG43" s="250">
        <f>SUMPRODUCT((FH!$A$2:$A$97=$A43)*(FHEmp=AG$1),FH!$E$2:$AZ$97)</f>
        <v>0</v>
      </c>
      <c r="AH43" s="250">
        <f>SUMPRODUCT((FH!$A$2:$A$97=$A43)*(FHEmp=AH$1),FH!$E$2:$AZ$97)</f>
        <v>0</v>
      </c>
      <c r="AI43" s="250">
        <f>SUMPRODUCT((FH!$A$2:$A$97=$A43)*(FHEmp=AI$1),FH!$E$2:$AZ$97)</f>
        <v>0</v>
      </c>
      <c r="AJ43" s="250">
        <f>SUMPRODUCT((FH!$A$2:$A$97=$A43)*(FHEmp=AJ$1),FH!$E$2:$AZ$97)</f>
        <v>0</v>
      </c>
      <c r="AK43" s="250">
        <f>SUMPRODUCT((FH!$A$2:$A$97=$A43)*(FHEmp=AK$1),FH!$E$2:$AZ$97)</f>
        <v>0</v>
      </c>
      <c r="AL43" s="250">
        <f>SUMPRODUCT((FH!$A$2:$A$97=$A43)*(FHEmp=AL$1),FH!$E$2:$AZ$97)</f>
        <v>0</v>
      </c>
      <c r="AM43" s="250">
        <f>SUMPRODUCT((FH!$A$2:$A$97=$A43)*(FHEmp=AM$1),FH!$E$2:$AZ$97)</f>
        <v>0</v>
      </c>
      <c r="AN43" s="250">
        <f>SUMPRODUCT((FH!$A$2:$A$97=$A43)*(FHEmp=AN$1),FH!$E$2:$AZ$97)</f>
        <v>0</v>
      </c>
      <c r="AO43" s="250">
        <f>SUMPRODUCT((FH!$A$2:$A$97=$A43)*(FHEmp=AO$1),FH!$E$2:$AZ$97)</f>
        <v>0</v>
      </c>
      <c r="AP43" s="250">
        <f>SUMPRODUCT((FH!$A$2:$A$97=$A43)*(FHEmp=AP$1),FH!$E$2:$AZ$97)</f>
        <v>0</v>
      </c>
      <c r="AQ43" s="250">
        <f>SUMPRODUCT((FH!$A$2:$A$97=$A43)*(FHEmp=AQ$1),FH!$E$2:$AZ$97)</f>
        <v>0</v>
      </c>
      <c r="AR43" s="250">
        <f>SUMPRODUCT((FH!$A$2:$A$97=$A43)*(FHEmp=AR$1),FH!$E$2:$AZ$97)</f>
        <v>0</v>
      </c>
      <c r="AS43" s="250">
        <f>SUMPRODUCT((FH!$A$2:$A$97=$A43)*(FHEmp=AS$1),FH!$E$2:$AZ$97)</f>
        <v>0</v>
      </c>
      <c r="AT43" s="250">
        <f>SUMPRODUCT((FH!$A$2:$A$97=$A43)*(FHEmp=AT$1),FH!$E$2:$AZ$97)</f>
        <v>0</v>
      </c>
      <c r="AU43" s="250">
        <f>SUMPRODUCT((FH!$A$2:$A$97=$A43)*(FHEmp=AU$1),FH!$E$2:$AZ$97)</f>
        <v>0</v>
      </c>
      <c r="AV43" s="250">
        <f>SUMPRODUCT((FH!$A$2:$A$97=$A43)*(FHEmp=AV$1),FH!$E$2:$AZ$97)</f>
        <v>0</v>
      </c>
      <c r="AW43" s="250">
        <f>SUMPRODUCT((FH!$A$2:$A$97=$A43)*(FHEmp=AW$1),FH!$E$2:$AZ$97)</f>
        <v>0</v>
      </c>
      <c r="AX43" s="467">
        <f>SUMPRODUCT((FH!$A$2:$A$97=$A43)*(FHEmp=AX$1),FH!$E$2:$AZ$97)</f>
        <v>0</v>
      </c>
      <c r="AZ43" s="246"/>
    </row>
    <row r="44" spans="1:52" s="271" customFormat="1" x14ac:dyDescent="0.2">
      <c r="A44" s="247">
        <f t="shared" si="14"/>
        <v>42540</v>
      </c>
      <c r="B44" s="253" t="str">
        <f>Total!$K$1</f>
        <v>T22</v>
      </c>
      <c r="C44" s="249">
        <f>SUMPRODUCT(('T22'!$A$2:$A$97=$A44)*(T22Emp=C$1),'T22'!$E$2:$AZ$97)</f>
        <v>0</v>
      </c>
      <c r="D44" s="250">
        <f>SUMPRODUCT(('T22'!$A$2:$A$97=$A44)*(T22Emp=D$1),'T22'!$E$2:$AZ$97)</f>
        <v>0</v>
      </c>
      <c r="E44" s="250">
        <f>SUMPRODUCT(('T22'!$A$2:$A$97=$A44)*(T22Emp=E$1),'T22'!$E$2:$AZ$97)</f>
        <v>0</v>
      </c>
      <c r="F44" s="250">
        <f>SUMPRODUCT(('T22'!$A$2:$A$97=$A44)*(T22Emp=F$1),'T22'!$E$2:$AZ$97)</f>
        <v>0</v>
      </c>
      <c r="G44" s="250">
        <f>SUMPRODUCT(('T22'!$A$2:$A$97=$A44)*(T22Emp=G$1),'T22'!$E$2:$AZ$97)</f>
        <v>0</v>
      </c>
      <c r="H44" s="250">
        <f>SUMPRODUCT(('T22'!$A$2:$A$97=$A44)*(T22Emp=H$1),'T22'!$E$2:$AZ$97)</f>
        <v>0</v>
      </c>
      <c r="I44" s="250">
        <f>SUMPRODUCT(('T22'!$A$2:$A$97=$A44)*(T22Emp=I$1),'T22'!$E$2:$AZ$97)</f>
        <v>0</v>
      </c>
      <c r="J44" s="250">
        <f>SUMPRODUCT(('T22'!$A$2:$A$97=$A44)*(T22Emp=J$1),'T22'!$E$2:$AZ$97)</f>
        <v>0</v>
      </c>
      <c r="K44" s="250">
        <f>SUMPRODUCT(('T22'!$A$2:$A$97=$A44)*(T22Emp=K$1),'T22'!$E$2:$AZ$97)</f>
        <v>0</v>
      </c>
      <c r="L44" s="250">
        <f>SUMPRODUCT(('T22'!$A$2:$A$97=$A44)*(T22Emp=L$1),'T22'!$E$2:$AZ$97)</f>
        <v>0</v>
      </c>
      <c r="M44" s="250">
        <f>SUMPRODUCT(('T22'!$A$2:$A$97=$A44)*(T22Emp=M$1),'T22'!$E$2:$AZ$97)</f>
        <v>0</v>
      </c>
      <c r="N44" s="250">
        <f>SUMPRODUCT(('T22'!$A$2:$A$97=$A44)*(T22Emp=N$1),'T22'!$E$2:$AZ$97)</f>
        <v>0</v>
      </c>
      <c r="O44" s="250">
        <f>SUMPRODUCT(('T22'!$A$2:$A$97=$A44)*(T22Emp=O$1),'T22'!$E$2:$AZ$97)</f>
        <v>0</v>
      </c>
      <c r="P44" s="250">
        <f>SUMPRODUCT(('T22'!$A$2:$A$97=$A44)*(T22Emp=P$1),'T22'!$E$2:$AZ$97)</f>
        <v>0</v>
      </c>
      <c r="Q44" s="250">
        <f>SUMPRODUCT(('T22'!$A$2:$A$97=$A44)*(T22Emp=Q$1),'T22'!$E$2:$AZ$97)</f>
        <v>0</v>
      </c>
      <c r="R44" s="250">
        <f>SUMPRODUCT(('T22'!$A$2:$A$97=$A44)*(T22Emp=R$1),'T22'!$E$2:$AZ$97)</f>
        <v>0</v>
      </c>
      <c r="S44" s="250">
        <f>SUMPRODUCT(('T22'!$A$2:$A$97=$A44)*(T22Emp=S$1),'T22'!$E$2:$AZ$97)</f>
        <v>0</v>
      </c>
      <c r="T44" s="250">
        <f>SUMPRODUCT(('T22'!$A$2:$A$97=$A44)*(T22Emp=T$1),'T22'!$E$2:$AZ$97)</f>
        <v>0</v>
      </c>
      <c r="U44" s="250">
        <f>SUMPRODUCT(('T22'!$A$2:$A$97=$A44)*(T22Emp=U$1),'T22'!$E$2:$AZ$97)</f>
        <v>0</v>
      </c>
      <c r="V44" s="250">
        <f>SUMPRODUCT(('T22'!$A$2:$A$97=$A44)*(T22Emp=V$1),'T22'!$E$2:$AZ$97)</f>
        <v>0</v>
      </c>
      <c r="W44" s="250">
        <f>SUMPRODUCT(('T22'!$A$2:$A$97=$A44)*(T22Emp=W$1),'T22'!$E$2:$AZ$97)</f>
        <v>0</v>
      </c>
      <c r="X44" s="250">
        <f>SUMPRODUCT(('T22'!$A$2:$A$97=$A44)*(T22Emp=X$1),'T22'!$E$2:$AZ$97)</f>
        <v>0</v>
      </c>
      <c r="Y44" s="250">
        <f>SUMPRODUCT(('T22'!$A$2:$A$97=$A44)*(T22Emp=Y$1),'T22'!$E$2:$AZ$97)</f>
        <v>0</v>
      </c>
      <c r="Z44" s="250">
        <f>SUMPRODUCT(('T22'!$A$2:$A$97=$A44)*(T22Emp=Z$1),'T22'!$E$2:$AZ$97)</f>
        <v>0</v>
      </c>
      <c r="AA44" s="250">
        <f>SUMPRODUCT(('T22'!$A$2:$A$97=$A44)*(T22Emp=AA$1),'T22'!$E$2:$AZ$97)</f>
        <v>0</v>
      </c>
      <c r="AB44" s="250">
        <f>SUMPRODUCT(('T22'!$A$2:$A$97=$A44)*(T22Emp=AB$1),'T22'!$E$2:$AZ$97)</f>
        <v>0</v>
      </c>
      <c r="AC44" s="250">
        <f>SUMPRODUCT(('T22'!$A$2:$A$97=$A44)*(T22Emp=AC$1),'T22'!$E$2:$AZ$97)</f>
        <v>0</v>
      </c>
      <c r="AD44" s="250">
        <f>SUMPRODUCT(('T22'!$A$2:$A$97=$A44)*(T22Emp=AD$1),'T22'!$E$2:$AZ$97)</f>
        <v>0</v>
      </c>
      <c r="AE44" s="250">
        <f>SUMPRODUCT(('T22'!$A$2:$A$97=$A44)*(T22Emp=AE$1),'T22'!$E$2:$AZ$97)</f>
        <v>0</v>
      </c>
      <c r="AF44" s="250">
        <f>SUMPRODUCT(('T22'!$A$2:$A$97=$A44)*(T22Emp=AF$1),'T22'!$E$2:$AZ$97)</f>
        <v>0</v>
      </c>
      <c r="AG44" s="250">
        <f>SUMPRODUCT(('T22'!$A$2:$A$97=$A44)*(T22Emp=AG$1),'T22'!$E$2:$AZ$97)</f>
        <v>0</v>
      </c>
      <c r="AH44" s="250">
        <f>SUMPRODUCT(('T22'!$A$2:$A$97=$A44)*(T22Emp=AH$1),'T22'!$E$2:$AZ$97)</f>
        <v>0</v>
      </c>
      <c r="AI44" s="250">
        <f>SUMPRODUCT(('T22'!$A$2:$A$97=$A44)*(T22Emp=AI$1),'T22'!$E$2:$AZ$97)</f>
        <v>0</v>
      </c>
      <c r="AJ44" s="250">
        <f>SUMPRODUCT(('T22'!$A$2:$A$97=$A44)*(T22Emp=AJ$1),'T22'!$E$2:$AZ$97)</f>
        <v>0</v>
      </c>
      <c r="AK44" s="250">
        <f>SUMPRODUCT(('T22'!$A$2:$A$97=$A44)*(T22Emp=AK$1),'T22'!$E$2:$AZ$97)</f>
        <v>0</v>
      </c>
      <c r="AL44" s="250">
        <f>SUMPRODUCT(('T22'!$A$2:$A$97=$A44)*(T22Emp=AL$1),'T22'!$E$2:$AZ$97)</f>
        <v>0</v>
      </c>
      <c r="AM44" s="250">
        <f>SUMPRODUCT(('T22'!$A$2:$A$97=$A44)*(T22Emp=AM$1),'T22'!$E$2:$AZ$97)</f>
        <v>0</v>
      </c>
      <c r="AN44" s="250">
        <f>SUMPRODUCT(('T22'!$A$2:$A$97=$A44)*(T22Emp=AN$1),'T22'!$E$2:$AZ$97)</f>
        <v>0</v>
      </c>
      <c r="AO44" s="250">
        <f>SUMPRODUCT(('T22'!$A$2:$A$97=$A44)*(T22Emp=AO$1),'T22'!$E$2:$AZ$97)</f>
        <v>0</v>
      </c>
      <c r="AP44" s="250">
        <f>SUMPRODUCT(('T22'!$A$2:$A$97=$A44)*(T22Emp=AP$1),'T22'!$E$2:$AZ$97)</f>
        <v>0</v>
      </c>
      <c r="AQ44" s="250">
        <f>SUMPRODUCT(('T22'!$A$2:$A$97=$A44)*(T22Emp=AQ$1),'T22'!$E$2:$AZ$97)</f>
        <v>0</v>
      </c>
      <c r="AR44" s="250">
        <f>SUMPRODUCT(('T22'!$A$2:$A$97=$A44)*(T22Emp=AR$1),'T22'!$E$2:$AZ$97)</f>
        <v>0</v>
      </c>
      <c r="AS44" s="250">
        <f>SUMPRODUCT(('T22'!$A$2:$A$97=$A44)*(T22Emp=AS$1),'T22'!$E$2:$AZ$97)</f>
        <v>0</v>
      </c>
      <c r="AT44" s="250">
        <f>SUMPRODUCT(('T22'!$A$2:$A$97=$A44)*(T22Emp=AT$1),'T22'!$E$2:$AZ$97)</f>
        <v>0</v>
      </c>
      <c r="AU44" s="250">
        <f>SUMPRODUCT(('T22'!$A$2:$A$97=$A44)*(T22Emp=AU$1),'T22'!$E$2:$AZ$97)</f>
        <v>0</v>
      </c>
      <c r="AV44" s="250">
        <f>SUMPRODUCT(('T22'!$A$2:$A$97=$A44)*(T22Emp=AV$1),'T22'!$E$2:$AZ$97)</f>
        <v>0</v>
      </c>
      <c r="AW44" s="250">
        <f>SUMPRODUCT(('T22'!$A$2:$A$97=$A44)*(T22Emp=AW$1),'T22'!$E$2:$AZ$97)</f>
        <v>0</v>
      </c>
      <c r="AX44" s="467">
        <f>SUMPRODUCT(('T22'!$A$2:$A$97=$A44)*(T22Emp=AX$1),'T22'!$E$2:$AZ$97)</f>
        <v>0</v>
      </c>
      <c r="AZ44" s="246"/>
    </row>
    <row r="45" spans="1:52" s="271" customFormat="1" x14ac:dyDescent="0.2">
      <c r="A45" s="247">
        <f t="shared" si="14"/>
        <v>42540</v>
      </c>
      <c r="B45" s="254" t="str">
        <f>Total!$L$1</f>
        <v>RF</v>
      </c>
      <c r="C45" s="249">
        <f>SUMPRODUCT((RF!$A$2:$A$17=$A45)*(RFEmp=C$1)*(RF!$H$21:$AO$21="RF Valet"),RF!$H$2:$AO$17)</f>
        <v>0</v>
      </c>
      <c r="D45" s="250">
        <f>SUMPRODUCT((RF!$A$2:$A$17=$A45)*(RFEmp=D$1)*(RF!$H$21:$AO$21="RF Valet"),RF!$H$2:$AO$17)</f>
        <v>0</v>
      </c>
      <c r="E45" s="250">
        <f>SUMPRODUCT((RF!$A$2:$A$17=$A45)*(RFEmp=E$1)*(RF!$H$21:$AO$21="RF Valet"),RF!$H$2:$AO$17)</f>
        <v>0</v>
      </c>
      <c r="F45" s="250">
        <f>SUMPRODUCT((RF!$A$2:$A$17=$A45)*(RFEmp=F$1)*(RF!$H$21:$AO$21="RF Valet"),RF!$H$2:$AO$17)</f>
        <v>0</v>
      </c>
      <c r="G45" s="250">
        <f>SUMPRODUCT((RF!$A$2:$A$17=$A45)*(RFEmp=G$1)*(RF!$H$21:$AO$21="RF Valet"),RF!$H$2:$AO$17)</f>
        <v>0</v>
      </c>
      <c r="H45" s="250">
        <f>SUMPRODUCT((RF!$A$2:$A$17=$A45)*(RFEmp=H$1)*(RF!$H$21:$AO$21="RF Valet"),RF!$H$2:$AO$17)</f>
        <v>0</v>
      </c>
      <c r="I45" s="250">
        <f>SUMPRODUCT((RF!$A$2:$A$17=$A45)*(RFEmp=I$1)*(RF!$H$21:$AO$21="RF Valet"),RF!$H$2:$AO$17)</f>
        <v>0</v>
      </c>
      <c r="J45" s="250">
        <f>SUMPRODUCT((RF!$A$2:$A$17=$A45)*(RFEmp=J$1)*(RF!$H$21:$AO$21="RF Valet"),RF!$H$2:$AO$17)</f>
        <v>0</v>
      </c>
      <c r="K45" s="250">
        <f>SUMPRODUCT((RF!$A$2:$A$17=$A45)*(RFEmp=K$1)*(RF!$H$21:$AO$21="RF Valet"),RF!$H$2:$AO$17)</f>
        <v>0</v>
      </c>
      <c r="L45" s="250">
        <f>SUMPRODUCT((RF!$A$2:$A$17=$A45)*(RFEmp=L$1)*(RF!$H$21:$AO$21="RF Valet"),RF!$H$2:$AO$17)</f>
        <v>0</v>
      </c>
      <c r="M45" s="250">
        <f>SUMPRODUCT((RF!$A$2:$A$17=$A45)*(RFEmp=M$1)*(RF!$H$21:$AO$21="RF Valet"),RF!$H$2:$AO$17)</f>
        <v>0</v>
      </c>
      <c r="N45" s="250">
        <f>SUMPRODUCT((RF!$A$2:$A$17=$A45)*(RFEmp=N$1)*(RF!$H$21:$AO$21="RF Valet"),RF!$H$2:$AO$17)</f>
        <v>0</v>
      </c>
      <c r="O45" s="250">
        <f>SUMPRODUCT((RF!$A$2:$A$17=$A45)*(RFEmp=O$1)*(RF!$H$21:$AO$21="RF Valet"),RF!$H$2:$AO$17)</f>
        <v>0</v>
      </c>
      <c r="P45" s="250">
        <f>SUMPRODUCT((RF!$A$2:$A$17=$A45)*(RFEmp=P$1)*(RF!$H$21:$AO$21="RF Valet"),RF!$H$2:$AO$17)</f>
        <v>0</v>
      </c>
      <c r="Q45" s="250">
        <f>SUMPRODUCT((RF!$A$2:$A$17=$A45)*(RFEmp=Q$1)*(RF!$H$21:$AO$21="RF Valet"),RF!$H$2:$AO$17)</f>
        <v>4.5</v>
      </c>
      <c r="R45" s="250">
        <f>SUMPRODUCT((RF!$A$2:$A$17=$A45)*(RFEmp=R$1)*(RF!$H$21:$AO$21="RF Valet"),RF!$H$2:$AO$17)</f>
        <v>0</v>
      </c>
      <c r="S45" s="250">
        <f>SUMPRODUCT((RF!$A$2:$A$17=$A45)*(RFEmp=S$1)*(RF!$H$21:$AO$21="RF Valet"),RF!$H$2:$AO$17)</f>
        <v>0</v>
      </c>
      <c r="T45" s="250">
        <f>SUMPRODUCT((RF!$A$2:$A$17=$A45)*(RFEmp=T$1)*(RF!$H$21:$AO$21="RF Valet"),RF!$H$2:$AO$17)</f>
        <v>0</v>
      </c>
      <c r="U45" s="250">
        <f>SUMPRODUCT((RF!$A$2:$A$17=$A45)*(RFEmp=U$1)*(RF!$H$21:$AO$21="RF Valet"),RF!$H$2:$AO$17)</f>
        <v>0</v>
      </c>
      <c r="V45" s="250">
        <f>SUMPRODUCT((RF!$A$2:$A$17=$A45)*(RFEmp=V$1)*(RF!$H$21:$AO$21="RF Valet"),RF!$H$2:$AO$17)</f>
        <v>0</v>
      </c>
      <c r="W45" s="250">
        <f>SUMPRODUCT((RF!$A$2:$A$17=$A45)*(RFEmp=W$1)*(RF!$H$21:$AO$21="RF Valet"),RF!$H$2:$AO$17)</f>
        <v>0</v>
      </c>
      <c r="X45" s="250">
        <f>SUMPRODUCT((RF!$A$2:$A$17=$A45)*(RFEmp=X$1)*(RF!$H$21:$AO$21="RF Valet"),RF!$H$2:$AO$17)</f>
        <v>0</v>
      </c>
      <c r="Y45" s="250">
        <f>SUMPRODUCT((RF!$A$2:$A$17=$A45)*(RFEmp=Y$1)*(RF!$H$21:$AO$21="RF Valet"),RF!$H$2:$AO$17)</f>
        <v>0</v>
      </c>
      <c r="Z45" s="250">
        <f>SUMPRODUCT((RF!$A$2:$A$17=$A45)*(RFEmp=Z$1)*(RF!$H$21:$AO$21="RF Valet"),RF!$H$2:$AO$17)</f>
        <v>0</v>
      </c>
      <c r="AA45" s="250">
        <f>SUMPRODUCT((RF!$A$2:$A$17=$A45)*(RFEmp=AA$1)*(RF!$H$21:$AO$21="RF Valet"),RF!$H$2:$AO$17)</f>
        <v>0</v>
      </c>
      <c r="AB45" s="250">
        <f>SUMPRODUCT((RF!$A$2:$A$17=$A45)*(RFEmp=AB$1)*(RF!$H$21:$AO$21="RF Valet"),RF!$H$2:$AO$17)</f>
        <v>0</v>
      </c>
      <c r="AC45" s="250">
        <f>SUMPRODUCT((RF!$A$2:$A$17=$A45)*(RFEmp=AC$1)*(RF!$H$21:$AO$21="RF Valet"),RF!$H$2:$AO$17)</f>
        <v>0</v>
      </c>
      <c r="AD45" s="250">
        <f>SUMPRODUCT((RF!$A$2:$A$17=$A45)*(RFEmp=AD$1)*(RF!$H$21:$AO$21="RF Valet"),RF!$H$2:$AO$17)</f>
        <v>0</v>
      </c>
      <c r="AE45" s="250">
        <f>SUMPRODUCT((RF!$A$2:$A$17=$A45)*(RFEmp=AE$1)*(RF!$H$21:$AO$21="RF Valet"),RF!$H$2:$AO$17)</f>
        <v>0</v>
      </c>
      <c r="AF45" s="250">
        <f>SUMPRODUCT((RF!$A$2:$A$17=$A45)*(RFEmp=AF$1)*(RF!$H$21:$AO$21="RF Valet"),RF!$H$2:$AO$17)</f>
        <v>0</v>
      </c>
      <c r="AG45" s="250">
        <f>SUMPRODUCT((RF!$A$2:$A$17=$A45)*(RFEmp=AG$1)*(RF!$H$21:$AO$21="RF Valet"),RF!$H$2:$AO$17)</f>
        <v>0</v>
      </c>
      <c r="AH45" s="250">
        <f>SUMPRODUCT((RF!$A$2:$A$17=$A45)*(RFEmp=AH$1)*(RF!$H$21:$AO$21="RF Valet"),RF!$H$2:$AO$17)</f>
        <v>0</v>
      </c>
      <c r="AI45" s="250">
        <f>SUMPRODUCT((RF!$A$2:$A$17=$A45)*(RFEmp=AI$1)*(RF!$H$21:$AO$21="RF Valet"),RF!$H$2:$AO$17)</f>
        <v>0</v>
      </c>
      <c r="AJ45" s="250">
        <f>SUMPRODUCT((RF!$A$2:$A$17=$A45)*(RFEmp=AJ$1)*(RF!$H$21:$AO$21="RF Valet"),RF!$H$2:$AO$17)</f>
        <v>0</v>
      </c>
      <c r="AK45" s="250">
        <f>SUMPRODUCT((RF!$A$2:$A$17=$A45)*(RFEmp=AK$1)*(RF!$H$21:$AO$21="RF Valet"),RF!$H$2:$AO$17)</f>
        <v>0</v>
      </c>
      <c r="AL45" s="250">
        <f>SUMPRODUCT((RF!$A$2:$A$17=$A45)*(RFEmp=AL$1)*(RF!$H$21:$AO$21="RF Valet"),RF!$H$2:$AO$17)</f>
        <v>0</v>
      </c>
      <c r="AM45" s="250">
        <f>SUMPRODUCT((RF!$A$2:$A$17=$A45)*(RFEmp=AM$1)*(RF!$H$21:$AO$21="RF Valet"),RF!$H$2:$AO$17)</f>
        <v>0</v>
      </c>
      <c r="AN45" s="250">
        <f>SUMPRODUCT((RF!$A$2:$A$17=$A45)*(RFEmp=AN$1)*(RF!$H$21:$AO$21="RF Valet"),RF!$H$2:$AO$17)</f>
        <v>0</v>
      </c>
      <c r="AO45" s="250">
        <f>SUMPRODUCT((RF!$A$2:$A$17=$A45)*(RFEmp=AO$1)*(RF!$H$21:$AO$21="RF Valet"),RF!$H$2:$AO$17)</f>
        <v>0</v>
      </c>
      <c r="AP45" s="250">
        <f>SUMPRODUCT((RF!$A$2:$A$17=$A45)*(RFEmp=AP$1)*(RF!$H$21:$AO$21="RF Valet"),RF!$H$2:$AO$17)</f>
        <v>0</v>
      </c>
      <c r="AQ45" s="250">
        <f>SUMPRODUCT((RF!$A$2:$A$17=$A45)*(RFEmp=AQ$1)*(RF!$H$21:$AO$21="RF Valet"),RF!$H$2:$AO$17)</f>
        <v>0</v>
      </c>
      <c r="AR45" s="250">
        <f>SUMPRODUCT((RF!$A$2:$A$17=$A45)*(RFEmp=AR$1)*(RF!$H$21:$AO$21="RF Valet"),RF!$H$2:$AO$17)</f>
        <v>0</v>
      </c>
      <c r="AS45" s="250">
        <f>SUMPRODUCT((RF!$A$2:$A$17=$A45)*(RFEmp=AS$1)*(RF!$H$21:$AO$21="RF Valet"),RF!$H$2:$AO$17)</f>
        <v>0</v>
      </c>
      <c r="AT45" s="250">
        <f>SUMPRODUCT((RF!$A$2:$A$17=$A45)*(RFEmp=AT$1)*(RF!$H$21:$AO$21="RF Valet"),RF!$H$2:$AO$17)</f>
        <v>0</v>
      </c>
      <c r="AU45" s="250">
        <f>SUMPRODUCT((RF!$A$2:$A$17=$A45)*(RFEmp=AU$1)*(RF!$H$21:$AO$21="RF Valet"),RF!$H$2:$AO$17)</f>
        <v>0</v>
      </c>
      <c r="AV45" s="250">
        <f>SUMPRODUCT((RF!$A$2:$A$17=$A45)*(RFEmp=AV$1)*(RF!$H$21:$AO$21="RF Valet"),RF!$H$2:$AO$17)</f>
        <v>0</v>
      </c>
      <c r="AW45" s="250">
        <f>SUMPRODUCT((RF!$A$2:$A$17=$A45)*(RFEmp=AW$1)*(RF!$H$21:$AO$21="RF Valet"),RF!$H$2:$AO$17)</f>
        <v>0</v>
      </c>
      <c r="AX45" s="467">
        <f>SUMPRODUCT((RF!$A$2:$A$17=$A45)*(RFEmp=AX$1)*(RF!$H$21:$AO$21="RF Valet"),RF!$H$2:$AO$17)</f>
        <v>0</v>
      </c>
      <c r="AZ45" s="246"/>
    </row>
    <row r="46" spans="1:52" s="271" customFormat="1" x14ac:dyDescent="0.2">
      <c r="A46" s="247">
        <f t="shared" si="14"/>
        <v>42540</v>
      </c>
      <c r="B46" s="571" t="s">
        <v>140</v>
      </c>
      <c r="C46" s="249">
        <f>SUMPRODUCT(('RC'!$A$2:$A$17=$A46)*(RCEmp=C$1),'RC'!$D$2:$AK$17)</f>
        <v>0</v>
      </c>
      <c r="D46" s="250">
        <f>SUMPRODUCT(('RC'!$A$2:$A$17=$A46)*(RCEmp=D$1),'RC'!$D$2:$AK$17)</f>
        <v>0</v>
      </c>
      <c r="E46" s="250">
        <f>SUMPRODUCT(('RC'!$A$2:$A$17=$A46)*(RCEmp=E$1),'RC'!$D$2:$AK$17)</f>
        <v>0</v>
      </c>
      <c r="F46" s="250">
        <f>SUMPRODUCT(('RC'!$A$2:$A$17=$A46)*(RCEmp=F$1),'RC'!$D$2:$AK$17)</f>
        <v>0</v>
      </c>
      <c r="G46" s="250">
        <f>SUMPRODUCT(('RC'!$A$2:$A$17=$A46)*(RCEmp=G$1),'RC'!$D$2:$AK$17)</f>
        <v>0</v>
      </c>
      <c r="H46" s="250">
        <f>SUMPRODUCT(('RC'!$A$2:$A$17=$A46)*(RCEmp=H$1),'RC'!$D$2:$AK$17)</f>
        <v>0</v>
      </c>
      <c r="I46" s="250">
        <f>SUMPRODUCT(('RC'!$A$2:$A$17=$A46)*(RCEmp=I$1),'RC'!$D$2:$AK$17)</f>
        <v>0</v>
      </c>
      <c r="J46" s="250">
        <f>SUMPRODUCT(('RC'!$A$2:$A$17=$A46)*(RCEmp=J$1),'RC'!$D$2:$AK$17)</f>
        <v>0</v>
      </c>
      <c r="K46" s="250">
        <f>SUMPRODUCT(('RC'!$A$2:$A$17=$A46)*(RCEmp=K$1),'RC'!$D$2:$AK$17)</f>
        <v>0</v>
      </c>
      <c r="L46" s="250">
        <f>SUMPRODUCT(('RC'!$A$2:$A$17=$A46)*(RCEmp=L$1),'RC'!$D$2:$AK$17)</f>
        <v>0</v>
      </c>
      <c r="M46" s="250">
        <f>SUMPRODUCT(('RC'!$A$2:$A$17=$A46)*(RCEmp=M$1),'RC'!$D$2:$AK$17)</f>
        <v>0</v>
      </c>
      <c r="N46" s="250">
        <f>SUMPRODUCT(('RC'!$A$2:$A$17=$A46)*(RCEmp=N$1),'RC'!$D$2:$AK$17)</f>
        <v>6.25</v>
      </c>
      <c r="O46" s="250">
        <f>SUMPRODUCT(('RC'!$A$2:$A$17=$A46)*(RCEmp=O$1),'RC'!$D$2:$AK$17)</f>
        <v>0</v>
      </c>
      <c r="P46" s="250">
        <f>SUMPRODUCT(('RC'!$A$2:$A$17=$A46)*(RCEmp=P$1),'RC'!$D$2:$AK$17)</f>
        <v>5.5</v>
      </c>
      <c r="Q46" s="250">
        <f>SUMPRODUCT(('RC'!$A$2:$A$17=$A46)*(RCEmp=Q$1),'RC'!$D$2:$AK$17)</f>
        <v>0</v>
      </c>
      <c r="R46" s="250">
        <f>SUMPRODUCT(('RC'!$A$2:$A$17=$A46)*(RCEmp=R$1),'RC'!$D$2:$AK$17)</f>
        <v>0</v>
      </c>
      <c r="S46" s="250">
        <f>SUMPRODUCT(('RC'!$A$2:$A$17=$A46)*(RCEmp=S$1),'RC'!$D$2:$AK$17)</f>
        <v>0</v>
      </c>
      <c r="T46" s="250">
        <f>SUMPRODUCT(('RC'!$A$2:$A$17=$A46)*(RCEmp=T$1),'RC'!$D$2:$AK$17)</f>
        <v>0</v>
      </c>
      <c r="U46" s="250">
        <f>SUMPRODUCT(('RC'!$A$2:$A$17=$A46)*(RCEmp=U$1),'RC'!$D$2:$AK$17)</f>
        <v>0</v>
      </c>
      <c r="V46" s="250">
        <f>SUMPRODUCT(('RC'!$A$2:$A$17=$A46)*(RCEmp=V$1),'RC'!$D$2:$AK$17)</f>
        <v>0</v>
      </c>
      <c r="W46" s="250">
        <f>SUMPRODUCT(('RC'!$A$2:$A$17=$A46)*(RCEmp=W$1),'RC'!$D$2:$AK$17)</f>
        <v>0</v>
      </c>
      <c r="X46" s="250">
        <f>SUMPRODUCT(('RC'!$A$2:$A$17=$A46)*(RCEmp=X$1),'RC'!$D$2:$AK$17)</f>
        <v>0</v>
      </c>
      <c r="Y46" s="250">
        <f>SUMPRODUCT(('RC'!$A$2:$A$17=$A46)*(RCEmp=Y$1),'RC'!$D$2:$AK$17)</f>
        <v>0</v>
      </c>
      <c r="Z46" s="250">
        <f>SUMPRODUCT(('RC'!$A$2:$A$17=$A46)*(RCEmp=Z$1),'RC'!$D$2:$AK$17)</f>
        <v>0</v>
      </c>
      <c r="AA46" s="250">
        <f>SUMPRODUCT(('RC'!$A$2:$A$17=$A46)*(RCEmp=AA$1),'RC'!$D$2:$AK$17)</f>
        <v>0</v>
      </c>
      <c r="AB46" s="250">
        <f>SUMPRODUCT(('RC'!$A$2:$A$17=$A46)*(RCEmp=AB$1),'RC'!$D$2:$AK$17)</f>
        <v>0</v>
      </c>
      <c r="AC46" s="250">
        <f>SUMPRODUCT(('RC'!$A$2:$A$17=$A46)*(RCEmp=AC$1),'RC'!$D$2:$AK$17)</f>
        <v>0</v>
      </c>
      <c r="AD46" s="250">
        <f>SUMPRODUCT(('RC'!$A$2:$A$17=$A46)*(RCEmp=AD$1),'RC'!$D$2:$AK$17)</f>
        <v>0</v>
      </c>
      <c r="AE46" s="250">
        <f>SUMPRODUCT(('RC'!$A$2:$A$17=$A46)*(RCEmp=AE$1),'RC'!$D$2:$AK$17)</f>
        <v>0</v>
      </c>
      <c r="AF46" s="250">
        <f>SUMPRODUCT(('RC'!$A$2:$A$17=$A46)*(RCEmp=AF$1),'RC'!$D$2:$AK$17)</f>
        <v>0</v>
      </c>
      <c r="AG46" s="250">
        <f>SUMPRODUCT(('RC'!$A$2:$A$17=$A46)*(RCEmp=AG$1),'RC'!$D$2:$AK$17)</f>
        <v>0</v>
      </c>
      <c r="AH46" s="250">
        <f>SUMPRODUCT(('RC'!$A$2:$A$17=$A46)*(RCEmp=AH$1),'RC'!$D$2:$AK$17)</f>
        <v>0</v>
      </c>
      <c r="AI46" s="250">
        <f>SUMPRODUCT(('RC'!$A$2:$A$17=$A46)*(RCEmp=AI$1),'RC'!$D$2:$AK$17)</f>
        <v>0</v>
      </c>
      <c r="AJ46" s="250">
        <f>SUMPRODUCT(('RC'!$A$2:$A$17=$A46)*(RCEmp=AJ$1),'RC'!$D$2:$AK$17)</f>
        <v>0</v>
      </c>
      <c r="AK46" s="250">
        <f>SUMPRODUCT(('RC'!$A$2:$A$17=$A46)*(RCEmp=AK$1),'RC'!$D$2:$AK$17)</f>
        <v>0</v>
      </c>
      <c r="AL46" s="250">
        <f>SUMPRODUCT(('RC'!$A$2:$A$17=$A46)*(RCEmp=AL$1),'RC'!$D$2:$AK$17)</f>
        <v>0</v>
      </c>
      <c r="AM46" s="250">
        <f>SUMPRODUCT(('RC'!$A$2:$A$17=$A46)*(RCEmp=AM$1),'RC'!$D$2:$AK$17)</f>
        <v>0</v>
      </c>
      <c r="AN46" s="250">
        <f>SUMPRODUCT(('RC'!$A$2:$A$17=$A46)*(RCEmp=AN$1),'RC'!$D$2:$AK$17)</f>
        <v>0</v>
      </c>
      <c r="AO46" s="250">
        <f>SUMPRODUCT(('RC'!$A$2:$A$17=$A46)*(RCEmp=AO$1),'RC'!$D$2:$AK$17)</f>
        <v>0</v>
      </c>
      <c r="AP46" s="250">
        <f>SUMPRODUCT(('RC'!$A$2:$A$17=$A46)*(RCEmp=AP$1),'RC'!$D$2:$AK$17)</f>
        <v>0</v>
      </c>
      <c r="AQ46" s="250">
        <f>SUMPRODUCT(('RC'!$A$2:$A$17=$A46)*(RCEmp=AQ$1),'RC'!$D$2:$AK$17)</f>
        <v>0</v>
      </c>
      <c r="AR46" s="250">
        <f>SUMPRODUCT(('RC'!$A$2:$A$17=$A46)*(RCEmp=AR$1),'RC'!$D$2:$AK$17)</f>
        <v>0</v>
      </c>
      <c r="AS46" s="250">
        <f>SUMPRODUCT(('RC'!$A$2:$A$17=$A46)*(RCEmp=AS$1),'RC'!$D$2:$AK$17)</f>
        <v>0</v>
      </c>
      <c r="AT46" s="250">
        <f>SUMPRODUCT(('RC'!$A$2:$A$17=$A46)*(RCEmp=AT$1),'RC'!$D$2:$AK$17)</f>
        <v>0</v>
      </c>
      <c r="AU46" s="250">
        <f>SUMPRODUCT(('RC'!$A$2:$A$17=$A46)*(RCEmp=AU$1),'RC'!$D$2:$AK$17)</f>
        <v>0</v>
      </c>
      <c r="AV46" s="250">
        <f>SUMPRODUCT(('RC'!$A$2:$A$17=$A46)*(RCEmp=AV$1),'RC'!$D$2:$AK$17)</f>
        <v>0</v>
      </c>
      <c r="AW46" s="250">
        <f>SUMPRODUCT(('RC'!$A$2:$A$17=$A46)*(RCEmp=AW$1),'RC'!$D$2:$AK$17)</f>
        <v>0</v>
      </c>
      <c r="AX46" s="467">
        <f>SUMPRODUCT(('RC'!$A$2:$A$17=$A46)*(RCEmp=AX$1),'RC'!$D$2:$AK$17)</f>
        <v>0</v>
      </c>
      <c r="AZ46" s="246"/>
    </row>
    <row r="47" spans="1:52" s="271" customFormat="1" x14ac:dyDescent="0.2">
      <c r="A47" s="247">
        <f t="shared" si="14"/>
        <v>42540</v>
      </c>
      <c r="B47" s="614" t="s">
        <v>155</v>
      </c>
      <c r="C47" s="249">
        <f>SUMPRODUCT((HoO!$A$2:$A$34=$A47)*(HoOEmp=C$1),HoO!$E$2:$Y$34)</f>
        <v>0</v>
      </c>
      <c r="D47" s="250">
        <f>SUMPRODUCT((HoO!$A$2:$A$34=$A47)*(HoOEmp=D$1),HoO!$E$2:$Y$34)</f>
        <v>0</v>
      </c>
      <c r="E47" s="250">
        <f>SUMPRODUCT((HoO!$A$2:$A$34=$A47)*(HoOEmp=E$1),HoO!$E$2:$Y$34)</f>
        <v>0</v>
      </c>
      <c r="F47" s="250">
        <f>SUMPRODUCT((HoO!$A$2:$A$34=$A47)*(HoOEmp=F$1),HoO!$E$2:$Y$34)</f>
        <v>0</v>
      </c>
      <c r="G47" s="250">
        <f>SUMPRODUCT((HoO!$A$2:$A$34=$A47)*(HoOEmp=G$1),HoO!$E$2:$Y$34)</f>
        <v>0</v>
      </c>
      <c r="H47" s="250">
        <f>SUMPRODUCT((HoO!$A$2:$A$34=$A47)*(HoOEmp=H$1),HoO!$E$2:$Y$34)</f>
        <v>0</v>
      </c>
      <c r="I47" s="250">
        <f>SUMPRODUCT((HoO!$A$2:$A$34=$A47)*(HoOEmp=I$1),HoO!$E$2:$Y$34)</f>
        <v>0</v>
      </c>
      <c r="J47" s="250">
        <f>SUMPRODUCT((HoO!$A$2:$A$34=$A47)*(HoOEmp=J$1),HoO!$E$2:$Y$34)</f>
        <v>0</v>
      </c>
      <c r="K47" s="250">
        <f>SUMPRODUCT((HoO!$A$2:$A$34=$A47)*(HoOEmp=K$1),HoO!$E$2:$Y$34)</f>
        <v>0</v>
      </c>
      <c r="L47" s="250">
        <f>SUMPRODUCT((HoO!$A$2:$A$34=$A47)*(HoOEmp=L$1),HoO!$E$2:$Y$34)</f>
        <v>0</v>
      </c>
      <c r="M47" s="250">
        <f>SUMPRODUCT((HoO!$A$2:$A$34=$A47)*(HoOEmp=M$1),HoO!$E$2:$Y$34)</f>
        <v>0</v>
      </c>
      <c r="N47" s="250">
        <f>SUMPRODUCT((HoO!$A$2:$A$34=$A47)*(HoOEmp=N$1),HoO!$E$2:$Y$34)</f>
        <v>0</v>
      </c>
      <c r="O47" s="250">
        <f>SUMPRODUCT((HoO!$A$2:$A$34=$A47)*(HoOEmp=O$1),HoO!$E$2:$Y$34)</f>
        <v>0</v>
      </c>
      <c r="P47" s="250">
        <f>SUMPRODUCT((HoO!$A$2:$A$34=$A47)*(HoOEmp=P$1),HoO!$E$2:$Y$34)</f>
        <v>0</v>
      </c>
      <c r="Q47" s="250">
        <f>SUMPRODUCT((HoO!$A$2:$A$34=$A47)*(HoOEmp=Q$1),HoO!$E$2:$Y$34)</f>
        <v>0</v>
      </c>
      <c r="R47" s="250">
        <f>SUMPRODUCT((HoO!$A$2:$A$34=$A47)*(HoOEmp=R$1),HoO!$E$2:$Y$34)</f>
        <v>0</v>
      </c>
      <c r="S47" s="250">
        <f>SUMPRODUCT((HoO!$A$2:$A$34=$A47)*(HoOEmp=S$1),HoO!$E$2:$Y$34)</f>
        <v>0</v>
      </c>
      <c r="T47" s="250">
        <f>SUMPRODUCT((HoO!$A$2:$A$34=$A47)*(HoOEmp=T$1),HoO!$E$2:$Y$34)</f>
        <v>0</v>
      </c>
      <c r="U47" s="250">
        <f>SUMPRODUCT((HoO!$A$2:$A$34=$A47)*(HoOEmp=U$1),HoO!$E$2:$Y$34)</f>
        <v>0</v>
      </c>
      <c r="V47" s="250">
        <f>SUMPRODUCT((HoO!$A$2:$A$34=$A47)*(HoOEmp=V$1),HoO!$E$2:$Y$34)</f>
        <v>0</v>
      </c>
      <c r="W47" s="250">
        <f>SUMPRODUCT((HoO!$A$2:$A$34=$A47)*(HoOEmp=W$1),HoO!$E$2:$Y$34)</f>
        <v>0</v>
      </c>
      <c r="X47" s="250">
        <f>SUMPRODUCT((HoO!$A$2:$A$34=$A47)*(HoOEmp=X$1),HoO!$E$2:$Y$34)</f>
        <v>0</v>
      </c>
      <c r="Y47" s="250">
        <f>SUMPRODUCT((HoO!$A$2:$A$34=$A47)*(HoOEmp=Y$1),HoO!$E$2:$Y$34)</f>
        <v>0</v>
      </c>
      <c r="Z47" s="250">
        <f>SUMPRODUCT((HoO!$A$2:$A$34=$A47)*(HoOEmp=Z$1),HoO!$E$2:$Y$34)</f>
        <v>0</v>
      </c>
      <c r="AA47" s="250">
        <f>SUMPRODUCT((HoO!$A$2:$A$34=$A47)*(HoOEmp=AA$1),HoO!$E$2:$Y$34)</f>
        <v>0</v>
      </c>
      <c r="AB47" s="250">
        <f>SUMPRODUCT((HoO!$A$2:$A$34=$A47)*(HoOEmp=AB$1),HoO!$E$2:$Y$34)</f>
        <v>0</v>
      </c>
      <c r="AC47" s="250">
        <f>SUMPRODUCT((HoO!$A$2:$A$34=$A47)*(HoOEmp=AC$1),HoO!$E$2:$Y$34)</f>
        <v>0</v>
      </c>
      <c r="AD47" s="250">
        <f>SUMPRODUCT((HoO!$A$2:$A$34=$A47)*(HoOEmp=AD$1),HoO!$E$2:$Y$34)</f>
        <v>0</v>
      </c>
      <c r="AE47" s="250">
        <f>SUMPRODUCT((HoO!$A$2:$A$34=$A47)*(HoOEmp=AE$1),HoO!$E$2:$Y$34)</f>
        <v>0</v>
      </c>
      <c r="AF47" s="250">
        <f>SUMPRODUCT((HoO!$A$2:$A$34=$A47)*(HoOEmp=AF$1),HoO!$E$2:$Y$34)</f>
        <v>0</v>
      </c>
      <c r="AG47" s="250">
        <f>SUMPRODUCT((HoO!$A$2:$A$34=$A47)*(HoOEmp=AG$1),HoO!$E$2:$Y$34)</f>
        <v>0</v>
      </c>
      <c r="AH47" s="250">
        <f>SUMPRODUCT((HoO!$A$2:$A$34=$A47)*(HoOEmp=AH$1),HoO!$E$2:$Y$34)</f>
        <v>0</v>
      </c>
      <c r="AI47" s="250">
        <f>SUMPRODUCT((HoO!$A$2:$A$34=$A47)*(HoOEmp=AI$1),HoO!$E$2:$Y$34)</f>
        <v>0</v>
      </c>
      <c r="AJ47" s="250">
        <f>SUMPRODUCT((HoO!$A$2:$A$34=$A47)*(HoOEmp=AJ$1),HoO!$E$2:$Y$34)</f>
        <v>0</v>
      </c>
      <c r="AK47" s="250">
        <f>SUMPRODUCT((HoO!$A$2:$A$34=$A47)*(HoOEmp=AK$1),HoO!$E$2:$Y$34)</f>
        <v>0</v>
      </c>
      <c r="AL47" s="250">
        <f>SUMPRODUCT((HoO!$A$2:$A$34=$A47)*(HoOEmp=AL$1),HoO!$E$2:$Y$34)</f>
        <v>0</v>
      </c>
      <c r="AM47" s="250">
        <f>SUMPRODUCT((HoO!$A$2:$A$34=$A47)*(HoOEmp=AM$1),HoO!$E$2:$Y$34)</f>
        <v>0</v>
      </c>
      <c r="AN47" s="250">
        <f>SUMPRODUCT((HoO!$A$2:$A$34=$A47)*(HoOEmp=AN$1),HoO!$E$2:$Y$34)</f>
        <v>0</v>
      </c>
      <c r="AO47" s="250">
        <f>SUMPRODUCT((HoO!$A$2:$A$34=$A47)*(HoOEmp=AO$1),HoO!$E$2:$Y$34)</f>
        <v>0</v>
      </c>
      <c r="AP47" s="250">
        <f>SUMPRODUCT((HoO!$A$2:$A$34=$A47)*(HoOEmp=AP$1),HoO!$E$2:$Y$34)</f>
        <v>0</v>
      </c>
      <c r="AQ47" s="250">
        <f>SUMPRODUCT((HoO!$A$2:$A$34=$A47)*(HoOEmp=AQ$1),HoO!$E$2:$Y$34)</f>
        <v>0</v>
      </c>
      <c r="AR47" s="250">
        <f>SUMPRODUCT((HoO!$A$2:$A$34=$A47)*(HoOEmp=AR$1),HoO!$E$2:$Y$34)</f>
        <v>0</v>
      </c>
      <c r="AS47" s="250">
        <f>SUMPRODUCT((HoO!$A$2:$A$34=$A47)*(HoOEmp=AS$1),HoO!$E$2:$Y$34)</f>
        <v>0</v>
      </c>
      <c r="AT47" s="250">
        <f>SUMPRODUCT((HoO!$A$2:$A$34=$A47)*(HoOEmp=AT$1),HoO!$E$2:$Y$34)</f>
        <v>0</v>
      </c>
      <c r="AU47" s="250">
        <f>SUMPRODUCT((HoO!$A$2:$A$34=$A47)*(HoOEmp=AU$1),HoO!$E$2:$Y$34)</f>
        <v>0</v>
      </c>
      <c r="AV47" s="250">
        <f>SUMPRODUCT((HoO!$A$2:$A$34=$A47)*(HoOEmp=AV$1),HoO!$E$2:$Y$34)</f>
        <v>0</v>
      </c>
      <c r="AW47" s="250">
        <f>SUMPRODUCT((HoO!$A$2:$A$34=$A47)*(HoOEmp=AW$1),HoO!$E$2:$Y$34)</f>
        <v>0</v>
      </c>
      <c r="AX47" s="467">
        <f>SUMPRODUCT((HoO!$A$2:$A$34=$A47)*(HoOEmp=AX$1),HoO!$E$2:$Y$34)</f>
        <v>0</v>
      </c>
      <c r="AZ47" s="246"/>
    </row>
    <row r="48" spans="1:52" s="271" customFormat="1" x14ac:dyDescent="0.2">
      <c r="A48" s="247">
        <f t="shared" si="14"/>
        <v>42540</v>
      </c>
      <c r="B48" s="255" t="s">
        <v>74</v>
      </c>
      <c r="C48" s="249">
        <f>SUMPRODUCT((TM!$A$2:$A$17=$A48)*(TMEmp=C$1),TM!$D$2:$AK$17)</f>
        <v>0</v>
      </c>
      <c r="D48" s="250">
        <f>SUMPRODUCT((TM!$A$2:$A$17=$A48)*(TMEmp=D$1),TM!$D$2:$AK$17)</f>
        <v>0</v>
      </c>
      <c r="E48" s="250">
        <f>SUMPRODUCT((TM!$A$2:$A$17=$A48)*(TMEmp=E$1),TM!$D$2:$AK$17)</f>
        <v>0</v>
      </c>
      <c r="F48" s="250">
        <f>SUMPRODUCT((TM!$A$2:$A$17=$A48)*(TMEmp=F$1),TM!$D$2:$AK$17)</f>
        <v>0</v>
      </c>
      <c r="G48" s="250">
        <f>SUMPRODUCT((TM!$A$2:$A$17=$A48)*(TMEmp=G$1),TM!$D$2:$AK$17)</f>
        <v>0</v>
      </c>
      <c r="H48" s="250">
        <f>SUMPRODUCT((TM!$A$2:$A$17=$A48)*(TMEmp=H$1),TM!$D$2:$AK$17)</f>
        <v>0</v>
      </c>
      <c r="I48" s="250">
        <f>SUMPRODUCT((TM!$A$2:$A$17=$A48)*(TMEmp=I$1),TM!$D$2:$AK$17)</f>
        <v>0</v>
      </c>
      <c r="J48" s="250">
        <f>SUMPRODUCT((TM!$A$2:$A$17=$A48)*(TMEmp=J$1),TM!$D$2:$AK$17)</f>
        <v>0</v>
      </c>
      <c r="K48" s="250">
        <f>SUMPRODUCT((TM!$A$2:$A$17=$A48)*(TMEmp=K$1),TM!$D$2:$AK$17)</f>
        <v>0</v>
      </c>
      <c r="L48" s="250">
        <f>SUMPRODUCT((TM!$A$2:$A$17=$A48)*(TMEmp=L$1),TM!$D$2:$AK$17)</f>
        <v>0</v>
      </c>
      <c r="M48" s="250">
        <f>SUMPRODUCT((TM!$A$2:$A$17=$A48)*(TMEmp=M$1),TM!$D$2:$AK$17)</f>
        <v>0</v>
      </c>
      <c r="N48" s="250">
        <f>SUMPRODUCT((TM!$A$2:$A$17=$A48)*(TMEmp=N$1),TM!$D$2:$AK$17)</f>
        <v>0</v>
      </c>
      <c r="O48" s="250">
        <f>SUMPRODUCT((TM!$A$2:$A$17=$A48)*(TMEmp=O$1),TM!$D$2:$AK$17)</f>
        <v>0</v>
      </c>
      <c r="P48" s="250">
        <f>SUMPRODUCT((TM!$A$2:$A$17=$A48)*(TMEmp=P$1),TM!$D$2:$AK$17)</f>
        <v>0</v>
      </c>
      <c r="Q48" s="250">
        <f>SUMPRODUCT((TM!$A$2:$A$17=$A48)*(TMEmp=Q$1),TM!$D$2:$AK$17)</f>
        <v>0</v>
      </c>
      <c r="R48" s="250">
        <f>SUMPRODUCT((TM!$A$2:$A$17=$A48)*(TMEmp=R$1),TM!$D$2:$AK$17)</f>
        <v>0</v>
      </c>
      <c r="S48" s="250">
        <f>SUMPRODUCT((TM!$A$2:$A$17=$A48)*(TMEmp=S$1),TM!$D$2:$AK$17)</f>
        <v>0</v>
      </c>
      <c r="T48" s="250">
        <f>SUMPRODUCT((TM!$A$2:$A$17=$A48)*(TMEmp=T$1),TM!$D$2:$AK$17)</f>
        <v>0</v>
      </c>
      <c r="U48" s="250">
        <f>SUMPRODUCT((TM!$A$2:$A$17=$A48)*(TMEmp=U$1),TM!$D$2:$AK$17)</f>
        <v>0</v>
      </c>
      <c r="V48" s="250">
        <f>SUMPRODUCT((TM!$A$2:$A$17=$A48)*(TMEmp=V$1),TM!$D$2:$AK$17)</f>
        <v>0</v>
      </c>
      <c r="W48" s="250">
        <f>SUMPRODUCT((TM!$A$2:$A$17=$A48)*(TMEmp=W$1),TM!$D$2:$AK$17)</f>
        <v>0</v>
      </c>
      <c r="X48" s="250">
        <f>SUMPRODUCT((TM!$A$2:$A$17=$A48)*(TMEmp=X$1),TM!$D$2:$AK$17)</f>
        <v>0</v>
      </c>
      <c r="Y48" s="250">
        <f>SUMPRODUCT((TM!$A$2:$A$17=$A48)*(TMEmp=Y$1),TM!$D$2:$AK$17)</f>
        <v>0</v>
      </c>
      <c r="Z48" s="250">
        <f>SUMPRODUCT((TM!$A$2:$A$17=$A48)*(TMEmp=Z$1),TM!$D$2:$AK$17)</f>
        <v>0</v>
      </c>
      <c r="AA48" s="250">
        <f>SUMPRODUCT((TM!$A$2:$A$17=$A48)*(TMEmp=AA$1),TM!$D$2:$AK$17)</f>
        <v>0</v>
      </c>
      <c r="AB48" s="250">
        <f>SUMPRODUCT((TM!$A$2:$A$17=$A48)*(TMEmp=AB$1),TM!$D$2:$AK$17)</f>
        <v>0</v>
      </c>
      <c r="AC48" s="250">
        <f>SUMPRODUCT((TM!$A$2:$A$17=$A48)*(TMEmp=AC$1),TM!$D$2:$AK$17)</f>
        <v>0</v>
      </c>
      <c r="AD48" s="250">
        <f>SUMPRODUCT((TM!$A$2:$A$17=$A48)*(TMEmp=AD$1),TM!$D$2:$AK$17)</f>
        <v>0</v>
      </c>
      <c r="AE48" s="250">
        <f>SUMPRODUCT((TM!$A$2:$A$17=$A48)*(TMEmp=AE$1),TM!$D$2:$AK$17)</f>
        <v>0</v>
      </c>
      <c r="AF48" s="250">
        <f>SUMPRODUCT((TM!$A$2:$A$17=$A48)*(TMEmp=AF$1),TM!$D$2:$AK$17)</f>
        <v>0</v>
      </c>
      <c r="AG48" s="250">
        <f>SUMPRODUCT((TM!$A$2:$A$17=$A48)*(TMEmp=AG$1),TM!$D$2:$AK$17)</f>
        <v>0</v>
      </c>
      <c r="AH48" s="250">
        <f>SUMPRODUCT((TM!$A$2:$A$17=$A48)*(TMEmp=AH$1),TM!$D$2:$AK$17)</f>
        <v>0</v>
      </c>
      <c r="AI48" s="250">
        <f>SUMPRODUCT((TM!$A$2:$A$17=$A48)*(TMEmp=AI$1),TM!$D$2:$AK$17)</f>
        <v>0</v>
      </c>
      <c r="AJ48" s="250">
        <f>SUMPRODUCT((TM!$A$2:$A$17=$A48)*(TMEmp=AJ$1),TM!$D$2:$AK$17)</f>
        <v>0</v>
      </c>
      <c r="AK48" s="250">
        <f>SUMPRODUCT((TM!$A$2:$A$17=$A48)*(TMEmp=AK$1),TM!$D$2:$AK$17)</f>
        <v>0</v>
      </c>
      <c r="AL48" s="250">
        <f>SUMPRODUCT((TM!$A$2:$A$17=$A48)*(TMEmp=AL$1),TM!$D$2:$AK$17)</f>
        <v>0</v>
      </c>
      <c r="AM48" s="250">
        <f>SUMPRODUCT((TM!$A$2:$A$17=$A48)*(TMEmp=AM$1),TM!$D$2:$AK$17)</f>
        <v>0</v>
      </c>
      <c r="AN48" s="250">
        <f>SUMPRODUCT((TM!$A$2:$A$17=$A48)*(TMEmp=AN$1),TM!$D$2:$AK$17)</f>
        <v>0</v>
      </c>
      <c r="AO48" s="250">
        <f>SUMPRODUCT((TM!$A$2:$A$17=$A48)*(TMEmp=AO$1),TM!$D$2:$AK$17)</f>
        <v>0</v>
      </c>
      <c r="AP48" s="250">
        <f>SUMPRODUCT((TM!$A$2:$A$17=$A48)*(TMEmp=AP$1),TM!$D$2:$AK$17)</f>
        <v>0</v>
      </c>
      <c r="AQ48" s="250">
        <f>SUMPRODUCT((TM!$A$2:$A$17=$A48)*(TMEmp=AQ$1),TM!$D$2:$AK$17)</f>
        <v>0</v>
      </c>
      <c r="AR48" s="250">
        <f>SUMPRODUCT((TM!$A$2:$A$17=$A48)*(TMEmp=AR$1),TM!$D$2:$AK$17)</f>
        <v>0</v>
      </c>
      <c r="AS48" s="250">
        <f>SUMPRODUCT((TM!$A$2:$A$17=$A48)*(TMEmp=AS$1),TM!$D$2:$AK$17)</f>
        <v>0</v>
      </c>
      <c r="AT48" s="250">
        <f>SUMPRODUCT((TM!$A$2:$A$17=$A48)*(TMEmp=AT$1),TM!$D$2:$AK$17)</f>
        <v>0</v>
      </c>
      <c r="AU48" s="250">
        <f>SUMPRODUCT((TM!$A$2:$A$17=$A48)*(TMEmp=AU$1),TM!$D$2:$AK$17)</f>
        <v>0</v>
      </c>
      <c r="AV48" s="250">
        <f>SUMPRODUCT((TM!$A$2:$A$17=$A48)*(TMEmp=AV$1),TM!$D$2:$AK$17)</f>
        <v>0</v>
      </c>
      <c r="AW48" s="250">
        <f>SUMPRODUCT((TM!$A$2:$A$17=$A48)*(TMEmp=AW$1),TM!$D$2:$AK$17)</f>
        <v>0</v>
      </c>
      <c r="AX48" s="467">
        <f>SUMPRODUCT((TM!$A$2:$A$17=$A48)*(TMEmp=AX$1),TM!$D$2:$AK$17)</f>
        <v>0</v>
      </c>
      <c r="AZ48" s="246"/>
    </row>
    <row r="49" spans="1:52" s="271" customFormat="1" x14ac:dyDescent="0.2">
      <c r="A49" s="256">
        <f t="shared" si="14"/>
        <v>42540</v>
      </c>
      <c r="B49" s="257" t="s">
        <v>72</v>
      </c>
      <c r="C49" s="258">
        <f>SUMPRODUCT((PC!$A$2:$A$80=$A49)*(PCEmp=C$1),PC!$D$2:$BD$80)</f>
        <v>0</v>
      </c>
      <c r="D49" s="259">
        <f>SUMPRODUCT((PC!$A$2:$A$80=$A49)*(PCEmp=D$1),PC!$D$2:$BD$80)</f>
        <v>0</v>
      </c>
      <c r="E49" s="259">
        <f>SUMPRODUCT((PC!$A$2:$A$80=$A49)*(PCEmp=E$1),PC!$D$2:$BD$80)</f>
        <v>0</v>
      </c>
      <c r="F49" s="259">
        <f>SUMPRODUCT((PC!$A$2:$A$80=$A49)*(PCEmp=F$1),PC!$D$2:$BD$80)</f>
        <v>0</v>
      </c>
      <c r="G49" s="259">
        <f>SUMPRODUCT((PC!$A$2:$A$80=$A49)*(PCEmp=G$1),PC!$D$2:$BD$80)</f>
        <v>0</v>
      </c>
      <c r="H49" s="259">
        <f>SUMPRODUCT((PC!$A$2:$A$80=$A49)*(PCEmp=H$1),PC!$D$2:$BD$80)</f>
        <v>0</v>
      </c>
      <c r="I49" s="259">
        <f>SUMPRODUCT((PC!$A$2:$A$80=$A49)*(PCEmp=I$1),PC!$D$2:$BD$80)</f>
        <v>0</v>
      </c>
      <c r="J49" s="259">
        <f>SUMPRODUCT((PC!$A$2:$A$80=$A49)*(PCEmp=J$1),PC!$D$2:$BD$80)</f>
        <v>0</v>
      </c>
      <c r="K49" s="259">
        <f>SUMPRODUCT((PC!$A$2:$A$80=$A49)*(PCEmp=K$1),PC!$D$2:$BD$80)</f>
        <v>0</v>
      </c>
      <c r="L49" s="259">
        <f>SUMPRODUCT((PC!$A$2:$A$80=$A49)*(PCEmp=L$1),PC!$D$2:$BD$80)</f>
        <v>0</v>
      </c>
      <c r="M49" s="259">
        <f>SUMPRODUCT((PC!$A$2:$A$80=$A49)*(PCEmp=M$1),PC!$D$2:$BD$80)</f>
        <v>0</v>
      </c>
      <c r="N49" s="259">
        <f>SUMPRODUCT((PC!$A$2:$A$80=$A49)*(PCEmp=N$1),PC!$D$2:$BD$80)</f>
        <v>0</v>
      </c>
      <c r="O49" s="259">
        <f>SUMPRODUCT((PC!$A$2:$A$80=$A49)*(PCEmp=O$1),PC!$D$2:$BD$80)</f>
        <v>0</v>
      </c>
      <c r="P49" s="259">
        <f>SUMPRODUCT((PC!$A$2:$A$80=$A49)*(PCEmp=P$1),PC!$D$2:$BD$80)</f>
        <v>0</v>
      </c>
      <c r="Q49" s="259">
        <f>SUMPRODUCT((PC!$A$2:$A$80=$A49)*(PCEmp=Q$1),PC!$D$2:$BD$80)</f>
        <v>0</v>
      </c>
      <c r="R49" s="259">
        <f>SUMPRODUCT((PC!$A$2:$A$80=$A49)*(PCEmp=R$1),PC!$D$2:$BD$80)</f>
        <v>0</v>
      </c>
      <c r="S49" s="259">
        <f>SUMPRODUCT((PC!$A$2:$A$80=$A49)*(PCEmp=S$1),PC!$D$2:$BD$80)</f>
        <v>0</v>
      </c>
      <c r="T49" s="259">
        <f>SUMPRODUCT((PC!$A$2:$A$80=$A49)*(PCEmp=T$1),PC!$D$2:$BD$80)</f>
        <v>0</v>
      </c>
      <c r="U49" s="259">
        <f>SUMPRODUCT((PC!$A$2:$A$80=$A49)*(PCEmp=U$1),PC!$D$2:$BD$80)</f>
        <v>0</v>
      </c>
      <c r="V49" s="259">
        <f>SUMPRODUCT((PC!$A$2:$A$80=$A49)*(PCEmp=V$1),PC!$D$2:$BD$80)</f>
        <v>0</v>
      </c>
      <c r="W49" s="259">
        <f>SUMPRODUCT((PC!$A$2:$A$80=$A49)*(PCEmp=W$1),PC!$D$2:$BD$80)</f>
        <v>0</v>
      </c>
      <c r="X49" s="259">
        <f>SUMPRODUCT((PC!$A$2:$A$80=$A49)*(PCEmp=X$1),PC!$D$2:$BD$80)</f>
        <v>0</v>
      </c>
      <c r="Y49" s="259">
        <f>SUMPRODUCT((PC!$A$2:$A$80=$A49)*(PCEmp=Y$1),PC!$D$2:$BD$80)</f>
        <v>0</v>
      </c>
      <c r="Z49" s="259">
        <f>SUMPRODUCT((PC!$A$2:$A$80=$A49)*(PCEmp=Z$1),PC!$D$2:$BD$80)</f>
        <v>0</v>
      </c>
      <c r="AA49" s="259">
        <f>SUMPRODUCT((PC!$A$2:$A$80=$A49)*(PCEmp=AA$1),PC!$D$2:$BD$80)</f>
        <v>0</v>
      </c>
      <c r="AB49" s="259">
        <f>SUMPRODUCT((PC!$A$2:$A$80=$A49)*(PCEmp=AB$1),PC!$D$2:$BD$80)</f>
        <v>0</v>
      </c>
      <c r="AC49" s="259">
        <f>SUMPRODUCT((PC!$A$2:$A$80=$A49)*(PCEmp=AC$1),PC!$D$2:$BD$80)</f>
        <v>0</v>
      </c>
      <c r="AD49" s="259">
        <f>SUMPRODUCT((PC!$A$2:$A$80=$A49)*(PCEmp=AD$1),PC!$D$2:$BD$80)</f>
        <v>0</v>
      </c>
      <c r="AE49" s="259">
        <f>SUMPRODUCT((PC!$A$2:$A$80=$A49)*(PCEmp=AE$1),PC!$D$2:$BD$80)</f>
        <v>0</v>
      </c>
      <c r="AF49" s="259">
        <f>SUMPRODUCT((PC!$A$2:$A$80=$A49)*(PCEmp=AF$1),PC!$D$2:$BD$80)</f>
        <v>0</v>
      </c>
      <c r="AG49" s="259">
        <f>SUMPRODUCT((PC!$A$2:$A$80=$A49)*(PCEmp=AG$1),PC!$D$2:$BD$80)</f>
        <v>0</v>
      </c>
      <c r="AH49" s="259">
        <f>SUMPRODUCT((PC!$A$2:$A$80=$A49)*(PCEmp=AH$1),PC!$D$2:$BD$80)</f>
        <v>0</v>
      </c>
      <c r="AI49" s="259">
        <f>SUMPRODUCT((PC!$A$2:$A$80=$A49)*(PCEmp=AI$1),PC!$D$2:$BD$80)</f>
        <v>0</v>
      </c>
      <c r="AJ49" s="259">
        <f>SUMPRODUCT((PC!$A$2:$A$80=$A49)*(PCEmp=AJ$1),PC!$D$2:$BD$80)</f>
        <v>0</v>
      </c>
      <c r="AK49" s="259">
        <f>SUMPRODUCT((PC!$A$2:$A$80=$A49)*(PCEmp=AK$1),PC!$D$2:$BD$80)</f>
        <v>0</v>
      </c>
      <c r="AL49" s="259">
        <f>SUMPRODUCT((PC!$A$2:$A$80=$A49)*(PCEmp=AL$1),PC!$D$2:$BD$80)</f>
        <v>0</v>
      </c>
      <c r="AM49" s="259">
        <f>SUMPRODUCT((PC!$A$2:$A$80=$A49)*(PCEmp=AM$1),PC!$D$2:$BD$80)</f>
        <v>0</v>
      </c>
      <c r="AN49" s="259">
        <f>SUMPRODUCT((PC!$A$2:$A$80=$A49)*(PCEmp=AN$1),PC!$D$2:$BD$80)</f>
        <v>0</v>
      </c>
      <c r="AO49" s="259">
        <f>SUMPRODUCT((PC!$A$2:$A$80=$A49)*(PCEmp=AO$1),PC!$D$2:$BD$80)</f>
        <v>0</v>
      </c>
      <c r="AP49" s="259">
        <f>SUMPRODUCT((PC!$A$2:$A$80=$A49)*(PCEmp=AP$1),PC!$D$2:$BD$80)</f>
        <v>0</v>
      </c>
      <c r="AQ49" s="259">
        <f>SUMPRODUCT((PC!$A$2:$A$80=$A49)*(PCEmp=AQ$1),PC!$D$2:$BD$80)</f>
        <v>0</v>
      </c>
      <c r="AR49" s="259">
        <f>SUMPRODUCT((PC!$A$2:$A$80=$A49)*(PCEmp=AR$1),PC!$D$2:$BD$80)</f>
        <v>0</v>
      </c>
      <c r="AS49" s="259">
        <f>SUMPRODUCT((PC!$A$2:$A$80=$A49)*(PCEmp=AS$1),PC!$D$2:$BD$80)</f>
        <v>0</v>
      </c>
      <c r="AT49" s="259">
        <f>SUMPRODUCT((PC!$A$2:$A$80=$A49)*(PCEmp=AT$1),PC!$D$2:$BD$80)</f>
        <v>0</v>
      </c>
      <c r="AU49" s="259">
        <f>SUMPRODUCT((PC!$A$2:$A$80=$A49)*(PCEmp=AU$1),PC!$D$2:$BD$80)</f>
        <v>0</v>
      </c>
      <c r="AV49" s="259">
        <f>SUMPRODUCT((PC!$A$2:$A$80=$A49)*(PCEmp=AV$1),PC!$D$2:$BD$80)</f>
        <v>0</v>
      </c>
      <c r="AW49" s="259">
        <f>SUMPRODUCT((PC!$A$2:$A$80=$A49)*(PCEmp=AW$1),PC!$D$2:$BD$80)</f>
        <v>0</v>
      </c>
      <c r="AX49" s="468">
        <f>SUMPRODUCT((PC!$A$2:$A$80=$A49)*(PCEmp=AX$1),PC!$D$2:$BD$80)</f>
        <v>0</v>
      </c>
      <c r="AZ49" s="246"/>
    </row>
    <row r="50" spans="1:52" s="271" customFormat="1" x14ac:dyDescent="0.2">
      <c r="A50" s="247">
        <f t="shared" si="14"/>
        <v>42540</v>
      </c>
      <c r="B50" s="254" t="s">
        <v>85</v>
      </c>
      <c r="C50" s="249">
        <f>SUMPRODUCT((RF!$A$2:$A$17=$A50)*(RFEmp=C$1)*(RF!$H$21:$AO$21="RF Lead"),RF!$H$2:$AO$17)</f>
        <v>0</v>
      </c>
      <c r="D50" s="250">
        <f>SUMPRODUCT((RF!$A$2:$A$17=$A50)*(RFEmp=D$1)*(RF!$H$21:$AO$21="RF Lead"),RF!$H$2:$AO$17)</f>
        <v>5.25</v>
      </c>
      <c r="E50" s="250">
        <f>SUMPRODUCT((RF!$A$2:$A$17=$A50)*(RFEmp=E$1)*(RF!$H$21:$AO$21="RF Lead"),RF!$H$2:$AO$17)</f>
        <v>0</v>
      </c>
      <c r="F50" s="250">
        <f>SUMPRODUCT((RF!$A$2:$A$17=$A50)*(RFEmp=F$1)*(RF!$H$21:$AO$21="RF Lead"),RF!$H$2:$AO$17)</f>
        <v>0</v>
      </c>
      <c r="G50" s="250">
        <f>SUMPRODUCT((RF!$A$2:$A$17=$A50)*(RFEmp=G$1)*(RF!$H$21:$AO$21="RF Lead"),RF!$H$2:$AO$17)</f>
        <v>0</v>
      </c>
      <c r="H50" s="250">
        <f>SUMPRODUCT((RF!$A$2:$A$17=$A50)*(RFEmp=H$1)*(RF!$H$21:$AO$21="RF Lead"),RF!$H$2:$AO$17)</f>
        <v>0</v>
      </c>
      <c r="I50" s="250">
        <f>SUMPRODUCT((RF!$A$2:$A$17=$A50)*(RFEmp=I$1)*(RF!$H$21:$AO$21="RF Lead"),RF!$H$2:$AO$17)</f>
        <v>0</v>
      </c>
      <c r="J50" s="250">
        <f>SUMPRODUCT((RF!$A$2:$A$17=$A50)*(RFEmp=J$1)*(RF!$H$21:$AO$21="RF Lead"),RF!$H$2:$AO$17)</f>
        <v>0</v>
      </c>
      <c r="K50" s="250">
        <f>SUMPRODUCT((RF!$A$2:$A$17=$A50)*(RFEmp=K$1)*(RF!$H$21:$AO$21="RF Lead"),RF!$H$2:$AO$17)</f>
        <v>0</v>
      </c>
      <c r="L50" s="250">
        <f>SUMPRODUCT((RF!$A$2:$A$17=$A50)*(RFEmp=L$1)*(RF!$H$21:$AO$21="RF Lead"),RF!$H$2:$AO$17)</f>
        <v>0</v>
      </c>
      <c r="M50" s="250">
        <f>SUMPRODUCT((RF!$A$2:$A$17=$A50)*(RFEmp=M$1)*(RF!$H$21:$AO$21="RF Lead"),RF!$H$2:$AO$17)</f>
        <v>0</v>
      </c>
      <c r="N50" s="250">
        <f>SUMPRODUCT((RF!$A$2:$A$17=$A50)*(RFEmp=N$1)*(RF!$H$21:$AO$21="RF Lead"),RF!$H$2:$AO$17)</f>
        <v>0</v>
      </c>
      <c r="O50" s="250">
        <f>SUMPRODUCT((RF!$A$2:$A$17=$A50)*(RFEmp=O$1)*(RF!$H$21:$AO$21="RF Lead"),RF!$H$2:$AO$17)</f>
        <v>0</v>
      </c>
      <c r="P50" s="250">
        <f>SUMPRODUCT((RF!$A$2:$A$17=$A50)*(RFEmp=P$1)*(RF!$H$21:$AO$21="RF Lead"),RF!$H$2:$AO$17)</f>
        <v>0</v>
      </c>
      <c r="Q50" s="250">
        <f>SUMPRODUCT((RF!$A$2:$A$17=$A50)*(RFEmp=Q$1)*(RF!$H$21:$AO$21="RF Lead"),RF!$H$2:$AO$17)</f>
        <v>0</v>
      </c>
      <c r="R50" s="250">
        <f>SUMPRODUCT((RF!$A$2:$A$17=$A50)*(RFEmp=R$1)*(RF!$H$21:$AO$21="RF Lead"),RF!$H$2:$AO$17)</f>
        <v>0</v>
      </c>
      <c r="S50" s="250">
        <f>SUMPRODUCT((RF!$A$2:$A$17=$A50)*(RFEmp=S$1)*(RF!$H$21:$AO$21="RF Lead"),RF!$H$2:$AO$17)</f>
        <v>0</v>
      </c>
      <c r="T50" s="250">
        <f>SUMPRODUCT((RF!$A$2:$A$17=$A50)*(RFEmp=T$1)*(RF!$H$21:$AO$21="RF Lead"),RF!$H$2:$AO$17)</f>
        <v>0</v>
      </c>
      <c r="U50" s="250">
        <f>SUMPRODUCT((RF!$A$2:$A$17=$A50)*(RFEmp=U$1)*(RF!$H$21:$AO$21="RF Lead"),RF!$H$2:$AO$17)</f>
        <v>0</v>
      </c>
      <c r="V50" s="250">
        <f>SUMPRODUCT((RF!$A$2:$A$17=$A50)*(RFEmp=V$1)*(RF!$H$21:$AO$21="RF Lead"),RF!$H$2:$AO$17)</f>
        <v>0</v>
      </c>
      <c r="W50" s="250">
        <f>SUMPRODUCT((RF!$A$2:$A$17=$A50)*(RFEmp=W$1)*(RF!$H$21:$AO$21="RF Lead"),RF!$H$2:$AO$17)</f>
        <v>0</v>
      </c>
      <c r="X50" s="250">
        <f>SUMPRODUCT((RF!$A$2:$A$17=$A50)*(RFEmp=X$1)*(RF!$H$21:$AO$21="RF Lead"),RF!$H$2:$AO$17)</f>
        <v>0</v>
      </c>
      <c r="Y50" s="250">
        <f>SUMPRODUCT((RF!$A$2:$A$17=$A50)*(RFEmp=Y$1)*(RF!$H$21:$AO$21="RF Lead"),RF!$H$2:$AO$17)</f>
        <v>0</v>
      </c>
      <c r="Z50" s="250">
        <f>SUMPRODUCT((RF!$A$2:$A$17=$A50)*(RFEmp=Z$1)*(RF!$H$21:$AO$21="RF Lead"),RF!$H$2:$AO$17)</f>
        <v>0</v>
      </c>
      <c r="AA50" s="250">
        <f>SUMPRODUCT((RF!$A$2:$A$17=$A50)*(RFEmp=AA$1)*(RF!$H$21:$AO$21="RF Lead"),RF!$H$2:$AO$17)</f>
        <v>0</v>
      </c>
      <c r="AB50" s="250">
        <f>SUMPRODUCT((RF!$A$2:$A$17=$A50)*(RFEmp=AB$1)*(RF!$H$21:$AO$21="RF Lead"),RF!$H$2:$AO$17)</f>
        <v>0</v>
      </c>
      <c r="AC50" s="250">
        <f>SUMPRODUCT((RF!$A$2:$A$17=$A50)*(RFEmp=AC$1)*(RF!$H$21:$AO$21="RF Lead"),RF!$H$2:$AO$17)</f>
        <v>0</v>
      </c>
      <c r="AD50" s="250">
        <f>SUMPRODUCT((RF!$A$2:$A$17=$A50)*(RFEmp=AD$1)*(RF!$H$21:$AO$21="RF Lead"),RF!$H$2:$AO$17)</f>
        <v>0</v>
      </c>
      <c r="AE50" s="250">
        <f>SUMPRODUCT((RF!$A$2:$A$17=$A50)*(RFEmp=AE$1)*(RF!$H$21:$AO$21="RF Lead"),RF!$H$2:$AO$17)</f>
        <v>0</v>
      </c>
      <c r="AF50" s="250">
        <f>SUMPRODUCT((RF!$A$2:$A$17=$A50)*(RFEmp=AF$1)*(RF!$H$21:$AO$21="RF Lead"),RF!$H$2:$AO$17)</f>
        <v>0</v>
      </c>
      <c r="AG50" s="250">
        <f>SUMPRODUCT((RF!$A$2:$A$17=$A50)*(RFEmp=AG$1)*(RF!$H$21:$AO$21="RF Lead"),RF!$H$2:$AO$17)</f>
        <v>0</v>
      </c>
      <c r="AH50" s="250">
        <f>SUMPRODUCT((RF!$A$2:$A$17=$A50)*(RFEmp=AH$1)*(RF!$H$21:$AO$21="RF Lead"),RF!$H$2:$AO$17)</f>
        <v>0</v>
      </c>
      <c r="AI50" s="250">
        <f>SUMPRODUCT((RF!$A$2:$A$17=$A50)*(RFEmp=AI$1)*(RF!$H$21:$AO$21="RF Lead"),RF!$H$2:$AO$17)</f>
        <v>0</v>
      </c>
      <c r="AJ50" s="250">
        <f>SUMPRODUCT((RF!$A$2:$A$17=$A50)*(RFEmp=AJ$1)*(RF!$H$21:$AO$21="RF Lead"),RF!$H$2:$AO$17)</f>
        <v>0</v>
      </c>
      <c r="AK50" s="250">
        <f>SUMPRODUCT((RF!$A$2:$A$17=$A50)*(RFEmp=AK$1)*(RF!$H$21:$AO$21="RF Lead"),RF!$H$2:$AO$17)</f>
        <v>0</v>
      </c>
      <c r="AL50" s="250">
        <f>SUMPRODUCT((RF!$A$2:$A$17=$A50)*(RFEmp=AL$1)*(RF!$H$21:$AO$21="RF Lead"),RF!$H$2:$AO$17)</f>
        <v>0</v>
      </c>
      <c r="AM50" s="250">
        <f>SUMPRODUCT((RF!$A$2:$A$17=$A50)*(RFEmp=AM$1)*(RF!$H$21:$AO$21="RF Lead"),RF!$H$2:$AO$17)</f>
        <v>0</v>
      </c>
      <c r="AN50" s="250">
        <f>SUMPRODUCT((RF!$A$2:$A$17=$A50)*(RFEmp=AN$1)*(RF!$H$21:$AO$21="RF Lead"),RF!$H$2:$AO$17)</f>
        <v>0</v>
      </c>
      <c r="AO50" s="250">
        <f>SUMPRODUCT((RF!$A$2:$A$17=$A50)*(RFEmp=AO$1)*(RF!$H$21:$AO$21="RF Lead"),RF!$H$2:$AO$17)</f>
        <v>0</v>
      </c>
      <c r="AP50" s="250">
        <f>SUMPRODUCT((RF!$A$2:$A$17=$A50)*(RFEmp=AP$1)*(RF!$H$21:$AO$21="RF Lead"),RF!$H$2:$AO$17)</f>
        <v>0</v>
      </c>
      <c r="AQ50" s="250">
        <f>SUMPRODUCT((RF!$A$2:$A$17=$A50)*(RFEmp=AQ$1)*(RF!$H$21:$AO$21="RF Lead"),RF!$H$2:$AO$17)</f>
        <v>0</v>
      </c>
      <c r="AR50" s="250">
        <f>SUMPRODUCT((RF!$A$2:$A$17=$A50)*(RFEmp=AR$1)*(RF!$H$21:$AO$21="RF Lead"),RF!$H$2:$AO$17)</f>
        <v>0</v>
      </c>
      <c r="AS50" s="250">
        <f>SUMPRODUCT((RF!$A$2:$A$17=$A50)*(RFEmp=AS$1)*(RF!$H$21:$AO$21="RF Lead"),RF!$H$2:$AO$17)</f>
        <v>0</v>
      </c>
      <c r="AT50" s="250">
        <f>SUMPRODUCT((RF!$A$2:$A$17=$A50)*(RFEmp=AT$1)*(RF!$H$21:$AO$21="RF Lead"),RF!$H$2:$AO$17)</f>
        <v>0</v>
      </c>
      <c r="AU50" s="250">
        <f>SUMPRODUCT((RF!$A$2:$A$17=$A50)*(RFEmp=AU$1)*(RF!$H$21:$AO$21="RF Lead"),RF!$H$2:$AO$17)</f>
        <v>0</v>
      </c>
      <c r="AV50" s="250">
        <f>SUMPRODUCT((RF!$A$2:$A$17=$A50)*(RFEmp=AV$1)*(RF!$H$21:$AO$21="RF Lead"),RF!$H$2:$AO$17)</f>
        <v>0</v>
      </c>
      <c r="AW50" s="250">
        <f>SUMPRODUCT((RF!$A$2:$A$17=$A50)*(RFEmp=AW$1)*(RF!$H$21:$AO$21="RF Lead"),RF!$H$2:$AO$17)</f>
        <v>0</v>
      </c>
      <c r="AX50" s="467">
        <f>SUMPRODUCT((RF!$A$2:$A$17=$A50)*(RFEmp=AX$1)*(RF!$H$21:$AO$21="RF Lead"),RF!$H$2:$AO$17)</f>
        <v>0</v>
      </c>
      <c r="AZ50" s="246"/>
    </row>
    <row r="51" spans="1:52" s="271" customFormat="1" x14ac:dyDescent="0.2">
      <c r="A51" s="260">
        <f t="shared" si="14"/>
        <v>42540</v>
      </c>
      <c r="B51" s="261" t="str">
        <f>Total!$M$1</f>
        <v>SC</v>
      </c>
      <c r="C51" s="249">
        <f>SUMPRODUCT((SC!$A$2:$A$34=$A51)*(SCEmp=C$1),SC!$F$2:$Z$34)</f>
        <v>0</v>
      </c>
      <c r="D51" s="250">
        <f>SUMPRODUCT((SC!$A$2:$A$34=$A51)*(SCEmp=D$1),SC!$F$2:$Z$34)</f>
        <v>0</v>
      </c>
      <c r="E51" s="250">
        <f>SUMPRODUCT((SC!$A$2:$A$34=$A51)*(SCEmp=E$1),SC!$F$2:$Z$34)</f>
        <v>0</v>
      </c>
      <c r="F51" s="250">
        <f>SUMPRODUCT((SC!$A$2:$A$34=$A51)*(SCEmp=F$1),SC!$F$2:$Z$34)</f>
        <v>0</v>
      </c>
      <c r="G51" s="250">
        <f>SUMPRODUCT((SC!$A$2:$A$34=$A51)*(SCEmp=G$1),SC!$F$2:$Z$34)</f>
        <v>0</v>
      </c>
      <c r="H51" s="250">
        <f>SUMPRODUCT((SC!$A$2:$A$34=$A51)*(SCEmp=H$1),SC!$F$2:$Z$34)</f>
        <v>0</v>
      </c>
      <c r="I51" s="250">
        <f>SUMPRODUCT((SC!$A$2:$A$34=$A51)*(SCEmp=I$1),SC!$F$2:$Z$34)</f>
        <v>0</v>
      </c>
      <c r="J51" s="250">
        <f>SUMPRODUCT((SC!$A$2:$A$34=$A51)*(SCEmp=J$1),SC!$F$2:$Z$34)</f>
        <v>0</v>
      </c>
      <c r="K51" s="250">
        <f>SUMPRODUCT((SC!$A$2:$A$34=$A51)*(SCEmp=K$1),SC!$F$2:$Z$34)</f>
        <v>0</v>
      </c>
      <c r="L51" s="250">
        <f>SUMPRODUCT((SC!$A$2:$A$34=$A51)*(SCEmp=L$1),SC!$F$2:$Z$34)</f>
        <v>0</v>
      </c>
      <c r="M51" s="250">
        <f>SUMPRODUCT((SC!$A$2:$A$34=$A51)*(SCEmp=M$1),SC!$F$2:$Z$34)</f>
        <v>0</v>
      </c>
      <c r="N51" s="250">
        <f>SUMPRODUCT((SC!$A$2:$A$34=$A51)*(SCEmp=N$1),SC!$F$2:$Z$34)</f>
        <v>0</v>
      </c>
      <c r="O51" s="250">
        <f>SUMPRODUCT((SC!$A$2:$A$34=$A51)*(SCEmp=O$1),SC!$F$2:$Z$34)</f>
        <v>0</v>
      </c>
      <c r="P51" s="250">
        <f>SUMPRODUCT((SC!$A$2:$A$34=$A51)*(SCEmp=P$1),SC!$F$2:$Z$34)</f>
        <v>0</v>
      </c>
      <c r="Q51" s="250">
        <f>SUMPRODUCT((SC!$A$2:$A$34=$A51)*(SCEmp=Q$1),SC!$F$2:$Z$34)</f>
        <v>0</v>
      </c>
      <c r="R51" s="250">
        <f>SUMPRODUCT((SC!$A$2:$A$34=$A51)*(SCEmp=R$1),SC!$F$2:$Z$34)</f>
        <v>0</v>
      </c>
      <c r="S51" s="250">
        <f>SUMPRODUCT((SC!$A$2:$A$34=$A51)*(SCEmp=S$1),SC!$F$2:$Z$34)</f>
        <v>0</v>
      </c>
      <c r="T51" s="250">
        <f>SUMPRODUCT((SC!$A$2:$A$34=$A51)*(SCEmp=T$1),SC!$F$2:$Z$34)</f>
        <v>0</v>
      </c>
      <c r="U51" s="250">
        <f>SUMPRODUCT((SC!$A$2:$A$34=$A51)*(SCEmp=U$1),SC!$F$2:$Z$34)</f>
        <v>0</v>
      </c>
      <c r="V51" s="250">
        <f>SUMPRODUCT((SC!$A$2:$A$34=$A51)*(SCEmp=V$1),SC!$F$2:$Z$34)</f>
        <v>0</v>
      </c>
      <c r="W51" s="250">
        <f>SUMPRODUCT((SC!$A$2:$A$34=$A51)*(SCEmp=W$1),SC!$F$2:$Z$34)</f>
        <v>0</v>
      </c>
      <c r="X51" s="250">
        <f>SUMPRODUCT((SC!$A$2:$A$34=$A51)*(SCEmp=X$1),SC!$F$2:$Z$34)</f>
        <v>0</v>
      </c>
      <c r="Y51" s="250">
        <f>SUMPRODUCT((SC!$A$2:$A$34=$A51)*(SCEmp=Y$1),SC!$F$2:$Z$34)</f>
        <v>0</v>
      </c>
      <c r="Z51" s="250">
        <f>SUMPRODUCT((SC!$A$2:$A$34=$A51)*(SCEmp=Z$1),SC!$F$2:$Z$34)</f>
        <v>0</v>
      </c>
      <c r="AA51" s="250">
        <f>SUMPRODUCT((SC!$A$2:$A$34=$A51)*(SCEmp=AA$1),SC!$F$2:$Z$34)</f>
        <v>0</v>
      </c>
      <c r="AB51" s="250">
        <f>SUMPRODUCT((SC!$A$2:$A$34=$A51)*(SCEmp=AB$1),SC!$F$2:$Z$34)</f>
        <v>0</v>
      </c>
      <c r="AC51" s="250">
        <f>SUMPRODUCT((SC!$A$2:$A$34=$A51)*(SCEmp=AC$1),SC!$F$2:$Z$34)</f>
        <v>0</v>
      </c>
      <c r="AD51" s="250">
        <f>SUMPRODUCT((SC!$A$2:$A$34=$A51)*(SCEmp=AD$1),SC!$F$2:$Z$34)</f>
        <v>0</v>
      </c>
      <c r="AE51" s="250">
        <f>SUMPRODUCT((SC!$A$2:$A$34=$A51)*(SCEmp=AE$1),SC!$F$2:$Z$34)</f>
        <v>0</v>
      </c>
      <c r="AF51" s="250">
        <f>SUMPRODUCT((SC!$A$2:$A$34=$A51)*(SCEmp=AF$1),SC!$F$2:$Z$34)</f>
        <v>0</v>
      </c>
      <c r="AG51" s="250">
        <f>SUMPRODUCT((SC!$A$2:$A$34=$A51)*(SCEmp=AG$1),SC!$F$2:$Z$34)</f>
        <v>0</v>
      </c>
      <c r="AH51" s="250">
        <f>SUMPRODUCT((SC!$A$2:$A$34=$A51)*(SCEmp=AH$1),SC!$F$2:$Z$34)</f>
        <v>0</v>
      </c>
      <c r="AI51" s="250">
        <f>SUMPRODUCT((SC!$A$2:$A$34=$A51)*(SCEmp=AI$1),SC!$F$2:$Z$34)</f>
        <v>0</v>
      </c>
      <c r="AJ51" s="250">
        <f>SUMPRODUCT((SC!$A$2:$A$34=$A51)*(SCEmp=AJ$1),SC!$F$2:$Z$34)</f>
        <v>0</v>
      </c>
      <c r="AK51" s="250">
        <f>SUMPRODUCT((SC!$A$2:$A$34=$A51)*(SCEmp=AK$1),SC!$F$2:$Z$34)</f>
        <v>0</v>
      </c>
      <c r="AL51" s="250">
        <f>SUMPRODUCT((SC!$A$2:$A$34=$A51)*(SCEmp=AL$1),SC!$F$2:$Z$34)</f>
        <v>0</v>
      </c>
      <c r="AM51" s="250">
        <f>SUMPRODUCT((SC!$A$2:$A$34=$A51)*(SCEmp=AM$1),SC!$F$2:$Z$34)</f>
        <v>0</v>
      </c>
      <c r="AN51" s="250">
        <f>SUMPRODUCT((SC!$A$2:$A$34=$A51)*(SCEmp=AN$1),SC!$F$2:$Z$34)</f>
        <v>0</v>
      </c>
      <c r="AO51" s="250">
        <f>SUMPRODUCT((SC!$A$2:$A$34=$A51)*(SCEmp=AO$1),SC!$F$2:$Z$34)</f>
        <v>0</v>
      </c>
      <c r="AP51" s="250">
        <f>SUMPRODUCT((SC!$A$2:$A$34=$A51)*(SCEmp=AP$1),SC!$F$2:$Z$34)</f>
        <v>0</v>
      </c>
      <c r="AQ51" s="250">
        <f>SUMPRODUCT((SC!$A$2:$A$34=$A51)*(SCEmp=AQ$1),SC!$F$2:$Z$34)</f>
        <v>0</v>
      </c>
      <c r="AR51" s="250">
        <f>SUMPRODUCT((SC!$A$2:$A$34=$A51)*(SCEmp=AR$1),SC!$F$2:$Z$34)</f>
        <v>0</v>
      </c>
      <c r="AS51" s="250">
        <f>SUMPRODUCT((SC!$A$2:$A$34=$A51)*(SCEmp=AS$1),SC!$F$2:$Z$34)</f>
        <v>0</v>
      </c>
      <c r="AT51" s="250">
        <f>SUMPRODUCT((SC!$A$2:$A$34=$A51)*(SCEmp=AT$1),SC!$F$2:$Z$34)</f>
        <v>0</v>
      </c>
      <c r="AU51" s="250">
        <f>SUMPRODUCT((SC!$A$2:$A$34=$A51)*(SCEmp=AU$1),SC!$F$2:$Z$34)</f>
        <v>0</v>
      </c>
      <c r="AV51" s="250">
        <f>SUMPRODUCT((SC!$A$2:$A$34=$A51)*(SCEmp=AV$1),SC!$F$2:$Z$34)</f>
        <v>0</v>
      </c>
      <c r="AW51" s="250">
        <f>SUMPRODUCT((SC!$A$2:$A$34=$A51)*(SCEmp=AW$1),SC!$F$2:$Z$34)</f>
        <v>0</v>
      </c>
      <c r="AX51" s="467">
        <f>SUMPRODUCT((SC!$A$2:$A$34=$A51)*(SCEmp=AX$1),SC!$F$2:$Z$34)</f>
        <v>0</v>
      </c>
      <c r="AZ51" s="246"/>
    </row>
    <row r="52" spans="1:52" s="271" customFormat="1" x14ac:dyDescent="0.2">
      <c r="A52" s="262">
        <f t="shared" si="14"/>
        <v>42540</v>
      </c>
      <c r="B52" s="263" t="s">
        <v>87</v>
      </c>
      <c r="C52" s="264">
        <f t="shared" ref="C52:AN52" si="21">IF(SUM(C41:C51)&gt;8,SUM(C41:C51)-8,0)+IF(SUM(C41:C51)&gt;12,SUM(C41:C51)-12,0)</f>
        <v>0</v>
      </c>
      <c r="D52" s="265">
        <f t="shared" si="21"/>
        <v>0</v>
      </c>
      <c r="E52" s="265">
        <f t="shared" si="21"/>
        <v>0</v>
      </c>
      <c r="F52" s="265">
        <f t="shared" si="21"/>
        <v>0</v>
      </c>
      <c r="G52" s="265">
        <f t="shared" si="21"/>
        <v>0</v>
      </c>
      <c r="H52" s="265">
        <f t="shared" si="21"/>
        <v>0</v>
      </c>
      <c r="I52" s="265">
        <f t="shared" si="21"/>
        <v>0</v>
      </c>
      <c r="J52" s="265">
        <f t="shared" si="21"/>
        <v>0</v>
      </c>
      <c r="K52" s="265">
        <f t="shared" si="21"/>
        <v>0</v>
      </c>
      <c r="L52" s="265">
        <f t="shared" si="21"/>
        <v>0</v>
      </c>
      <c r="M52" s="265">
        <f t="shared" si="21"/>
        <v>0</v>
      </c>
      <c r="N52" s="265">
        <f t="shared" si="21"/>
        <v>0</v>
      </c>
      <c r="O52" s="265">
        <f t="shared" si="21"/>
        <v>0</v>
      </c>
      <c r="P52" s="265">
        <f t="shared" si="21"/>
        <v>0</v>
      </c>
      <c r="Q52" s="265">
        <f t="shared" si="21"/>
        <v>0</v>
      </c>
      <c r="R52" s="265">
        <f t="shared" si="21"/>
        <v>0</v>
      </c>
      <c r="S52" s="265">
        <f t="shared" si="21"/>
        <v>0</v>
      </c>
      <c r="T52" s="265">
        <f t="shared" si="21"/>
        <v>0</v>
      </c>
      <c r="U52" s="265">
        <f t="shared" si="21"/>
        <v>0</v>
      </c>
      <c r="V52" s="265">
        <f t="shared" si="21"/>
        <v>0</v>
      </c>
      <c r="W52" s="265">
        <f t="shared" si="21"/>
        <v>0</v>
      </c>
      <c r="X52" s="265">
        <f t="shared" si="21"/>
        <v>0</v>
      </c>
      <c r="Y52" s="265">
        <f t="shared" si="21"/>
        <v>0</v>
      </c>
      <c r="Z52" s="265">
        <f t="shared" si="21"/>
        <v>0</v>
      </c>
      <c r="AA52" s="265">
        <f t="shared" si="21"/>
        <v>0</v>
      </c>
      <c r="AB52" s="265">
        <f t="shared" si="21"/>
        <v>0</v>
      </c>
      <c r="AC52" s="265">
        <f t="shared" si="21"/>
        <v>0</v>
      </c>
      <c r="AD52" s="265">
        <f t="shared" si="21"/>
        <v>0</v>
      </c>
      <c r="AE52" s="265">
        <f t="shared" si="21"/>
        <v>0</v>
      </c>
      <c r="AF52" s="265">
        <f t="shared" si="21"/>
        <v>0</v>
      </c>
      <c r="AG52" s="265">
        <f t="shared" si="21"/>
        <v>0</v>
      </c>
      <c r="AH52" s="265">
        <f t="shared" si="21"/>
        <v>0</v>
      </c>
      <c r="AI52" s="265">
        <f t="shared" si="21"/>
        <v>0</v>
      </c>
      <c r="AJ52" s="265">
        <f t="shared" si="21"/>
        <v>0</v>
      </c>
      <c r="AK52" s="265">
        <f t="shared" si="21"/>
        <v>0</v>
      </c>
      <c r="AL52" s="265">
        <f t="shared" si="21"/>
        <v>0</v>
      </c>
      <c r="AM52" s="265">
        <f t="shared" si="21"/>
        <v>0</v>
      </c>
      <c r="AN52" s="265">
        <f t="shared" si="21"/>
        <v>0</v>
      </c>
      <c r="AO52" s="265">
        <f t="shared" ref="AO52:AU52" si="22">IF(SUM(AO41:AO51)&gt;8,SUM(AO41:AO51)-8,0)+IF(SUM(AO41:AO51)&gt;12,SUM(AO41:AO51)-12,0)</f>
        <v>0</v>
      </c>
      <c r="AP52" s="265">
        <f t="shared" si="22"/>
        <v>0</v>
      </c>
      <c r="AQ52" s="265">
        <f t="shared" si="22"/>
        <v>0</v>
      </c>
      <c r="AR52" s="265">
        <f t="shared" si="22"/>
        <v>0</v>
      </c>
      <c r="AS52" s="265">
        <f t="shared" si="22"/>
        <v>0</v>
      </c>
      <c r="AT52" s="265">
        <f t="shared" si="22"/>
        <v>0</v>
      </c>
      <c r="AU52" s="265">
        <f t="shared" si="22"/>
        <v>0</v>
      </c>
      <c r="AV52" s="265">
        <f t="shared" ref="AV52:AW52" si="23">IF(SUM(AV41:AV51)&gt;8,SUM(AV41:AV51)-8,0)+IF(SUM(AV41:AV51)&gt;12,SUM(AV41:AV51)-12,0)</f>
        <v>0</v>
      </c>
      <c r="AW52" s="265">
        <f t="shared" si="23"/>
        <v>0</v>
      </c>
      <c r="AX52" s="469">
        <f>IF(SUM(AX41:AX51)&gt;8,SUM(AX41:AX51)-8,0)+IF(SUM(AX41:AX51)&gt;12,SUM(AX41:AX51)-12,0)</f>
        <v>0</v>
      </c>
      <c r="AZ52" s="246"/>
    </row>
    <row r="53" spans="1:52" s="271" customFormat="1" x14ac:dyDescent="0.2">
      <c r="A53" s="266">
        <f t="shared" si="14"/>
        <v>42540</v>
      </c>
      <c r="B53" s="267" t="s">
        <v>86</v>
      </c>
      <c r="C53" s="268">
        <f t="shared" ref="C53:AN53" si="24">IFERROR((C$211*SUM(C41:C48)+C$212*SUM(C49:C51))/SUM(C41:C51)/2,0)*C52</f>
        <v>0</v>
      </c>
      <c r="D53" s="269">
        <f t="shared" si="24"/>
        <v>0</v>
      </c>
      <c r="E53" s="269">
        <f t="shared" si="24"/>
        <v>0</v>
      </c>
      <c r="F53" s="269">
        <f t="shared" si="24"/>
        <v>0</v>
      </c>
      <c r="G53" s="269">
        <f t="shared" si="24"/>
        <v>0</v>
      </c>
      <c r="H53" s="269">
        <f t="shared" si="24"/>
        <v>0</v>
      </c>
      <c r="I53" s="269">
        <f t="shared" si="24"/>
        <v>0</v>
      </c>
      <c r="J53" s="269">
        <f t="shared" si="24"/>
        <v>0</v>
      </c>
      <c r="K53" s="269">
        <f t="shared" si="24"/>
        <v>0</v>
      </c>
      <c r="L53" s="269">
        <f t="shared" si="24"/>
        <v>0</v>
      </c>
      <c r="M53" s="269">
        <f t="shared" si="24"/>
        <v>0</v>
      </c>
      <c r="N53" s="269">
        <f t="shared" si="24"/>
        <v>0</v>
      </c>
      <c r="O53" s="269">
        <f t="shared" si="24"/>
        <v>0</v>
      </c>
      <c r="P53" s="269">
        <f t="shared" si="24"/>
        <v>0</v>
      </c>
      <c r="Q53" s="269">
        <f t="shared" si="24"/>
        <v>0</v>
      </c>
      <c r="R53" s="269">
        <f t="shared" si="24"/>
        <v>0</v>
      </c>
      <c r="S53" s="269">
        <f t="shared" si="24"/>
        <v>0</v>
      </c>
      <c r="T53" s="269">
        <f t="shared" si="24"/>
        <v>0</v>
      </c>
      <c r="U53" s="269">
        <f t="shared" si="24"/>
        <v>0</v>
      </c>
      <c r="V53" s="269">
        <f t="shared" si="24"/>
        <v>0</v>
      </c>
      <c r="W53" s="269">
        <f t="shared" si="24"/>
        <v>0</v>
      </c>
      <c r="X53" s="269">
        <f t="shared" si="24"/>
        <v>0</v>
      </c>
      <c r="Y53" s="269">
        <f t="shared" si="24"/>
        <v>0</v>
      </c>
      <c r="Z53" s="269">
        <f t="shared" si="24"/>
        <v>0</v>
      </c>
      <c r="AA53" s="269">
        <f t="shared" si="24"/>
        <v>0</v>
      </c>
      <c r="AB53" s="269">
        <f t="shared" si="24"/>
        <v>0</v>
      </c>
      <c r="AC53" s="269">
        <f t="shared" si="24"/>
        <v>0</v>
      </c>
      <c r="AD53" s="269">
        <f t="shared" si="24"/>
        <v>0</v>
      </c>
      <c r="AE53" s="269">
        <f t="shared" si="24"/>
        <v>0</v>
      </c>
      <c r="AF53" s="269">
        <f t="shared" si="24"/>
        <v>0</v>
      </c>
      <c r="AG53" s="269">
        <f t="shared" si="24"/>
        <v>0</v>
      </c>
      <c r="AH53" s="269">
        <f t="shared" si="24"/>
        <v>0</v>
      </c>
      <c r="AI53" s="269">
        <f t="shared" si="24"/>
        <v>0</v>
      </c>
      <c r="AJ53" s="269">
        <f t="shared" si="24"/>
        <v>0</v>
      </c>
      <c r="AK53" s="269">
        <f t="shared" si="24"/>
        <v>0</v>
      </c>
      <c r="AL53" s="269">
        <f t="shared" si="24"/>
        <v>0</v>
      </c>
      <c r="AM53" s="269">
        <f t="shared" si="24"/>
        <v>0</v>
      </c>
      <c r="AN53" s="269">
        <f t="shared" si="24"/>
        <v>0</v>
      </c>
      <c r="AO53" s="269">
        <f t="shared" ref="AO53:AU53" si="25">IFERROR((AO$211*SUM(AO41:AO48)+AO$212*SUM(AO49:AO51))/SUM(AO41:AO51)/2,0)*AO52</f>
        <v>0</v>
      </c>
      <c r="AP53" s="269">
        <f t="shared" si="25"/>
        <v>0</v>
      </c>
      <c r="AQ53" s="269">
        <f t="shared" si="25"/>
        <v>0</v>
      </c>
      <c r="AR53" s="269">
        <f t="shared" si="25"/>
        <v>0</v>
      </c>
      <c r="AS53" s="269">
        <f t="shared" si="25"/>
        <v>0</v>
      </c>
      <c r="AT53" s="269">
        <f t="shared" si="25"/>
        <v>0</v>
      </c>
      <c r="AU53" s="269">
        <f t="shared" si="25"/>
        <v>0</v>
      </c>
      <c r="AV53" s="269">
        <f t="shared" ref="AV53:AW53" si="26">IFERROR((AV$211*SUM(AV41:AV48)+AV$212*SUM(AV49:AV51))/SUM(AV41:AV51)/2,0)*AV52</f>
        <v>0</v>
      </c>
      <c r="AW53" s="269">
        <f t="shared" si="26"/>
        <v>0</v>
      </c>
      <c r="AX53" s="470">
        <f>IFERROR((AX$211*SUM(AX41:AX48)+AX$212*SUM(AX49:AX51))/SUM(AX41:AX51)/2,0)*AX52</f>
        <v>0</v>
      </c>
      <c r="AZ53" s="246"/>
    </row>
    <row r="54" spans="1:52" s="271" customFormat="1" x14ac:dyDescent="0.2">
      <c r="A54" s="247">
        <f>A41+1</f>
        <v>42541</v>
      </c>
      <c r="B54" s="248" t="s">
        <v>77</v>
      </c>
      <c r="C54" s="249">
        <f>SUMPRODUCT((Driver!$A$2:$A$17=$A54)*(DriverEmp=C$1),Driver!$C$2:$V$17)</f>
        <v>0</v>
      </c>
      <c r="D54" s="250">
        <f>SUMPRODUCT((Driver!$A$2:$A$17=$A54)*(DriverEmp=D$1),Driver!$C$2:$V$17)</f>
        <v>0</v>
      </c>
      <c r="E54" s="250">
        <f>SUMPRODUCT((Driver!$A$2:$A$17=$A54)*(DriverEmp=E$1),Driver!$C$2:$V$17)</f>
        <v>0</v>
      </c>
      <c r="F54" s="250">
        <f>SUMPRODUCT((Driver!$A$2:$A$17=$A54)*(DriverEmp=F$1),Driver!$C$2:$V$17)</f>
        <v>0</v>
      </c>
      <c r="G54" s="250">
        <f>SUMPRODUCT((Driver!$A$2:$A$17=$A54)*(DriverEmp=G$1),Driver!$C$2:$V$17)</f>
        <v>0</v>
      </c>
      <c r="H54" s="250">
        <f>SUMPRODUCT((Driver!$A$2:$A$17=$A54)*(DriverEmp=H$1),Driver!$C$2:$V$17)</f>
        <v>0</v>
      </c>
      <c r="I54" s="250">
        <f>SUMPRODUCT((Driver!$A$2:$A$17=$A54)*(DriverEmp=I$1),Driver!$C$2:$V$17)</f>
        <v>0</v>
      </c>
      <c r="J54" s="250">
        <f>SUMPRODUCT((Driver!$A$2:$A$17=$A54)*(DriverEmp=J$1),Driver!$C$2:$V$17)</f>
        <v>0</v>
      </c>
      <c r="K54" s="250">
        <f>SUMPRODUCT((Driver!$A$2:$A$17=$A54)*(DriverEmp=K$1),Driver!$C$2:$V$17)</f>
        <v>0</v>
      </c>
      <c r="L54" s="250">
        <f>SUMPRODUCT((Driver!$A$2:$A$17=$A54)*(DriverEmp=L$1),Driver!$C$2:$V$17)</f>
        <v>0</v>
      </c>
      <c r="M54" s="250">
        <f>SUMPRODUCT((Driver!$A$2:$A$17=$A54)*(DriverEmp=M$1),Driver!$C$2:$V$17)</f>
        <v>0</v>
      </c>
      <c r="N54" s="250">
        <f>SUMPRODUCT((Driver!$A$2:$A$17=$A54)*(DriverEmp=N$1),Driver!$C$2:$V$17)</f>
        <v>0</v>
      </c>
      <c r="O54" s="250">
        <f>SUMPRODUCT((Driver!$A$2:$A$17=$A54)*(DriverEmp=O$1),Driver!$C$2:$V$17)</f>
        <v>0</v>
      </c>
      <c r="P54" s="250">
        <f>SUMPRODUCT((Driver!$A$2:$A$17=$A54)*(DriverEmp=P$1),Driver!$C$2:$V$17)</f>
        <v>0</v>
      </c>
      <c r="Q54" s="250">
        <f>SUMPRODUCT((Driver!$A$2:$A$17=$A54)*(DriverEmp=Q$1),Driver!$C$2:$V$17)</f>
        <v>0</v>
      </c>
      <c r="R54" s="250">
        <f>SUMPRODUCT((Driver!$A$2:$A$17=$A54)*(DriverEmp=R$1),Driver!$C$2:$V$17)</f>
        <v>0</v>
      </c>
      <c r="S54" s="250">
        <f>SUMPRODUCT((Driver!$A$2:$A$17=$A54)*(DriverEmp=S$1),Driver!$C$2:$V$17)</f>
        <v>0</v>
      </c>
      <c r="T54" s="250">
        <f>SUMPRODUCT((Driver!$A$2:$A$17=$A54)*(DriverEmp=T$1),Driver!$C$2:$V$17)</f>
        <v>0</v>
      </c>
      <c r="U54" s="250">
        <f>SUMPRODUCT((Driver!$A$2:$A$17=$A54)*(DriverEmp=U$1),Driver!$C$2:$V$17)</f>
        <v>0</v>
      </c>
      <c r="V54" s="250">
        <f>SUMPRODUCT((Driver!$A$2:$A$17=$A54)*(DriverEmp=V$1),Driver!$C$2:$V$17)</f>
        <v>0</v>
      </c>
      <c r="W54" s="250">
        <f>SUMPRODUCT((Driver!$A$2:$A$17=$A54)*(DriverEmp=W$1),Driver!$C$2:$V$17)</f>
        <v>0</v>
      </c>
      <c r="X54" s="250">
        <f>SUMPRODUCT((Driver!$A$2:$A$17=$A54)*(DriverEmp=X$1),Driver!$C$2:$V$17)</f>
        <v>0</v>
      </c>
      <c r="Y54" s="250">
        <f>SUMPRODUCT((Driver!$A$2:$A$17=$A54)*(DriverEmp=Y$1),Driver!$C$2:$V$17)</f>
        <v>0</v>
      </c>
      <c r="Z54" s="250">
        <f>SUMPRODUCT((Driver!$A$2:$A$17=$A54)*(DriverEmp=Z$1),Driver!$C$2:$V$17)</f>
        <v>0</v>
      </c>
      <c r="AA54" s="250">
        <f>SUMPRODUCT((Driver!$A$2:$A$17=$A54)*(DriverEmp=AA$1),Driver!$C$2:$V$17)</f>
        <v>0</v>
      </c>
      <c r="AB54" s="250">
        <f>SUMPRODUCT((Driver!$A$2:$A$17=$A54)*(DriverEmp=AB$1),Driver!$C$2:$V$17)</f>
        <v>0</v>
      </c>
      <c r="AC54" s="250">
        <f>SUMPRODUCT((Driver!$A$2:$A$17=$A54)*(DriverEmp=AC$1),Driver!$C$2:$V$17)</f>
        <v>0</v>
      </c>
      <c r="AD54" s="250">
        <f>SUMPRODUCT((Driver!$A$2:$A$17=$A54)*(DriverEmp=AD$1),Driver!$C$2:$V$17)</f>
        <v>0</v>
      </c>
      <c r="AE54" s="250">
        <f>SUMPRODUCT((Driver!$A$2:$A$17=$A54)*(DriverEmp=AE$1),Driver!$C$2:$V$17)</f>
        <v>0</v>
      </c>
      <c r="AF54" s="250">
        <f>SUMPRODUCT((Driver!$A$2:$A$17=$A54)*(DriverEmp=AF$1),Driver!$C$2:$V$17)</f>
        <v>0</v>
      </c>
      <c r="AG54" s="250">
        <f>SUMPRODUCT((Driver!$A$2:$A$17=$A54)*(DriverEmp=AG$1),Driver!$C$2:$V$17)</f>
        <v>0</v>
      </c>
      <c r="AH54" s="250">
        <f>SUMPRODUCT((Driver!$A$2:$A$17=$A54)*(DriverEmp=AH$1),Driver!$C$2:$V$17)</f>
        <v>0</v>
      </c>
      <c r="AI54" s="250">
        <f>SUMPRODUCT((Driver!$A$2:$A$17=$A54)*(DriverEmp=AI$1),Driver!$C$2:$V$17)</f>
        <v>0</v>
      </c>
      <c r="AJ54" s="250">
        <f>SUMPRODUCT((Driver!$A$2:$A$17=$A54)*(DriverEmp=AJ$1),Driver!$C$2:$V$17)</f>
        <v>0</v>
      </c>
      <c r="AK54" s="250">
        <f>SUMPRODUCT((Driver!$A$2:$A$17=$A54)*(DriverEmp=AK$1),Driver!$C$2:$V$17)</f>
        <v>0</v>
      </c>
      <c r="AL54" s="250">
        <f>SUMPRODUCT((Driver!$A$2:$A$17=$A54)*(DriverEmp=AL$1),Driver!$C$2:$V$17)</f>
        <v>0</v>
      </c>
      <c r="AM54" s="250">
        <f>SUMPRODUCT((Driver!$A$2:$A$17=$A54)*(DriverEmp=AM$1),Driver!$C$2:$V$17)</f>
        <v>0</v>
      </c>
      <c r="AN54" s="250">
        <f>SUMPRODUCT((Driver!$A$2:$A$17=$A54)*(DriverEmp=AN$1),Driver!$C$2:$V$17)</f>
        <v>0</v>
      </c>
      <c r="AO54" s="250">
        <f>SUMPRODUCT((Driver!$A$2:$A$17=$A54)*(DriverEmp=AO$1),Driver!$C$2:$V$17)</f>
        <v>0</v>
      </c>
      <c r="AP54" s="250">
        <f>SUMPRODUCT((Driver!$A$2:$A$17=$A54)*(DriverEmp=AP$1),Driver!$C$2:$V$17)</f>
        <v>0</v>
      </c>
      <c r="AQ54" s="250">
        <f>SUMPRODUCT((Driver!$A$2:$A$17=$A54)*(DriverEmp=AQ$1),Driver!$C$2:$V$17)</f>
        <v>0</v>
      </c>
      <c r="AR54" s="250">
        <f>SUMPRODUCT((Driver!$A$2:$A$17=$A54)*(DriverEmp=AR$1),Driver!$C$2:$V$17)</f>
        <v>0</v>
      </c>
      <c r="AS54" s="250">
        <f>SUMPRODUCT((Driver!$A$2:$A$17=$A54)*(DriverEmp=AS$1),Driver!$C$2:$V$17)</f>
        <v>0</v>
      </c>
      <c r="AT54" s="250">
        <f>SUMPRODUCT((Driver!$A$2:$A$17=$A54)*(DriverEmp=AT$1),Driver!$C$2:$V$17)</f>
        <v>0</v>
      </c>
      <c r="AU54" s="250">
        <f>SUMPRODUCT((Driver!$A$2:$A$17=$A54)*(DriverEmp=AU$1),Driver!$C$2:$V$17)</f>
        <v>0</v>
      </c>
      <c r="AV54" s="250">
        <f>SUMPRODUCT((Driver!$A$2:$A$17=$A54)*(DriverEmp=AV$1),Driver!$C$2:$V$17)</f>
        <v>0</v>
      </c>
      <c r="AW54" s="250">
        <f>SUMPRODUCT((Driver!$A$2:$A$17=$A54)*(DriverEmp=AW$1),Driver!$C$2:$V$17)</f>
        <v>0</v>
      </c>
      <c r="AX54" s="467">
        <f>SUMPRODUCT((Driver!$A$2:$A$17=$A54)*(DriverEmp=AX$1),Driver!$C$2:$V$17)</f>
        <v>0</v>
      </c>
      <c r="AZ54" s="246"/>
    </row>
    <row r="55" spans="1:52" s="271" customFormat="1" x14ac:dyDescent="0.2">
      <c r="A55" s="247">
        <f>A54</f>
        <v>42541</v>
      </c>
      <c r="B55" s="251" t="str">
        <f>Total!$H$1</f>
        <v>PP</v>
      </c>
      <c r="C55" s="249">
        <f>SUMPRODUCT((PP!$A$2:$A$80=$A55)*(PPEmp=C$1),PP!$D$2:$BD$80)</f>
        <v>0</v>
      </c>
      <c r="D55" s="250">
        <f>SUMPRODUCT((PP!$A$2:$A$80=$A55)*(PPEmp=D$1),PP!$D$2:$BD$80)</f>
        <v>0</v>
      </c>
      <c r="E55" s="250">
        <f>SUMPRODUCT((PP!$A$2:$A$80=$A55)*(PPEmp=E$1),PP!$D$2:$BD$80)</f>
        <v>0</v>
      </c>
      <c r="F55" s="250">
        <f>SUMPRODUCT((PP!$A$2:$A$80=$A55)*(PPEmp=F$1),PP!$D$2:$BD$80)</f>
        <v>0</v>
      </c>
      <c r="G55" s="250">
        <f>SUMPRODUCT((PP!$A$2:$A$80=$A55)*(PPEmp=G$1),PP!$D$2:$BD$80)</f>
        <v>0</v>
      </c>
      <c r="H55" s="250">
        <f>SUMPRODUCT((PP!$A$2:$A$80=$A55)*(PPEmp=H$1),PP!$D$2:$BD$80)</f>
        <v>0</v>
      </c>
      <c r="I55" s="250">
        <f>SUMPRODUCT((PP!$A$2:$A$80=$A55)*(PPEmp=I$1),PP!$D$2:$BD$80)</f>
        <v>0</v>
      </c>
      <c r="J55" s="250">
        <f>SUMPRODUCT((PP!$A$2:$A$80=$A55)*(PPEmp=J$1),PP!$D$2:$BD$80)</f>
        <v>0</v>
      </c>
      <c r="K55" s="250">
        <f>SUMPRODUCT((PP!$A$2:$A$80=$A55)*(PPEmp=K$1),PP!$D$2:$BD$80)</f>
        <v>0</v>
      </c>
      <c r="L55" s="250">
        <f>SUMPRODUCT((PP!$A$2:$A$80=$A55)*(PPEmp=L$1),PP!$D$2:$BD$80)</f>
        <v>0</v>
      </c>
      <c r="M55" s="250">
        <f>SUMPRODUCT((PP!$A$2:$A$80=$A55)*(PPEmp=M$1),PP!$D$2:$BD$80)</f>
        <v>0</v>
      </c>
      <c r="N55" s="250">
        <f>SUMPRODUCT((PP!$A$2:$A$80=$A55)*(PPEmp=N$1),PP!$D$2:$BD$80)</f>
        <v>0</v>
      </c>
      <c r="O55" s="250">
        <f>SUMPRODUCT((PP!$A$2:$A$80=$A55)*(PPEmp=O$1),PP!$D$2:$BD$80)</f>
        <v>0</v>
      </c>
      <c r="P55" s="250">
        <f>SUMPRODUCT((PP!$A$2:$A$80=$A55)*(PPEmp=P$1),PP!$D$2:$BD$80)</f>
        <v>0</v>
      </c>
      <c r="Q55" s="250">
        <f>SUMPRODUCT((PP!$A$2:$A$80=$A55)*(PPEmp=Q$1),PP!$D$2:$BD$80)</f>
        <v>0</v>
      </c>
      <c r="R55" s="250">
        <f>SUMPRODUCT((PP!$A$2:$A$80=$A55)*(PPEmp=R$1),PP!$D$2:$BD$80)</f>
        <v>0</v>
      </c>
      <c r="S55" s="250">
        <f>SUMPRODUCT((PP!$A$2:$A$80=$A55)*(PPEmp=S$1),PP!$D$2:$BD$80)</f>
        <v>0</v>
      </c>
      <c r="T55" s="250">
        <f>SUMPRODUCT((PP!$A$2:$A$80=$A55)*(PPEmp=T$1),PP!$D$2:$BD$80)</f>
        <v>0</v>
      </c>
      <c r="U55" s="250">
        <f>SUMPRODUCT((PP!$A$2:$A$80=$A55)*(PPEmp=U$1),PP!$D$2:$BD$80)</f>
        <v>0</v>
      </c>
      <c r="V55" s="250">
        <f>SUMPRODUCT((PP!$A$2:$A$80=$A55)*(PPEmp=V$1),PP!$D$2:$BD$80)</f>
        <v>0</v>
      </c>
      <c r="W55" s="250">
        <f>SUMPRODUCT((PP!$A$2:$A$80=$A55)*(PPEmp=W$1),PP!$D$2:$BD$80)</f>
        <v>0</v>
      </c>
      <c r="X55" s="250">
        <f>SUMPRODUCT((PP!$A$2:$A$80=$A55)*(PPEmp=X$1),PP!$D$2:$BD$80)</f>
        <v>0</v>
      </c>
      <c r="Y55" s="250">
        <f>SUMPRODUCT((PP!$A$2:$A$80=$A55)*(PPEmp=Y$1),PP!$D$2:$BD$80)</f>
        <v>0</v>
      </c>
      <c r="Z55" s="250">
        <f>SUMPRODUCT((PP!$A$2:$A$80=$A55)*(PPEmp=Z$1),PP!$D$2:$BD$80)</f>
        <v>0</v>
      </c>
      <c r="AA55" s="250">
        <f>SUMPRODUCT((PP!$A$2:$A$80=$A55)*(PPEmp=AA$1),PP!$D$2:$BD$80)</f>
        <v>0</v>
      </c>
      <c r="AB55" s="250">
        <f>SUMPRODUCT((PP!$A$2:$A$80=$A55)*(PPEmp=AB$1),PP!$D$2:$BD$80)</f>
        <v>0</v>
      </c>
      <c r="AC55" s="250">
        <f>SUMPRODUCT((PP!$A$2:$A$80=$A55)*(PPEmp=AC$1),PP!$D$2:$BD$80)</f>
        <v>0</v>
      </c>
      <c r="AD55" s="250">
        <f>SUMPRODUCT((PP!$A$2:$A$80=$A55)*(PPEmp=AD$1),PP!$D$2:$BD$80)</f>
        <v>0</v>
      </c>
      <c r="AE55" s="250">
        <f>SUMPRODUCT((PP!$A$2:$A$80=$A55)*(PPEmp=AE$1),PP!$D$2:$BD$80)</f>
        <v>0</v>
      </c>
      <c r="AF55" s="250">
        <f>SUMPRODUCT((PP!$A$2:$A$80=$A55)*(PPEmp=AF$1),PP!$D$2:$BD$80)</f>
        <v>0</v>
      </c>
      <c r="AG55" s="250">
        <f>SUMPRODUCT((PP!$A$2:$A$80=$A55)*(PPEmp=AG$1),PP!$D$2:$BD$80)</f>
        <v>0</v>
      </c>
      <c r="AH55" s="250">
        <f>SUMPRODUCT((PP!$A$2:$A$80=$A55)*(PPEmp=AH$1),PP!$D$2:$BD$80)</f>
        <v>0</v>
      </c>
      <c r="AI55" s="250">
        <f>SUMPRODUCT((PP!$A$2:$A$80=$A55)*(PPEmp=AI$1),PP!$D$2:$BD$80)</f>
        <v>0</v>
      </c>
      <c r="AJ55" s="250">
        <f>SUMPRODUCT((PP!$A$2:$A$80=$A55)*(PPEmp=AJ$1),PP!$D$2:$BD$80)</f>
        <v>0</v>
      </c>
      <c r="AK55" s="250">
        <f>SUMPRODUCT((PP!$A$2:$A$80=$A55)*(PPEmp=AK$1),PP!$D$2:$BD$80)</f>
        <v>0</v>
      </c>
      <c r="AL55" s="250">
        <f>SUMPRODUCT((PP!$A$2:$A$80=$A55)*(PPEmp=AL$1),PP!$D$2:$BD$80)</f>
        <v>0</v>
      </c>
      <c r="AM55" s="250">
        <f>SUMPRODUCT((PP!$A$2:$A$80=$A55)*(PPEmp=AM$1),PP!$D$2:$BD$80)</f>
        <v>0</v>
      </c>
      <c r="AN55" s="250">
        <f>SUMPRODUCT((PP!$A$2:$A$80=$A55)*(PPEmp=AN$1),PP!$D$2:$BD$80)</f>
        <v>0</v>
      </c>
      <c r="AO55" s="250">
        <f>SUMPRODUCT((PP!$A$2:$A$80=$A55)*(PPEmp=AO$1),PP!$D$2:$BD$80)</f>
        <v>0</v>
      </c>
      <c r="AP55" s="250">
        <f>SUMPRODUCT((PP!$A$2:$A$80=$A55)*(PPEmp=AP$1),PP!$D$2:$BD$80)</f>
        <v>0</v>
      </c>
      <c r="AQ55" s="250">
        <f>SUMPRODUCT((PP!$A$2:$A$80=$A55)*(PPEmp=AQ$1),PP!$D$2:$BD$80)</f>
        <v>0</v>
      </c>
      <c r="AR55" s="250">
        <f>SUMPRODUCT((PP!$A$2:$A$80=$A55)*(PPEmp=AR$1),PP!$D$2:$BD$80)</f>
        <v>0</v>
      </c>
      <c r="AS55" s="250">
        <f>SUMPRODUCT((PP!$A$2:$A$80=$A55)*(PPEmp=AS$1),PP!$D$2:$BD$80)</f>
        <v>0</v>
      </c>
      <c r="AT55" s="250">
        <f>SUMPRODUCT((PP!$A$2:$A$80=$A55)*(PPEmp=AT$1),PP!$D$2:$BD$80)</f>
        <v>0</v>
      </c>
      <c r="AU55" s="250">
        <f>SUMPRODUCT((PP!$A$2:$A$80=$A55)*(PPEmp=AU$1),PP!$D$2:$BD$80)</f>
        <v>0</v>
      </c>
      <c r="AV55" s="250">
        <f>SUMPRODUCT((PP!$A$2:$A$80=$A55)*(PPEmp=AV$1),PP!$D$2:$BD$80)</f>
        <v>0</v>
      </c>
      <c r="AW55" s="250">
        <f>SUMPRODUCT((PP!$A$2:$A$80=$A55)*(PPEmp=AW$1),PP!$D$2:$BD$80)</f>
        <v>0</v>
      </c>
      <c r="AX55" s="467">
        <f>SUMPRODUCT((PP!$A$2:$A$80=$A55)*(PPEmp=AX$1),PP!$D$2:$BD$80)</f>
        <v>0</v>
      </c>
      <c r="AZ55" s="246"/>
    </row>
    <row r="56" spans="1:52" s="271" customFormat="1" x14ac:dyDescent="0.2">
      <c r="A56" s="247">
        <f t="shared" si="14"/>
        <v>42541</v>
      </c>
      <c r="B56" s="252" t="str">
        <f>Total!$J$1</f>
        <v>FH</v>
      </c>
      <c r="C56" s="249">
        <f>SUMPRODUCT((FH!$A$2:$A$97=$A56)*(FHEmp=C$1),FH!$E$2:$AZ$97)</f>
        <v>0</v>
      </c>
      <c r="D56" s="250">
        <f>SUMPRODUCT((FH!$A$2:$A$97=$A56)*(FHEmp=D$1),FH!$E$2:$AZ$97)</f>
        <v>0</v>
      </c>
      <c r="E56" s="250">
        <f>SUMPRODUCT((FH!$A$2:$A$97=$A56)*(FHEmp=E$1),FH!$E$2:$AZ$97)</f>
        <v>0</v>
      </c>
      <c r="F56" s="250">
        <f>SUMPRODUCT((FH!$A$2:$A$97=$A56)*(FHEmp=F$1),FH!$E$2:$AZ$97)</f>
        <v>0</v>
      </c>
      <c r="G56" s="250">
        <f>SUMPRODUCT((FH!$A$2:$A$97=$A56)*(FHEmp=G$1),FH!$E$2:$AZ$97)</f>
        <v>0</v>
      </c>
      <c r="H56" s="250">
        <f>SUMPRODUCT((FH!$A$2:$A$97=$A56)*(FHEmp=H$1),FH!$E$2:$AZ$97)</f>
        <v>0</v>
      </c>
      <c r="I56" s="250">
        <f>SUMPRODUCT((FH!$A$2:$A$97=$A56)*(FHEmp=I$1),FH!$E$2:$AZ$97)</f>
        <v>0</v>
      </c>
      <c r="J56" s="250">
        <f>SUMPRODUCT((FH!$A$2:$A$97=$A56)*(FHEmp=J$1),FH!$E$2:$AZ$97)</f>
        <v>0</v>
      </c>
      <c r="K56" s="250">
        <f>SUMPRODUCT((FH!$A$2:$A$97=$A56)*(FHEmp=K$1),FH!$E$2:$AZ$97)</f>
        <v>0</v>
      </c>
      <c r="L56" s="250">
        <f>SUMPRODUCT((FH!$A$2:$A$97=$A56)*(FHEmp=L$1),FH!$E$2:$AZ$97)</f>
        <v>0</v>
      </c>
      <c r="M56" s="250">
        <f>SUMPRODUCT((FH!$A$2:$A$97=$A56)*(FHEmp=M$1),FH!$E$2:$AZ$97)</f>
        <v>0</v>
      </c>
      <c r="N56" s="250">
        <f>SUMPRODUCT((FH!$A$2:$A$97=$A56)*(FHEmp=N$1),FH!$E$2:$AZ$97)</f>
        <v>0</v>
      </c>
      <c r="O56" s="250">
        <f>SUMPRODUCT((FH!$A$2:$A$97=$A56)*(FHEmp=O$1),FH!$E$2:$AZ$97)</f>
        <v>0</v>
      </c>
      <c r="P56" s="250">
        <f>SUMPRODUCT((FH!$A$2:$A$97=$A56)*(FHEmp=P$1),FH!$E$2:$AZ$97)</f>
        <v>0</v>
      </c>
      <c r="Q56" s="250">
        <f>SUMPRODUCT((FH!$A$2:$A$97=$A56)*(FHEmp=Q$1),FH!$E$2:$AZ$97)</f>
        <v>0</v>
      </c>
      <c r="R56" s="250">
        <f>SUMPRODUCT((FH!$A$2:$A$97=$A56)*(FHEmp=R$1),FH!$E$2:$AZ$97)</f>
        <v>0</v>
      </c>
      <c r="S56" s="250">
        <f>SUMPRODUCT((FH!$A$2:$A$97=$A56)*(FHEmp=S$1),FH!$E$2:$AZ$97)</f>
        <v>0</v>
      </c>
      <c r="T56" s="250">
        <f>SUMPRODUCT((FH!$A$2:$A$97=$A56)*(FHEmp=T$1),FH!$E$2:$AZ$97)</f>
        <v>0</v>
      </c>
      <c r="U56" s="250">
        <f>SUMPRODUCT((FH!$A$2:$A$97=$A56)*(FHEmp=U$1),FH!$E$2:$AZ$97)</f>
        <v>0</v>
      </c>
      <c r="V56" s="250">
        <f>SUMPRODUCT((FH!$A$2:$A$97=$A56)*(FHEmp=V$1),FH!$E$2:$AZ$97)</f>
        <v>0</v>
      </c>
      <c r="W56" s="250">
        <f>SUMPRODUCT((FH!$A$2:$A$97=$A56)*(FHEmp=W$1),FH!$E$2:$AZ$97)</f>
        <v>0</v>
      </c>
      <c r="X56" s="250">
        <f>SUMPRODUCT((FH!$A$2:$A$97=$A56)*(FHEmp=X$1),FH!$E$2:$AZ$97)</f>
        <v>0</v>
      </c>
      <c r="Y56" s="250">
        <f>SUMPRODUCT((FH!$A$2:$A$97=$A56)*(FHEmp=Y$1),FH!$E$2:$AZ$97)</f>
        <v>0</v>
      </c>
      <c r="Z56" s="250">
        <f>SUMPRODUCT((FH!$A$2:$A$97=$A56)*(FHEmp=Z$1),FH!$E$2:$AZ$97)</f>
        <v>0</v>
      </c>
      <c r="AA56" s="250">
        <f>SUMPRODUCT((FH!$A$2:$A$97=$A56)*(FHEmp=AA$1),FH!$E$2:$AZ$97)</f>
        <v>0</v>
      </c>
      <c r="AB56" s="250">
        <f>SUMPRODUCT((FH!$A$2:$A$97=$A56)*(FHEmp=AB$1),FH!$E$2:$AZ$97)</f>
        <v>0</v>
      </c>
      <c r="AC56" s="250">
        <f>SUMPRODUCT((FH!$A$2:$A$97=$A56)*(FHEmp=AC$1),FH!$E$2:$AZ$97)</f>
        <v>0</v>
      </c>
      <c r="AD56" s="250">
        <f>SUMPRODUCT((FH!$A$2:$A$97=$A56)*(FHEmp=AD$1),FH!$E$2:$AZ$97)</f>
        <v>0</v>
      </c>
      <c r="AE56" s="250">
        <f>SUMPRODUCT((FH!$A$2:$A$97=$A56)*(FHEmp=AE$1),FH!$E$2:$AZ$97)</f>
        <v>0</v>
      </c>
      <c r="AF56" s="250">
        <f>SUMPRODUCT((FH!$A$2:$A$97=$A56)*(FHEmp=AF$1),FH!$E$2:$AZ$97)</f>
        <v>0</v>
      </c>
      <c r="AG56" s="250">
        <f>SUMPRODUCT((FH!$A$2:$A$97=$A56)*(FHEmp=AG$1),FH!$E$2:$AZ$97)</f>
        <v>0</v>
      </c>
      <c r="AH56" s="250">
        <f>SUMPRODUCT((FH!$A$2:$A$97=$A56)*(FHEmp=AH$1),FH!$E$2:$AZ$97)</f>
        <v>0</v>
      </c>
      <c r="AI56" s="250">
        <f>SUMPRODUCT((FH!$A$2:$A$97=$A56)*(FHEmp=AI$1),FH!$E$2:$AZ$97)</f>
        <v>0</v>
      </c>
      <c r="AJ56" s="250">
        <f>SUMPRODUCT((FH!$A$2:$A$97=$A56)*(FHEmp=AJ$1),FH!$E$2:$AZ$97)</f>
        <v>0</v>
      </c>
      <c r="AK56" s="250">
        <f>SUMPRODUCT((FH!$A$2:$A$97=$A56)*(FHEmp=AK$1),FH!$E$2:$AZ$97)</f>
        <v>0</v>
      </c>
      <c r="AL56" s="250">
        <f>SUMPRODUCT((FH!$A$2:$A$97=$A56)*(FHEmp=AL$1),FH!$E$2:$AZ$97)</f>
        <v>0</v>
      </c>
      <c r="AM56" s="250">
        <f>SUMPRODUCT((FH!$A$2:$A$97=$A56)*(FHEmp=AM$1),FH!$E$2:$AZ$97)</f>
        <v>0</v>
      </c>
      <c r="AN56" s="250">
        <f>SUMPRODUCT((FH!$A$2:$A$97=$A56)*(FHEmp=AN$1),FH!$E$2:$AZ$97)</f>
        <v>0</v>
      </c>
      <c r="AO56" s="250">
        <f>SUMPRODUCT((FH!$A$2:$A$97=$A56)*(FHEmp=AO$1),FH!$E$2:$AZ$97)</f>
        <v>0</v>
      </c>
      <c r="AP56" s="250">
        <f>SUMPRODUCT((FH!$A$2:$A$97=$A56)*(FHEmp=AP$1),FH!$E$2:$AZ$97)</f>
        <v>0</v>
      </c>
      <c r="AQ56" s="250">
        <f>SUMPRODUCT((FH!$A$2:$A$97=$A56)*(FHEmp=AQ$1),FH!$E$2:$AZ$97)</f>
        <v>0</v>
      </c>
      <c r="AR56" s="250">
        <f>SUMPRODUCT((FH!$A$2:$A$97=$A56)*(FHEmp=AR$1),FH!$E$2:$AZ$97)</f>
        <v>0</v>
      </c>
      <c r="AS56" s="250">
        <f>SUMPRODUCT((FH!$A$2:$A$97=$A56)*(FHEmp=AS$1),FH!$E$2:$AZ$97)</f>
        <v>0</v>
      </c>
      <c r="AT56" s="250">
        <f>SUMPRODUCT((FH!$A$2:$A$97=$A56)*(FHEmp=AT$1),FH!$E$2:$AZ$97)</f>
        <v>0</v>
      </c>
      <c r="AU56" s="250">
        <f>SUMPRODUCT((FH!$A$2:$A$97=$A56)*(FHEmp=AU$1),FH!$E$2:$AZ$97)</f>
        <v>0</v>
      </c>
      <c r="AV56" s="250">
        <f>SUMPRODUCT((FH!$A$2:$A$97=$A56)*(FHEmp=AV$1),FH!$E$2:$AZ$97)</f>
        <v>0</v>
      </c>
      <c r="AW56" s="250">
        <f>SUMPRODUCT((FH!$A$2:$A$97=$A56)*(FHEmp=AW$1),FH!$E$2:$AZ$97)</f>
        <v>0</v>
      </c>
      <c r="AX56" s="467">
        <f>SUMPRODUCT((FH!$A$2:$A$97=$A56)*(FHEmp=AX$1),FH!$E$2:$AZ$97)</f>
        <v>0</v>
      </c>
      <c r="AZ56" s="246"/>
    </row>
    <row r="57" spans="1:52" s="271" customFormat="1" x14ac:dyDescent="0.2">
      <c r="A57" s="247">
        <f t="shared" si="14"/>
        <v>42541</v>
      </c>
      <c r="B57" s="253" t="str">
        <f>Total!$K$1</f>
        <v>T22</v>
      </c>
      <c r="C57" s="249">
        <f>SUMPRODUCT(('T22'!$A$2:$A$97=$A57)*(T22Emp=C$1),'T22'!$E$2:$AZ$97)</f>
        <v>0</v>
      </c>
      <c r="D57" s="250">
        <f>SUMPRODUCT(('T22'!$A$2:$A$97=$A57)*(T22Emp=D$1),'T22'!$E$2:$AZ$97)</f>
        <v>0</v>
      </c>
      <c r="E57" s="250">
        <f>SUMPRODUCT(('T22'!$A$2:$A$97=$A57)*(T22Emp=E$1),'T22'!$E$2:$AZ$97)</f>
        <v>0</v>
      </c>
      <c r="F57" s="250">
        <f>SUMPRODUCT(('T22'!$A$2:$A$97=$A57)*(T22Emp=F$1),'T22'!$E$2:$AZ$97)</f>
        <v>0</v>
      </c>
      <c r="G57" s="250">
        <f>SUMPRODUCT(('T22'!$A$2:$A$97=$A57)*(T22Emp=G$1),'T22'!$E$2:$AZ$97)</f>
        <v>0</v>
      </c>
      <c r="H57" s="250">
        <f>SUMPRODUCT(('T22'!$A$2:$A$97=$A57)*(T22Emp=H$1),'T22'!$E$2:$AZ$97)</f>
        <v>0</v>
      </c>
      <c r="I57" s="250">
        <f>SUMPRODUCT(('T22'!$A$2:$A$97=$A57)*(T22Emp=I$1),'T22'!$E$2:$AZ$97)</f>
        <v>0</v>
      </c>
      <c r="J57" s="250">
        <f>SUMPRODUCT(('T22'!$A$2:$A$97=$A57)*(T22Emp=J$1),'T22'!$E$2:$AZ$97)</f>
        <v>0</v>
      </c>
      <c r="K57" s="250">
        <f>SUMPRODUCT(('T22'!$A$2:$A$97=$A57)*(T22Emp=K$1),'T22'!$E$2:$AZ$97)</f>
        <v>0</v>
      </c>
      <c r="L57" s="250">
        <f>SUMPRODUCT(('T22'!$A$2:$A$97=$A57)*(T22Emp=L$1),'T22'!$E$2:$AZ$97)</f>
        <v>0</v>
      </c>
      <c r="M57" s="250">
        <f>SUMPRODUCT(('T22'!$A$2:$A$97=$A57)*(T22Emp=M$1),'T22'!$E$2:$AZ$97)</f>
        <v>0</v>
      </c>
      <c r="N57" s="250">
        <f>SUMPRODUCT(('T22'!$A$2:$A$97=$A57)*(T22Emp=N$1),'T22'!$E$2:$AZ$97)</f>
        <v>0</v>
      </c>
      <c r="O57" s="250">
        <f>SUMPRODUCT(('T22'!$A$2:$A$97=$A57)*(T22Emp=O$1),'T22'!$E$2:$AZ$97)</f>
        <v>0</v>
      </c>
      <c r="P57" s="250">
        <f>SUMPRODUCT(('T22'!$A$2:$A$97=$A57)*(T22Emp=P$1),'T22'!$E$2:$AZ$97)</f>
        <v>0</v>
      </c>
      <c r="Q57" s="250">
        <f>SUMPRODUCT(('T22'!$A$2:$A$97=$A57)*(T22Emp=Q$1),'T22'!$E$2:$AZ$97)</f>
        <v>0</v>
      </c>
      <c r="R57" s="250">
        <f>SUMPRODUCT(('T22'!$A$2:$A$97=$A57)*(T22Emp=R$1),'T22'!$E$2:$AZ$97)</f>
        <v>0</v>
      </c>
      <c r="S57" s="250">
        <f>SUMPRODUCT(('T22'!$A$2:$A$97=$A57)*(T22Emp=S$1),'T22'!$E$2:$AZ$97)</f>
        <v>0</v>
      </c>
      <c r="T57" s="250">
        <f>SUMPRODUCT(('T22'!$A$2:$A$97=$A57)*(T22Emp=T$1),'T22'!$E$2:$AZ$97)</f>
        <v>0</v>
      </c>
      <c r="U57" s="250">
        <f>SUMPRODUCT(('T22'!$A$2:$A$97=$A57)*(T22Emp=U$1),'T22'!$E$2:$AZ$97)</f>
        <v>0</v>
      </c>
      <c r="V57" s="250">
        <f>SUMPRODUCT(('T22'!$A$2:$A$97=$A57)*(T22Emp=V$1),'T22'!$E$2:$AZ$97)</f>
        <v>0</v>
      </c>
      <c r="W57" s="250">
        <f>SUMPRODUCT(('T22'!$A$2:$A$97=$A57)*(T22Emp=W$1),'T22'!$E$2:$AZ$97)</f>
        <v>0</v>
      </c>
      <c r="X57" s="250">
        <f>SUMPRODUCT(('T22'!$A$2:$A$97=$A57)*(T22Emp=X$1),'T22'!$E$2:$AZ$97)</f>
        <v>0</v>
      </c>
      <c r="Y57" s="250">
        <f>SUMPRODUCT(('T22'!$A$2:$A$97=$A57)*(T22Emp=Y$1),'T22'!$E$2:$AZ$97)</f>
        <v>0</v>
      </c>
      <c r="Z57" s="250">
        <f>SUMPRODUCT(('T22'!$A$2:$A$97=$A57)*(T22Emp=Z$1),'T22'!$E$2:$AZ$97)</f>
        <v>0</v>
      </c>
      <c r="AA57" s="250">
        <f>SUMPRODUCT(('T22'!$A$2:$A$97=$A57)*(T22Emp=AA$1),'T22'!$E$2:$AZ$97)</f>
        <v>0</v>
      </c>
      <c r="AB57" s="250">
        <f>SUMPRODUCT(('T22'!$A$2:$A$97=$A57)*(T22Emp=AB$1),'T22'!$E$2:$AZ$97)</f>
        <v>0</v>
      </c>
      <c r="AC57" s="250">
        <f>SUMPRODUCT(('T22'!$A$2:$A$97=$A57)*(T22Emp=AC$1),'T22'!$E$2:$AZ$97)</f>
        <v>0</v>
      </c>
      <c r="AD57" s="250">
        <f>SUMPRODUCT(('T22'!$A$2:$A$97=$A57)*(T22Emp=AD$1),'T22'!$E$2:$AZ$97)</f>
        <v>0</v>
      </c>
      <c r="AE57" s="250">
        <f>SUMPRODUCT(('T22'!$A$2:$A$97=$A57)*(T22Emp=AE$1),'T22'!$E$2:$AZ$97)</f>
        <v>0</v>
      </c>
      <c r="AF57" s="250">
        <f>SUMPRODUCT(('T22'!$A$2:$A$97=$A57)*(T22Emp=AF$1),'T22'!$E$2:$AZ$97)</f>
        <v>0</v>
      </c>
      <c r="AG57" s="250">
        <f>SUMPRODUCT(('T22'!$A$2:$A$97=$A57)*(T22Emp=AG$1),'T22'!$E$2:$AZ$97)</f>
        <v>0</v>
      </c>
      <c r="AH57" s="250">
        <f>SUMPRODUCT(('T22'!$A$2:$A$97=$A57)*(T22Emp=AH$1),'T22'!$E$2:$AZ$97)</f>
        <v>0</v>
      </c>
      <c r="AI57" s="250">
        <f>SUMPRODUCT(('T22'!$A$2:$A$97=$A57)*(T22Emp=AI$1),'T22'!$E$2:$AZ$97)</f>
        <v>0</v>
      </c>
      <c r="AJ57" s="250">
        <f>SUMPRODUCT(('T22'!$A$2:$A$97=$A57)*(T22Emp=AJ$1),'T22'!$E$2:$AZ$97)</f>
        <v>0</v>
      </c>
      <c r="AK57" s="250">
        <f>SUMPRODUCT(('T22'!$A$2:$A$97=$A57)*(T22Emp=AK$1),'T22'!$E$2:$AZ$97)</f>
        <v>0</v>
      </c>
      <c r="AL57" s="250">
        <f>SUMPRODUCT(('T22'!$A$2:$A$97=$A57)*(T22Emp=AL$1),'T22'!$E$2:$AZ$97)</f>
        <v>0</v>
      </c>
      <c r="AM57" s="250">
        <f>SUMPRODUCT(('T22'!$A$2:$A$97=$A57)*(T22Emp=AM$1),'T22'!$E$2:$AZ$97)</f>
        <v>0</v>
      </c>
      <c r="AN57" s="250">
        <f>SUMPRODUCT(('T22'!$A$2:$A$97=$A57)*(T22Emp=AN$1),'T22'!$E$2:$AZ$97)</f>
        <v>0</v>
      </c>
      <c r="AO57" s="250">
        <f>SUMPRODUCT(('T22'!$A$2:$A$97=$A57)*(T22Emp=AO$1),'T22'!$E$2:$AZ$97)</f>
        <v>0</v>
      </c>
      <c r="AP57" s="250">
        <f>SUMPRODUCT(('T22'!$A$2:$A$97=$A57)*(T22Emp=AP$1),'T22'!$E$2:$AZ$97)</f>
        <v>0</v>
      </c>
      <c r="AQ57" s="250">
        <f>SUMPRODUCT(('T22'!$A$2:$A$97=$A57)*(T22Emp=AQ$1),'T22'!$E$2:$AZ$97)</f>
        <v>0</v>
      </c>
      <c r="AR57" s="250">
        <f>SUMPRODUCT(('T22'!$A$2:$A$97=$A57)*(T22Emp=AR$1),'T22'!$E$2:$AZ$97)</f>
        <v>0</v>
      </c>
      <c r="AS57" s="250">
        <f>SUMPRODUCT(('T22'!$A$2:$A$97=$A57)*(T22Emp=AS$1),'T22'!$E$2:$AZ$97)</f>
        <v>0</v>
      </c>
      <c r="AT57" s="250">
        <f>SUMPRODUCT(('T22'!$A$2:$A$97=$A57)*(T22Emp=AT$1),'T22'!$E$2:$AZ$97)</f>
        <v>0</v>
      </c>
      <c r="AU57" s="250">
        <f>SUMPRODUCT(('T22'!$A$2:$A$97=$A57)*(T22Emp=AU$1),'T22'!$E$2:$AZ$97)</f>
        <v>0</v>
      </c>
      <c r="AV57" s="250">
        <f>SUMPRODUCT(('T22'!$A$2:$A$97=$A57)*(T22Emp=AV$1),'T22'!$E$2:$AZ$97)</f>
        <v>0</v>
      </c>
      <c r="AW57" s="250">
        <f>SUMPRODUCT(('T22'!$A$2:$A$97=$A57)*(T22Emp=AW$1),'T22'!$E$2:$AZ$97)</f>
        <v>0</v>
      </c>
      <c r="AX57" s="467">
        <f>SUMPRODUCT(('T22'!$A$2:$A$97=$A57)*(T22Emp=AX$1),'T22'!$E$2:$AZ$97)</f>
        <v>0</v>
      </c>
      <c r="AZ57" s="246"/>
    </row>
    <row r="58" spans="1:52" s="271" customFormat="1" x14ac:dyDescent="0.2">
      <c r="A58" s="247">
        <f t="shared" si="14"/>
        <v>42541</v>
      </c>
      <c r="B58" s="254" t="str">
        <f>Total!$L$1</f>
        <v>RF</v>
      </c>
      <c r="C58" s="249">
        <f>SUMPRODUCT((RF!$A$2:$A$17=$A58)*(RFEmp=C$1)*(RF!$H$21:$AO$21="RF Valet"),RF!$H$2:$AO$17)</f>
        <v>0</v>
      </c>
      <c r="D58" s="250">
        <f>SUMPRODUCT((RF!$A$2:$A$17=$A58)*(RFEmp=D$1)*(RF!$H$21:$AO$21="RF Valet"),RF!$H$2:$AO$17)</f>
        <v>0</v>
      </c>
      <c r="E58" s="250">
        <f>SUMPRODUCT((RF!$A$2:$A$17=$A58)*(RFEmp=E$1)*(RF!$H$21:$AO$21="RF Valet"),RF!$H$2:$AO$17)</f>
        <v>0</v>
      </c>
      <c r="F58" s="250">
        <f>SUMPRODUCT((RF!$A$2:$A$17=$A58)*(RFEmp=F$1)*(RF!$H$21:$AO$21="RF Valet"),RF!$H$2:$AO$17)</f>
        <v>0</v>
      </c>
      <c r="G58" s="250">
        <f>SUMPRODUCT((RF!$A$2:$A$17=$A58)*(RFEmp=G$1)*(RF!$H$21:$AO$21="RF Valet"),RF!$H$2:$AO$17)</f>
        <v>0</v>
      </c>
      <c r="H58" s="250">
        <f>SUMPRODUCT((RF!$A$2:$A$17=$A58)*(RFEmp=H$1)*(RF!$H$21:$AO$21="RF Valet"),RF!$H$2:$AO$17)</f>
        <v>0</v>
      </c>
      <c r="I58" s="250">
        <f>SUMPRODUCT((RF!$A$2:$A$17=$A58)*(RFEmp=I$1)*(RF!$H$21:$AO$21="RF Valet"),RF!$H$2:$AO$17)</f>
        <v>0</v>
      </c>
      <c r="J58" s="250">
        <f>SUMPRODUCT((RF!$A$2:$A$17=$A58)*(RFEmp=J$1)*(RF!$H$21:$AO$21="RF Valet"),RF!$H$2:$AO$17)</f>
        <v>0</v>
      </c>
      <c r="K58" s="250">
        <f>SUMPRODUCT((RF!$A$2:$A$17=$A58)*(RFEmp=K$1)*(RF!$H$21:$AO$21="RF Valet"),RF!$H$2:$AO$17)</f>
        <v>0</v>
      </c>
      <c r="L58" s="250">
        <f>SUMPRODUCT((RF!$A$2:$A$17=$A58)*(RFEmp=L$1)*(RF!$H$21:$AO$21="RF Valet"),RF!$H$2:$AO$17)</f>
        <v>0</v>
      </c>
      <c r="M58" s="250">
        <f>SUMPRODUCT((RF!$A$2:$A$17=$A58)*(RFEmp=M$1)*(RF!$H$21:$AO$21="RF Valet"),RF!$H$2:$AO$17)</f>
        <v>0</v>
      </c>
      <c r="N58" s="250">
        <f>SUMPRODUCT((RF!$A$2:$A$17=$A58)*(RFEmp=N$1)*(RF!$H$21:$AO$21="RF Valet"),RF!$H$2:$AO$17)</f>
        <v>0</v>
      </c>
      <c r="O58" s="250">
        <f>SUMPRODUCT((RF!$A$2:$A$17=$A58)*(RFEmp=O$1)*(RF!$H$21:$AO$21="RF Valet"),RF!$H$2:$AO$17)</f>
        <v>0</v>
      </c>
      <c r="P58" s="250">
        <f>SUMPRODUCT((RF!$A$2:$A$17=$A58)*(RFEmp=P$1)*(RF!$H$21:$AO$21="RF Valet"),RF!$H$2:$AO$17)</f>
        <v>0</v>
      </c>
      <c r="Q58" s="250">
        <f>SUMPRODUCT((RF!$A$2:$A$17=$A58)*(RFEmp=Q$1)*(RF!$H$21:$AO$21="RF Valet"),RF!$H$2:$AO$17)</f>
        <v>0</v>
      </c>
      <c r="R58" s="250">
        <f>SUMPRODUCT((RF!$A$2:$A$17=$A58)*(RFEmp=R$1)*(RF!$H$21:$AO$21="RF Valet"),RF!$H$2:$AO$17)</f>
        <v>0</v>
      </c>
      <c r="S58" s="250">
        <f>SUMPRODUCT((RF!$A$2:$A$17=$A58)*(RFEmp=S$1)*(RF!$H$21:$AO$21="RF Valet"),RF!$H$2:$AO$17)</f>
        <v>0</v>
      </c>
      <c r="T58" s="250">
        <f>SUMPRODUCT((RF!$A$2:$A$17=$A58)*(RFEmp=T$1)*(RF!$H$21:$AO$21="RF Valet"),RF!$H$2:$AO$17)</f>
        <v>0</v>
      </c>
      <c r="U58" s="250">
        <f>SUMPRODUCT((RF!$A$2:$A$17=$A58)*(RFEmp=U$1)*(RF!$H$21:$AO$21="RF Valet"),RF!$H$2:$AO$17)</f>
        <v>0</v>
      </c>
      <c r="V58" s="250">
        <f>SUMPRODUCT((RF!$A$2:$A$17=$A58)*(RFEmp=V$1)*(RF!$H$21:$AO$21="RF Valet"),RF!$H$2:$AO$17)</f>
        <v>0</v>
      </c>
      <c r="W58" s="250">
        <f>SUMPRODUCT((RF!$A$2:$A$17=$A58)*(RFEmp=W$1)*(RF!$H$21:$AO$21="RF Valet"),RF!$H$2:$AO$17)</f>
        <v>0</v>
      </c>
      <c r="X58" s="250">
        <f>SUMPRODUCT((RF!$A$2:$A$17=$A58)*(RFEmp=X$1)*(RF!$H$21:$AO$21="RF Valet"),RF!$H$2:$AO$17)</f>
        <v>0</v>
      </c>
      <c r="Y58" s="250">
        <f>SUMPRODUCT((RF!$A$2:$A$17=$A58)*(RFEmp=Y$1)*(RF!$H$21:$AO$21="RF Valet"),RF!$H$2:$AO$17)</f>
        <v>0</v>
      </c>
      <c r="Z58" s="250">
        <f>SUMPRODUCT((RF!$A$2:$A$17=$A58)*(RFEmp=Z$1)*(RF!$H$21:$AO$21="RF Valet"),RF!$H$2:$AO$17)</f>
        <v>0</v>
      </c>
      <c r="AA58" s="250">
        <f>SUMPRODUCT((RF!$A$2:$A$17=$A58)*(RFEmp=AA$1)*(RF!$H$21:$AO$21="RF Valet"),RF!$H$2:$AO$17)</f>
        <v>0</v>
      </c>
      <c r="AB58" s="250">
        <f>SUMPRODUCT((RF!$A$2:$A$17=$A58)*(RFEmp=AB$1)*(RF!$H$21:$AO$21="RF Valet"),RF!$H$2:$AO$17)</f>
        <v>0</v>
      </c>
      <c r="AC58" s="250">
        <f>SUMPRODUCT((RF!$A$2:$A$17=$A58)*(RFEmp=AC$1)*(RF!$H$21:$AO$21="RF Valet"),RF!$H$2:$AO$17)</f>
        <v>0</v>
      </c>
      <c r="AD58" s="250">
        <f>SUMPRODUCT((RF!$A$2:$A$17=$A58)*(RFEmp=AD$1)*(RF!$H$21:$AO$21="RF Valet"),RF!$H$2:$AO$17)</f>
        <v>0</v>
      </c>
      <c r="AE58" s="250">
        <f>SUMPRODUCT((RF!$A$2:$A$17=$A58)*(RFEmp=AE$1)*(RF!$H$21:$AO$21="RF Valet"),RF!$H$2:$AO$17)</f>
        <v>0</v>
      </c>
      <c r="AF58" s="250">
        <f>SUMPRODUCT((RF!$A$2:$A$17=$A58)*(RFEmp=AF$1)*(RF!$H$21:$AO$21="RF Valet"),RF!$H$2:$AO$17)</f>
        <v>0</v>
      </c>
      <c r="AG58" s="250">
        <f>SUMPRODUCT((RF!$A$2:$A$17=$A58)*(RFEmp=AG$1)*(RF!$H$21:$AO$21="RF Valet"),RF!$H$2:$AO$17)</f>
        <v>0</v>
      </c>
      <c r="AH58" s="250">
        <f>SUMPRODUCT((RF!$A$2:$A$17=$A58)*(RFEmp=AH$1)*(RF!$H$21:$AO$21="RF Valet"),RF!$H$2:$AO$17)</f>
        <v>0</v>
      </c>
      <c r="AI58" s="250">
        <f>SUMPRODUCT((RF!$A$2:$A$17=$A58)*(RFEmp=AI$1)*(RF!$H$21:$AO$21="RF Valet"),RF!$H$2:$AO$17)</f>
        <v>0</v>
      </c>
      <c r="AJ58" s="250">
        <f>SUMPRODUCT((RF!$A$2:$A$17=$A58)*(RFEmp=AJ$1)*(RF!$H$21:$AO$21="RF Valet"),RF!$H$2:$AO$17)</f>
        <v>0</v>
      </c>
      <c r="AK58" s="250">
        <f>SUMPRODUCT((RF!$A$2:$A$17=$A58)*(RFEmp=AK$1)*(RF!$H$21:$AO$21="RF Valet"),RF!$H$2:$AO$17)</f>
        <v>0</v>
      </c>
      <c r="AL58" s="250">
        <f>SUMPRODUCT((RF!$A$2:$A$17=$A58)*(RFEmp=AL$1)*(RF!$H$21:$AO$21="RF Valet"),RF!$H$2:$AO$17)</f>
        <v>0</v>
      </c>
      <c r="AM58" s="250">
        <f>SUMPRODUCT((RF!$A$2:$A$17=$A58)*(RFEmp=AM$1)*(RF!$H$21:$AO$21="RF Valet"),RF!$H$2:$AO$17)</f>
        <v>0</v>
      </c>
      <c r="AN58" s="250">
        <f>SUMPRODUCT((RF!$A$2:$A$17=$A58)*(RFEmp=AN$1)*(RF!$H$21:$AO$21="RF Valet"),RF!$H$2:$AO$17)</f>
        <v>0</v>
      </c>
      <c r="AO58" s="250">
        <f>SUMPRODUCT((RF!$A$2:$A$17=$A58)*(RFEmp=AO$1)*(RF!$H$21:$AO$21="RF Valet"),RF!$H$2:$AO$17)</f>
        <v>0</v>
      </c>
      <c r="AP58" s="250">
        <f>SUMPRODUCT((RF!$A$2:$A$17=$A58)*(RFEmp=AP$1)*(RF!$H$21:$AO$21="RF Valet"),RF!$H$2:$AO$17)</f>
        <v>0</v>
      </c>
      <c r="AQ58" s="250">
        <f>SUMPRODUCT((RF!$A$2:$A$17=$A58)*(RFEmp=AQ$1)*(RF!$H$21:$AO$21="RF Valet"),RF!$H$2:$AO$17)</f>
        <v>0</v>
      </c>
      <c r="AR58" s="250">
        <f>SUMPRODUCT((RF!$A$2:$A$17=$A58)*(RFEmp=AR$1)*(RF!$H$21:$AO$21="RF Valet"),RF!$H$2:$AO$17)</f>
        <v>0</v>
      </c>
      <c r="AS58" s="250">
        <f>SUMPRODUCT((RF!$A$2:$A$17=$A58)*(RFEmp=AS$1)*(RF!$H$21:$AO$21="RF Valet"),RF!$H$2:$AO$17)</f>
        <v>0</v>
      </c>
      <c r="AT58" s="250">
        <f>SUMPRODUCT((RF!$A$2:$A$17=$A58)*(RFEmp=AT$1)*(RF!$H$21:$AO$21="RF Valet"),RF!$H$2:$AO$17)</f>
        <v>0</v>
      </c>
      <c r="AU58" s="250">
        <f>SUMPRODUCT((RF!$A$2:$A$17=$A58)*(RFEmp=AU$1)*(RF!$H$21:$AO$21="RF Valet"),RF!$H$2:$AO$17)</f>
        <v>0</v>
      </c>
      <c r="AV58" s="250">
        <f>SUMPRODUCT((RF!$A$2:$A$17=$A58)*(RFEmp=AV$1)*(RF!$H$21:$AO$21="RF Valet"),RF!$H$2:$AO$17)</f>
        <v>0</v>
      </c>
      <c r="AW58" s="250">
        <f>SUMPRODUCT((RF!$A$2:$A$17=$A58)*(RFEmp=AW$1)*(RF!$H$21:$AO$21="RF Valet"),RF!$H$2:$AO$17)</f>
        <v>0</v>
      </c>
      <c r="AX58" s="467">
        <f>SUMPRODUCT((RF!$A$2:$A$17=$A58)*(RFEmp=AX$1)*(RF!$H$21:$AO$21="RF Valet"),RF!$H$2:$AO$17)</f>
        <v>0</v>
      </c>
      <c r="AZ58" s="246"/>
    </row>
    <row r="59" spans="1:52" s="271" customFormat="1" x14ac:dyDescent="0.2">
      <c r="A59" s="247">
        <f t="shared" si="14"/>
        <v>42541</v>
      </c>
      <c r="B59" s="571" t="s">
        <v>140</v>
      </c>
      <c r="C59" s="249">
        <f>SUMPRODUCT(('RC'!$A$2:$A$17=$A59)*(RCEmp=C$1),'RC'!$D$2:$AK$17)</f>
        <v>0</v>
      </c>
      <c r="D59" s="250">
        <f>SUMPRODUCT(('RC'!$A$2:$A$17=$A59)*(RCEmp=D$1),'RC'!$D$2:$AK$17)</f>
        <v>0</v>
      </c>
      <c r="E59" s="250">
        <f>SUMPRODUCT(('RC'!$A$2:$A$17=$A59)*(RCEmp=E$1),'RC'!$D$2:$AK$17)</f>
        <v>0</v>
      </c>
      <c r="F59" s="250">
        <f>SUMPRODUCT(('RC'!$A$2:$A$17=$A59)*(RCEmp=F$1),'RC'!$D$2:$AK$17)</f>
        <v>0</v>
      </c>
      <c r="G59" s="250">
        <f>SUMPRODUCT(('RC'!$A$2:$A$17=$A59)*(RCEmp=G$1),'RC'!$D$2:$AK$17)</f>
        <v>0</v>
      </c>
      <c r="H59" s="250">
        <f>SUMPRODUCT(('RC'!$A$2:$A$17=$A59)*(RCEmp=H$1),'RC'!$D$2:$AK$17)</f>
        <v>0</v>
      </c>
      <c r="I59" s="250">
        <f>SUMPRODUCT(('RC'!$A$2:$A$17=$A59)*(RCEmp=I$1),'RC'!$D$2:$AK$17)</f>
        <v>0</v>
      </c>
      <c r="J59" s="250">
        <f>SUMPRODUCT(('RC'!$A$2:$A$17=$A59)*(RCEmp=J$1),'RC'!$D$2:$AK$17)</f>
        <v>0</v>
      </c>
      <c r="K59" s="250">
        <f>SUMPRODUCT(('RC'!$A$2:$A$17=$A59)*(RCEmp=K$1),'RC'!$D$2:$AK$17)</f>
        <v>0</v>
      </c>
      <c r="L59" s="250">
        <f>SUMPRODUCT(('RC'!$A$2:$A$17=$A59)*(RCEmp=L$1),'RC'!$D$2:$AK$17)</f>
        <v>0</v>
      </c>
      <c r="M59" s="250">
        <f>SUMPRODUCT(('RC'!$A$2:$A$17=$A59)*(RCEmp=M$1),'RC'!$D$2:$AK$17)</f>
        <v>0</v>
      </c>
      <c r="N59" s="250">
        <f>SUMPRODUCT(('RC'!$A$2:$A$17=$A59)*(RCEmp=N$1),'RC'!$D$2:$AK$17)</f>
        <v>0</v>
      </c>
      <c r="O59" s="250">
        <f>SUMPRODUCT(('RC'!$A$2:$A$17=$A59)*(RCEmp=O$1),'RC'!$D$2:$AK$17)</f>
        <v>0</v>
      </c>
      <c r="P59" s="250">
        <f>SUMPRODUCT(('RC'!$A$2:$A$17=$A59)*(RCEmp=P$1),'RC'!$D$2:$AK$17)</f>
        <v>0</v>
      </c>
      <c r="Q59" s="250">
        <f>SUMPRODUCT(('RC'!$A$2:$A$17=$A59)*(RCEmp=Q$1),'RC'!$D$2:$AK$17)</f>
        <v>0</v>
      </c>
      <c r="R59" s="250">
        <f>SUMPRODUCT(('RC'!$A$2:$A$17=$A59)*(RCEmp=R$1),'RC'!$D$2:$AK$17)</f>
        <v>0</v>
      </c>
      <c r="S59" s="250">
        <f>SUMPRODUCT(('RC'!$A$2:$A$17=$A59)*(RCEmp=S$1),'RC'!$D$2:$AK$17)</f>
        <v>0</v>
      </c>
      <c r="T59" s="250">
        <f>SUMPRODUCT(('RC'!$A$2:$A$17=$A59)*(RCEmp=T$1),'RC'!$D$2:$AK$17)</f>
        <v>0</v>
      </c>
      <c r="U59" s="250">
        <f>SUMPRODUCT(('RC'!$A$2:$A$17=$A59)*(RCEmp=U$1),'RC'!$D$2:$AK$17)</f>
        <v>0</v>
      </c>
      <c r="V59" s="250">
        <f>SUMPRODUCT(('RC'!$A$2:$A$17=$A59)*(RCEmp=V$1),'RC'!$D$2:$AK$17)</f>
        <v>0</v>
      </c>
      <c r="W59" s="250">
        <f>SUMPRODUCT(('RC'!$A$2:$A$17=$A59)*(RCEmp=W$1),'RC'!$D$2:$AK$17)</f>
        <v>0</v>
      </c>
      <c r="X59" s="250">
        <f>SUMPRODUCT(('RC'!$A$2:$A$17=$A59)*(RCEmp=X$1),'RC'!$D$2:$AK$17)</f>
        <v>0</v>
      </c>
      <c r="Y59" s="250">
        <f>SUMPRODUCT(('RC'!$A$2:$A$17=$A59)*(RCEmp=Y$1),'RC'!$D$2:$AK$17)</f>
        <v>0</v>
      </c>
      <c r="Z59" s="250">
        <f>SUMPRODUCT(('RC'!$A$2:$A$17=$A59)*(RCEmp=Z$1),'RC'!$D$2:$AK$17)</f>
        <v>0</v>
      </c>
      <c r="AA59" s="250">
        <f>SUMPRODUCT(('RC'!$A$2:$A$17=$A59)*(RCEmp=AA$1),'RC'!$D$2:$AK$17)</f>
        <v>0</v>
      </c>
      <c r="AB59" s="250">
        <f>SUMPRODUCT(('RC'!$A$2:$A$17=$A59)*(RCEmp=AB$1),'RC'!$D$2:$AK$17)</f>
        <v>0</v>
      </c>
      <c r="AC59" s="250">
        <f>SUMPRODUCT(('RC'!$A$2:$A$17=$A59)*(RCEmp=AC$1),'RC'!$D$2:$AK$17)</f>
        <v>0</v>
      </c>
      <c r="AD59" s="250">
        <f>SUMPRODUCT(('RC'!$A$2:$A$17=$A59)*(RCEmp=AD$1),'RC'!$D$2:$AK$17)</f>
        <v>0</v>
      </c>
      <c r="AE59" s="250">
        <f>SUMPRODUCT(('RC'!$A$2:$A$17=$A59)*(RCEmp=AE$1),'RC'!$D$2:$AK$17)</f>
        <v>0</v>
      </c>
      <c r="AF59" s="250">
        <f>SUMPRODUCT(('RC'!$A$2:$A$17=$A59)*(RCEmp=AF$1),'RC'!$D$2:$AK$17)</f>
        <v>0</v>
      </c>
      <c r="AG59" s="250">
        <f>SUMPRODUCT(('RC'!$A$2:$A$17=$A59)*(RCEmp=AG$1),'RC'!$D$2:$AK$17)</f>
        <v>0</v>
      </c>
      <c r="AH59" s="250">
        <f>SUMPRODUCT(('RC'!$A$2:$A$17=$A59)*(RCEmp=AH$1),'RC'!$D$2:$AK$17)</f>
        <v>0</v>
      </c>
      <c r="AI59" s="250">
        <f>SUMPRODUCT(('RC'!$A$2:$A$17=$A59)*(RCEmp=AI$1),'RC'!$D$2:$AK$17)</f>
        <v>0</v>
      </c>
      <c r="AJ59" s="250">
        <f>SUMPRODUCT(('RC'!$A$2:$A$17=$A59)*(RCEmp=AJ$1),'RC'!$D$2:$AK$17)</f>
        <v>0</v>
      </c>
      <c r="AK59" s="250">
        <f>SUMPRODUCT(('RC'!$A$2:$A$17=$A59)*(RCEmp=AK$1),'RC'!$D$2:$AK$17)</f>
        <v>0</v>
      </c>
      <c r="AL59" s="250">
        <f>SUMPRODUCT(('RC'!$A$2:$A$17=$A59)*(RCEmp=AL$1),'RC'!$D$2:$AK$17)</f>
        <v>0</v>
      </c>
      <c r="AM59" s="250">
        <f>SUMPRODUCT(('RC'!$A$2:$A$17=$A59)*(RCEmp=AM$1),'RC'!$D$2:$AK$17)</f>
        <v>0</v>
      </c>
      <c r="AN59" s="250">
        <f>SUMPRODUCT(('RC'!$A$2:$A$17=$A59)*(RCEmp=AN$1),'RC'!$D$2:$AK$17)</f>
        <v>0</v>
      </c>
      <c r="AO59" s="250">
        <f>SUMPRODUCT(('RC'!$A$2:$A$17=$A59)*(RCEmp=AO$1),'RC'!$D$2:$AK$17)</f>
        <v>0</v>
      </c>
      <c r="AP59" s="250">
        <f>SUMPRODUCT(('RC'!$A$2:$A$17=$A59)*(RCEmp=AP$1),'RC'!$D$2:$AK$17)</f>
        <v>0</v>
      </c>
      <c r="AQ59" s="250">
        <f>SUMPRODUCT(('RC'!$A$2:$A$17=$A59)*(RCEmp=AQ$1),'RC'!$D$2:$AK$17)</f>
        <v>0</v>
      </c>
      <c r="AR59" s="250">
        <f>SUMPRODUCT(('RC'!$A$2:$A$17=$A59)*(RCEmp=AR$1),'RC'!$D$2:$AK$17)</f>
        <v>0</v>
      </c>
      <c r="AS59" s="250">
        <f>SUMPRODUCT(('RC'!$A$2:$A$17=$A59)*(RCEmp=AS$1),'RC'!$D$2:$AK$17)</f>
        <v>0</v>
      </c>
      <c r="AT59" s="250">
        <f>SUMPRODUCT(('RC'!$A$2:$A$17=$A59)*(RCEmp=AT$1),'RC'!$D$2:$AK$17)</f>
        <v>0</v>
      </c>
      <c r="AU59" s="250">
        <f>SUMPRODUCT(('RC'!$A$2:$A$17=$A59)*(RCEmp=AU$1),'RC'!$D$2:$AK$17)</f>
        <v>0</v>
      </c>
      <c r="AV59" s="250">
        <f>SUMPRODUCT(('RC'!$A$2:$A$17=$A59)*(RCEmp=AV$1),'RC'!$D$2:$AK$17)</f>
        <v>0</v>
      </c>
      <c r="AW59" s="250">
        <f>SUMPRODUCT(('RC'!$A$2:$A$17=$A59)*(RCEmp=AW$1),'RC'!$D$2:$AK$17)</f>
        <v>0</v>
      </c>
      <c r="AX59" s="467">
        <f>SUMPRODUCT(('RC'!$A$2:$A$17=$A59)*(RCEmp=AX$1),'RC'!$D$2:$AK$17)</f>
        <v>0</v>
      </c>
      <c r="AZ59" s="246"/>
    </row>
    <row r="60" spans="1:52" s="271" customFormat="1" x14ac:dyDescent="0.2">
      <c r="A60" s="247">
        <f t="shared" si="14"/>
        <v>42541</v>
      </c>
      <c r="B60" s="614" t="s">
        <v>155</v>
      </c>
      <c r="C60" s="249">
        <f>SUMPRODUCT((HoO!$A$2:$A$34=$A60)*(HoOEmp=C$1),HoO!$E$2:$Y$34)</f>
        <v>0</v>
      </c>
      <c r="D60" s="250">
        <f>SUMPRODUCT((HoO!$A$2:$A$34=$A60)*(HoOEmp=D$1),HoO!$E$2:$Y$34)</f>
        <v>0</v>
      </c>
      <c r="E60" s="250">
        <f>SUMPRODUCT((HoO!$A$2:$A$34=$A60)*(HoOEmp=E$1),HoO!$E$2:$Y$34)</f>
        <v>0</v>
      </c>
      <c r="F60" s="250">
        <f>SUMPRODUCT((HoO!$A$2:$A$34=$A60)*(HoOEmp=F$1),HoO!$E$2:$Y$34)</f>
        <v>0</v>
      </c>
      <c r="G60" s="250">
        <f>SUMPRODUCT((HoO!$A$2:$A$34=$A60)*(HoOEmp=G$1),HoO!$E$2:$Y$34)</f>
        <v>0</v>
      </c>
      <c r="H60" s="250">
        <f>SUMPRODUCT((HoO!$A$2:$A$34=$A60)*(HoOEmp=H$1),HoO!$E$2:$Y$34)</f>
        <v>0</v>
      </c>
      <c r="I60" s="250">
        <f>SUMPRODUCT((HoO!$A$2:$A$34=$A60)*(HoOEmp=I$1),HoO!$E$2:$Y$34)</f>
        <v>0</v>
      </c>
      <c r="J60" s="250">
        <f>SUMPRODUCT((HoO!$A$2:$A$34=$A60)*(HoOEmp=J$1),HoO!$E$2:$Y$34)</f>
        <v>0</v>
      </c>
      <c r="K60" s="250">
        <f>SUMPRODUCT((HoO!$A$2:$A$34=$A60)*(HoOEmp=K$1),HoO!$E$2:$Y$34)</f>
        <v>0</v>
      </c>
      <c r="L60" s="250">
        <f>SUMPRODUCT((HoO!$A$2:$A$34=$A60)*(HoOEmp=L$1),HoO!$E$2:$Y$34)</f>
        <v>0</v>
      </c>
      <c r="M60" s="250">
        <f>SUMPRODUCT((HoO!$A$2:$A$34=$A60)*(HoOEmp=M$1),HoO!$E$2:$Y$34)</f>
        <v>0</v>
      </c>
      <c r="N60" s="250">
        <f>SUMPRODUCT((HoO!$A$2:$A$34=$A60)*(HoOEmp=N$1),HoO!$E$2:$Y$34)</f>
        <v>0</v>
      </c>
      <c r="O60" s="250">
        <f>SUMPRODUCT((HoO!$A$2:$A$34=$A60)*(HoOEmp=O$1),HoO!$E$2:$Y$34)</f>
        <v>0</v>
      </c>
      <c r="P60" s="250">
        <f>SUMPRODUCT((HoO!$A$2:$A$34=$A60)*(HoOEmp=P$1),HoO!$E$2:$Y$34)</f>
        <v>0</v>
      </c>
      <c r="Q60" s="250">
        <f>SUMPRODUCT((HoO!$A$2:$A$34=$A60)*(HoOEmp=Q$1),HoO!$E$2:$Y$34)</f>
        <v>0</v>
      </c>
      <c r="R60" s="250">
        <f>SUMPRODUCT((HoO!$A$2:$A$34=$A60)*(HoOEmp=R$1),HoO!$E$2:$Y$34)</f>
        <v>0</v>
      </c>
      <c r="S60" s="250">
        <f>SUMPRODUCT((HoO!$A$2:$A$34=$A60)*(HoOEmp=S$1),HoO!$E$2:$Y$34)</f>
        <v>0</v>
      </c>
      <c r="T60" s="250">
        <f>SUMPRODUCT((HoO!$A$2:$A$34=$A60)*(HoOEmp=T$1),HoO!$E$2:$Y$34)</f>
        <v>0</v>
      </c>
      <c r="U60" s="250">
        <f>SUMPRODUCT((HoO!$A$2:$A$34=$A60)*(HoOEmp=U$1),HoO!$E$2:$Y$34)</f>
        <v>0</v>
      </c>
      <c r="V60" s="250">
        <f>SUMPRODUCT((HoO!$A$2:$A$34=$A60)*(HoOEmp=V$1),HoO!$E$2:$Y$34)</f>
        <v>0</v>
      </c>
      <c r="W60" s="250">
        <f>SUMPRODUCT((HoO!$A$2:$A$34=$A60)*(HoOEmp=W$1),HoO!$E$2:$Y$34)</f>
        <v>0</v>
      </c>
      <c r="X60" s="250">
        <f>SUMPRODUCT((HoO!$A$2:$A$34=$A60)*(HoOEmp=X$1),HoO!$E$2:$Y$34)</f>
        <v>0</v>
      </c>
      <c r="Y60" s="250">
        <f>SUMPRODUCT((HoO!$A$2:$A$34=$A60)*(HoOEmp=Y$1),HoO!$E$2:$Y$34)</f>
        <v>0</v>
      </c>
      <c r="Z60" s="250">
        <f>SUMPRODUCT((HoO!$A$2:$A$34=$A60)*(HoOEmp=Z$1),HoO!$E$2:$Y$34)</f>
        <v>0</v>
      </c>
      <c r="AA60" s="250">
        <f>SUMPRODUCT((HoO!$A$2:$A$34=$A60)*(HoOEmp=AA$1),HoO!$E$2:$Y$34)</f>
        <v>0</v>
      </c>
      <c r="AB60" s="250">
        <f>SUMPRODUCT((HoO!$A$2:$A$34=$A60)*(HoOEmp=AB$1),HoO!$E$2:$Y$34)</f>
        <v>0</v>
      </c>
      <c r="AC60" s="250">
        <f>SUMPRODUCT((HoO!$A$2:$A$34=$A60)*(HoOEmp=AC$1),HoO!$E$2:$Y$34)</f>
        <v>0</v>
      </c>
      <c r="AD60" s="250">
        <f>SUMPRODUCT((HoO!$A$2:$A$34=$A60)*(HoOEmp=AD$1),HoO!$E$2:$Y$34)</f>
        <v>0</v>
      </c>
      <c r="AE60" s="250">
        <f>SUMPRODUCT((HoO!$A$2:$A$34=$A60)*(HoOEmp=AE$1),HoO!$E$2:$Y$34)</f>
        <v>0</v>
      </c>
      <c r="AF60" s="250">
        <f>SUMPRODUCT((HoO!$A$2:$A$34=$A60)*(HoOEmp=AF$1),HoO!$E$2:$Y$34)</f>
        <v>0</v>
      </c>
      <c r="AG60" s="250">
        <f>SUMPRODUCT((HoO!$A$2:$A$34=$A60)*(HoOEmp=AG$1),HoO!$E$2:$Y$34)</f>
        <v>0</v>
      </c>
      <c r="AH60" s="250">
        <f>SUMPRODUCT((HoO!$A$2:$A$34=$A60)*(HoOEmp=AH$1),HoO!$E$2:$Y$34)</f>
        <v>0</v>
      </c>
      <c r="AI60" s="250">
        <f>SUMPRODUCT((HoO!$A$2:$A$34=$A60)*(HoOEmp=AI$1),HoO!$E$2:$Y$34)</f>
        <v>0</v>
      </c>
      <c r="AJ60" s="250">
        <f>SUMPRODUCT((HoO!$A$2:$A$34=$A60)*(HoOEmp=AJ$1),HoO!$E$2:$Y$34)</f>
        <v>0</v>
      </c>
      <c r="AK60" s="250">
        <f>SUMPRODUCT((HoO!$A$2:$A$34=$A60)*(HoOEmp=AK$1),HoO!$E$2:$Y$34)</f>
        <v>0</v>
      </c>
      <c r="AL60" s="250">
        <f>SUMPRODUCT((HoO!$A$2:$A$34=$A60)*(HoOEmp=AL$1),HoO!$E$2:$Y$34)</f>
        <v>0</v>
      </c>
      <c r="AM60" s="250">
        <f>SUMPRODUCT((HoO!$A$2:$A$34=$A60)*(HoOEmp=AM$1),HoO!$E$2:$Y$34)</f>
        <v>0</v>
      </c>
      <c r="AN60" s="250">
        <f>SUMPRODUCT((HoO!$A$2:$A$34=$A60)*(HoOEmp=AN$1),HoO!$E$2:$Y$34)</f>
        <v>0</v>
      </c>
      <c r="AO60" s="250">
        <f>SUMPRODUCT((HoO!$A$2:$A$34=$A60)*(HoOEmp=AO$1),HoO!$E$2:$Y$34)</f>
        <v>0</v>
      </c>
      <c r="AP60" s="250">
        <f>SUMPRODUCT((HoO!$A$2:$A$34=$A60)*(HoOEmp=AP$1),HoO!$E$2:$Y$34)</f>
        <v>0</v>
      </c>
      <c r="AQ60" s="250">
        <f>SUMPRODUCT((HoO!$A$2:$A$34=$A60)*(HoOEmp=AQ$1),HoO!$E$2:$Y$34)</f>
        <v>0</v>
      </c>
      <c r="AR60" s="250">
        <f>SUMPRODUCT((HoO!$A$2:$A$34=$A60)*(HoOEmp=AR$1),HoO!$E$2:$Y$34)</f>
        <v>0</v>
      </c>
      <c r="AS60" s="250">
        <f>SUMPRODUCT((HoO!$A$2:$A$34=$A60)*(HoOEmp=AS$1),HoO!$E$2:$Y$34)</f>
        <v>0</v>
      </c>
      <c r="AT60" s="250">
        <f>SUMPRODUCT((HoO!$A$2:$A$34=$A60)*(HoOEmp=AT$1),HoO!$E$2:$Y$34)</f>
        <v>0</v>
      </c>
      <c r="AU60" s="250">
        <f>SUMPRODUCT((HoO!$A$2:$A$34=$A60)*(HoOEmp=AU$1),HoO!$E$2:$Y$34)</f>
        <v>0</v>
      </c>
      <c r="AV60" s="250">
        <f>SUMPRODUCT((HoO!$A$2:$A$34=$A60)*(HoOEmp=AV$1),HoO!$E$2:$Y$34)</f>
        <v>0</v>
      </c>
      <c r="AW60" s="250">
        <f>SUMPRODUCT((HoO!$A$2:$A$34=$A60)*(HoOEmp=AW$1),HoO!$E$2:$Y$34)</f>
        <v>0</v>
      </c>
      <c r="AX60" s="467">
        <f>SUMPRODUCT((HoO!$A$2:$A$34=$A60)*(HoOEmp=AX$1),HoO!$E$2:$Y$34)</f>
        <v>0</v>
      </c>
      <c r="AZ60" s="246"/>
    </row>
    <row r="61" spans="1:52" s="271" customFormat="1" x14ac:dyDescent="0.2">
      <c r="A61" s="247">
        <f t="shared" si="14"/>
        <v>42541</v>
      </c>
      <c r="B61" s="255" t="s">
        <v>74</v>
      </c>
      <c r="C61" s="249">
        <f>SUMPRODUCT((TM!$A$2:$A$17=$A61)*(TMEmp=C$1),TM!$D$2:$AK$17)</f>
        <v>0</v>
      </c>
      <c r="D61" s="250">
        <f>SUMPRODUCT((TM!$A$2:$A$17=$A61)*(TMEmp=D$1),TM!$D$2:$AK$17)</f>
        <v>1.5</v>
      </c>
      <c r="E61" s="250">
        <f>SUMPRODUCT((TM!$A$2:$A$17=$A61)*(TMEmp=E$1),TM!$D$2:$AK$17)</f>
        <v>0</v>
      </c>
      <c r="F61" s="250">
        <f>SUMPRODUCT((TM!$A$2:$A$17=$A61)*(TMEmp=F$1),TM!$D$2:$AK$17)</f>
        <v>0</v>
      </c>
      <c r="G61" s="250">
        <f>SUMPRODUCT((TM!$A$2:$A$17=$A61)*(TMEmp=G$1),TM!$D$2:$AK$17)</f>
        <v>0</v>
      </c>
      <c r="H61" s="250">
        <f>SUMPRODUCT((TM!$A$2:$A$17=$A61)*(TMEmp=H$1),TM!$D$2:$AK$17)</f>
        <v>0</v>
      </c>
      <c r="I61" s="250">
        <f>SUMPRODUCT((TM!$A$2:$A$17=$A61)*(TMEmp=I$1),TM!$D$2:$AK$17)</f>
        <v>0</v>
      </c>
      <c r="J61" s="250">
        <f>SUMPRODUCT((TM!$A$2:$A$17=$A61)*(TMEmp=J$1),TM!$D$2:$AK$17)</f>
        <v>0</v>
      </c>
      <c r="K61" s="250">
        <f>SUMPRODUCT((TM!$A$2:$A$17=$A61)*(TMEmp=K$1),TM!$D$2:$AK$17)</f>
        <v>0</v>
      </c>
      <c r="L61" s="250">
        <f>SUMPRODUCT((TM!$A$2:$A$17=$A61)*(TMEmp=L$1),TM!$D$2:$AK$17)</f>
        <v>1.25</v>
      </c>
      <c r="M61" s="250">
        <f>SUMPRODUCT((TM!$A$2:$A$17=$A61)*(TMEmp=M$1),TM!$D$2:$AK$17)</f>
        <v>1.25</v>
      </c>
      <c r="N61" s="250">
        <f>SUMPRODUCT((TM!$A$2:$A$17=$A61)*(TMEmp=N$1),TM!$D$2:$AK$17)</f>
        <v>0</v>
      </c>
      <c r="O61" s="250">
        <f>SUMPRODUCT((TM!$A$2:$A$17=$A61)*(TMEmp=O$1),TM!$D$2:$AK$17)</f>
        <v>0</v>
      </c>
      <c r="P61" s="250">
        <f>SUMPRODUCT((TM!$A$2:$A$17=$A61)*(TMEmp=P$1),TM!$D$2:$AK$17)</f>
        <v>0</v>
      </c>
      <c r="Q61" s="250">
        <f>SUMPRODUCT((TM!$A$2:$A$17=$A61)*(TMEmp=Q$1),TM!$D$2:$AK$17)</f>
        <v>2.75</v>
      </c>
      <c r="R61" s="250">
        <f>SUMPRODUCT((TM!$A$2:$A$17=$A61)*(TMEmp=R$1),TM!$D$2:$AK$17)</f>
        <v>0</v>
      </c>
      <c r="S61" s="250">
        <f>SUMPRODUCT((TM!$A$2:$A$17=$A61)*(TMEmp=S$1),TM!$D$2:$AK$17)</f>
        <v>0</v>
      </c>
      <c r="T61" s="250">
        <f>SUMPRODUCT((TM!$A$2:$A$17=$A61)*(TMEmp=T$1),TM!$D$2:$AK$17)</f>
        <v>0</v>
      </c>
      <c r="U61" s="250">
        <f>SUMPRODUCT((TM!$A$2:$A$17=$A61)*(TMEmp=U$1),TM!$D$2:$AK$17)</f>
        <v>0</v>
      </c>
      <c r="V61" s="250">
        <f>SUMPRODUCT((TM!$A$2:$A$17=$A61)*(TMEmp=V$1),TM!$D$2:$AK$17)</f>
        <v>0</v>
      </c>
      <c r="W61" s="250">
        <f>SUMPRODUCT((TM!$A$2:$A$17=$A61)*(TMEmp=W$1),TM!$D$2:$AK$17)</f>
        <v>0</v>
      </c>
      <c r="X61" s="250">
        <f>SUMPRODUCT((TM!$A$2:$A$17=$A61)*(TMEmp=X$1),TM!$D$2:$AK$17)</f>
        <v>0</v>
      </c>
      <c r="Y61" s="250">
        <f>SUMPRODUCT((TM!$A$2:$A$17=$A61)*(TMEmp=Y$1),TM!$D$2:$AK$17)</f>
        <v>0</v>
      </c>
      <c r="Z61" s="250">
        <f>SUMPRODUCT((TM!$A$2:$A$17=$A61)*(TMEmp=Z$1),TM!$D$2:$AK$17)</f>
        <v>0</v>
      </c>
      <c r="AA61" s="250">
        <f>SUMPRODUCT((TM!$A$2:$A$17=$A61)*(TMEmp=AA$1),TM!$D$2:$AK$17)</f>
        <v>0</v>
      </c>
      <c r="AB61" s="250">
        <f>SUMPRODUCT((TM!$A$2:$A$17=$A61)*(TMEmp=AB$1),TM!$D$2:$AK$17)</f>
        <v>0</v>
      </c>
      <c r="AC61" s="250">
        <f>SUMPRODUCT((TM!$A$2:$A$17=$A61)*(TMEmp=AC$1),TM!$D$2:$AK$17)</f>
        <v>0</v>
      </c>
      <c r="AD61" s="250">
        <f>SUMPRODUCT((TM!$A$2:$A$17=$A61)*(TMEmp=AD$1),TM!$D$2:$AK$17)</f>
        <v>0</v>
      </c>
      <c r="AE61" s="250">
        <f>SUMPRODUCT((TM!$A$2:$A$17=$A61)*(TMEmp=AE$1),TM!$D$2:$AK$17)</f>
        <v>1</v>
      </c>
      <c r="AF61" s="250">
        <f>SUMPRODUCT((TM!$A$2:$A$17=$A61)*(TMEmp=AF$1),TM!$D$2:$AK$17)</f>
        <v>0</v>
      </c>
      <c r="AG61" s="250">
        <f>SUMPRODUCT((TM!$A$2:$A$17=$A61)*(TMEmp=AG$1),TM!$D$2:$AK$17)</f>
        <v>0</v>
      </c>
      <c r="AH61" s="250">
        <f>SUMPRODUCT((TM!$A$2:$A$17=$A61)*(TMEmp=AH$1),TM!$D$2:$AK$17)</f>
        <v>0</v>
      </c>
      <c r="AI61" s="250">
        <f>SUMPRODUCT((TM!$A$2:$A$17=$A61)*(TMEmp=AI$1),TM!$D$2:$AK$17)</f>
        <v>0</v>
      </c>
      <c r="AJ61" s="250">
        <f>SUMPRODUCT((TM!$A$2:$A$17=$A61)*(TMEmp=AJ$1),TM!$D$2:$AK$17)</f>
        <v>0</v>
      </c>
      <c r="AK61" s="250">
        <f>SUMPRODUCT((TM!$A$2:$A$17=$A61)*(TMEmp=AK$1),TM!$D$2:$AK$17)</f>
        <v>0</v>
      </c>
      <c r="AL61" s="250">
        <f>SUMPRODUCT((TM!$A$2:$A$17=$A61)*(TMEmp=AL$1),TM!$D$2:$AK$17)</f>
        <v>0</v>
      </c>
      <c r="AM61" s="250">
        <f>SUMPRODUCT((TM!$A$2:$A$17=$A61)*(TMEmp=AM$1),TM!$D$2:$AK$17)</f>
        <v>0</v>
      </c>
      <c r="AN61" s="250">
        <f>SUMPRODUCT((TM!$A$2:$A$17=$A61)*(TMEmp=AN$1),TM!$D$2:$AK$17)</f>
        <v>0</v>
      </c>
      <c r="AO61" s="250">
        <f>SUMPRODUCT((TM!$A$2:$A$17=$A61)*(TMEmp=AO$1),TM!$D$2:$AK$17)</f>
        <v>0</v>
      </c>
      <c r="AP61" s="250">
        <f>SUMPRODUCT((TM!$A$2:$A$17=$A61)*(TMEmp=AP$1),TM!$D$2:$AK$17)</f>
        <v>0</v>
      </c>
      <c r="AQ61" s="250">
        <f>SUMPRODUCT((TM!$A$2:$A$17=$A61)*(TMEmp=AQ$1),TM!$D$2:$AK$17)</f>
        <v>0</v>
      </c>
      <c r="AR61" s="250">
        <f>SUMPRODUCT((TM!$A$2:$A$17=$A61)*(TMEmp=AR$1),TM!$D$2:$AK$17)</f>
        <v>0</v>
      </c>
      <c r="AS61" s="250">
        <f>SUMPRODUCT((TM!$A$2:$A$17=$A61)*(TMEmp=AS$1),TM!$D$2:$AK$17)</f>
        <v>0</v>
      </c>
      <c r="AT61" s="250">
        <f>SUMPRODUCT((TM!$A$2:$A$17=$A61)*(TMEmp=AT$1),TM!$D$2:$AK$17)</f>
        <v>0</v>
      </c>
      <c r="AU61" s="250">
        <f>SUMPRODUCT((TM!$A$2:$A$17=$A61)*(TMEmp=AU$1),TM!$D$2:$AK$17)</f>
        <v>0</v>
      </c>
      <c r="AV61" s="250">
        <f>SUMPRODUCT((TM!$A$2:$A$17=$A61)*(TMEmp=AV$1),TM!$D$2:$AK$17)</f>
        <v>0</v>
      </c>
      <c r="AW61" s="250">
        <f>SUMPRODUCT((TM!$A$2:$A$17=$A61)*(TMEmp=AW$1),TM!$D$2:$AK$17)</f>
        <v>0</v>
      </c>
      <c r="AX61" s="467">
        <f>SUMPRODUCT((TM!$A$2:$A$17=$A61)*(TMEmp=AX$1),TM!$D$2:$AK$17)</f>
        <v>0</v>
      </c>
      <c r="AZ61" s="246"/>
    </row>
    <row r="62" spans="1:52" s="271" customFormat="1" x14ac:dyDescent="0.2">
      <c r="A62" s="256">
        <f t="shared" si="14"/>
        <v>42541</v>
      </c>
      <c r="B62" s="257" t="s">
        <v>72</v>
      </c>
      <c r="C62" s="258">
        <f>SUMPRODUCT((PC!$A$2:$A$80=$A62)*(PCEmp=C$1),PC!$D$2:$BD$80)</f>
        <v>0</v>
      </c>
      <c r="D62" s="259">
        <f>SUMPRODUCT((PC!$A$2:$A$80=$A62)*(PCEmp=D$1),PC!$D$2:$BD$80)</f>
        <v>0</v>
      </c>
      <c r="E62" s="259">
        <f>SUMPRODUCT((PC!$A$2:$A$80=$A62)*(PCEmp=E$1),PC!$D$2:$BD$80)</f>
        <v>0</v>
      </c>
      <c r="F62" s="259">
        <f>SUMPRODUCT((PC!$A$2:$A$80=$A62)*(PCEmp=F$1),PC!$D$2:$BD$80)</f>
        <v>0</v>
      </c>
      <c r="G62" s="259">
        <f>SUMPRODUCT((PC!$A$2:$A$80=$A62)*(PCEmp=G$1),PC!$D$2:$BD$80)</f>
        <v>0</v>
      </c>
      <c r="H62" s="259">
        <f>SUMPRODUCT((PC!$A$2:$A$80=$A62)*(PCEmp=H$1),PC!$D$2:$BD$80)</f>
        <v>0</v>
      </c>
      <c r="I62" s="259">
        <f>SUMPRODUCT((PC!$A$2:$A$80=$A62)*(PCEmp=I$1),PC!$D$2:$BD$80)</f>
        <v>0</v>
      </c>
      <c r="J62" s="259">
        <f>SUMPRODUCT((PC!$A$2:$A$80=$A62)*(PCEmp=J$1),PC!$D$2:$BD$80)</f>
        <v>0</v>
      </c>
      <c r="K62" s="259">
        <f>SUMPRODUCT((PC!$A$2:$A$80=$A62)*(PCEmp=K$1),PC!$D$2:$BD$80)</f>
        <v>0</v>
      </c>
      <c r="L62" s="259">
        <f>SUMPRODUCT((PC!$A$2:$A$80=$A62)*(PCEmp=L$1),PC!$D$2:$BD$80)</f>
        <v>0</v>
      </c>
      <c r="M62" s="259">
        <f>SUMPRODUCT((PC!$A$2:$A$80=$A62)*(PCEmp=M$1),PC!$D$2:$BD$80)</f>
        <v>0</v>
      </c>
      <c r="N62" s="259">
        <f>SUMPRODUCT((PC!$A$2:$A$80=$A62)*(PCEmp=N$1),PC!$D$2:$BD$80)</f>
        <v>0</v>
      </c>
      <c r="O62" s="259">
        <f>SUMPRODUCT((PC!$A$2:$A$80=$A62)*(PCEmp=O$1),PC!$D$2:$BD$80)</f>
        <v>0</v>
      </c>
      <c r="P62" s="259">
        <f>SUMPRODUCT((PC!$A$2:$A$80=$A62)*(PCEmp=P$1),PC!$D$2:$BD$80)</f>
        <v>0</v>
      </c>
      <c r="Q62" s="259">
        <f>SUMPRODUCT((PC!$A$2:$A$80=$A62)*(PCEmp=Q$1),PC!$D$2:$BD$80)</f>
        <v>0</v>
      </c>
      <c r="R62" s="259">
        <f>SUMPRODUCT((PC!$A$2:$A$80=$A62)*(PCEmp=R$1),PC!$D$2:$BD$80)</f>
        <v>0</v>
      </c>
      <c r="S62" s="259">
        <f>SUMPRODUCT((PC!$A$2:$A$80=$A62)*(PCEmp=S$1),PC!$D$2:$BD$80)</f>
        <v>0</v>
      </c>
      <c r="T62" s="259">
        <f>SUMPRODUCT((PC!$A$2:$A$80=$A62)*(PCEmp=T$1),PC!$D$2:$BD$80)</f>
        <v>0</v>
      </c>
      <c r="U62" s="259">
        <f>SUMPRODUCT((PC!$A$2:$A$80=$A62)*(PCEmp=U$1),PC!$D$2:$BD$80)</f>
        <v>0</v>
      </c>
      <c r="V62" s="259">
        <f>SUMPRODUCT((PC!$A$2:$A$80=$A62)*(PCEmp=V$1),PC!$D$2:$BD$80)</f>
        <v>0</v>
      </c>
      <c r="W62" s="259">
        <f>SUMPRODUCT((PC!$A$2:$A$80=$A62)*(PCEmp=W$1),PC!$D$2:$BD$80)</f>
        <v>0</v>
      </c>
      <c r="X62" s="259">
        <f>SUMPRODUCT((PC!$A$2:$A$80=$A62)*(PCEmp=X$1),PC!$D$2:$BD$80)</f>
        <v>0</v>
      </c>
      <c r="Y62" s="259">
        <f>SUMPRODUCT((PC!$A$2:$A$80=$A62)*(PCEmp=Y$1),PC!$D$2:$BD$80)</f>
        <v>0</v>
      </c>
      <c r="Z62" s="259">
        <f>SUMPRODUCT((PC!$A$2:$A$80=$A62)*(PCEmp=Z$1),PC!$D$2:$BD$80)</f>
        <v>0</v>
      </c>
      <c r="AA62" s="259">
        <f>SUMPRODUCT((PC!$A$2:$A$80=$A62)*(PCEmp=AA$1),PC!$D$2:$BD$80)</f>
        <v>0</v>
      </c>
      <c r="AB62" s="259">
        <f>SUMPRODUCT((PC!$A$2:$A$80=$A62)*(PCEmp=AB$1),PC!$D$2:$BD$80)</f>
        <v>0</v>
      </c>
      <c r="AC62" s="259">
        <f>SUMPRODUCT((PC!$A$2:$A$80=$A62)*(PCEmp=AC$1),PC!$D$2:$BD$80)</f>
        <v>0</v>
      </c>
      <c r="AD62" s="259">
        <f>SUMPRODUCT((PC!$A$2:$A$80=$A62)*(PCEmp=AD$1),PC!$D$2:$BD$80)</f>
        <v>0</v>
      </c>
      <c r="AE62" s="259">
        <f>SUMPRODUCT((PC!$A$2:$A$80=$A62)*(PCEmp=AE$1),PC!$D$2:$BD$80)</f>
        <v>0</v>
      </c>
      <c r="AF62" s="259">
        <f>SUMPRODUCT((PC!$A$2:$A$80=$A62)*(PCEmp=AF$1),PC!$D$2:$BD$80)</f>
        <v>0</v>
      </c>
      <c r="AG62" s="259">
        <f>SUMPRODUCT((PC!$A$2:$A$80=$A62)*(PCEmp=AG$1),PC!$D$2:$BD$80)</f>
        <v>0</v>
      </c>
      <c r="AH62" s="259">
        <f>SUMPRODUCT((PC!$A$2:$A$80=$A62)*(PCEmp=AH$1),PC!$D$2:$BD$80)</f>
        <v>0</v>
      </c>
      <c r="AI62" s="259">
        <f>SUMPRODUCT((PC!$A$2:$A$80=$A62)*(PCEmp=AI$1),PC!$D$2:$BD$80)</f>
        <v>0</v>
      </c>
      <c r="AJ62" s="259">
        <f>SUMPRODUCT((PC!$A$2:$A$80=$A62)*(PCEmp=AJ$1),PC!$D$2:$BD$80)</f>
        <v>0</v>
      </c>
      <c r="AK62" s="259">
        <f>SUMPRODUCT((PC!$A$2:$A$80=$A62)*(PCEmp=AK$1),PC!$D$2:$BD$80)</f>
        <v>0</v>
      </c>
      <c r="AL62" s="259">
        <f>SUMPRODUCT((PC!$A$2:$A$80=$A62)*(PCEmp=AL$1),PC!$D$2:$BD$80)</f>
        <v>0</v>
      </c>
      <c r="AM62" s="259">
        <f>SUMPRODUCT((PC!$A$2:$A$80=$A62)*(PCEmp=AM$1),PC!$D$2:$BD$80)</f>
        <v>0</v>
      </c>
      <c r="AN62" s="259">
        <f>SUMPRODUCT((PC!$A$2:$A$80=$A62)*(PCEmp=AN$1),PC!$D$2:$BD$80)</f>
        <v>0</v>
      </c>
      <c r="AO62" s="259">
        <f>SUMPRODUCT((PC!$A$2:$A$80=$A62)*(PCEmp=AO$1),PC!$D$2:$BD$80)</f>
        <v>0</v>
      </c>
      <c r="AP62" s="259">
        <f>SUMPRODUCT((PC!$A$2:$A$80=$A62)*(PCEmp=AP$1),PC!$D$2:$BD$80)</f>
        <v>0</v>
      </c>
      <c r="AQ62" s="259">
        <f>SUMPRODUCT((PC!$A$2:$A$80=$A62)*(PCEmp=AQ$1),PC!$D$2:$BD$80)</f>
        <v>0</v>
      </c>
      <c r="AR62" s="259">
        <f>SUMPRODUCT((PC!$A$2:$A$80=$A62)*(PCEmp=AR$1),PC!$D$2:$BD$80)</f>
        <v>0</v>
      </c>
      <c r="AS62" s="259">
        <f>SUMPRODUCT((PC!$A$2:$A$80=$A62)*(PCEmp=AS$1),PC!$D$2:$BD$80)</f>
        <v>0</v>
      </c>
      <c r="AT62" s="259">
        <f>SUMPRODUCT((PC!$A$2:$A$80=$A62)*(PCEmp=AT$1),PC!$D$2:$BD$80)</f>
        <v>0</v>
      </c>
      <c r="AU62" s="259">
        <f>SUMPRODUCT((PC!$A$2:$A$80=$A62)*(PCEmp=AU$1),PC!$D$2:$BD$80)</f>
        <v>0</v>
      </c>
      <c r="AV62" s="259">
        <f>SUMPRODUCT((PC!$A$2:$A$80=$A62)*(PCEmp=AV$1),PC!$D$2:$BD$80)</f>
        <v>0</v>
      </c>
      <c r="AW62" s="259">
        <f>SUMPRODUCT((PC!$A$2:$A$80=$A62)*(PCEmp=AW$1),PC!$D$2:$BD$80)</f>
        <v>0</v>
      </c>
      <c r="AX62" s="468">
        <f>SUMPRODUCT((PC!$A$2:$A$80=$A62)*(PCEmp=AX$1),PC!$D$2:$BD$80)</f>
        <v>0</v>
      </c>
      <c r="AZ62" s="246"/>
    </row>
    <row r="63" spans="1:52" s="271" customFormat="1" x14ac:dyDescent="0.2">
      <c r="A63" s="247">
        <f t="shared" si="14"/>
        <v>42541</v>
      </c>
      <c r="B63" s="254" t="s">
        <v>85</v>
      </c>
      <c r="C63" s="249">
        <f>SUMPRODUCT((RF!$A$2:$A$17=$A63)*(RFEmp=C$1)*(RF!$H$21:$AO$21="RF Lead"),RF!$H$2:$AO$17)</f>
        <v>0</v>
      </c>
      <c r="D63" s="250">
        <f>SUMPRODUCT((RF!$A$2:$A$17=$A63)*(RFEmp=D$1)*(RF!$H$21:$AO$21="RF Lead"),RF!$H$2:$AO$17)</f>
        <v>0</v>
      </c>
      <c r="E63" s="250">
        <f>SUMPRODUCT((RF!$A$2:$A$17=$A63)*(RFEmp=E$1)*(RF!$H$21:$AO$21="RF Lead"),RF!$H$2:$AO$17)</f>
        <v>0</v>
      </c>
      <c r="F63" s="250">
        <f>SUMPRODUCT((RF!$A$2:$A$17=$A63)*(RFEmp=F$1)*(RF!$H$21:$AO$21="RF Lead"),RF!$H$2:$AO$17)</f>
        <v>0</v>
      </c>
      <c r="G63" s="250">
        <f>SUMPRODUCT((RF!$A$2:$A$17=$A63)*(RFEmp=G$1)*(RF!$H$21:$AO$21="RF Lead"),RF!$H$2:$AO$17)</f>
        <v>0</v>
      </c>
      <c r="H63" s="250">
        <f>SUMPRODUCT((RF!$A$2:$A$17=$A63)*(RFEmp=H$1)*(RF!$H$21:$AO$21="RF Lead"),RF!$H$2:$AO$17)</f>
        <v>0</v>
      </c>
      <c r="I63" s="250">
        <f>SUMPRODUCT((RF!$A$2:$A$17=$A63)*(RFEmp=I$1)*(RF!$H$21:$AO$21="RF Lead"),RF!$H$2:$AO$17)</f>
        <v>0</v>
      </c>
      <c r="J63" s="250">
        <f>SUMPRODUCT((RF!$A$2:$A$17=$A63)*(RFEmp=J$1)*(RF!$H$21:$AO$21="RF Lead"),RF!$H$2:$AO$17)</f>
        <v>0</v>
      </c>
      <c r="K63" s="250">
        <f>SUMPRODUCT((RF!$A$2:$A$17=$A63)*(RFEmp=K$1)*(RF!$H$21:$AO$21="RF Lead"),RF!$H$2:$AO$17)</f>
        <v>0</v>
      </c>
      <c r="L63" s="250">
        <f>SUMPRODUCT((RF!$A$2:$A$17=$A63)*(RFEmp=L$1)*(RF!$H$21:$AO$21="RF Lead"),RF!$H$2:$AO$17)</f>
        <v>0</v>
      </c>
      <c r="M63" s="250">
        <f>SUMPRODUCT((RF!$A$2:$A$17=$A63)*(RFEmp=M$1)*(RF!$H$21:$AO$21="RF Lead"),RF!$H$2:$AO$17)</f>
        <v>0</v>
      </c>
      <c r="N63" s="250">
        <f>SUMPRODUCT((RF!$A$2:$A$17=$A63)*(RFEmp=N$1)*(RF!$H$21:$AO$21="RF Lead"),RF!$H$2:$AO$17)</f>
        <v>0</v>
      </c>
      <c r="O63" s="250">
        <f>SUMPRODUCT((RF!$A$2:$A$17=$A63)*(RFEmp=O$1)*(RF!$H$21:$AO$21="RF Lead"),RF!$H$2:$AO$17)</f>
        <v>0</v>
      </c>
      <c r="P63" s="250">
        <f>SUMPRODUCT((RF!$A$2:$A$17=$A63)*(RFEmp=P$1)*(RF!$H$21:$AO$21="RF Lead"),RF!$H$2:$AO$17)</f>
        <v>0</v>
      </c>
      <c r="Q63" s="250">
        <f>SUMPRODUCT((RF!$A$2:$A$17=$A63)*(RFEmp=Q$1)*(RF!$H$21:$AO$21="RF Lead"),RF!$H$2:$AO$17)</f>
        <v>0</v>
      </c>
      <c r="R63" s="250">
        <f>SUMPRODUCT((RF!$A$2:$A$17=$A63)*(RFEmp=R$1)*(RF!$H$21:$AO$21="RF Lead"),RF!$H$2:$AO$17)</f>
        <v>0</v>
      </c>
      <c r="S63" s="250">
        <f>SUMPRODUCT((RF!$A$2:$A$17=$A63)*(RFEmp=S$1)*(RF!$H$21:$AO$21="RF Lead"),RF!$H$2:$AO$17)</f>
        <v>0</v>
      </c>
      <c r="T63" s="250">
        <f>SUMPRODUCT((RF!$A$2:$A$17=$A63)*(RFEmp=T$1)*(RF!$H$21:$AO$21="RF Lead"),RF!$H$2:$AO$17)</f>
        <v>0</v>
      </c>
      <c r="U63" s="250">
        <f>SUMPRODUCT((RF!$A$2:$A$17=$A63)*(RFEmp=U$1)*(RF!$H$21:$AO$21="RF Lead"),RF!$H$2:$AO$17)</f>
        <v>0</v>
      </c>
      <c r="V63" s="250">
        <f>SUMPRODUCT((RF!$A$2:$A$17=$A63)*(RFEmp=V$1)*(RF!$H$21:$AO$21="RF Lead"),RF!$H$2:$AO$17)</f>
        <v>0</v>
      </c>
      <c r="W63" s="250">
        <f>SUMPRODUCT((RF!$A$2:$A$17=$A63)*(RFEmp=W$1)*(RF!$H$21:$AO$21="RF Lead"),RF!$H$2:$AO$17)</f>
        <v>0</v>
      </c>
      <c r="X63" s="250">
        <f>SUMPRODUCT((RF!$A$2:$A$17=$A63)*(RFEmp=X$1)*(RF!$H$21:$AO$21="RF Lead"),RF!$H$2:$AO$17)</f>
        <v>0</v>
      </c>
      <c r="Y63" s="250">
        <f>SUMPRODUCT((RF!$A$2:$A$17=$A63)*(RFEmp=Y$1)*(RF!$H$21:$AO$21="RF Lead"),RF!$H$2:$AO$17)</f>
        <v>0</v>
      </c>
      <c r="Z63" s="250">
        <f>SUMPRODUCT((RF!$A$2:$A$17=$A63)*(RFEmp=Z$1)*(RF!$H$21:$AO$21="RF Lead"),RF!$H$2:$AO$17)</f>
        <v>0</v>
      </c>
      <c r="AA63" s="250">
        <f>SUMPRODUCT((RF!$A$2:$A$17=$A63)*(RFEmp=AA$1)*(RF!$H$21:$AO$21="RF Lead"),RF!$H$2:$AO$17)</f>
        <v>0</v>
      </c>
      <c r="AB63" s="250">
        <f>SUMPRODUCT((RF!$A$2:$A$17=$A63)*(RFEmp=AB$1)*(RF!$H$21:$AO$21="RF Lead"),RF!$H$2:$AO$17)</f>
        <v>0</v>
      </c>
      <c r="AC63" s="250">
        <f>SUMPRODUCT((RF!$A$2:$A$17=$A63)*(RFEmp=AC$1)*(RF!$H$21:$AO$21="RF Lead"),RF!$H$2:$AO$17)</f>
        <v>0</v>
      </c>
      <c r="AD63" s="250">
        <f>SUMPRODUCT((RF!$A$2:$A$17=$A63)*(RFEmp=AD$1)*(RF!$H$21:$AO$21="RF Lead"),RF!$H$2:$AO$17)</f>
        <v>0</v>
      </c>
      <c r="AE63" s="250">
        <f>SUMPRODUCT((RF!$A$2:$A$17=$A63)*(RFEmp=AE$1)*(RF!$H$21:$AO$21="RF Lead"),RF!$H$2:$AO$17)</f>
        <v>0</v>
      </c>
      <c r="AF63" s="250">
        <f>SUMPRODUCT((RF!$A$2:$A$17=$A63)*(RFEmp=AF$1)*(RF!$H$21:$AO$21="RF Lead"),RF!$H$2:$AO$17)</f>
        <v>0</v>
      </c>
      <c r="AG63" s="250">
        <f>SUMPRODUCT((RF!$A$2:$A$17=$A63)*(RFEmp=AG$1)*(RF!$H$21:$AO$21="RF Lead"),RF!$H$2:$AO$17)</f>
        <v>0</v>
      </c>
      <c r="AH63" s="250">
        <f>SUMPRODUCT((RF!$A$2:$A$17=$A63)*(RFEmp=AH$1)*(RF!$H$21:$AO$21="RF Lead"),RF!$H$2:$AO$17)</f>
        <v>0</v>
      </c>
      <c r="AI63" s="250">
        <f>SUMPRODUCT((RF!$A$2:$A$17=$A63)*(RFEmp=AI$1)*(RF!$H$21:$AO$21="RF Lead"),RF!$H$2:$AO$17)</f>
        <v>0</v>
      </c>
      <c r="AJ63" s="250">
        <f>SUMPRODUCT((RF!$A$2:$A$17=$A63)*(RFEmp=AJ$1)*(RF!$H$21:$AO$21="RF Lead"),RF!$H$2:$AO$17)</f>
        <v>0</v>
      </c>
      <c r="AK63" s="250">
        <f>SUMPRODUCT((RF!$A$2:$A$17=$A63)*(RFEmp=AK$1)*(RF!$H$21:$AO$21="RF Lead"),RF!$H$2:$AO$17)</f>
        <v>0</v>
      </c>
      <c r="AL63" s="250">
        <f>SUMPRODUCT((RF!$A$2:$A$17=$A63)*(RFEmp=AL$1)*(RF!$H$21:$AO$21="RF Lead"),RF!$H$2:$AO$17)</f>
        <v>0</v>
      </c>
      <c r="AM63" s="250">
        <f>SUMPRODUCT((RF!$A$2:$A$17=$A63)*(RFEmp=AM$1)*(RF!$H$21:$AO$21="RF Lead"),RF!$H$2:$AO$17)</f>
        <v>0</v>
      </c>
      <c r="AN63" s="250">
        <f>SUMPRODUCT((RF!$A$2:$A$17=$A63)*(RFEmp=AN$1)*(RF!$H$21:$AO$21="RF Lead"),RF!$H$2:$AO$17)</f>
        <v>0</v>
      </c>
      <c r="AO63" s="250">
        <f>SUMPRODUCT((RF!$A$2:$A$17=$A63)*(RFEmp=AO$1)*(RF!$H$21:$AO$21="RF Lead"),RF!$H$2:$AO$17)</f>
        <v>0</v>
      </c>
      <c r="AP63" s="250">
        <f>SUMPRODUCT((RF!$A$2:$A$17=$A63)*(RFEmp=AP$1)*(RF!$H$21:$AO$21="RF Lead"),RF!$H$2:$AO$17)</f>
        <v>0</v>
      </c>
      <c r="AQ63" s="250">
        <f>SUMPRODUCT((RF!$A$2:$A$17=$A63)*(RFEmp=AQ$1)*(RF!$H$21:$AO$21="RF Lead"),RF!$H$2:$AO$17)</f>
        <v>0</v>
      </c>
      <c r="AR63" s="250">
        <f>SUMPRODUCT((RF!$A$2:$A$17=$A63)*(RFEmp=AR$1)*(RF!$H$21:$AO$21="RF Lead"),RF!$H$2:$AO$17)</f>
        <v>0</v>
      </c>
      <c r="AS63" s="250">
        <f>SUMPRODUCT((RF!$A$2:$A$17=$A63)*(RFEmp=AS$1)*(RF!$H$21:$AO$21="RF Lead"),RF!$H$2:$AO$17)</f>
        <v>0</v>
      </c>
      <c r="AT63" s="250">
        <f>SUMPRODUCT((RF!$A$2:$A$17=$A63)*(RFEmp=AT$1)*(RF!$H$21:$AO$21="RF Lead"),RF!$H$2:$AO$17)</f>
        <v>0</v>
      </c>
      <c r="AU63" s="250">
        <f>SUMPRODUCT((RF!$A$2:$A$17=$A63)*(RFEmp=AU$1)*(RF!$H$21:$AO$21="RF Lead"),RF!$H$2:$AO$17)</f>
        <v>0</v>
      </c>
      <c r="AV63" s="250">
        <f>SUMPRODUCT((RF!$A$2:$A$17=$A63)*(RFEmp=AV$1)*(RF!$H$21:$AO$21="RF Lead"),RF!$H$2:$AO$17)</f>
        <v>0</v>
      </c>
      <c r="AW63" s="250">
        <f>SUMPRODUCT((RF!$A$2:$A$17=$A63)*(RFEmp=AW$1)*(RF!$H$21:$AO$21="RF Lead"),RF!$H$2:$AO$17)</f>
        <v>0</v>
      </c>
      <c r="AX63" s="467">
        <f>SUMPRODUCT((RF!$A$2:$A$17=$A63)*(RFEmp=AX$1)*(RF!$H$21:$AO$21="RF Lead"),RF!$H$2:$AO$17)</f>
        <v>0</v>
      </c>
      <c r="AZ63" s="246"/>
    </row>
    <row r="64" spans="1:52" s="271" customFormat="1" x14ac:dyDescent="0.2">
      <c r="A64" s="260">
        <f t="shared" si="14"/>
        <v>42541</v>
      </c>
      <c r="B64" s="261" t="str">
        <f>Total!$M$1</f>
        <v>SC</v>
      </c>
      <c r="C64" s="249">
        <f>SUMPRODUCT((SC!$A$2:$A$34=$A64)*(SCEmp=C$1),SC!$F$2:$Z$34)</f>
        <v>0</v>
      </c>
      <c r="D64" s="250">
        <f>SUMPRODUCT((SC!$A$2:$A$34=$A64)*(SCEmp=D$1),SC!$F$2:$Z$34)</f>
        <v>0</v>
      </c>
      <c r="E64" s="250">
        <f>SUMPRODUCT((SC!$A$2:$A$34=$A64)*(SCEmp=E$1),SC!$F$2:$Z$34)</f>
        <v>0</v>
      </c>
      <c r="F64" s="250">
        <f>SUMPRODUCT((SC!$A$2:$A$34=$A64)*(SCEmp=F$1),SC!$F$2:$Z$34)</f>
        <v>0</v>
      </c>
      <c r="G64" s="250">
        <f>SUMPRODUCT((SC!$A$2:$A$34=$A64)*(SCEmp=G$1),SC!$F$2:$Z$34)</f>
        <v>0</v>
      </c>
      <c r="H64" s="250">
        <f>SUMPRODUCT((SC!$A$2:$A$34=$A64)*(SCEmp=H$1),SC!$F$2:$Z$34)</f>
        <v>0</v>
      </c>
      <c r="I64" s="250">
        <f>SUMPRODUCT((SC!$A$2:$A$34=$A64)*(SCEmp=I$1),SC!$F$2:$Z$34)</f>
        <v>0</v>
      </c>
      <c r="J64" s="250">
        <f>SUMPRODUCT((SC!$A$2:$A$34=$A64)*(SCEmp=J$1),SC!$F$2:$Z$34)</f>
        <v>0</v>
      </c>
      <c r="K64" s="250">
        <f>SUMPRODUCT((SC!$A$2:$A$34=$A64)*(SCEmp=K$1),SC!$F$2:$Z$34)</f>
        <v>0</v>
      </c>
      <c r="L64" s="250">
        <f>SUMPRODUCT((SC!$A$2:$A$34=$A64)*(SCEmp=L$1),SC!$F$2:$Z$34)</f>
        <v>0</v>
      </c>
      <c r="M64" s="250">
        <f>SUMPRODUCT((SC!$A$2:$A$34=$A64)*(SCEmp=M$1),SC!$F$2:$Z$34)</f>
        <v>0</v>
      </c>
      <c r="N64" s="250">
        <f>SUMPRODUCT((SC!$A$2:$A$34=$A64)*(SCEmp=N$1),SC!$F$2:$Z$34)</f>
        <v>0</v>
      </c>
      <c r="O64" s="250">
        <f>SUMPRODUCT((SC!$A$2:$A$34=$A64)*(SCEmp=O$1),SC!$F$2:$Z$34)</f>
        <v>0</v>
      </c>
      <c r="P64" s="250">
        <f>SUMPRODUCT((SC!$A$2:$A$34=$A64)*(SCEmp=P$1),SC!$F$2:$Z$34)</f>
        <v>0</v>
      </c>
      <c r="Q64" s="250">
        <f>SUMPRODUCT((SC!$A$2:$A$34=$A64)*(SCEmp=Q$1),SC!$F$2:$Z$34)</f>
        <v>0</v>
      </c>
      <c r="R64" s="250">
        <f>SUMPRODUCT((SC!$A$2:$A$34=$A64)*(SCEmp=R$1),SC!$F$2:$Z$34)</f>
        <v>0</v>
      </c>
      <c r="S64" s="250">
        <f>SUMPRODUCT((SC!$A$2:$A$34=$A64)*(SCEmp=S$1),SC!$F$2:$Z$34)</f>
        <v>0</v>
      </c>
      <c r="T64" s="250">
        <f>SUMPRODUCT((SC!$A$2:$A$34=$A64)*(SCEmp=T$1),SC!$F$2:$Z$34)</f>
        <v>0</v>
      </c>
      <c r="U64" s="250">
        <f>SUMPRODUCT((SC!$A$2:$A$34=$A64)*(SCEmp=U$1),SC!$F$2:$Z$34)</f>
        <v>0</v>
      </c>
      <c r="V64" s="250">
        <f>SUMPRODUCT((SC!$A$2:$A$34=$A64)*(SCEmp=V$1),SC!$F$2:$Z$34)</f>
        <v>0</v>
      </c>
      <c r="W64" s="250">
        <f>SUMPRODUCT((SC!$A$2:$A$34=$A64)*(SCEmp=W$1),SC!$F$2:$Z$34)</f>
        <v>0</v>
      </c>
      <c r="X64" s="250">
        <f>SUMPRODUCT((SC!$A$2:$A$34=$A64)*(SCEmp=X$1),SC!$F$2:$Z$34)</f>
        <v>0</v>
      </c>
      <c r="Y64" s="250">
        <f>SUMPRODUCT((SC!$A$2:$A$34=$A64)*(SCEmp=Y$1),SC!$F$2:$Z$34)</f>
        <v>0</v>
      </c>
      <c r="Z64" s="250">
        <f>SUMPRODUCT((SC!$A$2:$A$34=$A64)*(SCEmp=Z$1),SC!$F$2:$Z$34)</f>
        <v>0</v>
      </c>
      <c r="AA64" s="250">
        <f>SUMPRODUCT((SC!$A$2:$A$34=$A64)*(SCEmp=AA$1),SC!$F$2:$Z$34)</f>
        <v>0</v>
      </c>
      <c r="AB64" s="250">
        <f>SUMPRODUCT((SC!$A$2:$A$34=$A64)*(SCEmp=AB$1),SC!$F$2:$Z$34)</f>
        <v>0</v>
      </c>
      <c r="AC64" s="250">
        <f>SUMPRODUCT((SC!$A$2:$A$34=$A64)*(SCEmp=AC$1),SC!$F$2:$Z$34)</f>
        <v>3</v>
      </c>
      <c r="AD64" s="250">
        <f>SUMPRODUCT((SC!$A$2:$A$34=$A64)*(SCEmp=AD$1),SC!$F$2:$Z$34)</f>
        <v>0</v>
      </c>
      <c r="AE64" s="250">
        <f>SUMPRODUCT((SC!$A$2:$A$34=$A64)*(SCEmp=AE$1),SC!$F$2:$Z$34)</f>
        <v>0</v>
      </c>
      <c r="AF64" s="250">
        <f>SUMPRODUCT((SC!$A$2:$A$34=$A64)*(SCEmp=AF$1),SC!$F$2:$Z$34)</f>
        <v>0</v>
      </c>
      <c r="AG64" s="250">
        <f>SUMPRODUCT((SC!$A$2:$A$34=$A64)*(SCEmp=AG$1),SC!$F$2:$Z$34)</f>
        <v>0</v>
      </c>
      <c r="AH64" s="250">
        <f>SUMPRODUCT((SC!$A$2:$A$34=$A64)*(SCEmp=AH$1),SC!$F$2:$Z$34)</f>
        <v>0</v>
      </c>
      <c r="AI64" s="250">
        <f>SUMPRODUCT((SC!$A$2:$A$34=$A64)*(SCEmp=AI$1),SC!$F$2:$Z$34)</f>
        <v>0</v>
      </c>
      <c r="AJ64" s="250">
        <f>SUMPRODUCT((SC!$A$2:$A$34=$A64)*(SCEmp=AJ$1),SC!$F$2:$Z$34)</f>
        <v>0</v>
      </c>
      <c r="AK64" s="250">
        <f>SUMPRODUCT((SC!$A$2:$A$34=$A64)*(SCEmp=AK$1),SC!$F$2:$Z$34)</f>
        <v>0</v>
      </c>
      <c r="AL64" s="250">
        <f>SUMPRODUCT((SC!$A$2:$A$34=$A64)*(SCEmp=AL$1),SC!$F$2:$Z$34)</f>
        <v>0</v>
      </c>
      <c r="AM64" s="250">
        <f>SUMPRODUCT((SC!$A$2:$A$34=$A64)*(SCEmp=AM$1),SC!$F$2:$Z$34)</f>
        <v>0</v>
      </c>
      <c r="AN64" s="250">
        <f>SUMPRODUCT((SC!$A$2:$A$34=$A64)*(SCEmp=AN$1),SC!$F$2:$Z$34)</f>
        <v>0</v>
      </c>
      <c r="AO64" s="250">
        <f>SUMPRODUCT((SC!$A$2:$A$34=$A64)*(SCEmp=AO$1),SC!$F$2:$Z$34)</f>
        <v>0</v>
      </c>
      <c r="AP64" s="250">
        <f>SUMPRODUCT((SC!$A$2:$A$34=$A64)*(SCEmp=AP$1),SC!$F$2:$Z$34)</f>
        <v>0</v>
      </c>
      <c r="AQ64" s="250">
        <f>SUMPRODUCT((SC!$A$2:$A$34=$A64)*(SCEmp=AQ$1),SC!$F$2:$Z$34)</f>
        <v>0</v>
      </c>
      <c r="AR64" s="250">
        <f>SUMPRODUCT((SC!$A$2:$A$34=$A64)*(SCEmp=AR$1),SC!$F$2:$Z$34)</f>
        <v>0</v>
      </c>
      <c r="AS64" s="250">
        <f>SUMPRODUCT((SC!$A$2:$A$34=$A64)*(SCEmp=AS$1),SC!$F$2:$Z$34)</f>
        <v>0</v>
      </c>
      <c r="AT64" s="250">
        <f>SUMPRODUCT((SC!$A$2:$A$34=$A64)*(SCEmp=AT$1),SC!$F$2:$Z$34)</f>
        <v>0</v>
      </c>
      <c r="AU64" s="250">
        <f>SUMPRODUCT((SC!$A$2:$A$34=$A64)*(SCEmp=AU$1),SC!$F$2:$Z$34)</f>
        <v>0</v>
      </c>
      <c r="AV64" s="250">
        <f>SUMPRODUCT((SC!$A$2:$A$34=$A64)*(SCEmp=AV$1),SC!$F$2:$Z$34)</f>
        <v>0</v>
      </c>
      <c r="AW64" s="250">
        <f>SUMPRODUCT((SC!$A$2:$A$34=$A64)*(SCEmp=AW$1),SC!$F$2:$Z$34)</f>
        <v>0</v>
      </c>
      <c r="AX64" s="467">
        <f>SUMPRODUCT((SC!$A$2:$A$34=$A64)*(SCEmp=AX$1),SC!$F$2:$Z$34)</f>
        <v>0</v>
      </c>
      <c r="AZ64" s="246"/>
    </row>
    <row r="65" spans="1:52" s="271" customFormat="1" x14ac:dyDescent="0.2">
      <c r="A65" s="262">
        <f t="shared" si="14"/>
        <v>42541</v>
      </c>
      <c r="B65" s="263" t="s">
        <v>87</v>
      </c>
      <c r="C65" s="264">
        <f t="shared" ref="C65:AN65" si="27">IF(SUM(C54:C64)&gt;8,SUM(C54:C64)-8,0)+IF(SUM(C54:C64)&gt;12,SUM(C54:C64)-12,0)</f>
        <v>0</v>
      </c>
      <c r="D65" s="265">
        <f t="shared" si="27"/>
        <v>0</v>
      </c>
      <c r="E65" s="265">
        <f t="shared" si="27"/>
        <v>0</v>
      </c>
      <c r="F65" s="265">
        <f t="shared" si="27"/>
        <v>0</v>
      </c>
      <c r="G65" s="265">
        <f t="shared" si="27"/>
        <v>0</v>
      </c>
      <c r="H65" s="265">
        <f t="shared" si="27"/>
        <v>0</v>
      </c>
      <c r="I65" s="265">
        <f t="shared" si="27"/>
        <v>0</v>
      </c>
      <c r="J65" s="265">
        <f t="shared" si="27"/>
        <v>0</v>
      </c>
      <c r="K65" s="265">
        <f t="shared" si="27"/>
        <v>0</v>
      </c>
      <c r="L65" s="265">
        <f t="shared" si="27"/>
        <v>0</v>
      </c>
      <c r="M65" s="265">
        <f t="shared" si="27"/>
        <v>0</v>
      </c>
      <c r="N65" s="265">
        <f t="shared" si="27"/>
        <v>0</v>
      </c>
      <c r="O65" s="265">
        <f t="shared" si="27"/>
        <v>0</v>
      </c>
      <c r="P65" s="265">
        <f t="shared" si="27"/>
        <v>0</v>
      </c>
      <c r="Q65" s="265">
        <f t="shared" si="27"/>
        <v>0</v>
      </c>
      <c r="R65" s="265">
        <f t="shared" si="27"/>
        <v>0</v>
      </c>
      <c r="S65" s="265">
        <f t="shared" si="27"/>
        <v>0</v>
      </c>
      <c r="T65" s="265">
        <f t="shared" si="27"/>
        <v>0</v>
      </c>
      <c r="U65" s="265">
        <f t="shared" si="27"/>
        <v>0</v>
      </c>
      <c r="V65" s="265">
        <f t="shared" si="27"/>
        <v>0</v>
      </c>
      <c r="W65" s="265">
        <f t="shared" si="27"/>
        <v>0</v>
      </c>
      <c r="X65" s="265">
        <f t="shared" si="27"/>
        <v>0</v>
      </c>
      <c r="Y65" s="265">
        <f t="shared" si="27"/>
        <v>0</v>
      </c>
      <c r="Z65" s="265">
        <f t="shared" si="27"/>
        <v>0</v>
      </c>
      <c r="AA65" s="265">
        <f t="shared" si="27"/>
        <v>0</v>
      </c>
      <c r="AB65" s="265">
        <f t="shared" si="27"/>
        <v>0</v>
      </c>
      <c r="AC65" s="265">
        <f t="shared" si="27"/>
        <v>0</v>
      </c>
      <c r="AD65" s="265">
        <f t="shared" si="27"/>
        <v>0</v>
      </c>
      <c r="AE65" s="265">
        <f t="shared" si="27"/>
        <v>0</v>
      </c>
      <c r="AF65" s="265">
        <f t="shared" si="27"/>
        <v>0</v>
      </c>
      <c r="AG65" s="265">
        <f t="shared" si="27"/>
        <v>0</v>
      </c>
      <c r="AH65" s="265">
        <f t="shared" si="27"/>
        <v>0</v>
      </c>
      <c r="AI65" s="265">
        <f t="shared" si="27"/>
        <v>0</v>
      </c>
      <c r="AJ65" s="265">
        <f t="shared" si="27"/>
        <v>0</v>
      </c>
      <c r="AK65" s="265">
        <f t="shared" si="27"/>
        <v>0</v>
      </c>
      <c r="AL65" s="265">
        <f t="shared" si="27"/>
        <v>0</v>
      </c>
      <c r="AM65" s="265">
        <f t="shared" si="27"/>
        <v>0</v>
      </c>
      <c r="AN65" s="265">
        <f t="shared" si="27"/>
        <v>0</v>
      </c>
      <c r="AO65" s="265">
        <f t="shared" ref="AO65:AU65" si="28">IF(SUM(AO54:AO64)&gt;8,SUM(AO54:AO64)-8,0)+IF(SUM(AO54:AO64)&gt;12,SUM(AO54:AO64)-12,0)</f>
        <v>0</v>
      </c>
      <c r="AP65" s="265">
        <f t="shared" si="28"/>
        <v>0</v>
      </c>
      <c r="AQ65" s="265">
        <f t="shared" si="28"/>
        <v>0</v>
      </c>
      <c r="AR65" s="265">
        <f t="shared" si="28"/>
        <v>0</v>
      </c>
      <c r="AS65" s="265">
        <f t="shared" si="28"/>
        <v>0</v>
      </c>
      <c r="AT65" s="265">
        <f t="shared" si="28"/>
        <v>0</v>
      </c>
      <c r="AU65" s="265">
        <f t="shared" si="28"/>
        <v>0</v>
      </c>
      <c r="AV65" s="265">
        <f t="shared" ref="AV65:AW65" si="29">IF(SUM(AV54:AV64)&gt;8,SUM(AV54:AV64)-8,0)+IF(SUM(AV54:AV64)&gt;12,SUM(AV54:AV64)-12,0)</f>
        <v>0</v>
      </c>
      <c r="AW65" s="265">
        <f t="shared" si="29"/>
        <v>0</v>
      </c>
      <c r="AX65" s="469">
        <f>IF(SUM(AX54:AX64)&gt;8,SUM(AX54:AX64)-8,0)+IF(SUM(AX54:AX64)&gt;12,SUM(AX54:AX64)-12,0)</f>
        <v>0</v>
      </c>
      <c r="AZ65" s="246"/>
    </row>
    <row r="66" spans="1:52" s="271" customFormat="1" x14ac:dyDescent="0.2">
      <c r="A66" s="266">
        <f t="shared" si="14"/>
        <v>42541</v>
      </c>
      <c r="B66" s="267" t="s">
        <v>86</v>
      </c>
      <c r="C66" s="268">
        <f t="shared" ref="C66:AN66" si="30">IFERROR((C$211*SUM(C54:C61)+C$212*SUM(C62:C64))/SUM(C54:C64)/2,0)*C65</f>
        <v>0</v>
      </c>
      <c r="D66" s="269">
        <f t="shared" si="30"/>
        <v>0</v>
      </c>
      <c r="E66" s="269">
        <f t="shared" si="30"/>
        <v>0</v>
      </c>
      <c r="F66" s="269">
        <f t="shared" si="30"/>
        <v>0</v>
      </c>
      <c r="G66" s="269">
        <f t="shared" si="30"/>
        <v>0</v>
      </c>
      <c r="H66" s="269">
        <f t="shared" si="30"/>
        <v>0</v>
      </c>
      <c r="I66" s="269">
        <f t="shared" si="30"/>
        <v>0</v>
      </c>
      <c r="J66" s="269">
        <f t="shared" si="30"/>
        <v>0</v>
      </c>
      <c r="K66" s="269">
        <f t="shared" si="30"/>
        <v>0</v>
      </c>
      <c r="L66" s="269">
        <f t="shared" si="30"/>
        <v>0</v>
      </c>
      <c r="M66" s="269">
        <f t="shared" si="30"/>
        <v>0</v>
      </c>
      <c r="N66" s="269">
        <f t="shared" si="30"/>
        <v>0</v>
      </c>
      <c r="O66" s="269">
        <f t="shared" si="30"/>
        <v>0</v>
      </c>
      <c r="P66" s="269">
        <f t="shared" si="30"/>
        <v>0</v>
      </c>
      <c r="Q66" s="269">
        <f t="shared" si="30"/>
        <v>0</v>
      </c>
      <c r="R66" s="269">
        <f t="shared" si="30"/>
        <v>0</v>
      </c>
      <c r="S66" s="269">
        <f t="shared" si="30"/>
        <v>0</v>
      </c>
      <c r="T66" s="269">
        <f t="shared" si="30"/>
        <v>0</v>
      </c>
      <c r="U66" s="269">
        <f t="shared" si="30"/>
        <v>0</v>
      </c>
      <c r="V66" s="269">
        <f t="shared" si="30"/>
        <v>0</v>
      </c>
      <c r="W66" s="269">
        <f t="shared" si="30"/>
        <v>0</v>
      </c>
      <c r="X66" s="269">
        <f t="shared" si="30"/>
        <v>0</v>
      </c>
      <c r="Y66" s="269">
        <f t="shared" si="30"/>
        <v>0</v>
      </c>
      <c r="Z66" s="269">
        <f t="shared" si="30"/>
        <v>0</v>
      </c>
      <c r="AA66" s="269">
        <f t="shared" si="30"/>
        <v>0</v>
      </c>
      <c r="AB66" s="269">
        <f t="shared" si="30"/>
        <v>0</v>
      </c>
      <c r="AC66" s="269">
        <f t="shared" si="30"/>
        <v>0</v>
      </c>
      <c r="AD66" s="269">
        <f t="shared" si="30"/>
        <v>0</v>
      </c>
      <c r="AE66" s="269">
        <f t="shared" si="30"/>
        <v>0</v>
      </c>
      <c r="AF66" s="269">
        <f t="shared" si="30"/>
        <v>0</v>
      </c>
      <c r="AG66" s="269">
        <f t="shared" si="30"/>
        <v>0</v>
      </c>
      <c r="AH66" s="269">
        <f t="shared" si="30"/>
        <v>0</v>
      </c>
      <c r="AI66" s="269">
        <f t="shared" si="30"/>
        <v>0</v>
      </c>
      <c r="AJ66" s="269">
        <f t="shared" si="30"/>
        <v>0</v>
      </c>
      <c r="AK66" s="269">
        <f t="shared" si="30"/>
        <v>0</v>
      </c>
      <c r="AL66" s="269">
        <f t="shared" si="30"/>
        <v>0</v>
      </c>
      <c r="AM66" s="269">
        <f t="shared" si="30"/>
        <v>0</v>
      </c>
      <c r="AN66" s="269">
        <f t="shared" si="30"/>
        <v>0</v>
      </c>
      <c r="AO66" s="269">
        <f t="shared" ref="AO66:AU66" si="31">IFERROR((AO$211*SUM(AO54:AO61)+AO$212*SUM(AO62:AO64))/SUM(AO54:AO64)/2,0)*AO65</f>
        <v>0</v>
      </c>
      <c r="AP66" s="269">
        <f t="shared" si="31"/>
        <v>0</v>
      </c>
      <c r="AQ66" s="269">
        <f t="shared" si="31"/>
        <v>0</v>
      </c>
      <c r="AR66" s="269">
        <f t="shared" si="31"/>
        <v>0</v>
      </c>
      <c r="AS66" s="269">
        <f t="shared" si="31"/>
        <v>0</v>
      </c>
      <c r="AT66" s="269">
        <f t="shared" si="31"/>
        <v>0</v>
      </c>
      <c r="AU66" s="269">
        <f t="shared" si="31"/>
        <v>0</v>
      </c>
      <c r="AV66" s="269">
        <f t="shared" ref="AV66:AW66" si="32">IFERROR((AV$211*SUM(AV54:AV61)+AV$212*SUM(AV62:AV64))/SUM(AV54:AV64)/2,0)*AV65</f>
        <v>0</v>
      </c>
      <c r="AW66" s="269">
        <f t="shared" si="32"/>
        <v>0</v>
      </c>
      <c r="AX66" s="470">
        <f>IFERROR((AX$211*SUM(AX54:AX61)+AX$212*SUM(AX62:AX64))/SUM(AX54:AX64)/2,0)*AX65</f>
        <v>0</v>
      </c>
      <c r="AZ66" s="246"/>
    </row>
    <row r="67" spans="1:52" s="271" customFormat="1" x14ac:dyDescent="0.2">
      <c r="A67" s="247">
        <f>A54+1</f>
        <v>42542</v>
      </c>
      <c r="B67" s="248" t="s">
        <v>77</v>
      </c>
      <c r="C67" s="249">
        <f>SUMPRODUCT((Driver!$A$2:$A$17=$A67)*(DriverEmp=C$1),Driver!$C$2:$V$17)</f>
        <v>0</v>
      </c>
      <c r="D67" s="250">
        <f>SUMPRODUCT((Driver!$A$2:$A$17=$A67)*(DriverEmp=D$1),Driver!$C$2:$V$17)</f>
        <v>0</v>
      </c>
      <c r="E67" s="250">
        <f>SUMPRODUCT((Driver!$A$2:$A$17=$A67)*(DriverEmp=E$1),Driver!$C$2:$V$17)</f>
        <v>0</v>
      </c>
      <c r="F67" s="250">
        <f>SUMPRODUCT((Driver!$A$2:$A$17=$A67)*(DriverEmp=F$1),Driver!$C$2:$V$17)</f>
        <v>0</v>
      </c>
      <c r="G67" s="250">
        <f>SUMPRODUCT((Driver!$A$2:$A$17=$A67)*(DriverEmp=G$1),Driver!$C$2:$V$17)</f>
        <v>0</v>
      </c>
      <c r="H67" s="250">
        <f>SUMPRODUCT((Driver!$A$2:$A$17=$A67)*(DriverEmp=H$1),Driver!$C$2:$V$17)</f>
        <v>0</v>
      </c>
      <c r="I67" s="250">
        <f>SUMPRODUCT((Driver!$A$2:$A$17=$A67)*(DriverEmp=I$1),Driver!$C$2:$V$17)</f>
        <v>0</v>
      </c>
      <c r="J67" s="250">
        <f>SUMPRODUCT((Driver!$A$2:$A$17=$A67)*(DriverEmp=J$1),Driver!$C$2:$V$17)</f>
        <v>0</v>
      </c>
      <c r="K67" s="250">
        <f>SUMPRODUCT((Driver!$A$2:$A$17=$A67)*(DriverEmp=K$1),Driver!$C$2:$V$17)</f>
        <v>0</v>
      </c>
      <c r="L67" s="250">
        <f>SUMPRODUCT((Driver!$A$2:$A$17=$A67)*(DriverEmp=L$1),Driver!$C$2:$V$17)</f>
        <v>0</v>
      </c>
      <c r="M67" s="250">
        <f>SUMPRODUCT((Driver!$A$2:$A$17=$A67)*(DriverEmp=M$1),Driver!$C$2:$V$17)</f>
        <v>0</v>
      </c>
      <c r="N67" s="250">
        <f>SUMPRODUCT((Driver!$A$2:$A$17=$A67)*(DriverEmp=N$1),Driver!$C$2:$V$17)</f>
        <v>0</v>
      </c>
      <c r="O67" s="250">
        <f>SUMPRODUCT((Driver!$A$2:$A$17=$A67)*(DriverEmp=O$1),Driver!$C$2:$V$17)</f>
        <v>0</v>
      </c>
      <c r="P67" s="250">
        <f>SUMPRODUCT((Driver!$A$2:$A$17=$A67)*(DriverEmp=P$1),Driver!$C$2:$V$17)</f>
        <v>0</v>
      </c>
      <c r="Q67" s="250">
        <f>SUMPRODUCT((Driver!$A$2:$A$17=$A67)*(DriverEmp=Q$1),Driver!$C$2:$V$17)</f>
        <v>0</v>
      </c>
      <c r="R67" s="250">
        <f>SUMPRODUCT((Driver!$A$2:$A$17=$A67)*(DriverEmp=R$1),Driver!$C$2:$V$17)</f>
        <v>0</v>
      </c>
      <c r="S67" s="250">
        <f>SUMPRODUCT((Driver!$A$2:$A$17=$A67)*(DriverEmp=S$1),Driver!$C$2:$V$17)</f>
        <v>0</v>
      </c>
      <c r="T67" s="250">
        <f>SUMPRODUCT((Driver!$A$2:$A$17=$A67)*(DriverEmp=T$1),Driver!$C$2:$V$17)</f>
        <v>0</v>
      </c>
      <c r="U67" s="250">
        <f>SUMPRODUCT((Driver!$A$2:$A$17=$A67)*(DriverEmp=U$1),Driver!$C$2:$V$17)</f>
        <v>0</v>
      </c>
      <c r="V67" s="250">
        <f>SUMPRODUCT((Driver!$A$2:$A$17=$A67)*(DriverEmp=V$1),Driver!$C$2:$V$17)</f>
        <v>0</v>
      </c>
      <c r="W67" s="250">
        <f>SUMPRODUCT((Driver!$A$2:$A$17=$A67)*(DriverEmp=W$1),Driver!$C$2:$V$17)</f>
        <v>0</v>
      </c>
      <c r="X67" s="250">
        <f>SUMPRODUCT((Driver!$A$2:$A$17=$A67)*(DriverEmp=X$1),Driver!$C$2:$V$17)</f>
        <v>0</v>
      </c>
      <c r="Y67" s="250">
        <f>SUMPRODUCT((Driver!$A$2:$A$17=$A67)*(DriverEmp=Y$1),Driver!$C$2:$V$17)</f>
        <v>0</v>
      </c>
      <c r="Z67" s="250">
        <f>SUMPRODUCT((Driver!$A$2:$A$17=$A67)*(DriverEmp=Z$1),Driver!$C$2:$V$17)</f>
        <v>0</v>
      </c>
      <c r="AA67" s="250">
        <f>SUMPRODUCT((Driver!$A$2:$A$17=$A67)*(DriverEmp=AA$1),Driver!$C$2:$V$17)</f>
        <v>0</v>
      </c>
      <c r="AB67" s="250">
        <f>SUMPRODUCT((Driver!$A$2:$A$17=$A67)*(DriverEmp=AB$1),Driver!$C$2:$V$17)</f>
        <v>0</v>
      </c>
      <c r="AC67" s="250">
        <f>SUMPRODUCT((Driver!$A$2:$A$17=$A67)*(DriverEmp=AC$1),Driver!$C$2:$V$17)</f>
        <v>0</v>
      </c>
      <c r="AD67" s="250">
        <f>SUMPRODUCT((Driver!$A$2:$A$17=$A67)*(DriverEmp=AD$1),Driver!$C$2:$V$17)</f>
        <v>0</v>
      </c>
      <c r="AE67" s="250">
        <f>SUMPRODUCT((Driver!$A$2:$A$17=$A67)*(DriverEmp=AE$1),Driver!$C$2:$V$17)</f>
        <v>0</v>
      </c>
      <c r="AF67" s="250">
        <f>SUMPRODUCT((Driver!$A$2:$A$17=$A67)*(DriverEmp=AF$1),Driver!$C$2:$V$17)</f>
        <v>0</v>
      </c>
      <c r="AG67" s="250">
        <f>SUMPRODUCT((Driver!$A$2:$A$17=$A67)*(DriverEmp=AG$1),Driver!$C$2:$V$17)</f>
        <v>0</v>
      </c>
      <c r="AH67" s="250">
        <f>SUMPRODUCT((Driver!$A$2:$A$17=$A67)*(DriverEmp=AH$1),Driver!$C$2:$V$17)</f>
        <v>0</v>
      </c>
      <c r="AI67" s="250">
        <f>SUMPRODUCT((Driver!$A$2:$A$17=$A67)*(DriverEmp=AI$1),Driver!$C$2:$V$17)</f>
        <v>0</v>
      </c>
      <c r="AJ67" s="250">
        <f>SUMPRODUCT((Driver!$A$2:$A$17=$A67)*(DriverEmp=AJ$1),Driver!$C$2:$V$17)</f>
        <v>0</v>
      </c>
      <c r="AK67" s="250">
        <f>SUMPRODUCT((Driver!$A$2:$A$17=$A67)*(DriverEmp=AK$1),Driver!$C$2:$V$17)</f>
        <v>0</v>
      </c>
      <c r="AL67" s="250">
        <f>SUMPRODUCT((Driver!$A$2:$A$17=$A67)*(DriverEmp=AL$1),Driver!$C$2:$V$17)</f>
        <v>0</v>
      </c>
      <c r="AM67" s="250">
        <f>SUMPRODUCT((Driver!$A$2:$A$17=$A67)*(DriverEmp=AM$1),Driver!$C$2:$V$17)</f>
        <v>0</v>
      </c>
      <c r="AN67" s="250">
        <f>SUMPRODUCT((Driver!$A$2:$A$17=$A67)*(DriverEmp=AN$1),Driver!$C$2:$V$17)</f>
        <v>0</v>
      </c>
      <c r="AO67" s="250">
        <f>SUMPRODUCT((Driver!$A$2:$A$17=$A67)*(DriverEmp=AO$1),Driver!$C$2:$V$17)</f>
        <v>0</v>
      </c>
      <c r="AP67" s="250">
        <f>SUMPRODUCT((Driver!$A$2:$A$17=$A67)*(DriverEmp=AP$1),Driver!$C$2:$V$17)</f>
        <v>0</v>
      </c>
      <c r="AQ67" s="250">
        <f>SUMPRODUCT((Driver!$A$2:$A$17=$A67)*(DriverEmp=AQ$1),Driver!$C$2:$V$17)</f>
        <v>0</v>
      </c>
      <c r="AR67" s="250">
        <f>SUMPRODUCT((Driver!$A$2:$A$17=$A67)*(DriverEmp=AR$1),Driver!$C$2:$V$17)</f>
        <v>0</v>
      </c>
      <c r="AS67" s="250">
        <f>SUMPRODUCT((Driver!$A$2:$A$17=$A67)*(DriverEmp=AS$1),Driver!$C$2:$V$17)</f>
        <v>0</v>
      </c>
      <c r="AT67" s="250">
        <f>SUMPRODUCT((Driver!$A$2:$A$17=$A67)*(DriverEmp=AT$1),Driver!$C$2:$V$17)</f>
        <v>0</v>
      </c>
      <c r="AU67" s="250">
        <f>SUMPRODUCT((Driver!$A$2:$A$17=$A67)*(DriverEmp=AU$1),Driver!$C$2:$V$17)</f>
        <v>0</v>
      </c>
      <c r="AV67" s="250">
        <f>SUMPRODUCT((Driver!$A$2:$A$17=$A67)*(DriverEmp=AV$1),Driver!$C$2:$V$17)</f>
        <v>0</v>
      </c>
      <c r="AW67" s="250">
        <f>SUMPRODUCT((Driver!$A$2:$A$17=$A67)*(DriverEmp=AW$1),Driver!$C$2:$V$17)</f>
        <v>0</v>
      </c>
      <c r="AX67" s="467">
        <f>SUMPRODUCT((Driver!$A$2:$A$17=$A67)*(DriverEmp=AX$1),Driver!$C$2:$V$17)</f>
        <v>0</v>
      </c>
      <c r="AZ67" s="246"/>
    </row>
    <row r="68" spans="1:52" s="271" customFormat="1" x14ac:dyDescent="0.2">
      <c r="A68" s="247">
        <f>A67</f>
        <v>42542</v>
      </c>
      <c r="B68" s="251" t="str">
        <f>Total!$H$1</f>
        <v>PP</v>
      </c>
      <c r="C68" s="249">
        <f>SUMPRODUCT((PP!$A$2:$A$80=$A68)*(PPEmp=C$1),PP!$D$2:$BD$80)</f>
        <v>0</v>
      </c>
      <c r="D68" s="250">
        <f>SUMPRODUCT((PP!$A$2:$A$80=$A68)*(PPEmp=D$1),PP!$D$2:$BD$80)</f>
        <v>0</v>
      </c>
      <c r="E68" s="250">
        <f>SUMPRODUCT((PP!$A$2:$A$80=$A68)*(PPEmp=E$1),PP!$D$2:$BD$80)</f>
        <v>0</v>
      </c>
      <c r="F68" s="250">
        <f>SUMPRODUCT((PP!$A$2:$A$80=$A68)*(PPEmp=F$1),PP!$D$2:$BD$80)</f>
        <v>0</v>
      </c>
      <c r="G68" s="250">
        <f>SUMPRODUCT((PP!$A$2:$A$80=$A68)*(PPEmp=G$1),PP!$D$2:$BD$80)</f>
        <v>2.5</v>
      </c>
      <c r="H68" s="250">
        <f>SUMPRODUCT((PP!$A$2:$A$80=$A68)*(PPEmp=H$1),PP!$D$2:$BD$80)</f>
        <v>0</v>
      </c>
      <c r="I68" s="250">
        <f>SUMPRODUCT((PP!$A$2:$A$80=$A68)*(PPEmp=I$1),PP!$D$2:$BD$80)</f>
        <v>0</v>
      </c>
      <c r="J68" s="250">
        <f>SUMPRODUCT((PP!$A$2:$A$80=$A68)*(PPEmp=J$1),PP!$D$2:$BD$80)</f>
        <v>0</v>
      </c>
      <c r="K68" s="250">
        <f>SUMPRODUCT((PP!$A$2:$A$80=$A68)*(PPEmp=K$1),PP!$D$2:$BD$80)</f>
        <v>0</v>
      </c>
      <c r="L68" s="250">
        <f>SUMPRODUCT((PP!$A$2:$A$80=$A68)*(PPEmp=L$1),PP!$D$2:$BD$80)</f>
        <v>0</v>
      </c>
      <c r="M68" s="250">
        <f>SUMPRODUCT((PP!$A$2:$A$80=$A68)*(PPEmp=M$1),PP!$D$2:$BD$80)</f>
        <v>0</v>
      </c>
      <c r="N68" s="250">
        <f>SUMPRODUCT((PP!$A$2:$A$80=$A68)*(PPEmp=N$1),PP!$D$2:$BD$80)</f>
        <v>0</v>
      </c>
      <c r="O68" s="250">
        <f>SUMPRODUCT((PP!$A$2:$A$80=$A68)*(PPEmp=O$1),PP!$D$2:$BD$80)</f>
        <v>0</v>
      </c>
      <c r="P68" s="250">
        <f>SUMPRODUCT((PP!$A$2:$A$80=$A68)*(PPEmp=P$1),PP!$D$2:$BD$80)</f>
        <v>0</v>
      </c>
      <c r="Q68" s="250">
        <f>SUMPRODUCT((PP!$A$2:$A$80=$A68)*(PPEmp=Q$1),PP!$D$2:$BD$80)</f>
        <v>0</v>
      </c>
      <c r="R68" s="250">
        <f>SUMPRODUCT((PP!$A$2:$A$80=$A68)*(PPEmp=R$1),PP!$D$2:$BD$80)</f>
        <v>0</v>
      </c>
      <c r="S68" s="250">
        <f>SUMPRODUCT((PP!$A$2:$A$80=$A68)*(PPEmp=S$1),PP!$D$2:$BD$80)</f>
        <v>0</v>
      </c>
      <c r="T68" s="250">
        <f>SUMPRODUCT((PP!$A$2:$A$80=$A68)*(PPEmp=T$1),PP!$D$2:$BD$80)</f>
        <v>3.25</v>
      </c>
      <c r="U68" s="250">
        <f>SUMPRODUCT((PP!$A$2:$A$80=$A68)*(PPEmp=U$1),PP!$D$2:$BD$80)</f>
        <v>0</v>
      </c>
      <c r="V68" s="250">
        <f>SUMPRODUCT((PP!$A$2:$A$80=$A68)*(PPEmp=V$1),PP!$D$2:$BD$80)</f>
        <v>0</v>
      </c>
      <c r="W68" s="250">
        <f>SUMPRODUCT((PP!$A$2:$A$80=$A68)*(PPEmp=W$1),PP!$D$2:$BD$80)</f>
        <v>3.5</v>
      </c>
      <c r="X68" s="250">
        <f>SUMPRODUCT((PP!$A$2:$A$80=$A68)*(PPEmp=X$1),PP!$D$2:$BD$80)</f>
        <v>3</v>
      </c>
      <c r="Y68" s="250">
        <f>SUMPRODUCT((PP!$A$2:$A$80=$A68)*(PPEmp=Y$1),PP!$D$2:$BD$80)</f>
        <v>0</v>
      </c>
      <c r="Z68" s="250">
        <f>SUMPRODUCT((PP!$A$2:$A$80=$A68)*(PPEmp=Z$1),PP!$D$2:$BD$80)</f>
        <v>0</v>
      </c>
      <c r="AA68" s="250">
        <f>SUMPRODUCT((PP!$A$2:$A$80=$A68)*(PPEmp=AA$1),PP!$D$2:$BD$80)</f>
        <v>0</v>
      </c>
      <c r="AB68" s="250">
        <f>SUMPRODUCT((PP!$A$2:$A$80=$A68)*(PPEmp=AB$1),PP!$D$2:$BD$80)</f>
        <v>0</v>
      </c>
      <c r="AC68" s="250">
        <f>SUMPRODUCT((PP!$A$2:$A$80=$A68)*(PPEmp=AC$1),PP!$D$2:$BD$80)</f>
        <v>0</v>
      </c>
      <c r="AD68" s="250">
        <f>SUMPRODUCT((PP!$A$2:$A$80=$A68)*(PPEmp=AD$1),PP!$D$2:$BD$80)</f>
        <v>0</v>
      </c>
      <c r="AE68" s="250">
        <f>SUMPRODUCT((PP!$A$2:$A$80=$A68)*(PPEmp=AE$1),PP!$D$2:$BD$80)</f>
        <v>0</v>
      </c>
      <c r="AF68" s="250">
        <f>SUMPRODUCT((PP!$A$2:$A$80=$A68)*(PPEmp=AF$1),PP!$D$2:$BD$80)</f>
        <v>0</v>
      </c>
      <c r="AG68" s="250">
        <f>SUMPRODUCT((PP!$A$2:$A$80=$A68)*(PPEmp=AG$1),PP!$D$2:$BD$80)</f>
        <v>0</v>
      </c>
      <c r="AH68" s="250">
        <f>SUMPRODUCT((PP!$A$2:$A$80=$A68)*(PPEmp=AH$1),PP!$D$2:$BD$80)</f>
        <v>0</v>
      </c>
      <c r="AI68" s="250">
        <f>SUMPRODUCT((PP!$A$2:$A$80=$A68)*(PPEmp=AI$1),PP!$D$2:$BD$80)</f>
        <v>0</v>
      </c>
      <c r="AJ68" s="250">
        <f>SUMPRODUCT((PP!$A$2:$A$80=$A68)*(PPEmp=AJ$1),PP!$D$2:$BD$80)</f>
        <v>0</v>
      </c>
      <c r="AK68" s="250">
        <f>SUMPRODUCT((PP!$A$2:$A$80=$A68)*(PPEmp=AK$1),PP!$D$2:$BD$80)</f>
        <v>0</v>
      </c>
      <c r="AL68" s="250">
        <f>SUMPRODUCT((PP!$A$2:$A$80=$A68)*(PPEmp=AL$1),PP!$D$2:$BD$80)</f>
        <v>0</v>
      </c>
      <c r="AM68" s="250">
        <f>SUMPRODUCT((PP!$A$2:$A$80=$A68)*(PPEmp=AM$1),PP!$D$2:$BD$80)</f>
        <v>0</v>
      </c>
      <c r="AN68" s="250">
        <f>SUMPRODUCT((PP!$A$2:$A$80=$A68)*(PPEmp=AN$1),PP!$D$2:$BD$80)</f>
        <v>0</v>
      </c>
      <c r="AO68" s="250">
        <f>SUMPRODUCT((PP!$A$2:$A$80=$A68)*(PPEmp=AO$1),PP!$D$2:$BD$80)</f>
        <v>0</v>
      </c>
      <c r="AP68" s="250">
        <f>SUMPRODUCT((PP!$A$2:$A$80=$A68)*(PPEmp=AP$1),PP!$D$2:$BD$80)</f>
        <v>0</v>
      </c>
      <c r="AQ68" s="250">
        <f>SUMPRODUCT((PP!$A$2:$A$80=$A68)*(PPEmp=AQ$1),PP!$D$2:$BD$80)</f>
        <v>0</v>
      </c>
      <c r="AR68" s="250">
        <f>SUMPRODUCT((PP!$A$2:$A$80=$A68)*(PPEmp=AR$1),PP!$D$2:$BD$80)</f>
        <v>0</v>
      </c>
      <c r="AS68" s="250">
        <f>SUMPRODUCT((PP!$A$2:$A$80=$A68)*(PPEmp=AS$1),PP!$D$2:$BD$80)</f>
        <v>0</v>
      </c>
      <c r="AT68" s="250">
        <f>SUMPRODUCT((PP!$A$2:$A$80=$A68)*(PPEmp=AT$1),PP!$D$2:$BD$80)</f>
        <v>0</v>
      </c>
      <c r="AU68" s="250">
        <f>SUMPRODUCT((PP!$A$2:$A$80=$A68)*(PPEmp=AU$1),PP!$D$2:$BD$80)</f>
        <v>0</v>
      </c>
      <c r="AV68" s="250">
        <f>SUMPRODUCT((PP!$A$2:$A$80=$A68)*(PPEmp=AV$1),PP!$D$2:$BD$80)</f>
        <v>0</v>
      </c>
      <c r="AW68" s="250">
        <f>SUMPRODUCT((PP!$A$2:$A$80=$A68)*(PPEmp=AW$1),PP!$D$2:$BD$80)</f>
        <v>0</v>
      </c>
      <c r="AX68" s="467">
        <f>SUMPRODUCT((PP!$A$2:$A$80=$A68)*(PPEmp=AX$1),PP!$D$2:$BD$80)</f>
        <v>0</v>
      </c>
      <c r="AZ68" s="246"/>
    </row>
    <row r="69" spans="1:52" s="271" customFormat="1" x14ac:dyDescent="0.2">
      <c r="A69" s="247">
        <f t="shared" si="14"/>
        <v>42542</v>
      </c>
      <c r="B69" s="252" t="str">
        <f>Total!$J$1</f>
        <v>FH</v>
      </c>
      <c r="C69" s="249">
        <f>SUMPRODUCT((FH!$A$2:$A$97=$A69)*(FHEmp=C$1),FH!$E$2:$AZ$97)</f>
        <v>0</v>
      </c>
      <c r="D69" s="250">
        <f>SUMPRODUCT((FH!$A$2:$A$97=$A69)*(FHEmp=D$1),FH!$E$2:$AZ$97)</f>
        <v>0</v>
      </c>
      <c r="E69" s="250">
        <f>SUMPRODUCT((FH!$A$2:$A$97=$A69)*(FHEmp=E$1),FH!$E$2:$AZ$97)</f>
        <v>0</v>
      </c>
      <c r="F69" s="250">
        <f>SUMPRODUCT((FH!$A$2:$A$97=$A69)*(FHEmp=F$1),FH!$E$2:$AZ$97)</f>
        <v>0</v>
      </c>
      <c r="G69" s="250">
        <f>SUMPRODUCT((FH!$A$2:$A$97=$A69)*(FHEmp=G$1),FH!$E$2:$AZ$97)</f>
        <v>0</v>
      </c>
      <c r="H69" s="250">
        <f>SUMPRODUCT((FH!$A$2:$A$97=$A69)*(FHEmp=H$1),FH!$E$2:$AZ$97)</f>
        <v>0</v>
      </c>
      <c r="I69" s="250">
        <f>SUMPRODUCT((FH!$A$2:$A$97=$A69)*(FHEmp=I$1),FH!$E$2:$AZ$97)</f>
        <v>0</v>
      </c>
      <c r="J69" s="250">
        <f>SUMPRODUCT((FH!$A$2:$A$97=$A69)*(FHEmp=J$1),FH!$E$2:$AZ$97)</f>
        <v>0</v>
      </c>
      <c r="K69" s="250">
        <f>SUMPRODUCT((FH!$A$2:$A$97=$A69)*(FHEmp=K$1),FH!$E$2:$AZ$97)</f>
        <v>0</v>
      </c>
      <c r="L69" s="250">
        <f>SUMPRODUCT((FH!$A$2:$A$97=$A69)*(FHEmp=L$1),FH!$E$2:$AZ$97)</f>
        <v>0</v>
      </c>
      <c r="M69" s="250">
        <f>SUMPRODUCT((FH!$A$2:$A$97=$A69)*(FHEmp=M$1),FH!$E$2:$AZ$97)</f>
        <v>0</v>
      </c>
      <c r="N69" s="250">
        <f>SUMPRODUCT((FH!$A$2:$A$97=$A69)*(FHEmp=N$1),FH!$E$2:$AZ$97)</f>
        <v>0</v>
      </c>
      <c r="O69" s="250">
        <f>SUMPRODUCT((FH!$A$2:$A$97=$A69)*(FHEmp=O$1),FH!$E$2:$AZ$97)</f>
        <v>0</v>
      </c>
      <c r="P69" s="250">
        <f>SUMPRODUCT((FH!$A$2:$A$97=$A69)*(FHEmp=P$1),FH!$E$2:$AZ$97)</f>
        <v>0</v>
      </c>
      <c r="Q69" s="250">
        <f>SUMPRODUCT((FH!$A$2:$A$97=$A69)*(FHEmp=Q$1),FH!$E$2:$AZ$97)</f>
        <v>0</v>
      </c>
      <c r="R69" s="250">
        <f>SUMPRODUCT((FH!$A$2:$A$97=$A69)*(FHEmp=R$1),FH!$E$2:$AZ$97)</f>
        <v>0</v>
      </c>
      <c r="S69" s="250">
        <f>SUMPRODUCT((FH!$A$2:$A$97=$A69)*(FHEmp=S$1),FH!$E$2:$AZ$97)</f>
        <v>0</v>
      </c>
      <c r="T69" s="250">
        <f>SUMPRODUCT((FH!$A$2:$A$97=$A69)*(FHEmp=T$1),FH!$E$2:$AZ$97)</f>
        <v>0</v>
      </c>
      <c r="U69" s="250">
        <f>SUMPRODUCT((FH!$A$2:$A$97=$A69)*(FHEmp=U$1),FH!$E$2:$AZ$97)</f>
        <v>0</v>
      </c>
      <c r="V69" s="250">
        <f>SUMPRODUCT((FH!$A$2:$A$97=$A69)*(FHEmp=V$1),FH!$E$2:$AZ$97)</f>
        <v>0</v>
      </c>
      <c r="W69" s="250">
        <f>SUMPRODUCT((FH!$A$2:$A$97=$A69)*(FHEmp=W$1),FH!$E$2:$AZ$97)</f>
        <v>0</v>
      </c>
      <c r="X69" s="250">
        <f>SUMPRODUCT((FH!$A$2:$A$97=$A69)*(FHEmp=X$1),FH!$E$2:$AZ$97)</f>
        <v>0</v>
      </c>
      <c r="Y69" s="250">
        <f>SUMPRODUCT((FH!$A$2:$A$97=$A69)*(FHEmp=Y$1),FH!$E$2:$AZ$97)</f>
        <v>0</v>
      </c>
      <c r="Z69" s="250">
        <f>SUMPRODUCT((FH!$A$2:$A$97=$A69)*(FHEmp=Z$1),FH!$E$2:$AZ$97)</f>
        <v>0</v>
      </c>
      <c r="AA69" s="250">
        <f>SUMPRODUCT((FH!$A$2:$A$97=$A69)*(FHEmp=AA$1),FH!$E$2:$AZ$97)</f>
        <v>0</v>
      </c>
      <c r="AB69" s="250">
        <f>SUMPRODUCT((FH!$A$2:$A$97=$A69)*(FHEmp=AB$1),FH!$E$2:$AZ$97)</f>
        <v>0</v>
      </c>
      <c r="AC69" s="250">
        <f>SUMPRODUCT((FH!$A$2:$A$97=$A69)*(FHEmp=AC$1),FH!$E$2:$AZ$97)</f>
        <v>0</v>
      </c>
      <c r="AD69" s="250">
        <f>SUMPRODUCT((FH!$A$2:$A$97=$A69)*(FHEmp=AD$1),FH!$E$2:$AZ$97)</f>
        <v>0</v>
      </c>
      <c r="AE69" s="250">
        <f>SUMPRODUCT((FH!$A$2:$A$97=$A69)*(FHEmp=AE$1),FH!$E$2:$AZ$97)</f>
        <v>0</v>
      </c>
      <c r="AF69" s="250">
        <f>SUMPRODUCT((FH!$A$2:$A$97=$A69)*(FHEmp=AF$1),FH!$E$2:$AZ$97)</f>
        <v>0</v>
      </c>
      <c r="AG69" s="250">
        <f>SUMPRODUCT((FH!$A$2:$A$97=$A69)*(FHEmp=AG$1),FH!$E$2:$AZ$97)</f>
        <v>0</v>
      </c>
      <c r="AH69" s="250">
        <f>SUMPRODUCT((FH!$A$2:$A$97=$A69)*(FHEmp=AH$1),FH!$E$2:$AZ$97)</f>
        <v>0</v>
      </c>
      <c r="AI69" s="250">
        <f>SUMPRODUCT((FH!$A$2:$A$97=$A69)*(FHEmp=AI$1),FH!$E$2:$AZ$97)</f>
        <v>0</v>
      </c>
      <c r="AJ69" s="250">
        <f>SUMPRODUCT((FH!$A$2:$A$97=$A69)*(FHEmp=AJ$1),FH!$E$2:$AZ$97)</f>
        <v>0</v>
      </c>
      <c r="AK69" s="250">
        <f>SUMPRODUCT((FH!$A$2:$A$97=$A69)*(FHEmp=AK$1),FH!$E$2:$AZ$97)</f>
        <v>0</v>
      </c>
      <c r="AL69" s="250">
        <f>SUMPRODUCT((FH!$A$2:$A$97=$A69)*(FHEmp=AL$1),FH!$E$2:$AZ$97)</f>
        <v>0</v>
      </c>
      <c r="AM69" s="250">
        <f>SUMPRODUCT((FH!$A$2:$A$97=$A69)*(FHEmp=AM$1),FH!$E$2:$AZ$97)</f>
        <v>0</v>
      </c>
      <c r="AN69" s="250">
        <f>SUMPRODUCT((FH!$A$2:$A$97=$A69)*(FHEmp=AN$1),FH!$E$2:$AZ$97)</f>
        <v>0</v>
      </c>
      <c r="AO69" s="250">
        <f>SUMPRODUCT((FH!$A$2:$A$97=$A69)*(FHEmp=AO$1),FH!$E$2:$AZ$97)</f>
        <v>0</v>
      </c>
      <c r="AP69" s="250">
        <f>SUMPRODUCT((FH!$A$2:$A$97=$A69)*(FHEmp=AP$1),FH!$E$2:$AZ$97)</f>
        <v>0</v>
      </c>
      <c r="AQ69" s="250">
        <f>SUMPRODUCT((FH!$A$2:$A$97=$A69)*(FHEmp=AQ$1),FH!$E$2:$AZ$97)</f>
        <v>0</v>
      </c>
      <c r="AR69" s="250">
        <f>SUMPRODUCT((FH!$A$2:$A$97=$A69)*(FHEmp=AR$1),FH!$E$2:$AZ$97)</f>
        <v>0</v>
      </c>
      <c r="AS69" s="250">
        <f>SUMPRODUCT((FH!$A$2:$A$97=$A69)*(FHEmp=AS$1),FH!$E$2:$AZ$97)</f>
        <v>0</v>
      </c>
      <c r="AT69" s="250">
        <f>SUMPRODUCT((FH!$A$2:$A$97=$A69)*(FHEmp=AT$1),FH!$E$2:$AZ$97)</f>
        <v>0</v>
      </c>
      <c r="AU69" s="250">
        <f>SUMPRODUCT((FH!$A$2:$A$97=$A69)*(FHEmp=AU$1),FH!$E$2:$AZ$97)</f>
        <v>0</v>
      </c>
      <c r="AV69" s="250">
        <f>SUMPRODUCT((FH!$A$2:$A$97=$A69)*(FHEmp=AV$1),FH!$E$2:$AZ$97)</f>
        <v>0</v>
      </c>
      <c r="AW69" s="250">
        <f>SUMPRODUCT((FH!$A$2:$A$97=$A69)*(FHEmp=AW$1),FH!$E$2:$AZ$97)</f>
        <v>0</v>
      </c>
      <c r="AX69" s="467">
        <f>SUMPRODUCT((FH!$A$2:$A$97=$A69)*(FHEmp=AX$1),FH!$E$2:$AZ$97)</f>
        <v>0</v>
      </c>
      <c r="AZ69" s="246"/>
    </row>
    <row r="70" spans="1:52" s="271" customFormat="1" x14ac:dyDescent="0.2">
      <c r="A70" s="247">
        <f t="shared" si="14"/>
        <v>42542</v>
      </c>
      <c r="B70" s="253" t="str">
        <f>Total!$K$1</f>
        <v>T22</v>
      </c>
      <c r="C70" s="249">
        <f>SUMPRODUCT(('T22'!$A$2:$A$97=$A70)*(T22Emp=C$1),'T22'!$E$2:$AZ$97)</f>
        <v>0</v>
      </c>
      <c r="D70" s="250">
        <f>SUMPRODUCT(('T22'!$A$2:$A$97=$A70)*(T22Emp=D$1),'T22'!$E$2:$AZ$97)</f>
        <v>0</v>
      </c>
      <c r="E70" s="250">
        <f>SUMPRODUCT(('T22'!$A$2:$A$97=$A70)*(T22Emp=E$1),'T22'!$E$2:$AZ$97)</f>
        <v>0</v>
      </c>
      <c r="F70" s="250">
        <f>SUMPRODUCT(('T22'!$A$2:$A$97=$A70)*(T22Emp=F$1),'T22'!$E$2:$AZ$97)</f>
        <v>0</v>
      </c>
      <c r="G70" s="250">
        <f>SUMPRODUCT(('T22'!$A$2:$A$97=$A70)*(T22Emp=G$1),'T22'!$E$2:$AZ$97)</f>
        <v>0</v>
      </c>
      <c r="H70" s="250">
        <f>SUMPRODUCT(('T22'!$A$2:$A$97=$A70)*(T22Emp=H$1),'T22'!$E$2:$AZ$97)</f>
        <v>0</v>
      </c>
      <c r="I70" s="250">
        <f>SUMPRODUCT(('T22'!$A$2:$A$97=$A70)*(T22Emp=I$1),'T22'!$E$2:$AZ$97)</f>
        <v>0</v>
      </c>
      <c r="J70" s="250">
        <f>SUMPRODUCT(('T22'!$A$2:$A$97=$A70)*(T22Emp=J$1),'T22'!$E$2:$AZ$97)</f>
        <v>0</v>
      </c>
      <c r="K70" s="250">
        <f>SUMPRODUCT(('T22'!$A$2:$A$97=$A70)*(T22Emp=K$1),'T22'!$E$2:$AZ$97)</f>
        <v>0</v>
      </c>
      <c r="L70" s="250">
        <f>SUMPRODUCT(('T22'!$A$2:$A$97=$A70)*(T22Emp=L$1),'T22'!$E$2:$AZ$97)</f>
        <v>0</v>
      </c>
      <c r="M70" s="250">
        <f>SUMPRODUCT(('T22'!$A$2:$A$97=$A70)*(T22Emp=M$1),'T22'!$E$2:$AZ$97)</f>
        <v>0</v>
      </c>
      <c r="N70" s="250">
        <f>SUMPRODUCT(('T22'!$A$2:$A$97=$A70)*(T22Emp=N$1),'T22'!$E$2:$AZ$97)</f>
        <v>0</v>
      </c>
      <c r="O70" s="250">
        <f>SUMPRODUCT(('T22'!$A$2:$A$97=$A70)*(T22Emp=O$1),'T22'!$E$2:$AZ$97)</f>
        <v>0</v>
      </c>
      <c r="P70" s="250">
        <f>SUMPRODUCT(('T22'!$A$2:$A$97=$A70)*(T22Emp=P$1),'T22'!$E$2:$AZ$97)</f>
        <v>0</v>
      </c>
      <c r="Q70" s="250">
        <f>SUMPRODUCT(('T22'!$A$2:$A$97=$A70)*(T22Emp=Q$1),'T22'!$E$2:$AZ$97)</f>
        <v>0</v>
      </c>
      <c r="R70" s="250">
        <f>SUMPRODUCT(('T22'!$A$2:$A$97=$A70)*(T22Emp=R$1),'T22'!$E$2:$AZ$97)</f>
        <v>0</v>
      </c>
      <c r="S70" s="250">
        <f>SUMPRODUCT(('T22'!$A$2:$A$97=$A70)*(T22Emp=S$1),'T22'!$E$2:$AZ$97)</f>
        <v>0</v>
      </c>
      <c r="T70" s="250">
        <f>SUMPRODUCT(('T22'!$A$2:$A$97=$A70)*(T22Emp=T$1),'T22'!$E$2:$AZ$97)</f>
        <v>0</v>
      </c>
      <c r="U70" s="250">
        <f>SUMPRODUCT(('T22'!$A$2:$A$97=$A70)*(T22Emp=U$1),'T22'!$E$2:$AZ$97)</f>
        <v>0</v>
      </c>
      <c r="V70" s="250">
        <f>SUMPRODUCT(('T22'!$A$2:$A$97=$A70)*(T22Emp=V$1),'T22'!$E$2:$AZ$97)</f>
        <v>0</v>
      </c>
      <c r="W70" s="250">
        <f>SUMPRODUCT(('T22'!$A$2:$A$97=$A70)*(T22Emp=W$1),'T22'!$E$2:$AZ$97)</f>
        <v>0</v>
      </c>
      <c r="X70" s="250">
        <f>SUMPRODUCT(('T22'!$A$2:$A$97=$A70)*(T22Emp=X$1),'T22'!$E$2:$AZ$97)</f>
        <v>0</v>
      </c>
      <c r="Y70" s="250">
        <f>SUMPRODUCT(('T22'!$A$2:$A$97=$A70)*(T22Emp=Y$1),'T22'!$E$2:$AZ$97)</f>
        <v>0</v>
      </c>
      <c r="Z70" s="250">
        <f>SUMPRODUCT(('T22'!$A$2:$A$97=$A70)*(T22Emp=Z$1),'T22'!$E$2:$AZ$97)</f>
        <v>0</v>
      </c>
      <c r="AA70" s="250">
        <f>SUMPRODUCT(('T22'!$A$2:$A$97=$A70)*(T22Emp=AA$1),'T22'!$E$2:$AZ$97)</f>
        <v>0</v>
      </c>
      <c r="AB70" s="250">
        <f>SUMPRODUCT(('T22'!$A$2:$A$97=$A70)*(T22Emp=AB$1),'T22'!$E$2:$AZ$97)</f>
        <v>0</v>
      </c>
      <c r="AC70" s="250">
        <f>SUMPRODUCT(('T22'!$A$2:$A$97=$A70)*(T22Emp=AC$1),'T22'!$E$2:$AZ$97)</f>
        <v>0</v>
      </c>
      <c r="AD70" s="250">
        <f>SUMPRODUCT(('T22'!$A$2:$A$97=$A70)*(T22Emp=AD$1),'T22'!$E$2:$AZ$97)</f>
        <v>0</v>
      </c>
      <c r="AE70" s="250">
        <f>SUMPRODUCT(('T22'!$A$2:$A$97=$A70)*(T22Emp=AE$1),'T22'!$E$2:$AZ$97)</f>
        <v>0</v>
      </c>
      <c r="AF70" s="250">
        <f>SUMPRODUCT(('T22'!$A$2:$A$97=$A70)*(T22Emp=AF$1),'T22'!$E$2:$AZ$97)</f>
        <v>0</v>
      </c>
      <c r="AG70" s="250">
        <f>SUMPRODUCT(('T22'!$A$2:$A$97=$A70)*(T22Emp=AG$1),'T22'!$E$2:$AZ$97)</f>
        <v>0</v>
      </c>
      <c r="AH70" s="250">
        <f>SUMPRODUCT(('T22'!$A$2:$A$97=$A70)*(T22Emp=AH$1),'T22'!$E$2:$AZ$97)</f>
        <v>0</v>
      </c>
      <c r="AI70" s="250">
        <f>SUMPRODUCT(('T22'!$A$2:$A$97=$A70)*(T22Emp=AI$1),'T22'!$E$2:$AZ$97)</f>
        <v>0</v>
      </c>
      <c r="AJ70" s="250">
        <f>SUMPRODUCT(('T22'!$A$2:$A$97=$A70)*(T22Emp=AJ$1),'T22'!$E$2:$AZ$97)</f>
        <v>0</v>
      </c>
      <c r="AK70" s="250">
        <f>SUMPRODUCT(('T22'!$A$2:$A$97=$A70)*(T22Emp=AK$1),'T22'!$E$2:$AZ$97)</f>
        <v>0</v>
      </c>
      <c r="AL70" s="250">
        <f>SUMPRODUCT(('T22'!$A$2:$A$97=$A70)*(T22Emp=AL$1),'T22'!$E$2:$AZ$97)</f>
        <v>0</v>
      </c>
      <c r="AM70" s="250">
        <f>SUMPRODUCT(('T22'!$A$2:$A$97=$A70)*(T22Emp=AM$1),'T22'!$E$2:$AZ$97)</f>
        <v>0</v>
      </c>
      <c r="AN70" s="250">
        <f>SUMPRODUCT(('T22'!$A$2:$A$97=$A70)*(T22Emp=AN$1),'T22'!$E$2:$AZ$97)</f>
        <v>0</v>
      </c>
      <c r="AO70" s="250">
        <f>SUMPRODUCT(('T22'!$A$2:$A$97=$A70)*(T22Emp=AO$1),'T22'!$E$2:$AZ$97)</f>
        <v>0</v>
      </c>
      <c r="AP70" s="250">
        <f>SUMPRODUCT(('T22'!$A$2:$A$97=$A70)*(T22Emp=AP$1),'T22'!$E$2:$AZ$97)</f>
        <v>0</v>
      </c>
      <c r="AQ70" s="250">
        <f>SUMPRODUCT(('T22'!$A$2:$A$97=$A70)*(T22Emp=AQ$1),'T22'!$E$2:$AZ$97)</f>
        <v>0</v>
      </c>
      <c r="AR70" s="250">
        <f>SUMPRODUCT(('T22'!$A$2:$A$97=$A70)*(T22Emp=AR$1),'T22'!$E$2:$AZ$97)</f>
        <v>0</v>
      </c>
      <c r="AS70" s="250">
        <f>SUMPRODUCT(('T22'!$A$2:$A$97=$A70)*(T22Emp=AS$1),'T22'!$E$2:$AZ$97)</f>
        <v>0</v>
      </c>
      <c r="AT70" s="250">
        <f>SUMPRODUCT(('T22'!$A$2:$A$97=$A70)*(T22Emp=AT$1),'T22'!$E$2:$AZ$97)</f>
        <v>0</v>
      </c>
      <c r="AU70" s="250">
        <f>SUMPRODUCT(('T22'!$A$2:$A$97=$A70)*(T22Emp=AU$1),'T22'!$E$2:$AZ$97)</f>
        <v>0</v>
      </c>
      <c r="AV70" s="250">
        <f>SUMPRODUCT(('T22'!$A$2:$A$97=$A70)*(T22Emp=AV$1),'T22'!$E$2:$AZ$97)</f>
        <v>0</v>
      </c>
      <c r="AW70" s="250">
        <f>SUMPRODUCT(('T22'!$A$2:$A$97=$A70)*(T22Emp=AW$1),'T22'!$E$2:$AZ$97)</f>
        <v>0</v>
      </c>
      <c r="AX70" s="467">
        <f>SUMPRODUCT(('T22'!$A$2:$A$97=$A70)*(T22Emp=AX$1),'T22'!$E$2:$AZ$97)</f>
        <v>0</v>
      </c>
      <c r="AZ70" s="246"/>
    </row>
    <row r="71" spans="1:52" s="271" customFormat="1" x14ac:dyDescent="0.2">
      <c r="A71" s="247">
        <f t="shared" si="14"/>
        <v>42542</v>
      </c>
      <c r="B71" s="254" t="str">
        <f>Total!$L$1</f>
        <v>RF</v>
      </c>
      <c r="C71" s="249">
        <f>SUMPRODUCT((RF!$A$2:$A$17=$A71)*(RFEmp=C$1)*(RF!$H$21:$AO$21="RF Valet"),RF!$H$2:$AO$17)</f>
        <v>0</v>
      </c>
      <c r="D71" s="250">
        <f>SUMPRODUCT((RF!$A$2:$A$17=$A71)*(RFEmp=D$1)*(RF!$H$21:$AO$21="RF Valet"),RF!$H$2:$AO$17)</f>
        <v>0</v>
      </c>
      <c r="E71" s="250">
        <f>SUMPRODUCT((RF!$A$2:$A$17=$A71)*(RFEmp=E$1)*(RF!$H$21:$AO$21="RF Valet"),RF!$H$2:$AO$17)</f>
        <v>0</v>
      </c>
      <c r="F71" s="250">
        <f>SUMPRODUCT((RF!$A$2:$A$17=$A71)*(RFEmp=F$1)*(RF!$H$21:$AO$21="RF Valet"),RF!$H$2:$AO$17)</f>
        <v>0</v>
      </c>
      <c r="G71" s="250">
        <f>SUMPRODUCT((RF!$A$2:$A$17=$A71)*(RFEmp=G$1)*(RF!$H$21:$AO$21="RF Valet"),RF!$H$2:$AO$17)</f>
        <v>0</v>
      </c>
      <c r="H71" s="250">
        <f>SUMPRODUCT((RF!$A$2:$A$17=$A71)*(RFEmp=H$1)*(RF!$H$21:$AO$21="RF Valet"),RF!$H$2:$AO$17)</f>
        <v>0</v>
      </c>
      <c r="I71" s="250">
        <f>SUMPRODUCT((RF!$A$2:$A$17=$A71)*(RFEmp=I$1)*(RF!$H$21:$AO$21="RF Valet"),RF!$H$2:$AO$17)</f>
        <v>0</v>
      </c>
      <c r="J71" s="250">
        <f>SUMPRODUCT((RF!$A$2:$A$17=$A71)*(RFEmp=J$1)*(RF!$H$21:$AO$21="RF Valet"),RF!$H$2:$AO$17)</f>
        <v>0</v>
      </c>
      <c r="K71" s="250">
        <f>SUMPRODUCT((RF!$A$2:$A$17=$A71)*(RFEmp=K$1)*(RF!$H$21:$AO$21="RF Valet"),RF!$H$2:$AO$17)</f>
        <v>0</v>
      </c>
      <c r="L71" s="250">
        <f>SUMPRODUCT((RF!$A$2:$A$17=$A71)*(RFEmp=L$1)*(RF!$H$21:$AO$21="RF Valet"),RF!$H$2:$AO$17)</f>
        <v>0</v>
      </c>
      <c r="M71" s="250">
        <f>SUMPRODUCT((RF!$A$2:$A$17=$A71)*(RFEmp=M$1)*(RF!$H$21:$AO$21="RF Valet"),RF!$H$2:$AO$17)</f>
        <v>0</v>
      </c>
      <c r="N71" s="250">
        <f>SUMPRODUCT((RF!$A$2:$A$17=$A71)*(RFEmp=N$1)*(RF!$H$21:$AO$21="RF Valet"),RF!$H$2:$AO$17)</f>
        <v>0</v>
      </c>
      <c r="O71" s="250">
        <f>SUMPRODUCT((RF!$A$2:$A$17=$A71)*(RFEmp=O$1)*(RF!$H$21:$AO$21="RF Valet"),RF!$H$2:$AO$17)</f>
        <v>0</v>
      </c>
      <c r="P71" s="250">
        <f>SUMPRODUCT((RF!$A$2:$A$17=$A71)*(RFEmp=P$1)*(RF!$H$21:$AO$21="RF Valet"),RF!$H$2:$AO$17)</f>
        <v>0</v>
      </c>
      <c r="Q71" s="250">
        <f>SUMPRODUCT((RF!$A$2:$A$17=$A71)*(RFEmp=Q$1)*(RF!$H$21:$AO$21="RF Valet"),RF!$H$2:$AO$17)</f>
        <v>0</v>
      </c>
      <c r="R71" s="250">
        <f>SUMPRODUCT((RF!$A$2:$A$17=$A71)*(RFEmp=R$1)*(RF!$H$21:$AO$21="RF Valet"),RF!$H$2:$AO$17)</f>
        <v>0</v>
      </c>
      <c r="S71" s="250">
        <f>SUMPRODUCT((RF!$A$2:$A$17=$A71)*(RFEmp=S$1)*(RF!$H$21:$AO$21="RF Valet"),RF!$H$2:$AO$17)</f>
        <v>0</v>
      </c>
      <c r="T71" s="250">
        <f>SUMPRODUCT((RF!$A$2:$A$17=$A71)*(RFEmp=T$1)*(RF!$H$21:$AO$21="RF Valet"),RF!$H$2:$AO$17)</f>
        <v>0</v>
      </c>
      <c r="U71" s="250">
        <f>SUMPRODUCT((RF!$A$2:$A$17=$A71)*(RFEmp=U$1)*(RF!$H$21:$AO$21="RF Valet"),RF!$H$2:$AO$17)</f>
        <v>0</v>
      </c>
      <c r="V71" s="250">
        <f>SUMPRODUCT((RF!$A$2:$A$17=$A71)*(RFEmp=V$1)*(RF!$H$21:$AO$21="RF Valet"),RF!$H$2:$AO$17)</f>
        <v>0</v>
      </c>
      <c r="W71" s="250">
        <f>SUMPRODUCT((RF!$A$2:$A$17=$A71)*(RFEmp=W$1)*(RF!$H$21:$AO$21="RF Valet"),RF!$H$2:$AO$17)</f>
        <v>0</v>
      </c>
      <c r="X71" s="250">
        <f>SUMPRODUCT((RF!$A$2:$A$17=$A71)*(RFEmp=X$1)*(RF!$H$21:$AO$21="RF Valet"),RF!$H$2:$AO$17)</f>
        <v>0</v>
      </c>
      <c r="Y71" s="250">
        <f>SUMPRODUCT((RF!$A$2:$A$17=$A71)*(RFEmp=Y$1)*(RF!$H$21:$AO$21="RF Valet"),RF!$H$2:$AO$17)</f>
        <v>0</v>
      </c>
      <c r="Z71" s="250">
        <f>SUMPRODUCT((RF!$A$2:$A$17=$A71)*(RFEmp=Z$1)*(RF!$H$21:$AO$21="RF Valet"),RF!$H$2:$AO$17)</f>
        <v>0</v>
      </c>
      <c r="AA71" s="250">
        <f>SUMPRODUCT((RF!$A$2:$A$17=$A71)*(RFEmp=AA$1)*(RF!$H$21:$AO$21="RF Valet"),RF!$H$2:$AO$17)</f>
        <v>0</v>
      </c>
      <c r="AB71" s="250">
        <f>SUMPRODUCT((RF!$A$2:$A$17=$A71)*(RFEmp=AB$1)*(RF!$H$21:$AO$21="RF Valet"),RF!$H$2:$AO$17)</f>
        <v>0</v>
      </c>
      <c r="AC71" s="250">
        <f>SUMPRODUCT((RF!$A$2:$A$17=$A71)*(RFEmp=AC$1)*(RF!$H$21:$AO$21="RF Valet"),RF!$H$2:$AO$17)</f>
        <v>0</v>
      </c>
      <c r="AD71" s="250">
        <f>SUMPRODUCT((RF!$A$2:$A$17=$A71)*(RFEmp=AD$1)*(RF!$H$21:$AO$21="RF Valet"),RF!$H$2:$AO$17)</f>
        <v>0</v>
      </c>
      <c r="AE71" s="250">
        <f>SUMPRODUCT((RF!$A$2:$A$17=$A71)*(RFEmp=AE$1)*(RF!$H$21:$AO$21="RF Valet"),RF!$H$2:$AO$17)</f>
        <v>0</v>
      </c>
      <c r="AF71" s="250">
        <f>SUMPRODUCT((RF!$A$2:$A$17=$A71)*(RFEmp=AF$1)*(RF!$H$21:$AO$21="RF Valet"),RF!$H$2:$AO$17)</f>
        <v>0</v>
      </c>
      <c r="AG71" s="250">
        <f>SUMPRODUCT((RF!$A$2:$A$17=$A71)*(RFEmp=AG$1)*(RF!$H$21:$AO$21="RF Valet"),RF!$H$2:$AO$17)</f>
        <v>0</v>
      </c>
      <c r="AH71" s="250">
        <f>SUMPRODUCT((RF!$A$2:$A$17=$A71)*(RFEmp=AH$1)*(RF!$H$21:$AO$21="RF Valet"),RF!$H$2:$AO$17)</f>
        <v>0</v>
      </c>
      <c r="AI71" s="250">
        <f>SUMPRODUCT((RF!$A$2:$A$17=$A71)*(RFEmp=AI$1)*(RF!$H$21:$AO$21="RF Valet"),RF!$H$2:$AO$17)</f>
        <v>0</v>
      </c>
      <c r="AJ71" s="250">
        <f>SUMPRODUCT((RF!$A$2:$A$17=$A71)*(RFEmp=AJ$1)*(RF!$H$21:$AO$21="RF Valet"),RF!$H$2:$AO$17)</f>
        <v>0</v>
      </c>
      <c r="AK71" s="250">
        <f>SUMPRODUCT((RF!$A$2:$A$17=$A71)*(RFEmp=AK$1)*(RF!$H$21:$AO$21="RF Valet"),RF!$H$2:$AO$17)</f>
        <v>0</v>
      </c>
      <c r="AL71" s="250">
        <f>SUMPRODUCT((RF!$A$2:$A$17=$A71)*(RFEmp=AL$1)*(RF!$H$21:$AO$21="RF Valet"),RF!$H$2:$AO$17)</f>
        <v>0</v>
      </c>
      <c r="AM71" s="250">
        <f>SUMPRODUCT((RF!$A$2:$A$17=$A71)*(RFEmp=AM$1)*(RF!$H$21:$AO$21="RF Valet"),RF!$H$2:$AO$17)</f>
        <v>0</v>
      </c>
      <c r="AN71" s="250">
        <f>SUMPRODUCT((RF!$A$2:$A$17=$A71)*(RFEmp=AN$1)*(RF!$H$21:$AO$21="RF Valet"),RF!$H$2:$AO$17)</f>
        <v>0</v>
      </c>
      <c r="AO71" s="250">
        <f>SUMPRODUCT((RF!$A$2:$A$17=$A71)*(RFEmp=AO$1)*(RF!$H$21:$AO$21="RF Valet"),RF!$H$2:$AO$17)</f>
        <v>0</v>
      </c>
      <c r="AP71" s="250">
        <f>SUMPRODUCT((RF!$A$2:$A$17=$A71)*(RFEmp=AP$1)*(RF!$H$21:$AO$21="RF Valet"),RF!$H$2:$AO$17)</f>
        <v>0</v>
      </c>
      <c r="AQ71" s="250">
        <f>SUMPRODUCT((RF!$A$2:$A$17=$A71)*(RFEmp=AQ$1)*(RF!$H$21:$AO$21="RF Valet"),RF!$H$2:$AO$17)</f>
        <v>0</v>
      </c>
      <c r="AR71" s="250">
        <f>SUMPRODUCT((RF!$A$2:$A$17=$A71)*(RFEmp=AR$1)*(RF!$H$21:$AO$21="RF Valet"),RF!$H$2:$AO$17)</f>
        <v>0</v>
      </c>
      <c r="AS71" s="250">
        <f>SUMPRODUCT((RF!$A$2:$A$17=$A71)*(RFEmp=AS$1)*(RF!$H$21:$AO$21="RF Valet"),RF!$H$2:$AO$17)</f>
        <v>0</v>
      </c>
      <c r="AT71" s="250">
        <f>SUMPRODUCT((RF!$A$2:$A$17=$A71)*(RFEmp=AT$1)*(RF!$H$21:$AO$21="RF Valet"),RF!$H$2:$AO$17)</f>
        <v>0</v>
      </c>
      <c r="AU71" s="250">
        <f>SUMPRODUCT((RF!$A$2:$A$17=$A71)*(RFEmp=AU$1)*(RF!$H$21:$AO$21="RF Valet"),RF!$H$2:$AO$17)</f>
        <v>0</v>
      </c>
      <c r="AV71" s="250">
        <f>SUMPRODUCT((RF!$A$2:$A$17=$A71)*(RFEmp=AV$1)*(RF!$H$21:$AO$21="RF Valet"),RF!$H$2:$AO$17)</f>
        <v>0</v>
      </c>
      <c r="AW71" s="250">
        <f>SUMPRODUCT((RF!$A$2:$A$17=$A71)*(RFEmp=AW$1)*(RF!$H$21:$AO$21="RF Valet"),RF!$H$2:$AO$17)</f>
        <v>0</v>
      </c>
      <c r="AX71" s="467">
        <f>SUMPRODUCT((RF!$A$2:$A$17=$A71)*(RFEmp=AX$1)*(RF!$H$21:$AO$21="RF Valet"),RF!$H$2:$AO$17)</f>
        <v>0</v>
      </c>
      <c r="AZ71" s="246"/>
    </row>
    <row r="72" spans="1:52" s="271" customFormat="1" x14ac:dyDescent="0.2">
      <c r="A72" s="247">
        <f t="shared" si="14"/>
        <v>42542</v>
      </c>
      <c r="B72" s="571" t="s">
        <v>140</v>
      </c>
      <c r="C72" s="249">
        <f>SUMPRODUCT(('RC'!$A$2:$A$17=$A72)*(RCEmp=C$1),'RC'!$D$2:$AK$17)</f>
        <v>0</v>
      </c>
      <c r="D72" s="250">
        <f>SUMPRODUCT(('RC'!$A$2:$A$17=$A72)*(RCEmp=D$1),'RC'!$D$2:$AK$17)</f>
        <v>0</v>
      </c>
      <c r="E72" s="250">
        <f>SUMPRODUCT(('RC'!$A$2:$A$17=$A72)*(RCEmp=E$1),'RC'!$D$2:$AK$17)</f>
        <v>0</v>
      </c>
      <c r="F72" s="250">
        <f>SUMPRODUCT(('RC'!$A$2:$A$17=$A72)*(RCEmp=F$1),'RC'!$D$2:$AK$17)</f>
        <v>0</v>
      </c>
      <c r="G72" s="250">
        <f>SUMPRODUCT(('RC'!$A$2:$A$17=$A72)*(RCEmp=G$1),'RC'!$D$2:$AK$17)</f>
        <v>0</v>
      </c>
      <c r="H72" s="250">
        <f>SUMPRODUCT(('RC'!$A$2:$A$17=$A72)*(RCEmp=H$1),'RC'!$D$2:$AK$17)</f>
        <v>0</v>
      </c>
      <c r="I72" s="250">
        <f>SUMPRODUCT(('RC'!$A$2:$A$17=$A72)*(RCEmp=I$1),'RC'!$D$2:$AK$17)</f>
        <v>0</v>
      </c>
      <c r="J72" s="250">
        <f>SUMPRODUCT(('RC'!$A$2:$A$17=$A72)*(RCEmp=J$1),'RC'!$D$2:$AK$17)</f>
        <v>0</v>
      </c>
      <c r="K72" s="250">
        <f>SUMPRODUCT(('RC'!$A$2:$A$17=$A72)*(RCEmp=K$1),'RC'!$D$2:$AK$17)</f>
        <v>0</v>
      </c>
      <c r="L72" s="250">
        <f>SUMPRODUCT(('RC'!$A$2:$A$17=$A72)*(RCEmp=L$1),'RC'!$D$2:$AK$17)</f>
        <v>0</v>
      </c>
      <c r="M72" s="250">
        <f>SUMPRODUCT(('RC'!$A$2:$A$17=$A72)*(RCEmp=M$1),'RC'!$D$2:$AK$17)</f>
        <v>0</v>
      </c>
      <c r="N72" s="250">
        <f>SUMPRODUCT(('RC'!$A$2:$A$17=$A72)*(RCEmp=N$1),'RC'!$D$2:$AK$17)</f>
        <v>0</v>
      </c>
      <c r="O72" s="250">
        <f>SUMPRODUCT(('RC'!$A$2:$A$17=$A72)*(RCEmp=O$1),'RC'!$D$2:$AK$17)</f>
        <v>0</v>
      </c>
      <c r="P72" s="250">
        <f>SUMPRODUCT(('RC'!$A$2:$A$17=$A72)*(RCEmp=P$1),'RC'!$D$2:$AK$17)</f>
        <v>0</v>
      </c>
      <c r="Q72" s="250">
        <f>SUMPRODUCT(('RC'!$A$2:$A$17=$A72)*(RCEmp=Q$1),'RC'!$D$2:$AK$17)</f>
        <v>0</v>
      </c>
      <c r="R72" s="250">
        <f>SUMPRODUCT(('RC'!$A$2:$A$17=$A72)*(RCEmp=R$1),'RC'!$D$2:$AK$17)</f>
        <v>0</v>
      </c>
      <c r="S72" s="250">
        <f>SUMPRODUCT(('RC'!$A$2:$A$17=$A72)*(RCEmp=S$1),'RC'!$D$2:$AK$17)</f>
        <v>0</v>
      </c>
      <c r="T72" s="250">
        <f>SUMPRODUCT(('RC'!$A$2:$A$17=$A72)*(RCEmp=T$1),'RC'!$D$2:$AK$17)</f>
        <v>0</v>
      </c>
      <c r="U72" s="250">
        <f>SUMPRODUCT(('RC'!$A$2:$A$17=$A72)*(RCEmp=U$1),'RC'!$D$2:$AK$17)</f>
        <v>0</v>
      </c>
      <c r="V72" s="250">
        <f>SUMPRODUCT(('RC'!$A$2:$A$17=$A72)*(RCEmp=V$1),'RC'!$D$2:$AK$17)</f>
        <v>0</v>
      </c>
      <c r="W72" s="250">
        <f>SUMPRODUCT(('RC'!$A$2:$A$17=$A72)*(RCEmp=W$1),'RC'!$D$2:$AK$17)</f>
        <v>0</v>
      </c>
      <c r="X72" s="250">
        <f>SUMPRODUCT(('RC'!$A$2:$A$17=$A72)*(RCEmp=X$1),'RC'!$D$2:$AK$17)</f>
        <v>0</v>
      </c>
      <c r="Y72" s="250">
        <f>SUMPRODUCT(('RC'!$A$2:$A$17=$A72)*(RCEmp=Y$1),'RC'!$D$2:$AK$17)</f>
        <v>0</v>
      </c>
      <c r="Z72" s="250">
        <f>SUMPRODUCT(('RC'!$A$2:$A$17=$A72)*(RCEmp=Z$1),'RC'!$D$2:$AK$17)</f>
        <v>0</v>
      </c>
      <c r="AA72" s="250">
        <f>SUMPRODUCT(('RC'!$A$2:$A$17=$A72)*(RCEmp=AA$1),'RC'!$D$2:$AK$17)</f>
        <v>0</v>
      </c>
      <c r="AB72" s="250">
        <f>SUMPRODUCT(('RC'!$A$2:$A$17=$A72)*(RCEmp=AB$1),'RC'!$D$2:$AK$17)</f>
        <v>0</v>
      </c>
      <c r="AC72" s="250">
        <f>SUMPRODUCT(('RC'!$A$2:$A$17=$A72)*(RCEmp=AC$1),'RC'!$D$2:$AK$17)</f>
        <v>0</v>
      </c>
      <c r="AD72" s="250">
        <f>SUMPRODUCT(('RC'!$A$2:$A$17=$A72)*(RCEmp=AD$1),'RC'!$D$2:$AK$17)</f>
        <v>0</v>
      </c>
      <c r="AE72" s="250">
        <f>SUMPRODUCT(('RC'!$A$2:$A$17=$A72)*(RCEmp=AE$1),'RC'!$D$2:$AK$17)</f>
        <v>0</v>
      </c>
      <c r="AF72" s="250">
        <f>SUMPRODUCT(('RC'!$A$2:$A$17=$A72)*(RCEmp=AF$1),'RC'!$D$2:$AK$17)</f>
        <v>0</v>
      </c>
      <c r="AG72" s="250">
        <f>SUMPRODUCT(('RC'!$A$2:$A$17=$A72)*(RCEmp=AG$1),'RC'!$D$2:$AK$17)</f>
        <v>0</v>
      </c>
      <c r="AH72" s="250">
        <f>SUMPRODUCT(('RC'!$A$2:$A$17=$A72)*(RCEmp=AH$1),'RC'!$D$2:$AK$17)</f>
        <v>0</v>
      </c>
      <c r="AI72" s="250">
        <f>SUMPRODUCT(('RC'!$A$2:$A$17=$A72)*(RCEmp=AI$1),'RC'!$D$2:$AK$17)</f>
        <v>0</v>
      </c>
      <c r="AJ72" s="250">
        <f>SUMPRODUCT(('RC'!$A$2:$A$17=$A72)*(RCEmp=AJ$1),'RC'!$D$2:$AK$17)</f>
        <v>0</v>
      </c>
      <c r="AK72" s="250">
        <f>SUMPRODUCT(('RC'!$A$2:$A$17=$A72)*(RCEmp=AK$1),'RC'!$D$2:$AK$17)</f>
        <v>0</v>
      </c>
      <c r="AL72" s="250">
        <f>SUMPRODUCT(('RC'!$A$2:$A$17=$A72)*(RCEmp=AL$1),'RC'!$D$2:$AK$17)</f>
        <v>0</v>
      </c>
      <c r="AM72" s="250">
        <f>SUMPRODUCT(('RC'!$A$2:$A$17=$A72)*(RCEmp=AM$1),'RC'!$D$2:$AK$17)</f>
        <v>0</v>
      </c>
      <c r="AN72" s="250">
        <f>SUMPRODUCT(('RC'!$A$2:$A$17=$A72)*(RCEmp=AN$1),'RC'!$D$2:$AK$17)</f>
        <v>0</v>
      </c>
      <c r="AO72" s="250">
        <f>SUMPRODUCT(('RC'!$A$2:$A$17=$A72)*(RCEmp=AO$1),'RC'!$D$2:$AK$17)</f>
        <v>0</v>
      </c>
      <c r="AP72" s="250">
        <f>SUMPRODUCT(('RC'!$A$2:$A$17=$A72)*(RCEmp=AP$1),'RC'!$D$2:$AK$17)</f>
        <v>0</v>
      </c>
      <c r="AQ72" s="250">
        <f>SUMPRODUCT(('RC'!$A$2:$A$17=$A72)*(RCEmp=AQ$1),'RC'!$D$2:$AK$17)</f>
        <v>0</v>
      </c>
      <c r="AR72" s="250">
        <f>SUMPRODUCT(('RC'!$A$2:$A$17=$A72)*(RCEmp=AR$1),'RC'!$D$2:$AK$17)</f>
        <v>0</v>
      </c>
      <c r="AS72" s="250">
        <f>SUMPRODUCT(('RC'!$A$2:$A$17=$A72)*(RCEmp=AS$1),'RC'!$D$2:$AK$17)</f>
        <v>0</v>
      </c>
      <c r="AT72" s="250">
        <f>SUMPRODUCT(('RC'!$A$2:$A$17=$A72)*(RCEmp=AT$1),'RC'!$D$2:$AK$17)</f>
        <v>0</v>
      </c>
      <c r="AU72" s="250">
        <f>SUMPRODUCT(('RC'!$A$2:$A$17=$A72)*(RCEmp=AU$1),'RC'!$D$2:$AK$17)</f>
        <v>0</v>
      </c>
      <c r="AV72" s="250">
        <f>SUMPRODUCT(('RC'!$A$2:$A$17=$A72)*(RCEmp=AV$1),'RC'!$D$2:$AK$17)</f>
        <v>0</v>
      </c>
      <c r="AW72" s="250">
        <f>SUMPRODUCT(('RC'!$A$2:$A$17=$A72)*(RCEmp=AW$1),'RC'!$D$2:$AK$17)</f>
        <v>0</v>
      </c>
      <c r="AX72" s="467">
        <f>SUMPRODUCT(('RC'!$A$2:$A$17=$A72)*(RCEmp=AX$1),'RC'!$D$2:$AK$17)</f>
        <v>0</v>
      </c>
      <c r="AZ72" s="246"/>
    </row>
    <row r="73" spans="1:52" s="271" customFormat="1" x14ac:dyDescent="0.2">
      <c r="A73" s="247">
        <f t="shared" si="14"/>
        <v>42542</v>
      </c>
      <c r="B73" s="614" t="s">
        <v>155</v>
      </c>
      <c r="C73" s="249">
        <f>SUMPRODUCT((HoO!$A$2:$A$34=$A73)*(HoOEmp=C$1),HoO!$E$2:$Y$34)</f>
        <v>0</v>
      </c>
      <c r="D73" s="250">
        <f>SUMPRODUCT((HoO!$A$2:$A$34=$A73)*(HoOEmp=D$1),HoO!$E$2:$Y$34)</f>
        <v>0</v>
      </c>
      <c r="E73" s="250">
        <f>SUMPRODUCT((HoO!$A$2:$A$34=$A73)*(HoOEmp=E$1),HoO!$E$2:$Y$34)</f>
        <v>0</v>
      </c>
      <c r="F73" s="250">
        <f>SUMPRODUCT((HoO!$A$2:$A$34=$A73)*(HoOEmp=F$1),HoO!$E$2:$Y$34)</f>
        <v>0</v>
      </c>
      <c r="G73" s="250">
        <f>SUMPRODUCT((HoO!$A$2:$A$34=$A73)*(HoOEmp=G$1),HoO!$E$2:$Y$34)</f>
        <v>0</v>
      </c>
      <c r="H73" s="250">
        <f>SUMPRODUCT((HoO!$A$2:$A$34=$A73)*(HoOEmp=H$1),HoO!$E$2:$Y$34)</f>
        <v>0</v>
      </c>
      <c r="I73" s="250">
        <f>SUMPRODUCT((HoO!$A$2:$A$34=$A73)*(HoOEmp=I$1),HoO!$E$2:$Y$34)</f>
        <v>0</v>
      </c>
      <c r="J73" s="250">
        <f>SUMPRODUCT((HoO!$A$2:$A$34=$A73)*(HoOEmp=J$1),HoO!$E$2:$Y$34)</f>
        <v>0</v>
      </c>
      <c r="K73" s="250">
        <f>SUMPRODUCT((HoO!$A$2:$A$34=$A73)*(HoOEmp=K$1),HoO!$E$2:$Y$34)</f>
        <v>0</v>
      </c>
      <c r="L73" s="250">
        <f>SUMPRODUCT((HoO!$A$2:$A$34=$A73)*(HoOEmp=L$1),HoO!$E$2:$Y$34)</f>
        <v>0</v>
      </c>
      <c r="M73" s="250">
        <f>SUMPRODUCT((HoO!$A$2:$A$34=$A73)*(HoOEmp=M$1),HoO!$E$2:$Y$34)</f>
        <v>0</v>
      </c>
      <c r="N73" s="250">
        <f>SUMPRODUCT((HoO!$A$2:$A$34=$A73)*(HoOEmp=N$1),HoO!$E$2:$Y$34)</f>
        <v>0</v>
      </c>
      <c r="O73" s="250">
        <f>SUMPRODUCT((HoO!$A$2:$A$34=$A73)*(HoOEmp=O$1),HoO!$E$2:$Y$34)</f>
        <v>0</v>
      </c>
      <c r="P73" s="250">
        <f>SUMPRODUCT((HoO!$A$2:$A$34=$A73)*(HoOEmp=P$1),HoO!$E$2:$Y$34)</f>
        <v>0</v>
      </c>
      <c r="Q73" s="250">
        <f>SUMPRODUCT((HoO!$A$2:$A$34=$A73)*(HoOEmp=Q$1),HoO!$E$2:$Y$34)</f>
        <v>0</v>
      </c>
      <c r="R73" s="250">
        <f>SUMPRODUCT((HoO!$A$2:$A$34=$A73)*(HoOEmp=R$1),HoO!$E$2:$Y$34)</f>
        <v>0</v>
      </c>
      <c r="S73" s="250">
        <f>SUMPRODUCT((HoO!$A$2:$A$34=$A73)*(HoOEmp=S$1),HoO!$E$2:$Y$34)</f>
        <v>0</v>
      </c>
      <c r="T73" s="250">
        <f>SUMPRODUCT((HoO!$A$2:$A$34=$A73)*(HoOEmp=T$1),HoO!$E$2:$Y$34)</f>
        <v>0</v>
      </c>
      <c r="U73" s="250">
        <f>SUMPRODUCT((HoO!$A$2:$A$34=$A73)*(HoOEmp=U$1),HoO!$E$2:$Y$34)</f>
        <v>0</v>
      </c>
      <c r="V73" s="250">
        <f>SUMPRODUCT((HoO!$A$2:$A$34=$A73)*(HoOEmp=V$1),HoO!$E$2:$Y$34)</f>
        <v>0</v>
      </c>
      <c r="W73" s="250">
        <f>SUMPRODUCT((HoO!$A$2:$A$34=$A73)*(HoOEmp=W$1),HoO!$E$2:$Y$34)</f>
        <v>0</v>
      </c>
      <c r="X73" s="250">
        <f>SUMPRODUCT((HoO!$A$2:$A$34=$A73)*(HoOEmp=X$1),HoO!$E$2:$Y$34)</f>
        <v>0</v>
      </c>
      <c r="Y73" s="250">
        <f>SUMPRODUCT((HoO!$A$2:$A$34=$A73)*(HoOEmp=Y$1),HoO!$E$2:$Y$34)</f>
        <v>0</v>
      </c>
      <c r="Z73" s="250">
        <f>SUMPRODUCT((HoO!$A$2:$A$34=$A73)*(HoOEmp=Z$1),HoO!$E$2:$Y$34)</f>
        <v>0</v>
      </c>
      <c r="AA73" s="250">
        <f>SUMPRODUCT((HoO!$A$2:$A$34=$A73)*(HoOEmp=AA$1),HoO!$E$2:$Y$34)</f>
        <v>0</v>
      </c>
      <c r="AB73" s="250">
        <f>SUMPRODUCT((HoO!$A$2:$A$34=$A73)*(HoOEmp=AB$1),HoO!$E$2:$Y$34)</f>
        <v>0</v>
      </c>
      <c r="AC73" s="250">
        <f>SUMPRODUCT((HoO!$A$2:$A$34=$A73)*(HoOEmp=AC$1),HoO!$E$2:$Y$34)</f>
        <v>0</v>
      </c>
      <c r="AD73" s="250">
        <f>SUMPRODUCT((HoO!$A$2:$A$34=$A73)*(HoOEmp=AD$1),HoO!$E$2:$Y$34)</f>
        <v>0</v>
      </c>
      <c r="AE73" s="250">
        <f>SUMPRODUCT((HoO!$A$2:$A$34=$A73)*(HoOEmp=AE$1),HoO!$E$2:$Y$34)</f>
        <v>0</v>
      </c>
      <c r="AF73" s="250">
        <f>SUMPRODUCT((HoO!$A$2:$A$34=$A73)*(HoOEmp=AF$1),HoO!$E$2:$Y$34)</f>
        <v>0</v>
      </c>
      <c r="AG73" s="250">
        <f>SUMPRODUCT((HoO!$A$2:$A$34=$A73)*(HoOEmp=AG$1),HoO!$E$2:$Y$34)</f>
        <v>0</v>
      </c>
      <c r="AH73" s="250">
        <f>SUMPRODUCT((HoO!$A$2:$A$34=$A73)*(HoOEmp=AH$1),HoO!$E$2:$Y$34)</f>
        <v>0</v>
      </c>
      <c r="AI73" s="250">
        <f>SUMPRODUCT((HoO!$A$2:$A$34=$A73)*(HoOEmp=AI$1),HoO!$E$2:$Y$34)</f>
        <v>0</v>
      </c>
      <c r="AJ73" s="250">
        <f>SUMPRODUCT((HoO!$A$2:$A$34=$A73)*(HoOEmp=AJ$1),HoO!$E$2:$Y$34)</f>
        <v>0</v>
      </c>
      <c r="AK73" s="250">
        <f>SUMPRODUCT((HoO!$A$2:$A$34=$A73)*(HoOEmp=AK$1),HoO!$E$2:$Y$34)</f>
        <v>0</v>
      </c>
      <c r="AL73" s="250">
        <f>SUMPRODUCT((HoO!$A$2:$A$34=$A73)*(HoOEmp=AL$1),HoO!$E$2:$Y$34)</f>
        <v>0</v>
      </c>
      <c r="AM73" s="250">
        <f>SUMPRODUCT((HoO!$A$2:$A$34=$A73)*(HoOEmp=AM$1),HoO!$E$2:$Y$34)</f>
        <v>0</v>
      </c>
      <c r="AN73" s="250">
        <f>SUMPRODUCT((HoO!$A$2:$A$34=$A73)*(HoOEmp=AN$1),HoO!$E$2:$Y$34)</f>
        <v>0</v>
      </c>
      <c r="AO73" s="250">
        <f>SUMPRODUCT((HoO!$A$2:$A$34=$A73)*(HoOEmp=AO$1),HoO!$E$2:$Y$34)</f>
        <v>0</v>
      </c>
      <c r="AP73" s="250">
        <f>SUMPRODUCT((HoO!$A$2:$A$34=$A73)*(HoOEmp=AP$1),HoO!$E$2:$Y$34)</f>
        <v>0</v>
      </c>
      <c r="AQ73" s="250">
        <f>SUMPRODUCT((HoO!$A$2:$A$34=$A73)*(HoOEmp=AQ$1),HoO!$E$2:$Y$34)</f>
        <v>0</v>
      </c>
      <c r="AR73" s="250">
        <f>SUMPRODUCT((HoO!$A$2:$A$34=$A73)*(HoOEmp=AR$1),HoO!$E$2:$Y$34)</f>
        <v>0</v>
      </c>
      <c r="AS73" s="250">
        <f>SUMPRODUCT((HoO!$A$2:$A$34=$A73)*(HoOEmp=AS$1),HoO!$E$2:$Y$34)</f>
        <v>0</v>
      </c>
      <c r="AT73" s="250">
        <f>SUMPRODUCT((HoO!$A$2:$A$34=$A73)*(HoOEmp=AT$1),HoO!$E$2:$Y$34)</f>
        <v>0</v>
      </c>
      <c r="AU73" s="250">
        <f>SUMPRODUCT((HoO!$A$2:$A$34=$A73)*(HoOEmp=AU$1),HoO!$E$2:$Y$34)</f>
        <v>0</v>
      </c>
      <c r="AV73" s="250">
        <f>SUMPRODUCT((HoO!$A$2:$A$34=$A73)*(HoOEmp=AV$1),HoO!$E$2:$Y$34)</f>
        <v>0</v>
      </c>
      <c r="AW73" s="250">
        <f>SUMPRODUCT((HoO!$A$2:$A$34=$A73)*(HoOEmp=AW$1),HoO!$E$2:$Y$34)</f>
        <v>0</v>
      </c>
      <c r="AX73" s="467">
        <f>SUMPRODUCT((HoO!$A$2:$A$34=$A73)*(HoOEmp=AX$1),HoO!$E$2:$Y$34)</f>
        <v>0</v>
      </c>
      <c r="AZ73" s="246"/>
    </row>
    <row r="74" spans="1:52" s="271" customFormat="1" x14ac:dyDescent="0.2">
      <c r="A74" s="247">
        <f t="shared" si="14"/>
        <v>42542</v>
      </c>
      <c r="B74" s="255" t="s">
        <v>74</v>
      </c>
      <c r="C74" s="249">
        <f>SUMPRODUCT((TM!$A$2:$A$17=$A74)*(TMEmp=C$1),TM!$D$2:$AK$17)</f>
        <v>0</v>
      </c>
      <c r="D74" s="250">
        <f>SUMPRODUCT((TM!$A$2:$A$17=$A74)*(TMEmp=D$1),TM!$D$2:$AK$17)</f>
        <v>0</v>
      </c>
      <c r="E74" s="250">
        <f>SUMPRODUCT((TM!$A$2:$A$17=$A74)*(TMEmp=E$1),TM!$D$2:$AK$17)</f>
        <v>0</v>
      </c>
      <c r="F74" s="250">
        <f>SUMPRODUCT((TM!$A$2:$A$17=$A74)*(TMEmp=F$1),TM!$D$2:$AK$17)</f>
        <v>0</v>
      </c>
      <c r="G74" s="250">
        <f>SUMPRODUCT((TM!$A$2:$A$17=$A74)*(TMEmp=G$1),TM!$D$2:$AK$17)</f>
        <v>0</v>
      </c>
      <c r="H74" s="250">
        <f>SUMPRODUCT((TM!$A$2:$A$17=$A74)*(TMEmp=H$1),TM!$D$2:$AK$17)</f>
        <v>0</v>
      </c>
      <c r="I74" s="250">
        <f>SUMPRODUCT((TM!$A$2:$A$17=$A74)*(TMEmp=I$1),TM!$D$2:$AK$17)</f>
        <v>0</v>
      </c>
      <c r="J74" s="250">
        <f>SUMPRODUCT((TM!$A$2:$A$17=$A74)*(TMEmp=J$1),TM!$D$2:$AK$17)</f>
        <v>0</v>
      </c>
      <c r="K74" s="250">
        <f>SUMPRODUCT((TM!$A$2:$A$17=$A74)*(TMEmp=K$1),TM!$D$2:$AK$17)</f>
        <v>0</v>
      </c>
      <c r="L74" s="250">
        <f>SUMPRODUCT((TM!$A$2:$A$17=$A74)*(TMEmp=L$1),TM!$D$2:$AK$17)</f>
        <v>0</v>
      </c>
      <c r="M74" s="250">
        <f>SUMPRODUCT((TM!$A$2:$A$17=$A74)*(TMEmp=M$1),TM!$D$2:$AK$17)</f>
        <v>0</v>
      </c>
      <c r="N74" s="250">
        <f>SUMPRODUCT((TM!$A$2:$A$17=$A74)*(TMEmp=N$1),TM!$D$2:$AK$17)</f>
        <v>0</v>
      </c>
      <c r="O74" s="250">
        <f>SUMPRODUCT((TM!$A$2:$A$17=$A74)*(TMEmp=O$1),TM!$D$2:$AK$17)</f>
        <v>0</v>
      </c>
      <c r="P74" s="250">
        <f>SUMPRODUCT((TM!$A$2:$A$17=$A74)*(TMEmp=P$1),TM!$D$2:$AK$17)</f>
        <v>0</v>
      </c>
      <c r="Q74" s="250">
        <f>SUMPRODUCT((TM!$A$2:$A$17=$A74)*(TMEmp=Q$1),TM!$D$2:$AK$17)</f>
        <v>0</v>
      </c>
      <c r="R74" s="250">
        <f>SUMPRODUCT((TM!$A$2:$A$17=$A74)*(TMEmp=R$1),TM!$D$2:$AK$17)</f>
        <v>0</v>
      </c>
      <c r="S74" s="250">
        <f>SUMPRODUCT((TM!$A$2:$A$17=$A74)*(TMEmp=S$1),TM!$D$2:$AK$17)</f>
        <v>0</v>
      </c>
      <c r="T74" s="250">
        <f>SUMPRODUCT((TM!$A$2:$A$17=$A74)*(TMEmp=T$1),TM!$D$2:$AK$17)</f>
        <v>0</v>
      </c>
      <c r="U74" s="250">
        <f>SUMPRODUCT((TM!$A$2:$A$17=$A74)*(TMEmp=U$1),TM!$D$2:$AK$17)</f>
        <v>0</v>
      </c>
      <c r="V74" s="250">
        <f>SUMPRODUCT((TM!$A$2:$A$17=$A74)*(TMEmp=V$1),TM!$D$2:$AK$17)</f>
        <v>0</v>
      </c>
      <c r="W74" s="250">
        <f>SUMPRODUCT((TM!$A$2:$A$17=$A74)*(TMEmp=W$1),TM!$D$2:$AK$17)</f>
        <v>0</v>
      </c>
      <c r="X74" s="250">
        <f>SUMPRODUCT((TM!$A$2:$A$17=$A74)*(TMEmp=X$1),TM!$D$2:$AK$17)</f>
        <v>0</v>
      </c>
      <c r="Y74" s="250">
        <f>SUMPRODUCT((TM!$A$2:$A$17=$A74)*(TMEmp=Y$1),TM!$D$2:$AK$17)</f>
        <v>0</v>
      </c>
      <c r="Z74" s="250">
        <f>SUMPRODUCT((TM!$A$2:$A$17=$A74)*(TMEmp=Z$1),TM!$D$2:$AK$17)</f>
        <v>0</v>
      </c>
      <c r="AA74" s="250">
        <f>SUMPRODUCT((TM!$A$2:$A$17=$A74)*(TMEmp=AA$1),TM!$D$2:$AK$17)</f>
        <v>0</v>
      </c>
      <c r="AB74" s="250">
        <f>SUMPRODUCT((TM!$A$2:$A$17=$A74)*(TMEmp=AB$1),TM!$D$2:$AK$17)</f>
        <v>0</v>
      </c>
      <c r="AC74" s="250">
        <f>SUMPRODUCT((TM!$A$2:$A$17=$A74)*(TMEmp=AC$1),TM!$D$2:$AK$17)</f>
        <v>0</v>
      </c>
      <c r="AD74" s="250">
        <f>SUMPRODUCT((TM!$A$2:$A$17=$A74)*(TMEmp=AD$1),TM!$D$2:$AK$17)</f>
        <v>0</v>
      </c>
      <c r="AE74" s="250">
        <f>SUMPRODUCT((TM!$A$2:$A$17=$A74)*(TMEmp=AE$1),TM!$D$2:$AK$17)</f>
        <v>0</v>
      </c>
      <c r="AF74" s="250">
        <f>SUMPRODUCT((TM!$A$2:$A$17=$A74)*(TMEmp=AF$1),TM!$D$2:$AK$17)</f>
        <v>0</v>
      </c>
      <c r="AG74" s="250">
        <f>SUMPRODUCT((TM!$A$2:$A$17=$A74)*(TMEmp=AG$1),TM!$D$2:$AK$17)</f>
        <v>0</v>
      </c>
      <c r="AH74" s="250">
        <f>SUMPRODUCT((TM!$A$2:$A$17=$A74)*(TMEmp=AH$1),TM!$D$2:$AK$17)</f>
        <v>0</v>
      </c>
      <c r="AI74" s="250">
        <f>SUMPRODUCT((TM!$A$2:$A$17=$A74)*(TMEmp=AI$1),TM!$D$2:$AK$17)</f>
        <v>0</v>
      </c>
      <c r="AJ74" s="250">
        <f>SUMPRODUCT((TM!$A$2:$A$17=$A74)*(TMEmp=AJ$1),TM!$D$2:$AK$17)</f>
        <v>0</v>
      </c>
      <c r="AK74" s="250">
        <f>SUMPRODUCT((TM!$A$2:$A$17=$A74)*(TMEmp=AK$1),TM!$D$2:$AK$17)</f>
        <v>0</v>
      </c>
      <c r="AL74" s="250">
        <f>SUMPRODUCT((TM!$A$2:$A$17=$A74)*(TMEmp=AL$1),TM!$D$2:$AK$17)</f>
        <v>0</v>
      </c>
      <c r="AM74" s="250">
        <f>SUMPRODUCT((TM!$A$2:$A$17=$A74)*(TMEmp=AM$1),TM!$D$2:$AK$17)</f>
        <v>0</v>
      </c>
      <c r="AN74" s="250">
        <f>SUMPRODUCT((TM!$A$2:$A$17=$A74)*(TMEmp=AN$1),TM!$D$2:$AK$17)</f>
        <v>0</v>
      </c>
      <c r="AO74" s="250">
        <f>SUMPRODUCT((TM!$A$2:$A$17=$A74)*(TMEmp=AO$1),TM!$D$2:$AK$17)</f>
        <v>0</v>
      </c>
      <c r="AP74" s="250">
        <f>SUMPRODUCT((TM!$A$2:$A$17=$A74)*(TMEmp=AP$1),TM!$D$2:$AK$17)</f>
        <v>0</v>
      </c>
      <c r="AQ74" s="250">
        <f>SUMPRODUCT((TM!$A$2:$A$17=$A74)*(TMEmp=AQ$1),TM!$D$2:$AK$17)</f>
        <v>0</v>
      </c>
      <c r="AR74" s="250">
        <f>SUMPRODUCT((TM!$A$2:$A$17=$A74)*(TMEmp=AR$1),TM!$D$2:$AK$17)</f>
        <v>0</v>
      </c>
      <c r="AS74" s="250">
        <f>SUMPRODUCT((TM!$A$2:$A$17=$A74)*(TMEmp=AS$1),TM!$D$2:$AK$17)</f>
        <v>0</v>
      </c>
      <c r="AT74" s="250">
        <f>SUMPRODUCT((TM!$A$2:$A$17=$A74)*(TMEmp=AT$1),TM!$D$2:$AK$17)</f>
        <v>0</v>
      </c>
      <c r="AU74" s="250">
        <f>SUMPRODUCT((TM!$A$2:$A$17=$A74)*(TMEmp=AU$1),TM!$D$2:$AK$17)</f>
        <v>0</v>
      </c>
      <c r="AV74" s="250">
        <f>SUMPRODUCT((TM!$A$2:$A$17=$A74)*(TMEmp=AV$1),TM!$D$2:$AK$17)</f>
        <v>0</v>
      </c>
      <c r="AW74" s="250">
        <f>SUMPRODUCT((TM!$A$2:$A$17=$A74)*(TMEmp=AW$1),TM!$D$2:$AK$17)</f>
        <v>0</v>
      </c>
      <c r="AX74" s="467">
        <f>SUMPRODUCT((TM!$A$2:$A$17=$A74)*(TMEmp=AX$1),TM!$D$2:$AK$17)</f>
        <v>0</v>
      </c>
      <c r="AZ74" s="246"/>
    </row>
    <row r="75" spans="1:52" s="271" customFormat="1" x14ac:dyDescent="0.2">
      <c r="A75" s="256">
        <f t="shared" si="14"/>
        <v>42542</v>
      </c>
      <c r="B75" s="257" t="s">
        <v>72</v>
      </c>
      <c r="C75" s="258">
        <f>SUMPRODUCT((PC!$A$2:$A$80=$A75)*(PCEmp=C$1),PC!$D$2:$BD$80)</f>
        <v>0</v>
      </c>
      <c r="D75" s="259">
        <f>SUMPRODUCT((PC!$A$2:$A$80=$A75)*(PCEmp=D$1),PC!$D$2:$BD$80)</f>
        <v>0</v>
      </c>
      <c r="E75" s="259">
        <f>SUMPRODUCT((PC!$A$2:$A$80=$A75)*(PCEmp=E$1),PC!$D$2:$BD$80)</f>
        <v>0</v>
      </c>
      <c r="F75" s="259">
        <f>SUMPRODUCT((PC!$A$2:$A$80=$A75)*(PCEmp=F$1),PC!$D$2:$BD$80)</f>
        <v>0</v>
      </c>
      <c r="G75" s="259">
        <f>SUMPRODUCT((PC!$A$2:$A$80=$A75)*(PCEmp=G$1),PC!$D$2:$BD$80)</f>
        <v>0</v>
      </c>
      <c r="H75" s="259">
        <f>SUMPRODUCT((PC!$A$2:$A$80=$A75)*(PCEmp=H$1),PC!$D$2:$BD$80)</f>
        <v>0</v>
      </c>
      <c r="I75" s="259">
        <f>SUMPRODUCT((PC!$A$2:$A$80=$A75)*(PCEmp=I$1),PC!$D$2:$BD$80)</f>
        <v>0</v>
      </c>
      <c r="J75" s="259">
        <f>SUMPRODUCT((PC!$A$2:$A$80=$A75)*(PCEmp=J$1),PC!$D$2:$BD$80)</f>
        <v>0</v>
      </c>
      <c r="K75" s="259">
        <f>SUMPRODUCT((PC!$A$2:$A$80=$A75)*(PCEmp=K$1),PC!$D$2:$BD$80)</f>
        <v>0</v>
      </c>
      <c r="L75" s="259">
        <f>SUMPRODUCT((PC!$A$2:$A$80=$A75)*(PCEmp=L$1),PC!$D$2:$BD$80)</f>
        <v>0</v>
      </c>
      <c r="M75" s="259">
        <f>SUMPRODUCT((PC!$A$2:$A$80=$A75)*(PCEmp=M$1),PC!$D$2:$BD$80)</f>
        <v>0</v>
      </c>
      <c r="N75" s="259">
        <f>SUMPRODUCT((PC!$A$2:$A$80=$A75)*(PCEmp=N$1),PC!$D$2:$BD$80)</f>
        <v>0</v>
      </c>
      <c r="O75" s="259">
        <f>SUMPRODUCT((PC!$A$2:$A$80=$A75)*(PCEmp=O$1),PC!$D$2:$BD$80)</f>
        <v>0</v>
      </c>
      <c r="P75" s="259">
        <f>SUMPRODUCT((PC!$A$2:$A$80=$A75)*(PCEmp=P$1),PC!$D$2:$BD$80)</f>
        <v>0</v>
      </c>
      <c r="Q75" s="259">
        <f>SUMPRODUCT((PC!$A$2:$A$80=$A75)*(PCEmp=Q$1),PC!$D$2:$BD$80)</f>
        <v>0</v>
      </c>
      <c r="R75" s="259">
        <f>SUMPRODUCT((PC!$A$2:$A$80=$A75)*(PCEmp=R$1),PC!$D$2:$BD$80)</f>
        <v>0</v>
      </c>
      <c r="S75" s="259">
        <f>SUMPRODUCT((PC!$A$2:$A$80=$A75)*(PCEmp=S$1),PC!$D$2:$BD$80)</f>
        <v>0</v>
      </c>
      <c r="T75" s="259">
        <f>SUMPRODUCT((PC!$A$2:$A$80=$A75)*(PCEmp=T$1),PC!$D$2:$BD$80)</f>
        <v>0</v>
      </c>
      <c r="U75" s="259">
        <f>SUMPRODUCT((PC!$A$2:$A$80=$A75)*(PCEmp=U$1),PC!$D$2:$BD$80)</f>
        <v>0</v>
      </c>
      <c r="V75" s="259">
        <f>SUMPRODUCT((PC!$A$2:$A$80=$A75)*(PCEmp=V$1),PC!$D$2:$BD$80)</f>
        <v>0</v>
      </c>
      <c r="W75" s="259">
        <f>SUMPRODUCT((PC!$A$2:$A$80=$A75)*(PCEmp=W$1),PC!$D$2:$BD$80)</f>
        <v>0</v>
      </c>
      <c r="X75" s="259">
        <f>SUMPRODUCT((PC!$A$2:$A$80=$A75)*(PCEmp=X$1),PC!$D$2:$BD$80)</f>
        <v>0</v>
      </c>
      <c r="Y75" s="259">
        <f>SUMPRODUCT((PC!$A$2:$A$80=$A75)*(PCEmp=Y$1),PC!$D$2:$BD$80)</f>
        <v>0</v>
      </c>
      <c r="Z75" s="259">
        <f>SUMPRODUCT((PC!$A$2:$A$80=$A75)*(PCEmp=Z$1),PC!$D$2:$BD$80)</f>
        <v>0</v>
      </c>
      <c r="AA75" s="259">
        <f>SUMPRODUCT((PC!$A$2:$A$80=$A75)*(PCEmp=AA$1),PC!$D$2:$BD$80)</f>
        <v>0</v>
      </c>
      <c r="AB75" s="259">
        <f>SUMPRODUCT((PC!$A$2:$A$80=$A75)*(PCEmp=AB$1),PC!$D$2:$BD$80)</f>
        <v>0</v>
      </c>
      <c r="AC75" s="259">
        <f>SUMPRODUCT((PC!$A$2:$A$80=$A75)*(PCEmp=AC$1),PC!$D$2:$BD$80)</f>
        <v>0</v>
      </c>
      <c r="AD75" s="259">
        <f>SUMPRODUCT((PC!$A$2:$A$80=$A75)*(PCEmp=AD$1),PC!$D$2:$BD$80)</f>
        <v>0</v>
      </c>
      <c r="AE75" s="259">
        <f>SUMPRODUCT((PC!$A$2:$A$80=$A75)*(PCEmp=AE$1),PC!$D$2:$BD$80)</f>
        <v>0</v>
      </c>
      <c r="AF75" s="259">
        <f>SUMPRODUCT((PC!$A$2:$A$80=$A75)*(PCEmp=AF$1),PC!$D$2:$BD$80)</f>
        <v>0</v>
      </c>
      <c r="AG75" s="259">
        <f>SUMPRODUCT((PC!$A$2:$A$80=$A75)*(PCEmp=AG$1),PC!$D$2:$BD$80)</f>
        <v>0</v>
      </c>
      <c r="AH75" s="259">
        <f>SUMPRODUCT((PC!$A$2:$A$80=$A75)*(PCEmp=AH$1),PC!$D$2:$BD$80)</f>
        <v>0</v>
      </c>
      <c r="AI75" s="259">
        <f>SUMPRODUCT((PC!$A$2:$A$80=$A75)*(PCEmp=AI$1),PC!$D$2:$BD$80)</f>
        <v>0</v>
      </c>
      <c r="AJ75" s="259">
        <f>SUMPRODUCT((PC!$A$2:$A$80=$A75)*(PCEmp=AJ$1),PC!$D$2:$BD$80)</f>
        <v>0</v>
      </c>
      <c r="AK75" s="259">
        <f>SUMPRODUCT((PC!$A$2:$A$80=$A75)*(PCEmp=AK$1),PC!$D$2:$BD$80)</f>
        <v>0</v>
      </c>
      <c r="AL75" s="259">
        <f>SUMPRODUCT((PC!$A$2:$A$80=$A75)*(PCEmp=AL$1),PC!$D$2:$BD$80)</f>
        <v>0</v>
      </c>
      <c r="AM75" s="259">
        <f>SUMPRODUCT((PC!$A$2:$A$80=$A75)*(PCEmp=AM$1),PC!$D$2:$BD$80)</f>
        <v>0</v>
      </c>
      <c r="AN75" s="259">
        <f>SUMPRODUCT((PC!$A$2:$A$80=$A75)*(PCEmp=AN$1),PC!$D$2:$BD$80)</f>
        <v>0</v>
      </c>
      <c r="AO75" s="259">
        <f>SUMPRODUCT((PC!$A$2:$A$80=$A75)*(PCEmp=AO$1),PC!$D$2:$BD$80)</f>
        <v>0</v>
      </c>
      <c r="AP75" s="259">
        <f>SUMPRODUCT((PC!$A$2:$A$80=$A75)*(PCEmp=AP$1),PC!$D$2:$BD$80)</f>
        <v>0</v>
      </c>
      <c r="AQ75" s="259">
        <f>SUMPRODUCT((PC!$A$2:$A$80=$A75)*(PCEmp=AQ$1),PC!$D$2:$BD$80)</f>
        <v>0</v>
      </c>
      <c r="AR75" s="259">
        <f>SUMPRODUCT((PC!$A$2:$A$80=$A75)*(PCEmp=AR$1),PC!$D$2:$BD$80)</f>
        <v>0</v>
      </c>
      <c r="AS75" s="259">
        <f>SUMPRODUCT((PC!$A$2:$A$80=$A75)*(PCEmp=AS$1),PC!$D$2:$BD$80)</f>
        <v>0</v>
      </c>
      <c r="AT75" s="259">
        <f>SUMPRODUCT((PC!$A$2:$A$80=$A75)*(PCEmp=AT$1),PC!$D$2:$BD$80)</f>
        <v>0</v>
      </c>
      <c r="AU75" s="259">
        <f>SUMPRODUCT((PC!$A$2:$A$80=$A75)*(PCEmp=AU$1),PC!$D$2:$BD$80)</f>
        <v>0</v>
      </c>
      <c r="AV75" s="259">
        <f>SUMPRODUCT((PC!$A$2:$A$80=$A75)*(PCEmp=AV$1),PC!$D$2:$BD$80)</f>
        <v>0</v>
      </c>
      <c r="AW75" s="259">
        <f>SUMPRODUCT((PC!$A$2:$A$80=$A75)*(PCEmp=AW$1),PC!$D$2:$BD$80)</f>
        <v>0</v>
      </c>
      <c r="AX75" s="468">
        <f>SUMPRODUCT((PC!$A$2:$A$80=$A75)*(PCEmp=AX$1),PC!$D$2:$BD$80)</f>
        <v>0</v>
      </c>
      <c r="AZ75" s="246"/>
    </row>
    <row r="76" spans="1:52" s="271" customFormat="1" x14ac:dyDescent="0.2">
      <c r="A76" s="247">
        <f t="shared" si="14"/>
        <v>42542</v>
      </c>
      <c r="B76" s="254" t="s">
        <v>85</v>
      </c>
      <c r="C76" s="249">
        <f>SUMPRODUCT((RF!$A$2:$A$17=$A76)*(RFEmp=C$1)*(RF!$H$21:$AO$21="RF Lead"),RF!$H$2:$AO$17)</f>
        <v>0</v>
      </c>
      <c r="D76" s="250">
        <f>SUMPRODUCT((RF!$A$2:$A$17=$A76)*(RFEmp=D$1)*(RF!$H$21:$AO$21="RF Lead"),RF!$H$2:$AO$17)</f>
        <v>0</v>
      </c>
      <c r="E76" s="250">
        <f>SUMPRODUCT((RF!$A$2:$A$17=$A76)*(RFEmp=E$1)*(RF!$H$21:$AO$21="RF Lead"),RF!$H$2:$AO$17)</f>
        <v>5.25</v>
      </c>
      <c r="F76" s="250">
        <f>SUMPRODUCT((RF!$A$2:$A$17=$A76)*(RFEmp=F$1)*(RF!$H$21:$AO$21="RF Lead"),RF!$H$2:$AO$17)</f>
        <v>0</v>
      </c>
      <c r="G76" s="250">
        <f>SUMPRODUCT((RF!$A$2:$A$17=$A76)*(RFEmp=G$1)*(RF!$H$21:$AO$21="RF Lead"),RF!$H$2:$AO$17)</f>
        <v>0</v>
      </c>
      <c r="H76" s="250">
        <f>SUMPRODUCT((RF!$A$2:$A$17=$A76)*(RFEmp=H$1)*(RF!$H$21:$AO$21="RF Lead"),RF!$H$2:$AO$17)</f>
        <v>0</v>
      </c>
      <c r="I76" s="250">
        <f>SUMPRODUCT((RF!$A$2:$A$17=$A76)*(RFEmp=I$1)*(RF!$H$21:$AO$21="RF Lead"),RF!$H$2:$AO$17)</f>
        <v>0</v>
      </c>
      <c r="J76" s="250">
        <f>SUMPRODUCT((RF!$A$2:$A$17=$A76)*(RFEmp=J$1)*(RF!$H$21:$AO$21="RF Lead"),RF!$H$2:$AO$17)</f>
        <v>0</v>
      </c>
      <c r="K76" s="250">
        <f>SUMPRODUCT((RF!$A$2:$A$17=$A76)*(RFEmp=K$1)*(RF!$H$21:$AO$21="RF Lead"),RF!$H$2:$AO$17)</f>
        <v>0</v>
      </c>
      <c r="L76" s="250">
        <f>SUMPRODUCT((RF!$A$2:$A$17=$A76)*(RFEmp=L$1)*(RF!$H$21:$AO$21="RF Lead"),RF!$H$2:$AO$17)</f>
        <v>0</v>
      </c>
      <c r="M76" s="250">
        <f>SUMPRODUCT((RF!$A$2:$A$17=$A76)*(RFEmp=M$1)*(RF!$H$21:$AO$21="RF Lead"),RF!$H$2:$AO$17)</f>
        <v>0</v>
      </c>
      <c r="N76" s="250">
        <f>SUMPRODUCT((RF!$A$2:$A$17=$A76)*(RFEmp=N$1)*(RF!$H$21:$AO$21="RF Lead"),RF!$H$2:$AO$17)</f>
        <v>0</v>
      </c>
      <c r="O76" s="250">
        <f>SUMPRODUCT((RF!$A$2:$A$17=$A76)*(RFEmp=O$1)*(RF!$H$21:$AO$21="RF Lead"),RF!$H$2:$AO$17)</f>
        <v>0</v>
      </c>
      <c r="P76" s="250">
        <f>SUMPRODUCT((RF!$A$2:$A$17=$A76)*(RFEmp=P$1)*(RF!$H$21:$AO$21="RF Lead"),RF!$H$2:$AO$17)</f>
        <v>0</v>
      </c>
      <c r="Q76" s="250">
        <f>SUMPRODUCT((RF!$A$2:$A$17=$A76)*(RFEmp=Q$1)*(RF!$H$21:$AO$21="RF Lead"),RF!$H$2:$AO$17)</f>
        <v>0</v>
      </c>
      <c r="R76" s="250">
        <f>SUMPRODUCT((RF!$A$2:$A$17=$A76)*(RFEmp=R$1)*(RF!$H$21:$AO$21="RF Lead"),RF!$H$2:$AO$17)</f>
        <v>0</v>
      </c>
      <c r="S76" s="250">
        <f>SUMPRODUCT((RF!$A$2:$A$17=$A76)*(RFEmp=S$1)*(RF!$H$21:$AO$21="RF Lead"),RF!$H$2:$AO$17)</f>
        <v>0</v>
      </c>
      <c r="T76" s="250">
        <f>SUMPRODUCT((RF!$A$2:$A$17=$A76)*(RFEmp=T$1)*(RF!$H$21:$AO$21="RF Lead"),RF!$H$2:$AO$17)</f>
        <v>0</v>
      </c>
      <c r="U76" s="250">
        <f>SUMPRODUCT((RF!$A$2:$A$17=$A76)*(RFEmp=U$1)*(RF!$H$21:$AO$21="RF Lead"),RF!$H$2:$AO$17)</f>
        <v>0</v>
      </c>
      <c r="V76" s="250">
        <f>SUMPRODUCT((RF!$A$2:$A$17=$A76)*(RFEmp=V$1)*(RF!$H$21:$AO$21="RF Lead"),RF!$H$2:$AO$17)</f>
        <v>0</v>
      </c>
      <c r="W76" s="250">
        <f>SUMPRODUCT((RF!$A$2:$A$17=$A76)*(RFEmp=W$1)*(RF!$H$21:$AO$21="RF Lead"),RF!$H$2:$AO$17)</f>
        <v>0</v>
      </c>
      <c r="X76" s="250">
        <f>SUMPRODUCT((RF!$A$2:$A$17=$A76)*(RFEmp=X$1)*(RF!$H$21:$AO$21="RF Lead"),RF!$H$2:$AO$17)</f>
        <v>0</v>
      </c>
      <c r="Y76" s="250">
        <f>SUMPRODUCT((RF!$A$2:$A$17=$A76)*(RFEmp=Y$1)*(RF!$H$21:$AO$21="RF Lead"),RF!$H$2:$AO$17)</f>
        <v>0</v>
      </c>
      <c r="Z76" s="250">
        <f>SUMPRODUCT((RF!$A$2:$A$17=$A76)*(RFEmp=Z$1)*(RF!$H$21:$AO$21="RF Lead"),RF!$H$2:$AO$17)</f>
        <v>0</v>
      </c>
      <c r="AA76" s="250">
        <f>SUMPRODUCT((RF!$A$2:$A$17=$A76)*(RFEmp=AA$1)*(RF!$H$21:$AO$21="RF Lead"),RF!$H$2:$AO$17)</f>
        <v>0</v>
      </c>
      <c r="AB76" s="250">
        <f>SUMPRODUCT((RF!$A$2:$A$17=$A76)*(RFEmp=AB$1)*(RF!$H$21:$AO$21="RF Lead"),RF!$H$2:$AO$17)</f>
        <v>0</v>
      </c>
      <c r="AC76" s="250">
        <f>SUMPRODUCT((RF!$A$2:$A$17=$A76)*(RFEmp=AC$1)*(RF!$H$21:$AO$21="RF Lead"),RF!$H$2:$AO$17)</f>
        <v>0</v>
      </c>
      <c r="AD76" s="250">
        <f>SUMPRODUCT((RF!$A$2:$A$17=$A76)*(RFEmp=AD$1)*(RF!$H$21:$AO$21="RF Lead"),RF!$H$2:$AO$17)</f>
        <v>0</v>
      </c>
      <c r="AE76" s="250">
        <f>SUMPRODUCT((RF!$A$2:$A$17=$A76)*(RFEmp=AE$1)*(RF!$H$21:$AO$21="RF Lead"),RF!$H$2:$AO$17)</f>
        <v>0</v>
      </c>
      <c r="AF76" s="250">
        <f>SUMPRODUCT((RF!$A$2:$A$17=$A76)*(RFEmp=AF$1)*(RF!$H$21:$AO$21="RF Lead"),RF!$H$2:$AO$17)</f>
        <v>0</v>
      </c>
      <c r="AG76" s="250">
        <f>SUMPRODUCT((RF!$A$2:$A$17=$A76)*(RFEmp=AG$1)*(RF!$H$21:$AO$21="RF Lead"),RF!$H$2:$AO$17)</f>
        <v>0</v>
      </c>
      <c r="AH76" s="250">
        <f>SUMPRODUCT((RF!$A$2:$A$17=$A76)*(RFEmp=AH$1)*(RF!$H$21:$AO$21="RF Lead"),RF!$H$2:$AO$17)</f>
        <v>0</v>
      </c>
      <c r="AI76" s="250">
        <f>SUMPRODUCT((RF!$A$2:$A$17=$A76)*(RFEmp=AI$1)*(RF!$H$21:$AO$21="RF Lead"),RF!$H$2:$AO$17)</f>
        <v>0</v>
      </c>
      <c r="AJ76" s="250">
        <f>SUMPRODUCT((RF!$A$2:$A$17=$A76)*(RFEmp=AJ$1)*(RF!$H$21:$AO$21="RF Lead"),RF!$H$2:$AO$17)</f>
        <v>0</v>
      </c>
      <c r="AK76" s="250">
        <f>SUMPRODUCT((RF!$A$2:$A$17=$A76)*(RFEmp=AK$1)*(RF!$H$21:$AO$21="RF Lead"),RF!$H$2:$AO$17)</f>
        <v>0</v>
      </c>
      <c r="AL76" s="250">
        <f>SUMPRODUCT((RF!$A$2:$A$17=$A76)*(RFEmp=AL$1)*(RF!$H$21:$AO$21="RF Lead"),RF!$H$2:$AO$17)</f>
        <v>0</v>
      </c>
      <c r="AM76" s="250">
        <f>SUMPRODUCT((RF!$A$2:$A$17=$A76)*(RFEmp=AM$1)*(RF!$H$21:$AO$21="RF Lead"),RF!$H$2:$AO$17)</f>
        <v>0</v>
      </c>
      <c r="AN76" s="250">
        <f>SUMPRODUCT((RF!$A$2:$A$17=$A76)*(RFEmp=AN$1)*(RF!$H$21:$AO$21="RF Lead"),RF!$H$2:$AO$17)</f>
        <v>0</v>
      </c>
      <c r="AO76" s="250">
        <f>SUMPRODUCT((RF!$A$2:$A$17=$A76)*(RFEmp=AO$1)*(RF!$H$21:$AO$21="RF Lead"),RF!$H$2:$AO$17)</f>
        <v>0</v>
      </c>
      <c r="AP76" s="250">
        <f>SUMPRODUCT((RF!$A$2:$A$17=$A76)*(RFEmp=AP$1)*(RF!$H$21:$AO$21="RF Lead"),RF!$H$2:$AO$17)</f>
        <v>0</v>
      </c>
      <c r="AQ76" s="250">
        <f>SUMPRODUCT((RF!$A$2:$A$17=$A76)*(RFEmp=AQ$1)*(RF!$H$21:$AO$21="RF Lead"),RF!$H$2:$AO$17)</f>
        <v>0</v>
      </c>
      <c r="AR76" s="250">
        <f>SUMPRODUCT((RF!$A$2:$A$17=$A76)*(RFEmp=AR$1)*(RF!$H$21:$AO$21="RF Lead"),RF!$H$2:$AO$17)</f>
        <v>0</v>
      </c>
      <c r="AS76" s="250">
        <f>SUMPRODUCT((RF!$A$2:$A$17=$A76)*(RFEmp=AS$1)*(RF!$H$21:$AO$21="RF Lead"),RF!$H$2:$AO$17)</f>
        <v>0</v>
      </c>
      <c r="AT76" s="250">
        <f>SUMPRODUCT((RF!$A$2:$A$17=$A76)*(RFEmp=AT$1)*(RF!$H$21:$AO$21="RF Lead"),RF!$H$2:$AO$17)</f>
        <v>0</v>
      </c>
      <c r="AU76" s="250">
        <f>SUMPRODUCT((RF!$A$2:$A$17=$A76)*(RFEmp=AU$1)*(RF!$H$21:$AO$21="RF Lead"),RF!$H$2:$AO$17)</f>
        <v>0</v>
      </c>
      <c r="AV76" s="250">
        <f>SUMPRODUCT((RF!$A$2:$A$17=$A76)*(RFEmp=AV$1)*(RF!$H$21:$AO$21="RF Lead"),RF!$H$2:$AO$17)</f>
        <v>0</v>
      </c>
      <c r="AW76" s="250">
        <f>SUMPRODUCT((RF!$A$2:$A$17=$A76)*(RFEmp=AW$1)*(RF!$H$21:$AO$21="RF Lead"),RF!$H$2:$AO$17)</f>
        <v>0</v>
      </c>
      <c r="AX76" s="467">
        <f>SUMPRODUCT((RF!$A$2:$A$17=$A76)*(RFEmp=AX$1)*(RF!$H$21:$AO$21="RF Lead"),RF!$H$2:$AO$17)</f>
        <v>0</v>
      </c>
      <c r="AZ76" s="246"/>
    </row>
    <row r="77" spans="1:52" s="271" customFormat="1" x14ac:dyDescent="0.2">
      <c r="A77" s="260">
        <f t="shared" si="14"/>
        <v>42542</v>
      </c>
      <c r="B77" s="261" t="str">
        <f>Total!$M$1</f>
        <v>SC</v>
      </c>
      <c r="C77" s="249">
        <f>SUMPRODUCT((SC!$A$2:$A$34=$A77)*(SCEmp=C$1),SC!$F$2:$Z$34)</f>
        <v>0</v>
      </c>
      <c r="D77" s="250">
        <f>SUMPRODUCT((SC!$A$2:$A$34=$A77)*(SCEmp=D$1),SC!$F$2:$Z$34)</f>
        <v>0</v>
      </c>
      <c r="E77" s="250">
        <f>SUMPRODUCT((SC!$A$2:$A$34=$A77)*(SCEmp=E$1),SC!$F$2:$Z$34)</f>
        <v>0</v>
      </c>
      <c r="F77" s="250">
        <f>SUMPRODUCT((SC!$A$2:$A$34=$A77)*(SCEmp=F$1),SC!$F$2:$Z$34)</f>
        <v>0</v>
      </c>
      <c r="G77" s="250">
        <f>SUMPRODUCT((SC!$A$2:$A$34=$A77)*(SCEmp=G$1),SC!$F$2:$Z$34)</f>
        <v>0</v>
      </c>
      <c r="H77" s="250">
        <f>SUMPRODUCT((SC!$A$2:$A$34=$A77)*(SCEmp=H$1),SC!$F$2:$Z$34)</f>
        <v>0</v>
      </c>
      <c r="I77" s="250">
        <f>SUMPRODUCT((SC!$A$2:$A$34=$A77)*(SCEmp=I$1),SC!$F$2:$Z$34)</f>
        <v>0</v>
      </c>
      <c r="J77" s="250">
        <f>SUMPRODUCT((SC!$A$2:$A$34=$A77)*(SCEmp=J$1),SC!$F$2:$Z$34)</f>
        <v>0</v>
      </c>
      <c r="K77" s="250">
        <f>SUMPRODUCT((SC!$A$2:$A$34=$A77)*(SCEmp=K$1),SC!$F$2:$Z$34)</f>
        <v>0</v>
      </c>
      <c r="L77" s="250">
        <f>SUMPRODUCT((SC!$A$2:$A$34=$A77)*(SCEmp=L$1),SC!$F$2:$Z$34)</f>
        <v>0</v>
      </c>
      <c r="M77" s="250">
        <f>SUMPRODUCT((SC!$A$2:$A$34=$A77)*(SCEmp=M$1),SC!$F$2:$Z$34)</f>
        <v>0</v>
      </c>
      <c r="N77" s="250">
        <f>SUMPRODUCT((SC!$A$2:$A$34=$A77)*(SCEmp=N$1),SC!$F$2:$Z$34)</f>
        <v>0</v>
      </c>
      <c r="O77" s="250">
        <f>SUMPRODUCT((SC!$A$2:$A$34=$A77)*(SCEmp=O$1),SC!$F$2:$Z$34)</f>
        <v>0</v>
      </c>
      <c r="P77" s="250">
        <f>SUMPRODUCT((SC!$A$2:$A$34=$A77)*(SCEmp=P$1),SC!$F$2:$Z$34)</f>
        <v>0</v>
      </c>
      <c r="Q77" s="250">
        <f>SUMPRODUCT((SC!$A$2:$A$34=$A77)*(SCEmp=Q$1),SC!$F$2:$Z$34)</f>
        <v>0</v>
      </c>
      <c r="R77" s="250">
        <f>SUMPRODUCT((SC!$A$2:$A$34=$A77)*(SCEmp=R$1),SC!$F$2:$Z$34)</f>
        <v>0</v>
      </c>
      <c r="S77" s="250">
        <f>SUMPRODUCT((SC!$A$2:$A$34=$A77)*(SCEmp=S$1),SC!$F$2:$Z$34)</f>
        <v>0</v>
      </c>
      <c r="T77" s="250">
        <f>SUMPRODUCT((SC!$A$2:$A$34=$A77)*(SCEmp=T$1),SC!$F$2:$Z$34)</f>
        <v>0</v>
      </c>
      <c r="U77" s="250">
        <f>SUMPRODUCT((SC!$A$2:$A$34=$A77)*(SCEmp=U$1),SC!$F$2:$Z$34)</f>
        <v>0</v>
      </c>
      <c r="V77" s="250">
        <f>SUMPRODUCT((SC!$A$2:$A$34=$A77)*(SCEmp=V$1),SC!$F$2:$Z$34)</f>
        <v>0</v>
      </c>
      <c r="W77" s="250">
        <f>SUMPRODUCT((SC!$A$2:$A$34=$A77)*(SCEmp=W$1),SC!$F$2:$Z$34)</f>
        <v>0</v>
      </c>
      <c r="X77" s="250">
        <f>SUMPRODUCT((SC!$A$2:$A$34=$A77)*(SCEmp=X$1),SC!$F$2:$Z$34)</f>
        <v>0</v>
      </c>
      <c r="Y77" s="250">
        <f>SUMPRODUCT((SC!$A$2:$A$34=$A77)*(SCEmp=Y$1),SC!$F$2:$Z$34)</f>
        <v>0</v>
      </c>
      <c r="Z77" s="250">
        <f>SUMPRODUCT((SC!$A$2:$A$34=$A77)*(SCEmp=Z$1),SC!$F$2:$Z$34)</f>
        <v>0</v>
      </c>
      <c r="AA77" s="250">
        <f>SUMPRODUCT((SC!$A$2:$A$34=$A77)*(SCEmp=AA$1),SC!$F$2:$Z$34)</f>
        <v>0</v>
      </c>
      <c r="AB77" s="250">
        <f>SUMPRODUCT((SC!$A$2:$A$34=$A77)*(SCEmp=AB$1),SC!$F$2:$Z$34)</f>
        <v>0</v>
      </c>
      <c r="AC77" s="250">
        <f>SUMPRODUCT((SC!$A$2:$A$34=$A77)*(SCEmp=AC$1),SC!$F$2:$Z$34)</f>
        <v>3</v>
      </c>
      <c r="AD77" s="250">
        <f>SUMPRODUCT((SC!$A$2:$A$34=$A77)*(SCEmp=AD$1),SC!$F$2:$Z$34)</f>
        <v>0</v>
      </c>
      <c r="AE77" s="250">
        <f>SUMPRODUCT((SC!$A$2:$A$34=$A77)*(SCEmp=AE$1),SC!$F$2:$Z$34)</f>
        <v>0</v>
      </c>
      <c r="AF77" s="250">
        <f>SUMPRODUCT((SC!$A$2:$A$34=$A77)*(SCEmp=AF$1),SC!$F$2:$Z$34)</f>
        <v>0</v>
      </c>
      <c r="AG77" s="250">
        <f>SUMPRODUCT((SC!$A$2:$A$34=$A77)*(SCEmp=AG$1),SC!$F$2:$Z$34)</f>
        <v>0</v>
      </c>
      <c r="AH77" s="250">
        <f>SUMPRODUCT((SC!$A$2:$A$34=$A77)*(SCEmp=AH$1),SC!$F$2:$Z$34)</f>
        <v>0</v>
      </c>
      <c r="AI77" s="250">
        <f>SUMPRODUCT((SC!$A$2:$A$34=$A77)*(SCEmp=AI$1),SC!$F$2:$Z$34)</f>
        <v>0</v>
      </c>
      <c r="AJ77" s="250">
        <f>SUMPRODUCT((SC!$A$2:$A$34=$A77)*(SCEmp=AJ$1),SC!$F$2:$Z$34)</f>
        <v>0</v>
      </c>
      <c r="AK77" s="250">
        <f>SUMPRODUCT((SC!$A$2:$A$34=$A77)*(SCEmp=AK$1),SC!$F$2:$Z$34)</f>
        <v>0</v>
      </c>
      <c r="AL77" s="250">
        <f>SUMPRODUCT((SC!$A$2:$A$34=$A77)*(SCEmp=AL$1),SC!$F$2:$Z$34)</f>
        <v>0</v>
      </c>
      <c r="AM77" s="250">
        <f>SUMPRODUCT((SC!$A$2:$A$34=$A77)*(SCEmp=AM$1),SC!$F$2:$Z$34)</f>
        <v>0</v>
      </c>
      <c r="AN77" s="250">
        <f>SUMPRODUCT((SC!$A$2:$A$34=$A77)*(SCEmp=AN$1),SC!$F$2:$Z$34)</f>
        <v>0</v>
      </c>
      <c r="AO77" s="250">
        <f>SUMPRODUCT((SC!$A$2:$A$34=$A77)*(SCEmp=AO$1),SC!$F$2:$Z$34)</f>
        <v>0</v>
      </c>
      <c r="AP77" s="250">
        <f>SUMPRODUCT((SC!$A$2:$A$34=$A77)*(SCEmp=AP$1),SC!$F$2:$Z$34)</f>
        <v>0</v>
      </c>
      <c r="AQ77" s="250">
        <f>SUMPRODUCT((SC!$A$2:$A$34=$A77)*(SCEmp=AQ$1),SC!$F$2:$Z$34)</f>
        <v>0</v>
      </c>
      <c r="AR77" s="250">
        <f>SUMPRODUCT((SC!$A$2:$A$34=$A77)*(SCEmp=AR$1),SC!$F$2:$Z$34)</f>
        <v>0</v>
      </c>
      <c r="AS77" s="250">
        <f>SUMPRODUCT((SC!$A$2:$A$34=$A77)*(SCEmp=AS$1),SC!$F$2:$Z$34)</f>
        <v>0</v>
      </c>
      <c r="AT77" s="250">
        <f>SUMPRODUCT((SC!$A$2:$A$34=$A77)*(SCEmp=AT$1),SC!$F$2:$Z$34)</f>
        <v>0</v>
      </c>
      <c r="AU77" s="250">
        <f>SUMPRODUCT((SC!$A$2:$A$34=$A77)*(SCEmp=AU$1),SC!$F$2:$Z$34)</f>
        <v>0</v>
      </c>
      <c r="AV77" s="250">
        <f>SUMPRODUCT((SC!$A$2:$A$34=$A77)*(SCEmp=AV$1),SC!$F$2:$Z$34)</f>
        <v>0</v>
      </c>
      <c r="AW77" s="250">
        <f>SUMPRODUCT((SC!$A$2:$A$34=$A77)*(SCEmp=AW$1),SC!$F$2:$Z$34)</f>
        <v>0</v>
      </c>
      <c r="AX77" s="467">
        <f>SUMPRODUCT((SC!$A$2:$A$34=$A77)*(SCEmp=AX$1),SC!$F$2:$Z$34)</f>
        <v>0</v>
      </c>
      <c r="AZ77" s="246"/>
    </row>
    <row r="78" spans="1:52" s="271" customFormat="1" x14ac:dyDescent="0.2">
      <c r="A78" s="262">
        <f t="shared" si="14"/>
        <v>42542</v>
      </c>
      <c r="B78" s="263" t="s">
        <v>87</v>
      </c>
      <c r="C78" s="264">
        <f t="shared" ref="C78:AN78" si="33">IF(SUM(C67:C77)&gt;8,SUM(C67:C77)-8,0)+IF(SUM(C67:C77)&gt;12,SUM(C67:C77)-12,0)</f>
        <v>0</v>
      </c>
      <c r="D78" s="265">
        <f t="shared" si="33"/>
        <v>0</v>
      </c>
      <c r="E78" s="265">
        <f t="shared" si="33"/>
        <v>0</v>
      </c>
      <c r="F78" s="265">
        <f t="shared" si="33"/>
        <v>0</v>
      </c>
      <c r="G78" s="265">
        <f t="shared" si="33"/>
        <v>0</v>
      </c>
      <c r="H78" s="265">
        <f t="shared" si="33"/>
        <v>0</v>
      </c>
      <c r="I78" s="265">
        <f t="shared" si="33"/>
        <v>0</v>
      </c>
      <c r="J78" s="265">
        <f t="shared" si="33"/>
        <v>0</v>
      </c>
      <c r="K78" s="265">
        <f t="shared" si="33"/>
        <v>0</v>
      </c>
      <c r="L78" s="265">
        <f t="shared" si="33"/>
        <v>0</v>
      </c>
      <c r="M78" s="265">
        <f t="shared" si="33"/>
        <v>0</v>
      </c>
      <c r="N78" s="265">
        <f t="shared" si="33"/>
        <v>0</v>
      </c>
      <c r="O78" s="265">
        <f t="shared" si="33"/>
        <v>0</v>
      </c>
      <c r="P78" s="265">
        <f t="shared" si="33"/>
        <v>0</v>
      </c>
      <c r="Q78" s="265">
        <f t="shared" si="33"/>
        <v>0</v>
      </c>
      <c r="R78" s="265">
        <f t="shared" si="33"/>
        <v>0</v>
      </c>
      <c r="S78" s="265">
        <f t="shared" si="33"/>
        <v>0</v>
      </c>
      <c r="T78" s="265">
        <f t="shared" si="33"/>
        <v>0</v>
      </c>
      <c r="U78" s="265">
        <f t="shared" si="33"/>
        <v>0</v>
      </c>
      <c r="V78" s="265">
        <f t="shared" si="33"/>
        <v>0</v>
      </c>
      <c r="W78" s="265">
        <f t="shared" si="33"/>
        <v>0</v>
      </c>
      <c r="X78" s="265">
        <f t="shared" si="33"/>
        <v>0</v>
      </c>
      <c r="Y78" s="265">
        <f t="shared" si="33"/>
        <v>0</v>
      </c>
      <c r="Z78" s="265">
        <f t="shared" si="33"/>
        <v>0</v>
      </c>
      <c r="AA78" s="265">
        <f t="shared" si="33"/>
        <v>0</v>
      </c>
      <c r="AB78" s="265">
        <f t="shared" si="33"/>
        <v>0</v>
      </c>
      <c r="AC78" s="265">
        <f t="shared" si="33"/>
        <v>0</v>
      </c>
      <c r="AD78" s="265">
        <f t="shared" si="33"/>
        <v>0</v>
      </c>
      <c r="AE78" s="265">
        <f t="shared" si="33"/>
        <v>0</v>
      </c>
      <c r="AF78" s="265">
        <f t="shared" si="33"/>
        <v>0</v>
      </c>
      <c r="AG78" s="265">
        <f t="shared" si="33"/>
        <v>0</v>
      </c>
      <c r="AH78" s="265">
        <f t="shared" si="33"/>
        <v>0</v>
      </c>
      <c r="AI78" s="265">
        <f t="shared" si="33"/>
        <v>0</v>
      </c>
      <c r="AJ78" s="265">
        <f t="shared" si="33"/>
        <v>0</v>
      </c>
      <c r="AK78" s="265">
        <f t="shared" si="33"/>
        <v>0</v>
      </c>
      <c r="AL78" s="265">
        <f t="shared" si="33"/>
        <v>0</v>
      </c>
      <c r="AM78" s="265">
        <f t="shared" si="33"/>
        <v>0</v>
      </c>
      <c r="AN78" s="265">
        <f t="shared" si="33"/>
        <v>0</v>
      </c>
      <c r="AO78" s="265">
        <f t="shared" ref="AO78:AU78" si="34">IF(SUM(AO67:AO77)&gt;8,SUM(AO67:AO77)-8,0)+IF(SUM(AO67:AO77)&gt;12,SUM(AO67:AO77)-12,0)</f>
        <v>0</v>
      </c>
      <c r="AP78" s="265">
        <f t="shared" si="34"/>
        <v>0</v>
      </c>
      <c r="AQ78" s="265">
        <f t="shared" si="34"/>
        <v>0</v>
      </c>
      <c r="AR78" s="265">
        <f t="shared" si="34"/>
        <v>0</v>
      </c>
      <c r="AS78" s="265">
        <f t="shared" si="34"/>
        <v>0</v>
      </c>
      <c r="AT78" s="265">
        <f t="shared" si="34"/>
        <v>0</v>
      </c>
      <c r="AU78" s="265">
        <f t="shared" si="34"/>
        <v>0</v>
      </c>
      <c r="AV78" s="265">
        <f t="shared" ref="AV78:AW78" si="35">IF(SUM(AV67:AV77)&gt;8,SUM(AV67:AV77)-8,0)+IF(SUM(AV67:AV77)&gt;12,SUM(AV67:AV77)-12,0)</f>
        <v>0</v>
      </c>
      <c r="AW78" s="265">
        <f t="shared" si="35"/>
        <v>0</v>
      </c>
      <c r="AX78" s="469">
        <f>IF(SUM(AX67:AX77)&gt;8,SUM(AX67:AX77)-8,0)+IF(SUM(AX67:AX77)&gt;12,SUM(AX67:AX77)-12,0)</f>
        <v>0</v>
      </c>
      <c r="AZ78" s="246"/>
    </row>
    <row r="79" spans="1:52" s="271" customFormat="1" x14ac:dyDescent="0.2">
      <c r="A79" s="266">
        <f t="shared" si="14"/>
        <v>42542</v>
      </c>
      <c r="B79" s="267" t="s">
        <v>86</v>
      </c>
      <c r="C79" s="268">
        <f t="shared" ref="C79:AN79" si="36">IFERROR((C$211*SUM(C67:C74)+C$212*SUM(C75:C77))/SUM(C67:C77)/2,0)*C78</f>
        <v>0</v>
      </c>
      <c r="D79" s="269">
        <f t="shared" si="36"/>
        <v>0</v>
      </c>
      <c r="E79" s="269">
        <f t="shared" si="36"/>
        <v>0</v>
      </c>
      <c r="F79" s="269">
        <f t="shared" si="36"/>
        <v>0</v>
      </c>
      <c r="G79" s="269">
        <f t="shared" si="36"/>
        <v>0</v>
      </c>
      <c r="H79" s="269">
        <f t="shared" si="36"/>
        <v>0</v>
      </c>
      <c r="I79" s="269">
        <f t="shared" si="36"/>
        <v>0</v>
      </c>
      <c r="J79" s="269">
        <f t="shared" si="36"/>
        <v>0</v>
      </c>
      <c r="K79" s="269">
        <f t="shared" si="36"/>
        <v>0</v>
      </c>
      <c r="L79" s="269">
        <f t="shared" si="36"/>
        <v>0</v>
      </c>
      <c r="M79" s="269">
        <f t="shared" si="36"/>
        <v>0</v>
      </c>
      <c r="N79" s="269">
        <f t="shared" si="36"/>
        <v>0</v>
      </c>
      <c r="O79" s="269">
        <f t="shared" si="36"/>
        <v>0</v>
      </c>
      <c r="P79" s="269">
        <f t="shared" si="36"/>
        <v>0</v>
      </c>
      <c r="Q79" s="269">
        <f t="shared" si="36"/>
        <v>0</v>
      </c>
      <c r="R79" s="269">
        <f t="shared" si="36"/>
        <v>0</v>
      </c>
      <c r="S79" s="269">
        <f t="shared" si="36"/>
        <v>0</v>
      </c>
      <c r="T79" s="269">
        <f t="shared" si="36"/>
        <v>0</v>
      </c>
      <c r="U79" s="269">
        <f t="shared" si="36"/>
        <v>0</v>
      </c>
      <c r="V79" s="269">
        <f t="shared" si="36"/>
        <v>0</v>
      </c>
      <c r="W79" s="269">
        <f t="shared" si="36"/>
        <v>0</v>
      </c>
      <c r="X79" s="269">
        <f t="shared" si="36"/>
        <v>0</v>
      </c>
      <c r="Y79" s="269">
        <f t="shared" si="36"/>
        <v>0</v>
      </c>
      <c r="Z79" s="269">
        <f t="shared" si="36"/>
        <v>0</v>
      </c>
      <c r="AA79" s="269">
        <f t="shared" si="36"/>
        <v>0</v>
      </c>
      <c r="AB79" s="269">
        <f t="shared" si="36"/>
        <v>0</v>
      </c>
      <c r="AC79" s="269">
        <f t="shared" si="36"/>
        <v>0</v>
      </c>
      <c r="AD79" s="269">
        <f t="shared" si="36"/>
        <v>0</v>
      </c>
      <c r="AE79" s="269">
        <f t="shared" si="36"/>
        <v>0</v>
      </c>
      <c r="AF79" s="269">
        <f t="shared" si="36"/>
        <v>0</v>
      </c>
      <c r="AG79" s="269">
        <f t="shared" si="36"/>
        <v>0</v>
      </c>
      <c r="AH79" s="269">
        <f t="shared" si="36"/>
        <v>0</v>
      </c>
      <c r="AI79" s="269">
        <f t="shared" si="36"/>
        <v>0</v>
      </c>
      <c r="AJ79" s="269">
        <f t="shared" si="36"/>
        <v>0</v>
      </c>
      <c r="AK79" s="269">
        <f t="shared" si="36"/>
        <v>0</v>
      </c>
      <c r="AL79" s="269">
        <f t="shared" si="36"/>
        <v>0</v>
      </c>
      <c r="AM79" s="269">
        <f t="shared" si="36"/>
        <v>0</v>
      </c>
      <c r="AN79" s="269">
        <f t="shared" si="36"/>
        <v>0</v>
      </c>
      <c r="AO79" s="269">
        <f t="shared" ref="AO79:AU79" si="37">IFERROR((AO$211*SUM(AO67:AO74)+AO$212*SUM(AO75:AO77))/SUM(AO67:AO77)/2,0)*AO78</f>
        <v>0</v>
      </c>
      <c r="AP79" s="269">
        <f t="shared" si="37"/>
        <v>0</v>
      </c>
      <c r="AQ79" s="269">
        <f t="shared" si="37"/>
        <v>0</v>
      </c>
      <c r="AR79" s="269">
        <f t="shared" si="37"/>
        <v>0</v>
      </c>
      <c r="AS79" s="269">
        <f t="shared" si="37"/>
        <v>0</v>
      </c>
      <c r="AT79" s="269">
        <f t="shared" si="37"/>
        <v>0</v>
      </c>
      <c r="AU79" s="269">
        <f t="shared" si="37"/>
        <v>0</v>
      </c>
      <c r="AV79" s="269">
        <f t="shared" ref="AV79:AW79" si="38">IFERROR((AV$211*SUM(AV67:AV74)+AV$212*SUM(AV75:AV77))/SUM(AV67:AV77)/2,0)*AV78</f>
        <v>0</v>
      </c>
      <c r="AW79" s="269">
        <f t="shared" si="38"/>
        <v>0</v>
      </c>
      <c r="AX79" s="470">
        <f>IFERROR((AX$211*SUM(AX67:AX74)+AX$212*SUM(AX75:AX77))/SUM(AX67:AX77)/2,0)*AX78</f>
        <v>0</v>
      </c>
      <c r="AZ79" s="246"/>
    </row>
    <row r="80" spans="1:52" s="271" customFormat="1" x14ac:dyDescent="0.2">
      <c r="A80" s="247">
        <f>A67+1</f>
        <v>42543</v>
      </c>
      <c r="B80" s="248" t="s">
        <v>77</v>
      </c>
      <c r="C80" s="249">
        <f>SUMPRODUCT((Driver!$A$2:$A$17=$A80)*(DriverEmp=C$1),Driver!$C$2:$V$17)</f>
        <v>0</v>
      </c>
      <c r="D80" s="250">
        <f>SUMPRODUCT((Driver!$A$2:$A$17=$A80)*(DriverEmp=D$1),Driver!$C$2:$V$17)</f>
        <v>0</v>
      </c>
      <c r="E80" s="250">
        <f>SUMPRODUCT((Driver!$A$2:$A$17=$A80)*(DriverEmp=E$1),Driver!$C$2:$V$17)</f>
        <v>0</v>
      </c>
      <c r="F80" s="250">
        <f>SUMPRODUCT((Driver!$A$2:$A$17=$A80)*(DriverEmp=F$1),Driver!$C$2:$V$17)</f>
        <v>0</v>
      </c>
      <c r="G80" s="250">
        <f>SUMPRODUCT((Driver!$A$2:$A$17=$A80)*(DriverEmp=G$1),Driver!$C$2:$V$17)</f>
        <v>0</v>
      </c>
      <c r="H80" s="250">
        <f>SUMPRODUCT((Driver!$A$2:$A$17=$A80)*(DriverEmp=H$1),Driver!$C$2:$V$17)</f>
        <v>0</v>
      </c>
      <c r="I80" s="250">
        <f>SUMPRODUCT((Driver!$A$2:$A$17=$A80)*(DriverEmp=I$1),Driver!$C$2:$V$17)</f>
        <v>0</v>
      </c>
      <c r="J80" s="250">
        <f>SUMPRODUCT((Driver!$A$2:$A$17=$A80)*(DriverEmp=J$1),Driver!$C$2:$V$17)</f>
        <v>0</v>
      </c>
      <c r="K80" s="250">
        <f>SUMPRODUCT((Driver!$A$2:$A$17=$A80)*(DriverEmp=K$1),Driver!$C$2:$V$17)</f>
        <v>0</v>
      </c>
      <c r="L80" s="250">
        <f>SUMPRODUCT((Driver!$A$2:$A$17=$A80)*(DriverEmp=L$1),Driver!$C$2:$V$17)</f>
        <v>0</v>
      </c>
      <c r="M80" s="250">
        <f>SUMPRODUCT((Driver!$A$2:$A$17=$A80)*(DriverEmp=M$1),Driver!$C$2:$V$17)</f>
        <v>0</v>
      </c>
      <c r="N80" s="250">
        <f>SUMPRODUCT((Driver!$A$2:$A$17=$A80)*(DriverEmp=N$1),Driver!$C$2:$V$17)</f>
        <v>0</v>
      </c>
      <c r="O80" s="250">
        <f>SUMPRODUCT((Driver!$A$2:$A$17=$A80)*(DriverEmp=O$1),Driver!$C$2:$V$17)</f>
        <v>0</v>
      </c>
      <c r="P80" s="250">
        <f>SUMPRODUCT((Driver!$A$2:$A$17=$A80)*(DriverEmp=P$1),Driver!$C$2:$V$17)</f>
        <v>0</v>
      </c>
      <c r="Q80" s="250">
        <f>SUMPRODUCT((Driver!$A$2:$A$17=$A80)*(DriverEmp=Q$1),Driver!$C$2:$V$17)</f>
        <v>0</v>
      </c>
      <c r="R80" s="250">
        <f>SUMPRODUCT((Driver!$A$2:$A$17=$A80)*(DriverEmp=R$1),Driver!$C$2:$V$17)</f>
        <v>0</v>
      </c>
      <c r="S80" s="250">
        <f>SUMPRODUCT((Driver!$A$2:$A$17=$A80)*(DriverEmp=S$1),Driver!$C$2:$V$17)</f>
        <v>0</v>
      </c>
      <c r="T80" s="250">
        <f>SUMPRODUCT((Driver!$A$2:$A$17=$A80)*(DriverEmp=T$1),Driver!$C$2:$V$17)</f>
        <v>0</v>
      </c>
      <c r="U80" s="250">
        <f>SUMPRODUCT((Driver!$A$2:$A$17=$A80)*(DriverEmp=U$1),Driver!$C$2:$V$17)</f>
        <v>0</v>
      </c>
      <c r="V80" s="250">
        <f>SUMPRODUCT((Driver!$A$2:$A$17=$A80)*(DriverEmp=V$1),Driver!$C$2:$V$17)</f>
        <v>0</v>
      </c>
      <c r="W80" s="250">
        <f>SUMPRODUCT((Driver!$A$2:$A$17=$A80)*(DriverEmp=W$1),Driver!$C$2:$V$17)</f>
        <v>0</v>
      </c>
      <c r="X80" s="250">
        <f>SUMPRODUCT((Driver!$A$2:$A$17=$A80)*(DriverEmp=X$1),Driver!$C$2:$V$17)</f>
        <v>0</v>
      </c>
      <c r="Y80" s="250">
        <f>SUMPRODUCT((Driver!$A$2:$A$17=$A80)*(DriverEmp=Y$1),Driver!$C$2:$V$17)</f>
        <v>0</v>
      </c>
      <c r="Z80" s="250">
        <f>SUMPRODUCT((Driver!$A$2:$A$17=$A80)*(DriverEmp=Z$1),Driver!$C$2:$V$17)</f>
        <v>0</v>
      </c>
      <c r="AA80" s="250">
        <f>SUMPRODUCT((Driver!$A$2:$A$17=$A80)*(DriverEmp=AA$1),Driver!$C$2:$V$17)</f>
        <v>0</v>
      </c>
      <c r="AB80" s="250">
        <f>SUMPRODUCT((Driver!$A$2:$A$17=$A80)*(DriverEmp=AB$1),Driver!$C$2:$V$17)</f>
        <v>0</v>
      </c>
      <c r="AC80" s="250">
        <f>SUMPRODUCT((Driver!$A$2:$A$17=$A80)*(DriverEmp=AC$1),Driver!$C$2:$V$17)</f>
        <v>0</v>
      </c>
      <c r="AD80" s="250">
        <f>SUMPRODUCT((Driver!$A$2:$A$17=$A80)*(DriverEmp=AD$1),Driver!$C$2:$V$17)</f>
        <v>0</v>
      </c>
      <c r="AE80" s="250">
        <f>SUMPRODUCT((Driver!$A$2:$A$17=$A80)*(DriverEmp=AE$1),Driver!$C$2:$V$17)</f>
        <v>0</v>
      </c>
      <c r="AF80" s="250">
        <f>SUMPRODUCT((Driver!$A$2:$A$17=$A80)*(DriverEmp=AF$1),Driver!$C$2:$V$17)</f>
        <v>0</v>
      </c>
      <c r="AG80" s="250">
        <f>SUMPRODUCT((Driver!$A$2:$A$17=$A80)*(DriverEmp=AG$1),Driver!$C$2:$V$17)</f>
        <v>0</v>
      </c>
      <c r="AH80" s="250">
        <f>SUMPRODUCT((Driver!$A$2:$A$17=$A80)*(DriverEmp=AH$1),Driver!$C$2:$V$17)</f>
        <v>0</v>
      </c>
      <c r="AI80" s="250">
        <f>SUMPRODUCT((Driver!$A$2:$A$17=$A80)*(DriverEmp=AI$1),Driver!$C$2:$V$17)</f>
        <v>0</v>
      </c>
      <c r="AJ80" s="250">
        <f>SUMPRODUCT((Driver!$A$2:$A$17=$A80)*(DriverEmp=AJ$1),Driver!$C$2:$V$17)</f>
        <v>0</v>
      </c>
      <c r="AK80" s="250">
        <f>SUMPRODUCT((Driver!$A$2:$A$17=$A80)*(DriverEmp=AK$1),Driver!$C$2:$V$17)</f>
        <v>0</v>
      </c>
      <c r="AL80" s="250">
        <f>SUMPRODUCT((Driver!$A$2:$A$17=$A80)*(DriverEmp=AL$1),Driver!$C$2:$V$17)</f>
        <v>0</v>
      </c>
      <c r="AM80" s="250">
        <f>SUMPRODUCT((Driver!$A$2:$A$17=$A80)*(DriverEmp=AM$1),Driver!$C$2:$V$17)</f>
        <v>0</v>
      </c>
      <c r="AN80" s="250">
        <f>SUMPRODUCT((Driver!$A$2:$A$17=$A80)*(DriverEmp=AN$1),Driver!$C$2:$V$17)</f>
        <v>0</v>
      </c>
      <c r="AO80" s="250">
        <f>SUMPRODUCT((Driver!$A$2:$A$17=$A80)*(DriverEmp=AO$1),Driver!$C$2:$V$17)</f>
        <v>0</v>
      </c>
      <c r="AP80" s="250">
        <f>SUMPRODUCT((Driver!$A$2:$A$17=$A80)*(DriverEmp=AP$1),Driver!$C$2:$V$17)</f>
        <v>0</v>
      </c>
      <c r="AQ80" s="250">
        <f>SUMPRODUCT((Driver!$A$2:$A$17=$A80)*(DriverEmp=AQ$1),Driver!$C$2:$V$17)</f>
        <v>0</v>
      </c>
      <c r="AR80" s="250">
        <f>SUMPRODUCT((Driver!$A$2:$A$17=$A80)*(DriverEmp=AR$1),Driver!$C$2:$V$17)</f>
        <v>0</v>
      </c>
      <c r="AS80" s="250">
        <f>SUMPRODUCT((Driver!$A$2:$A$17=$A80)*(DriverEmp=AS$1),Driver!$C$2:$V$17)</f>
        <v>0</v>
      </c>
      <c r="AT80" s="250">
        <f>SUMPRODUCT((Driver!$A$2:$A$17=$A80)*(DriverEmp=AT$1),Driver!$C$2:$V$17)</f>
        <v>0</v>
      </c>
      <c r="AU80" s="250">
        <f>SUMPRODUCT((Driver!$A$2:$A$17=$A80)*(DriverEmp=AU$1),Driver!$C$2:$V$17)</f>
        <v>0</v>
      </c>
      <c r="AV80" s="250">
        <f>SUMPRODUCT((Driver!$A$2:$A$17=$A80)*(DriverEmp=AV$1),Driver!$C$2:$V$17)</f>
        <v>0</v>
      </c>
      <c r="AW80" s="250">
        <f>SUMPRODUCT((Driver!$A$2:$A$17=$A80)*(DriverEmp=AW$1),Driver!$C$2:$V$17)</f>
        <v>0</v>
      </c>
      <c r="AX80" s="467">
        <f>SUMPRODUCT((Driver!$A$2:$A$17=$A80)*(DriverEmp=AX$1),Driver!$C$2:$V$17)</f>
        <v>0</v>
      </c>
      <c r="AZ80" s="246"/>
    </row>
    <row r="81" spans="1:52" s="271" customFormat="1" x14ac:dyDescent="0.2">
      <c r="A81" s="247">
        <f>A80</f>
        <v>42543</v>
      </c>
      <c r="B81" s="251" t="str">
        <f>Total!$H$1</f>
        <v>PP</v>
      </c>
      <c r="C81" s="249">
        <f>SUMPRODUCT((PP!$A$2:$A$80=$A81)*(PPEmp=C$1),PP!$D$2:$BD$80)</f>
        <v>2.5</v>
      </c>
      <c r="D81" s="250">
        <f>SUMPRODUCT((PP!$A$2:$A$80=$A81)*(PPEmp=D$1),PP!$D$2:$BD$80)</f>
        <v>0</v>
      </c>
      <c r="E81" s="250">
        <f>SUMPRODUCT((PP!$A$2:$A$80=$A81)*(PPEmp=E$1),PP!$D$2:$BD$80)</f>
        <v>2.5</v>
      </c>
      <c r="F81" s="250">
        <f>SUMPRODUCT((PP!$A$2:$A$80=$A81)*(PPEmp=F$1),PP!$D$2:$BD$80)</f>
        <v>2.5</v>
      </c>
      <c r="G81" s="250">
        <f>SUMPRODUCT((PP!$A$2:$A$80=$A81)*(PPEmp=G$1),PP!$D$2:$BD$80)</f>
        <v>0</v>
      </c>
      <c r="H81" s="250">
        <f>SUMPRODUCT((PP!$A$2:$A$80=$A81)*(PPEmp=H$1),PP!$D$2:$BD$80)</f>
        <v>0</v>
      </c>
      <c r="I81" s="250">
        <f>SUMPRODUCT((PP!$A$2:$A$80=$A81)*(PPEmp=I$1),PP!$D$2:$BD$80)</f>
        <v>0</v>
      </c>
      <c r="J81" s="250">
        <f>SUMPRODUCT((PP!$A$2:$A$80=$A81)*(PPEmp=J$1),PP!$D$2:$BD$80)</f>
        <v>0</v>
      </c>
      <c r="K81" s="250">
        <f>SUMPRODUCT((PP!$A$2:$A$80=$A81)*(PPEmp=K$1),PP!$D$2:$BD$80)</f>
        <v>0</v>
      </c>
      <c r="L81" s="250">
        <f>SUMPRODUCT((PP!$A$2:$A$80=$A81)*(PPEmp=L$1),PP!$D$2:$BD$80)</f>
        <v>0</v>
      </c>
      <c r="M81" s="250">
        <f>SUMPRODUCT((PP!$A$2:$A$80=$A81)*(PPEmp=M$1),PP!$D$2:$BD$80)</f>
        <v>0</v>
      </c>
      <c r="N81" s="250">
        <f>SUMPRODUCT((PP!$A$2:$A$80=$A81)*(PPEmp=N$1),PP!$D$2:$BD$80)</f>
        <v>0</v>
      </c>
      <c r="O81" s="250">
        <f>SUMPRODUCT((PP!$A$2:$A$80=$A81)*(PPEmp=O$1),PP!$D$2:$BD$80)</f>
        <v>0</v>
      </c>
      <c r="P81" s="250">
        <f>SUMPRODUCT((PP!$A$2:$A$80=$A81)*(PPEmp=P$1),PP!$D$2:$BD$80)</f>
        <v>0</v>
      </c>
      <c r="Q81" s="250">
        <f>SUMPRODUCT((PP!$A$2:$A$80=$A81)*(PPEmp=Q$1),PP!$D$2:$BD$80)</f>
        <v>0</v>
      </c>
      <c r="R81" s="250">
        <f>SUMPRODUCT((PP!$A$2:$A$80=$A81)*(PPEmp=R$1),PP!$D$2:$BD$80)</f>
        <v>0</v>
      </c>
      <c r="S81" s="250">
        <f>SUMPRODUCT((PP!$A$2:$A$80=$A81)*(PPEmp=S$1),PP!$D$2:$BD$80)</f>
        <v>0</v>
      </c>
      <c r="T81" s="250">
        <f>SUMPRODUCT((PP!$A$2:$A$80=$A81)*(PPEmp=T$1),PP!$D$2:$BD$80)</f>
        <v>0</v>
      </c>
      <c r="U81" s="250">
        <f>SUMPRODUCT((PP!$A$2:$A$80=$A81)*(PPEmp=U$1),PP!$D$2:$BD$80)</f>
        <v>0</v>
      </c>
      <c r="V81" s="250">
        <f>SUMPRODUCT((PP!$A$2:$A$80=$A81)*(PPEmp=V$1),PP!$D$2:$BD$80)</f>
        <v>0</v>
      </c>
      <c r="W81" s="250">
        <f>SUMPRODUCT((PP!$A$2:$A$80=$A81)*(PPEmp=W$1),PP!$D$2:$BD$80)</f>
        <v>2.75</v>
      </c>
      <c r="X81" s="250">
        <f>SUMPRODUCT((PP!$A$2:$A$80=$A81)*(PPEmp=X$1),PP!$D$2:$BD$80)</f>
        <v>0</v>
      </c>
      <c r="Y81" s="250">
        <f>SUMPRODUCT((PP!$A$2:$A$80=$A81)*(PPEmp=Y$1),PP!$D$2:$BD$80)</f>
        <v>0</v>
      </c>
      <c r="Z81" s="250">
        <f>SUMPRODUCT((PP!$A$2:$A$80=$A81)*(PPEmp=Z$1),PP!$D$2:$BD$80)</f>
        <v>0</v>
      </c>
      <c r="AA81" s="250">
        <f>SUMPRODUCT((PP!$A$2:$A$80=$A81)*(PPEmp=AA$1),PP!$D$2:$BD$80)</f>
        <v>0</v>
      </c>
      <c r="AB81" s="250">
        <f>SUMPRODUCT((PP!$A$2:$A$80=$A81)*(PPEmp=AB$1),PP!$D$2:$BD$80)</f>
        <v>0</v>
      </c>
      <c r="AC81" s="250">
        <f>SUMPRODUCT((PP!$A$2:$A$80=$A81)*(PPEmp=AC$1),PP!$D$2:$BD$80)</f>
        <v>0</v>
      </c>
      <c r="AD81" s="250">
        <f>SUMPRODUCT((PP!$A$2:$A$80=$A81)*(PPEmp=AD$1),PP!$D$2:$BD$80)</f>
        <v>0</v>
      </c>
      <c r="AE81" s="250">
        <f>SUMPRODUCT((PP!$A$2:$A$80=$A81)*(PPEmp=AE$1),PP!$D$2:$BD$80)</f>
        <v>0</v>
      </c>
      <c r="AF81" s="250">
        <f>SUMPRODUCT((PP!$A$2:$A$80=$A81)*(PPEmp=AF$1),PP!$D$2:$BD$80)</f>
        <v>0</v>
      </c>
      <c r="AG81" s="250">
        <f>SUMPRODUCT((PP!$A$2:$A$80=$A81)*(PPEmp=AG$1),PP!$D$2:$BD$80)</f>
        <v>0</v>
      </c>
      <c r="AH81" s="250">
        <f>SUMPRODUCT((PP!$A$2:$A$80=$A81)*(PPEmp=AH$1),PP!$D$2:$BD$80)</f>
        <v>0</v>
      </c>
      <c r="AI81" s="250">
        <f>SUMPRODUCT((PP!$A$2:$A$80=$A81)*(PPEmp=AI$1),PP!$D$2:$BD$80)</f>
        <v>0</v>
      </c>
      <c r="AJ81" s="250">
        <f>SUMPRODUCT((PP!$A$2:$A$80=$A81)*(PPEmp=AJ$1),PP!$D$2:$BD$80)</f>
        <v>0</v>
      </c>
      <c r="AK81" s="250">
        <f>SUMPRODUCT((PP!$A$2:$A$80=$A81)*(PPEmp=AK$1),PP!$D$2:$BD$80)</f>
        <v>0</v>
      </c>
      <c r="AL81" s="250">
        <f>SUMPRODUCT((PP!$A$2:$A$80=$A81)*(PPEmp=AL$1),PP!$D$2:$BD$80)</f>
        <v>0</v>
      </c>
      <c r="AM81" s="250">
        <f>SUMPRODUCT((PP!$A$2:$A$80=$A81)*(PPEmp=AM$1),PP!$D$2:$BD$80)</f>
        <v>0</v>
      </c>
      <c r="AN81" s="250">
        <f>SUMPRODUCT((PP!$A$2:$A$80=$A81)*(PPEmp=AN$1),PP!$D$2:$BD$80)</f>
        <v>0</v>
      </c>
      <c r="AO81" s="250">
        <f>SUMPRODUCT((PP!$A$2:$A$80=$A81)*(PPEmp=AO$1),PP!$D$2:$BD$80)</f>
        <v>0</v>
      </c>
      <c r="AP81" s="250">
        <f>SUMPRODUCT((PP!$A$2:$A$80=$A81)*(PPEmp=AP$1),PP!$D$2:$BD$80)</f>
        <v>0</v>
      </c>
      <c r="AQ81" s="250">
        <f>SUMPRODUCT((PP!$A$2:$A$80=$A81)*(PPEmp=AQ$1),PP!$D$2:$BD$80)</f>
        <v>0</v>
      </c>
      <c r="AR81" s="250">
        <f>SUMPRODUCT((PP!$A$2:$A$80=$A81)*(PPEmp=AR$1),PP!$D$2:$BD$80)</f>
        <v>0</v>
      </c>
      <c r="AS81" s="250">
        <f>SUMPRODUCT((PP!$A$2:$A$80=$A81)*(PPEmp=AS$1),PP!$D$2:$BD$80)</f>
        <v>0</v>
      </c>
      <c r="AT81" s="250">
        <f>SUMPRODUCT((PP!$A$2:$A$80=$A81)*(PPEmp=AT$1),PP!$D$2:$BD$80)</f>
        <v>0</v>
      </c>
      <c r="AU81" s="250">
        <f>SUMPRODUCT((PP!$A$2:$A$80=$A81)*(PPEmp=AU$1),PP!$D$2:$BD$80)</f>
        <v>0</v>
      </c>
      <c r="AV81" s="250">
        <f>SUMPRODUCT((PP!$A$2:$A$80=$A81)*(PPEmp=AV$1),PP!$D$2:$BD$80)</f>
        <v>0</v>
      </c>
      <c r="AW81" s="250">
        <f>SUMPRODUCT((PP!$A$2:$A$80=$A81)*(PPEmp=AW$1),PP!$D$2:$BD$80)</f>
        <v>0</v>
      </c>
      <c r="AX81" s="467">
        <f>SUMPRODUCT((PP!$A$2:$A$80=$A81)*(PPEmp=AX$1),PP!$D$2:$BD$80)</f>
        <v>0</v>
      </c>
      <c r="AZ81" s="246"/>
    </row>
    <row r="82" spans="1:52" s="271" customFormat="1" x14ac:dyDescent="0.2">
      <c r="A82" s="247">
        <f t="shared" si="14"/>
        <v>42543</v>
      </c>
      <c r="B82" s="252" t="str">
        <f>Total!$J$1</f>
        <v>FH</v>
      </c>
      <c r="C82" s="249">
        <f>SUMPRODUCT((FH!$A$2:$A$97=$A82)*(FHEmp=C$1),FH!$E$2:$AZ$97)</f>
        <v>0</v>
      </c>
      <c r="D82" s="250">
        <f>SUMPRODUCT((FH!$A$2:$A$97=$A82)*(FHEmp=D$1),FH!$E$2:$AZ$97)</f>
        <v>0</v>
      </c>
      <c r="E82" s="250">
        <f>SUMPRODUCT((FH!$A$2:$A$97=$A82)*(FHEmp=E$1),FH!$E$2:$AZ$97)</f>
        <v>0</v>
      </c>
      <c r="F82" s="250">
        <f>SUMPRODUCT((FH!$A$2:$A$97=$A82)*(FHEmp=F$1),FH!$E$2:$AZ$97)</f>
        <v>0</v>
      </c>
      <c r="G82" s="250">
        <f>SUMPRODUCT((FH!$A$2:$A$97=$A82)*(FHEmp=G$1),FH!$E$2:$AZ$97)</f>
        <v>0</v>
      </c>
      <c r="H82" s="250">
        <f>SUMPRODUCT((FH!$A$2:$A$97=$A82)*(FHEmp=H$1),FH!$E$2:$AZ$97)</f>
        <v>0</v>
      </c>
      <c r="I82" s="250">
        <f>SUMPRODUCT((FH!$A$2:$A$97=$A82)*(FHEmp=I$1),FH!$E$2:$AZ$97)</f>
        <v>0</v>
      </c>
      <c r="J82" s="250">
        <f>SUMPRODUCT((FH!$A$2:$A$97=$A82)*(FHEmp=J$1),FH!$E$2:$AZ$97)</f>
        <v>0</v>
      </c>
      <c r="K82" s="250">
        <f>SUMPRODUCT((FH!$A$2:$A$97=$A82)*(FHEmp=K$1),FH!$E$2:$AZ$97)</f>
        <v>0</v>
      </c>
      <c r="L82" s="250">
        <f>SUMPRODUCT((FH!$A$2:$A$97=$A82)*(FHEmp=L$1),FH!$E$2:$AZ$97)</f>
        <v>0</v>
      </c>
      <c r="M82" s="250">
        <f>SUMPRODUCT((FH!$A$2:$A$97=$A82)*(FHEmp=M$1),FH!$E$2:$AZ$97)</f>
        <v>0</v>
      </c>
      <c r="N82" s="250">
        <f>SUMPRODUCT((FH!$A$2:$A$97=$A82)*(FHEmp=N$1),FH!$E$2:$AZ$97)</f>
        <v>0</v>
      </c>
      <c r="O82" s="250">
        <f>SUMPRODUCT((FH!$A$2:$A$97=$A82)*(FHEmp=O$1),FH!$E$2:$AZ$97)</f>
        <v>0</v>
      </c>
      <c r="P82" s="250">
        <f>SUMPRODUCT((FH!$A$2:$A$97=$A82)*(FHEmp=P$1),FH!$E$2:$AZ$97)</f>
        <v>0</v>
      </c>
      <c r="Q82" s="250">
        <f>SUMPRODUCT((FH!$A$2:$A$97=$A82)*(FHEmp=Q$1),FH!$E$2:$AZ$97)</f>
        <v>0</v>
      </c>
      <c r="R82" s="250">
        <f>SUMPRODUCT((FH!$A$2:$A$97=$A82)*(FHEmp=R$1),FH!$E$2:$AZ$97)</f>
        <v>0</v>
      </c>
      <c r="S82" s="250">
        <f>SUMPRODUCT((FH!$A$2:$A$97=$A82)*(FHEmp=S$1),FH!$E$2:$AZ$97)</f>
        <v>0</v>
      </c>
      <c r="T82" s="250">
        <f>SUMPRODUCT((FH!$A$2:$A$97=$A82)*(FHEmp=T$1),FH!$E$2:$AZ$97)</f>
        <v>0</v>
      </c>
      <c r="U82" s="250">
        <f>SUMPRODUCT((FH!$A$2:$A$97=$A82)*(FHEmp=U$1),FH!$E$2:$AZ$97)</f>
        <v>0</v>
      </c>
      <c r="V82" s="250">
        <f>SUMPRODUCT((FH!$A$2:$A$97=$A82)*(FHEmp=V$1),FH!$E$2:$AZ$97)</f>
        <v>0</v>
      </c>
      <c r="W82" s="250">
        <f>SUMPRODUCT((FH!$A$2:$A$97=$A82)*(FHEmp=W$1),FH!$E$2:$AZ$97)</f>
        <v>0</v>
      </c>
      <c r="X82" s="250">
        <f>SUMPRODUCT((FH!$A$2:$A$97=$A82)*(FHEmp=X$1),FH!$E$2:$AZ$97)</f>
        <v>0</v>
      </c>
      <c r="Y82" s="250">
        <f>SUMPRODUCT((FH!$A$2:$A$97=$A82)*(FHEmp=Y$1),FH!$E$2:$AZ$97)</f>
        <v>0</v>
      </c>
      <c r="Z82" s="250">
        <f>SUMPRODUCT((FH!$A$2:$A$97=$A82)*(FHEmp=Z$1),FH!$E$2:$AZ$97)</f>
        <v>0</v>
      </c>
      <c r="AA82" s="250">
        <f>SUMPRODUCT((FH!$A$2:$A$97=$A82)*(FHEmp=AA$1),FH!$E$2:$AZ$97)</f>
        <v>0</v>
      </c>
      <c r="AB82" s="250">
        <f>SUMPRODUCT((FH!$A$2:$A$97=$A82)*(FHEmp=AB$1),FH!$E$2:$AZ$97)</f>
        <v>0</v>
      </c>
      <c r="AC82" s="250">
        <f>SUMPRODUCT((FH!$A$2:$A$97=$A82)*(FHEmp=AC$1),FH!$E$2:$AZ$97)</f>
        <v>0</v>
      </c>
      <c r="AD82" s="250">
        <f>SUMPRODUCT((FH!$A$2:$A$97=$A82)*(FHEmp=AD$1),FH!$E$2:$AZ$97)</f>
        <v>0</v>
      </c>
      <c r="AE82" s="250">
        <f>SUMPRODUCT((FH!$A$2:$A$97=$A82)*(FHEmp=AE$1),FH!$E$2:$AZ$97)</f>
        <v>0</v>
      </c>
      <c r="AF82" s="250">
        <f>SUMPRODUCT((FH!$A$2:$A$97=$A82)*(FHEmp=AF$1),FH!$E$2:$AZ$97)</f>
        <v>0</v>
      </c>
      <c r="AG82" s="250">
        <f>SUMPRODUCT((FH!$A$2:$A$97=$A82)*(FHEmp=AG$1),FH!$E$2:$AZ$97)</f>
        <v>0</v>
      </c>
      <c r="AH82" s="250">
        <f>SUMPRODUCT((FH!$A$2:$A$97=$A82)*(FHEmp=AH$1),FH!$E$2:$AZ$97)</f>
        <v>0</v>
      </c>
      <c r="AI82" s="250">
        <f>SUMPRODUCT((FH!$A$2:$A$97=$A82)*(FHEmp=AI$1),FH!$E$2:$AZ$97)</f>
        <v>0</v>
      </c>
      <c r="AJ82" s="250">
        <f>SUMPRODUCT((FH!$A$2:$A$97=$A82)*(FHEmp=AJ$1),FH!$E$2:$AZ$97)</f>
        <v>0</v>
      </c>
      <c r="AK82" s="250">
        <f>SUMPRODUCT((FH!$A$2:$A$97=$A82)*(FHEmp=AK$1),FH!$E$2:$AZ$97)</f>
        <v>0</v>
      </c>
      <c r="AL82" s="250">
        <f>SUMPRODUCT((FH!$A$2:$A$97=$A82)*(FHEmp=AL$1),FH!$E$2:$AZ$97)</f>
        <v>0</v>
      </c>
      <c r="AM82" s="250">
        <f>SUMPRODUCT((FH!$A$2:$A$97=$A82)*(FHEmp=AM$1),FH!$E$2:$AZ$97)</f>
        <v>0</v>
      </c>
      <c r="AN82" s="250">
        <f>SUMPRODUCT((FH!$A$2:$A$97=$A82)*(FHEmp=AN$1),FH!$E$2:$AZ$97)</f>
        <v>0</v>
      </c>
      <c r="AO82" s="250">
        <f>SUMPRODUCT((FH!$A$2:$A$97=$A82)*(FHEmp=AO$1),FH!$E$2:$AZ$97)</f>
        <v>0</v>
      </c>
      <c r="AP82" s="250">
        <f>SUMPRODUCT((FH!$A$2:$A$97=$A82)*(FHEmp=AP$1),FH!$E$2:$AZ$97)</f>
        <v>0</v>
      </c>
      <c r="AQ82" s="250">
        <f>SUMPRODUCT((FH!$A$2:$A$97=$A82)*(FHEmp=AQ$1),FH!$E$2:$AZ$97)</f>
        <v>0</v>
      </c>
      <c r="AR82" s="250">
        <f>SUMPRODUCT((FH!$A$2:$A$97=$A82)*(FHEmp=AR$1),FH!$E$2:$AZ$97)</f>
        <v>0</v>
      </c>
      <c r="AS82" s="250">
        <f>SUMPRODUCT((FH!$A$2:$A$97=$A82)*(FHEmp=AS$1),FH!$E$2:$AZ$97)</f>
        <v>0</v>
      </c>
      <c r="AT82" s="250">
        <f>SUMPRODUCT((FH!$A$2:$A$97=$A82)*(FHEmp=AT$1),FH!$E$2:$AZ$97)</f>
        <v>0</v>
      </c>
      <c r="AU82" s="250">
        <f>SUMPRODUCT((FH!$A$2:$A$97=$A82)*(FHEmp=AU$1),FH!$E$2:$AZ$97)</f>
        <v>0</v>
      </c>
      <c r="AV82" s="250">
        <f>SUMPRODUCT((FH!$A$2:$A$97=$A82)*(FHEmp=AV$1),FH!$E$2:$AZ$97)</f>
        <v>0</v>
      </c>
      <c r="AW82" s="250">
        <f>SUMPRODUCT((FH!$A$2:$A$97=$A82)*(FHEmp=AW$1),FH!$E$2:$AZ$97)</f>
        <v>0</v>
      </c>
      <c r="AX82" s="467">
        <f>SUMPRODUCT((FH!$A$2:$A$97=$A82)*(FHEmp=AX$1),FH!$E$2:$AZ$97)</f>
        <v>0</v>
      </c>
      <c r="AZ82" s="246"/>
    </row>
    <row r="83" spans="1:52" s="271" customFormat="1" x14ac:dyDescent="0.2">
      <c r="A83" s="247">
        <f t="shared" si="14"/>
        <v>42543</v>
      </c>
      <c r="B83" s="253" t="str">
        <f>Total!$K$1</f>
        <v>T22</v>
      </c>
      <c r="C83" s="249">
        <f>SUMPRODUCT(('T22'!$A$2:$A$97=$A83)*(T22Emp=C$1),'T22'!$E$2:$AZ$97)</f>
        <v>0</v>
      </c>
      <c r="D83" s="250">
        <f>SUMPRODUCT(('T22'!$A$2:$A$97=$A83)*(T22Emp=D$1),'T22'!$E$2:$AZ$97)</f>
        <v>0</v>
      </c>
      <c r="E83" s="250">
        <f>SUMPRODUCT(('T22'!$A$2:$A$97=$A83)*(T22Emp=E$1),'T22'!$E$2:$AZ$97)</f>
        <v>0</v>
      </c>
      <c r="F83" s="250">
        <f>SUMPRODUCT(('T22'!$A$2:$A$97=$A83)*(T22Emp=F$1),'T22'!$E$2:$AZ$97)</f>
        <v>0</v>
      </c>
      <c r="G83" s="250">
        <f>SUMPRODUCT(('T22'!$A$2:$A$97=$A83)*(T22Emp=G$1),'T22'!$E$2:$AZ$97)</f>
        <v>0</v>
      </c>
      <c r="H83" s="250">
        <f>SUMPRODUCT(('T22'!$A$2:$A$97=$A83)*(T22Emp=H$1),'T22'!$E$2:$AZ$97)</f>
        <v>0</v>
      </c>
      <c r="I83" s="250">
        <f>SUMPRODUCT(('T22'!$A$2:$A$97=$A83)*(T22Emp=I$1),'T22'!$E$2:$AZ$97)</f>
        <v>0</v>
      </c>
      <c r="J83" s="250">
        <f>SUMPRODUCT(('T22'!$A$2:$A$97=$A83)*(T22Emp=J$1),'T22'!$E$2:$AZ$97)</f>
        <v>0</v>
      </c>
      <c r="K83" s="250">
        <f>SUMPRODUCT(('T22'!$A$2:$A$97=$A83)*(T22Emp=K$1),'T22'!$E$2:$AZ$97)</f>
        <v>0</v>
      </c>
      <c r="L83" s="250">
        <f>SUMPRODUCT(('T22'!$A$2:$A$97=$A83)*(T22Emp=L$1),'T22'!$E$2:$AZ$97)</f>
        <v>0</v>
      </c>
      <c r="M83" s="250">
        <f>SUMPRODUCT(('T22'!$A$2:$A$97=$A83)*(T22Emp=M$1),'T22'!$E$2:$AZ$97)</f>
        <v>0</v>
      </c>
      <c r="N83" s="250">
        <f>SUMPRODUCT(('T22'!$A$2:$A$97=$A83)*(T22Emp=N$1),'T22'!$E$2:$AZ$97)</f>
        <v>0</v>
      </c>
      <c r="O83" s="250">
        <f>SUMPRODUCT(('T22'!$A$2:$A$97=$A83)*(T22Emp=O$1),'T22'!$E$2:$AZ$97)</f>
        <v>0</v>
      </c>
      <c r="P83" s="250">
        <f>SUMPRODUCT(('T22'!$A$2:$A$97=$A83)*(T22Emp=P$1),'T22'!$E$2:$AZ$97)</f>
        <v>0</v>
      </c>
      <c r="Q83" s="250">
        <f>SUMPRODUCT(('T22'!$A$2:$A$97=$A83)*(T22Emp=Q$1),'T22'!$E$2:$AZ$97)</f>
        <v>0</v>
      </c>
      <c r="R83" s="250">
        <f>SUMPRODUCT(('T22'!$A$2:$A$97=$A83)*(T22Emp=R$1),'T22'!$E$2:$AZ$97)</f>
        <v>0</v>
      </c>
      <c r="S83" s="250">
        <f>SUMPRODUCT(('T22'!$A$2:$A$97=$A83)*(T22Emp=S$1),'T22'!$E$2:$AZ$97)</f>
        <v>0</v>
      </c>
      <c r="T83" s="250">
        <f>SUMPRODUCT(('T22'!$A$2:$A$97=$A83)*(T22Emp=T$1),'T22'!$E$2:$AZ$97)</f>
        <v>0</v>
      </c>
      <c r="U83" s="250">
        <f>SUMPRODUCT(('T22'!$A$2:$A$97=$A83)*(T22Emp=U$1),'T22'!$E$2:$AZ$97)</f>
        <v>0</v>
      </c>
      <c r="V83" s="250">
        <f>SUMPRODUCT(('T22'!$A$2:$A$97=$A83)*(T22Emp=V$1),'T22'!$E$2:$AZ$97)</f>
        <v>0</v>
      </c>
      <c r="W83" s="250">
        <f>SUMPRODUCT(('T22'!$A$2:$A$97=$A83)*(T22Emp=W$1),'T22'!$E$2:$AZ$97)</f>
        <v>0</v>
      </c>
      <c r="X83" s="250">
        <f>SUMPRODUCT(('T22'!$A$2:$A$97=$A83)*(T22Emp=X$1),'T22'!$E$2:$AZ$97)</f>
        <v>0</v>
      </c>
      <c r="Y83" s="250">
        <f>SUMPRODUCT(('T22'!$A$2:$A$97=$A83)*(T22Emp=Y$1),'T22'!$E$2:$AZ$97)</f>
        <v>0</v>
      </c>
      <c r="Z83" s="250">
        <f>SUMPRODUCT(('T22'!$A$2:$A$97=$A83)*(T22Emp=Z$1),'T22'!$E$2:$AZ$97)</f>
        <v>0</v>
      </c>
      <c r="AA83" s="250">
        <f>SUMPRODUCT(('T22'!$A$2:$A$97=$A83)*(T22Emp=AA$1),'T22'!$E$2:$AZ$97)</f>
        <v>0</v>
      </c>
      <c r="AB83" s="250">
        <f>SUMPRODUCT(('T22'!$A$2:$A$97=$A83)*(T22Emp=AB$1),'T22'!$E$2:$AZ$97)</f>
        <v>0</v>
      </c>
      <c r="AC83" s="250">
        <f>SUMPRODUCT(('T22'!$A$2:$A$97=$A83)*(T22Emp=AC$1),'T22'!$E$2:$AZ$97)</f>
        <v>0</v>
      </c>
      <c r="AD83" s="250">
        <f>SUMPRODUCT(('T22'!$A$2:$A$97=$A83)*(T22Emp=AD$1),'T22'!$E$2:$AZ$97)</f>
        <v>0</v>
      </c>
      <c r="AE83" s="250">
        <f>SUMPRODUCT(('T22'!$A$2:$A$97=$A83)*(T22Emp=AE$1),'T22'!$E$2:$AZ$97)</f>
        <v>0</v>
      </c>
      <c r="AF83" s="250">
        <f>SUMPRODUCT(('T22'!$A$2:$A$97=$A83)*(T22Emp=AF$1),'T22'!$E$2:$AZ$97)</f>
        <v>0</v>
      </c>
      <c r="AG83" s="250">
        <f>SUMPRODUCT(('T22'!$A$2:$A$97=$A83)*(T22Emp=AG$1),'T22'!$E$2:$AZ$97)</f>
        <v>0</v>
      </c>
      <c r="AH83" s="250">
        <f>SUMPRODUCT(('T22'!$A$2:$A$97=$A83)*(T22Emp=AH$1),'T22'!$E$2:$AZ$97)</f>
        <v>0</v>
      </c>
      <c r="AI83" s="250">
        <f>SUMPRODUCT(('T22'!$A$2:$A$97=$A83)*(T22Emp=AI$1),'T22'!$E$2:$AZ$97)</f>
        <v>0</v>
      </c>
      <c r="AJ83" s="250">
        <f>SUMPRODUCT(('T22'!$A$2:$A$97=$A83)*(T22Emp=AJ$1),'T22'!$E$2:$AZ$97)</f>
        <v>0</v>
      </c>
      <c r="AK83" s="250">
        <f>SUMPRODUCT(('T22'!$A$2:$A$97=$A83)*(T22Emp=AK$1),'T22'!$E$2:$AZ$97)</f>
        <v>0</v>
      </c>
      <c r="AL83" s="250">
        <f>SUMPRODUCT(('T22'!$A$2:$A$97=$A83)*(T22Emp=AL$1),'T22'!$E$2:$AZ$97)</f>
        <v>0</v>
      </c>
      <c r="AM83" s="250">
        <f>SUMPRODUCT(('T22'!$A$2:$A$97=$A83)*(T22Emp=AM$1),'T22'!$E$2:$AZ$97)</f>
        <v>0</v>
      </c>
      <c r="AN83" s="250">
        <f>SUMPRODUCT(('T22'!$A$2:$A$97=$A83)*(T22Emp=AN$1),'T22'!$E$2:$AZ$97)</f>
        <v>0</v>
      </c>
      <c r="AO83" s="250">
        <f>SUMPRODUCT(('T22'!$A$2:$A$97=$A83)*(T22Emp=AO$1),'T22'!$E$2:$AZ$97)</f>
        <v>0</v>
      </c>
      <c r="AP83" s="250">
        <f>SUMPRODUCT(('T22'!$A$2:$A$97=$A83)*(T22Emp=AP$1),'T22'!$E$2:$AZ$97)</f>
        <v>0</v>
      </c>
      <c r="AQ83" s="250">
        <f>SUMPRODUCT(('T22'!$A$2:$A$97=$A83)*(T22Emp=AQ$1),'T22'!$E$2:$AZ$97)</f>
        <v>0</v>
      </c>
      <c r="AR83" s="250">
        <f>SUMPRODUCT(('T22'!$A$2:$A$97=$A83)*(T22Emp=AR$1),'T22'!$E$2:$AZ$97)</f>
        <v>0</v>
      </c>
      <c r="AS83" s="250">
        <f>SUMPRODUCT(('T22'!$A$2:$A$97=$A83)*(T22Emp=AS$1),'T22'!$E$2:$AZ$97)</f>
        <v>0</v>
      </c>
      <c r="AT83" s="250">
        <f>SUMPRODUCT(('T22'!$A$2:$A$97=$A83)*(T22Emp=AT$1),'T22'!$E$2:$AZ$97)</f>
        <v>0</v>
      </c>
      <c r="AU83" s="250">
        <f>SUMPRODUCT(('T22'!$A$2:$A$97=$A83)*(T22Emp=AU$1),'T22'!$E$2:$AZ$97)</f>
        <v>0</v>
      </c>
      <c r="AV83" s="250">
        <f>SUMPRODUCT(('T22'!$A$2:$A$97=$A83)*(T22Emp=AV$1),'T22'!$E$2:$AZ$97)</f>
        <v>0</v>
      </c>
      <c r="AW83" s="250">
        <f>SUMPRODUCT(('T22'!$A$2:$A$97=$A83)*(T22Emp=AW$1),'T22'!$E$2:$AZ$97)</f>
        <v>0</v>
      </c>
      <c r="AX83" s="467">
        <f>SUMPRODUCT(('T22'!$A$2:$A$97=$A83)*(T22Emp=AX$1),'T22'!$E$2:$AZ$97)</f>
        <v>0</v>
      </c>
      <c r="AZ83" s="246"/>
    </row>
    <row r="84" spans="1:52" s="271" customFormat="1" x14ac:dyDescent="0.2">
      <c r="A84" s="247">
        <f t="shared" si="14"/>
        <v>42543</v>
      </c>
      <c r="B84" s="254" t="str">
        <f>Total!$L$1</f>
        <v>RF</v>
      </c>
      <c r="C84" s="249">
        <f>SUMPRODUCT((RF!$A$2:$A$17=$A84)*(RFEmp=C$1)*(RF!$H$21:$AO$21="RF Valet"),RF!$H$2:$AO$17)</f>
        <v>0</v>
      </c>
      <c r="D84" s="250">
        <f>SUMPRODUCT((RF!$A$2:$A$17=$A84)*(RFEmp=D$1)*(RF!$H$21:$AO$21="RF Valet"),RF!$H$2:$AO$17)</f>
        <v>0</v>
      </c>
      <c r="E84" s="250">
        <f>SUMPRODUCT((RF!$A$2:$A$17=$A84)*(RFEmp=E$1)*(RF!$H$21:$AO$21="RF Valet"),RF!$H$2:$AO$17)</f>
        <v>0</v>
      </c>
      <c r="F84" s="250">
        <f>SUMPRODUCT((RF!$A$2:$A$17=$A84)*(RFEmp=F$1)*(RF!$H$21:$AO$21="RF Valet"),RF!$H$2:$AO$17)</f>
        <v>0</v>
      </c>
      <c r="G84" s="250">
        <f>SUMPRODUCT((RF!$A$2:$A$17=$A84)*(RFEmp=G$1)*(RF!$H$21:$AO$21="RF Valet"),RF!$H$2:$AO$17)</f>
        <v>0</v>
      </c>
      <c r="H84" s="250">
        <f>SUMPRODUCT((RF!$A$2:$A$17=$A84)*(RFEmp=H$1)*(RF!$H$21:$AO$21="RF Valet"),RF!$H$2:$AO$17)</f>
        <v>0</v>
      </c>
      <c r="I84" s="250">
        <f>SUMPRODUCT((RF!$A$2:$A$17=$A84)*(RFEmp=I$1)*(RF!$H$21:$AO$21="RF Valet"),RF!$H$2:$AO$17)</f>
        <v>0</v>
      </c>
      <c r="J84" s="250">
        <f>SUMPRODUCT((RF!$A$2:$A$17=$A84)*(RFEmp=J$1)*(RF!$H$21:$AO$21="RF Valet"),RF!$H$2:$AO$17)</f>
        <v>0</v>
      </c>
      <c r="K84" s="250">
        <f>SUMPRODUCT((RF!$A$2:$A$17=$A84)*(RFEmp=K$1)*(RF!$H$21:$AO$21="RF Valet"),RF!$H$2:$AO$17)</f>
        <v>0</v>
      </c>
      <c r="L84" s="250">
        <f>SUMPRODUCT((RF!$A$2:$A$17=$A84)*(RFEmp=L$1)*(RF!$H$21:$AO$21="RF Valet"),RF!$H$2:$AO$17)</f>
        <v>0</v>
      </c>
      <c r="M84" s="250">
        <f>SUMPRODUCT((RF!$A$2:$A$17=$A84)*(RFEmp=M$1)*(RF!$H$21:$AO$21="RF Valet"),RF!$H$2:$AO$17)</f>
        <v>0</v>
      </c>
      <c r="N84" s="250">
        <f>SUMPRODUCT((RF!$A$2:$A$17=$A84)*(RFEmp=N$1)*(RF!$H$21:$AO$21="RF Valet"),RF!$H$2:$AO$17)</f>
        <v>0</v>
      </c>
      <c r="O84" s="250">
        <f>SUMPRODUCT((RF!$A$2:$A$17=$A84)*(RFEmp=O$1)*(RF!$H$21:$AO$21="RF Valet"),RF!$H$2:$AO$17)</f>
        <v>0</v>
      </c>
      <c r="P84" s="250">
        <f>SUMPRODUCT((RF!$A$2:$A$17=$A84)*(RFEmp=P$1)*(RF!$H$21:$AO$21="RF Valet"),RF!$H$2:$AO$17)</f>
        <v>0</v>
      </c>
      <c r="Q84" s="250">
        <f>SUMPRODUCT((RF!$A$2:$A$17=$A84)*(RFEmp=Q$1)*(RF!$H$21:$AO$21="RF Valet"),RF!$H$2:$AO$17)</f>
        <v>0</v>
      </c>
      <c r="R84" s="250">
        <f>SUMPRODUCT((RF!$A$2:$A$17=$A84)*(RFEmp=R$1)*(RF!$H$21:$AO$21="RF Valet"),RF!$H$2:$AO$17)</f>
        <v>0</v>
      </c>
      <c r="S84" s="250">
        <f>SUMPRODUCT((RF!$A$2:$A$17=$A84)*(RFEmp=S$1)*(RF!$H$21:$AO$21="RF Valet"),RF!$H$2:$AO$17)</f>
        <v>0</v>
      </c>
      <c r="T84" s="250">
        <f>SUMPRODUCT((RF!$A$2:$A$17=$A84)*(RFEmp=T$1)*(RF!$H$21:$AO$21="RF Valet"),RF!$H$2:$AO$17)</f>
        <v>0</v>
      </c>
      <c r="U84" s="250">
        <f>SUMPRODUCT((RF!$A$2:$A$17=$A84)*(RFEmp=U$1)*(RF!$H$21:$AO$21="RF Valet"),RF!$H$2:$AO$17)</f>
        <v>0</v>
      </c>
      <c r="V84" s="250">
        <f>SUMPRODUCT((RF!$A$2:$A$17=$A84)*(RFEmp=V$1)*(RF!$H$21:$AO$21="RF Valet"),RF!$H$2:$AO$17)</f>
        <v>0</v>
      </c>
      <c r="W84" s="250">
        <f>SUMPRODUCT((RF!$A$2:$A$17=$A84)*(RFEmp=W$1)*(RF!$H$21:$AO$21="RF Valet"),RF!$H$2:$AO$17)</f>
        <v>0</v>
      </c>
      <c r="X84" s="250">
        <f>SUMPRODUCT((RF!$A$2:$A$17=$A84)*(RFEmp=X$1)*(RF!$H$21:$AO$21="RF Valet"),RF!$H$2:$AO$17)</f>
        <v>0</v>
      </c>
      <c r="Y84" s="250">
        <f>SUMPRODUCT((RF!$A$2:$A$17=$A84)*(RFEmp=Y$1)*(RF!$H$21:$AO$21="RF Valet"),RF!$H$2:$AO$17)</f>
        <v>0</v>
      </c>
      <c r="Z84" s="250">
        <f>SUMPRODUCT((RF!$A$2:$A$17=$A84)*(RFEmp=Z$1)*(RF!$H$21:$AO$21="RF Valet"),RF!$H$2:$AO$17)</f>
        <v>0</v>
      </c>
      <c r="AA84" s="250">
        <f>SUMPRODUCT((RF!$A$2:$A$17=$A84)*(RFEmp=AA$1)*(RF!$H$21:$AO$21="RF Valet"),RF!$H$2:$AO$17)</f>
        <v>0</v>
      </c>
      <c r="AB84" s="250">
        <f>SUMPRODUCT((RF!$A$2:$A$17=$A84)*(RFEmp=AB$1)*(RF!$H$21:$AO$21="RF Valet"),RF!$H$2:$AO$17)</f>
        <v>0</v>
      </c>
      <c r="AC84" s="250">
        <f>SUMPRODUCT((RF!$A$2:$A$17=$A84)*(RFEmp=AC$1)*(RF!$H$21:$AO$21="RF Valet"),RF!$H$2:$AO$17)</f>
        <v>0</v>
      </c>
      <c r="AD84" s="250">
        <f>SUMPRODUCT((RF!$A$2:$A$17=$A84)*(RFEmp=AD$1)*(RF!$H$21:$AO$21="RF Valet"),RF!$H$2:$AO$17)</f>
        <v>0</v>
      </c>
      <c r="AE84" s="250">
        <f>SUMPRODUCT((RF!$A$2:$A$17=$A84)*(RFEmp=AE$1)*(RF!$H$21:$AO$21="RF Valet"),RF!$H$2:$AO$17)</f>
        <v>0</v>
      </c>
      <c r="AF84" s="250">
        <f>SUMPRODUCT((RF!$A$2:$A$17=$A84)*(RFEmp=AF$1)*(RF!$H$21:$AO$21="RF Valet"),RF!$H$2:$AO$17)</f>
        <v>0</v>
      </c>
      <c r="AG84" s="250">
        <f>SUMPRODUCT((RF!$A$2:$A$17=$A84)*(RFEmp=AG$1)*(RF!$H$21:$AO$21="RF Valet"),RF!$H$2:$AO$17)</f>
        <v>0</v>
      </c>
      <c r="AH84" s="250">
        <f>SUMPRODUCT((RF!$A$2:$A$17=$A84)*(RFEmp=AH$1)*(RF!$H$21:$AO$21="RF Valet"),RF!$H$2:$AO$17)</f>
        <v>0</v>
      </c>
      <c r="AI84" s="250">
        <f>SUMPRODUCT((RF!$A$2:$A$17=$A84)*(RFEmp=AI$1)*(RF!$H$21:$AO$21="RF Valet"),RF!$H$2:$AO$17)</f>
        <v>0</v>
      </c>
      <c r="AJ84" s="250">
        <f>SUMPRODUCT((RF!$A$2:$A$17=$A84)*(RFEmp=AJ$1)*(RF!$H$21:$AO$21="RF Valet"),RF!$H$2:$AO$17)</f>
        <v>0</v>
      </c>
      <c r="AK84" s="250">
        <f>SUMPRODUCT((RF!$A$2:$A$17=$A84)*(RFEmp=AK$1)*(RF!$H$21:$AO$21="RF Valet"),RF!$H$2:$AO$17)</f>
        <v>0</v>
      </c>
      <c r="AL84" s="250">
        <f>SUMPRODUCT((RF!$A$2:$A$17=$A84)*(RFEmp=AL$1)*(RF!$H$21:$AO$21="RF Valet"),RF!$H$2:$AO$17)</f>
        <v>0</v>
      </c>
      <c r="AM84" s="250">
        <f>SUMPRODUCT((RF!$A$2:$A$17=$A84)*(RFEmp=AM$1)*(RF!$H$21:$AO$21="RF Valet"),RF!$H$2:$AO$17)</f>
        <v>0</v>
      </c>
      <c r="AN84" s="250">
        <f>SUMPRODUCT((RF!$A$2:$A$17=$A84)*(RFEmp=AN$1)*(RF!$H$21:$AO$21="RF Valet"),RF!$H$2:$AO$17)</f>
        <v>0</v>
      </c>
      <c r="AO84" s="250">
        <f>SUMPRODUCT((RF!$A$2:$A$17=$A84)*(RFEmp=AO$1)*(RF!$H$21:$AO$21="RF Valet"),RF!$H$2:$AO$17)</f>
        <v>0</v>
      </c>
      <c r="AP84" s="250">
        <f>SUMPRODUCT((RF!$A$2:$A$17=$A84)*(RFEmp=AP$1)*(RF!$H$21:$AO$21="RF Valet"),RF!$H$2:$AO$17)</f>
        <v>0</v>
      </c>
      <c r="AQ84" s="250">
        <f>SUMPRODUCT((RF!$A$2:$A$17=$A84)*(RFEmp=AQ$1)*(RF!$H$21:$AO$21="RF Valet"),RF!$H$2:$AO$17)</f>
        <v>0</v>
      </c>
      <c r="AR84" s="250">
        <f>SUMPRODUCT((RF!$A$2:$A$17=$A84)*(RFEmp=AR$1)*(RF!$H$21:$AO$21="RF Valet"),RF!$H$2:$AO$17)</f>
        <v>0</v>
      </c>
      <c r="AS84" s="250">
        <f>SUMPRODUCT((RF!$A$2:$A$17=$A84)*(RFEmp=AS$1)*(RF!$H$21:$AO$21="RF Valet"),RF!$H$2:$AO$17)</f>
        <v>0</v>
      </c>
      <c r="AT84" s="250">
        <f>SUMPRODUCT((RF!$A$2:$A$17=$A84)*(RFEmp=AT$1)*(RF!$H$21:$AO$21="RF Valet"),RF!$H$2:$AO$17)</f>
        <v>0</v>
      </c>
      <c r="AU84" s="250">
        <f>SUMPRODUCT((RF!$A$2:$A$17=$A84)*(RFEmp=AU$1)*(RF!$H$21:$AO$21="RF Valet"),RF!$H$2:$AO$17)</f>
        <v>0</v>
      </c>
      <c r="AV84" s="250">
        <f>SUMPRODUCT((RF!$A$2:$A$17=$A84)*(RFEmp=AV$1)*(RF!$H$21:$AO$21="RF Valet"),RF!$H$2:$AO$17)</f>
        <v>0</v>
      </c>
      <c r="AW84" s="250">
        <f>SUMPRODUCT((RF!$A$2:$A$17=$A84)*(RFEmp=AW$1)*(RF!$H$21:$AO$21="RF Valet"),RF!$H$2:$AO$17)</f>
        <v>0</v>
      </c>
      <c r="AX84" s="467">
        <f>SUMPRODUCT((RF!$A$2:$A$17=$A84)*(RFEmp=AX$1)*(RF!$H$21:$AO$21="RF Valet"),RF!$H$2:$AO$17)</f>
        <v>0</v>
      </c>
      <c r="AZ84" s="246"/>
    </row>
    <row r="85" spans="1:52" s="271" customFormat="1" x14ac:dyDescent="0.2">
      <c r="A85" s="247">
        <f t="shared" si="14"/>
        <v>42543</v>
      </c>
      <c r="B85" s="571" t="s">
        <v>140</v>
      </c>
      <c r="C85" s="249">
        <f>SUMPRODUCT(('RC'!$A$2:$A$17=$A85)*(RCEmp=C$1),'RC'!$D$2:$AK$17)</f>
        <v>0</v>
      </c>
      <c r="D85" s="250">
        <f>SUMPRODUCT(('RC'!$A$2:$A$17=$A85)*(RCEmp=D$1),'RC'!$D$2:$AK$17)</f>
        <v>0</v>
      </c>
      <c r="E85" s="250">
        <f>SUMPRODUCT(('RC'!$A$2:$A$17=$A85)*(RCEmp=E$1),'RC'!$D$2:$AK$17)</f>
        <v>0</v>
      </c>
      <c r="F85" s="250">
        <f>SUMPRODUCT(('RC'!$A$2:$A$17=$A85)*(RCEmp=F$1),'RC'!$D$2:$AK$17)</f>
        <v>0</v>
      </c>
      <c r="G85" s="250">
        <f>SUMPRODUCT(('RC'!$A$2:$A$17=$A85)*(RCEmp=G$1),'RC'!$D$2:$AK$17)</f>
        <v>0</v>
      </c>
      <c r="H85" s="250">
        <f>SUMPRODUCT(('RC'!$A$2:$A$17=$A85)*(RCEmp=H$1),'RC'!$D$2:$AK$17)</f>
        <v>0</v>
      </c>
      <c r="I85" s="250">
        <f>SUMPRODUCT(('RC'!$A$2:$A$17=$A85)*(RCEmp=I$1),'RC'!$D$2:$AK$17)</f>
        <v>0</v>
      </c>
      <c r="J85" s="250">
        <f>SUMPRODUCT(('RC'!$A$2:$A$17=$A85)*(RCEmp=J$1),'RC'!$D$2:$AK$17)</f>
        <v>0</v>
      </c>
      <c r="K85" s="250">
        <f>SUMPRODUCT(('RC'!$A$2:$A$17=$A85)*(RCEmp=K$1),'RC'!$D$2:$AK$17)</f>
        <v>0</v>
      </c>
      <c r="L85" s="250">
        <f>SUMPRODUCT(('RC'!$A$2:$A$17=$A85)*(RCEmp=L$1),'RC'!$D$2:$AK$17)</f>
        <v>0</v>
      </c>
      <c r="M85" s="250">
        <f>SUMPRODUCT(('RC'!$A$2:$A$17=$A85)*(RCEmp=M$1),'RC'!$D$2:$AK$17)</f>
        <v>0</v>
      </c>
      <c r="N85" s="250">
        <f>SUMPRODUCT(('RC'!$A$2:$A$17=$A85)*(RCEmp=N$1),'RC'!$D$2:$AK$17)</f>
        <v>8.75</v>
      </c>
      <c r="O85" s="250">
        <f>SUMPRODUCT(('RC'!$A$2:$A$17=$A85)*(RCEmp=O$1),'RC'!$D$2:$AK$17)</f>
        <v>0</v>
      </c>
      <c r="P85" s="250">
        <f>SUMPRODUCT(('RC'!$A$2:$A$17=$A85)*(RCEmp=P$1),'RC'!$D$2:$AK$17)</f>
        <v>0</v>
      </c>
      <c r="Q85" s="250">
        <f>SUMPRODUCT(('RC'!$A$2:$A$17=$A85)*(RCEmp=Q$1),'RC'!$D$2:$AK$17)</f>
        <v>0</v>
      </c>
      <c r="R85" s="250">
        <f>SUMPRODUCT(('RC'!$A$2:$A$17=$A85)*(RCEmp=R$1),'RC'!$D$2:$AK$17)</f>
        <v>0</v>
      </c>
      <c r="S85" s="250">
        <f>SUMPRODUCT(('RC'!$A$2:$A$17=$A85)*(RCEmp=S$1),'RC'!$D$2:$AK$17)</f>
        <v>0</v>
      </c>
      <c r="T85" s="250">
        <f>SUMPRODUCT(('RC'!$A$2:$A$17=$A85)*(RCEmp=T$1),'RC'!$D$2:$AK$17)</f>
        <v>0</v>
      </c>
      <c r="U85" s="250">
        <f>SUMPRODUCT(('RC'!$A$2:$A$17=$A85)*(RCEmp=U$1),'RC'!$D$2:$AK$17)</f>
        <v>0</v>
      </c>
      <c r="V85" s="250">
        <f>SUMPRODUCT(('RC'!$A$2:$A$17=$A85)*(RCEmp=V$1),'RC'!$D$2:$AK$17)</f>
        <v>0</v>
      </c>
      <c r="W85" s="250">
        <f>SUMPRODUCT(('RC'!$A$2:$A$17=$A85)*(RCEmp=W$1),'RC'!$D$2:$AK$17)</f>
        <v>0</v>
      </c>
      <c r="X85" s="250">
        <f>SUMPRODUCT(('RC'!$A$2:$A$17=$A85)*(RCEmp=X$1),'RC'!$D$2:$AK$17)</f>
        <v>0</v>
      </c>
      <c r="Y85" s="250">
        <f>SUMPRODUCT(('RC'!$A$2:$A$17=$A85)*(RCEmp=Y$1),'RC'!$D$2:$AK$17)</f>
        <v>0</v>
      </c>
      <c r="Z85" s="250">
        <f>SUMPRODUCT(('RC'!$A$2:$A$17=$A85)*(RCEmp=Z$1),'RC'!$D$2:$AK$17)</f>
        <v>0</v>
      </c>
      <c r="AA85" s="250">
        <f>SUMPRODUCT(('RC'!$A$2:$A$17=$A85)*(RCEmp=AA$1),'RC'!$D$2:$AK$17)</f>
        <v>0</v>
      </c>
      <c r="AB85" s="250">
        <f>SUMPRODUCT(('RC'!$A$2:$A$17=$A85)*(RCEmp=AB$1),'RC'!$D$2:$AK$17)</f>
        <v>0</v>
      </c>
      <c r="AC85" s="250">
        <f>SUMPRODUCT(('RC'!$A$2:$A$17=$A85)*(RCEmp=AC$1),'RC'!$D$2:$AK$17)</f>
        <v>0</v>
      </c>
      <c r="AD85" s="250">
        <f>SUMPRODUCT(('RC'!$A$2:$A$17=$A85)*(RCEmp=AD$1),'RC'!$D$2:$AK$17)</f>
        <v>0</v>
      </c>
      <c r="AE85" s="250">
        <f>SUMPRODUCT(('RC'!$A$2:$A$17=$A85)*(RCEmp=AE$1),'RC'!$D$2:$AK$17)</f>
        <v>0</v>
      </c>
      <c r="AF85" s="250">
        <f>SUMPRODUCT(('RC'!$A$2:$A$17=$A85)*(RCEmp=AF$1),'RC'!$D$2:$AK$17)</f>
        <v>0</v>
      </c>
      <c r="AG85" s="250">
        <f>SUMPRODUCT(('RC'!$A$2:$A$17=$A85)*(RCEmp=AG$1),'RC'!$D$2:$AK$17)</f>
        <v>0</v>
      </c>
      <c r="AH85" s="250">
        <f>SUMPRODUCT(('RC'!$A$2:$A$17=$A85)*(RCEmp=AH$1),'RC'!$D$2:$AK$17)</f>
        <v>0</v>
      </c>
      <c r="AI85" s="250">
        <f>SUMPRODUCT(('RC'!$A$2:$A$17=$A85)*(RCEmp=AI$1),'RC'!$D$2:$AK$17)</f>
        <v>0</v>
      </c>
      <c r="AJ85" s="250">
        <f>SUMPRODUCT(('RC'!$A$2:$A$17=$A85)*(RCEmp=AJ$1),'RC'!$D$2:$AK$17)</f>
        <v>0</v>
      </c>
      <c r="AK85" s="250">
        <f>SUMPRODUCT(('RC'!$A$2:$A$17=$A85)*(RCEmp=AK$1),'RC'!$D$2:$AK$17)</f>
        <v>0</v>
      </c>
      <c r="AL85" s="250">
        <f>SUMPRODUCT(('RC'!$A$2:$A$17=$A85)*(RCEmp=AL$1),'RC'!$D$2:$AK$17)</f>
        <v>0</v>
      </c>
      <c r="AM85" s="250">
        <f>SUMPRODUCT(('RC'!$A$2:$A$17=$A85)*(RCEmp=AM$1),'RC'!$D$2:$AK$17)</f>
        <v>0</v>
      </c>
      <c r="AN85" s="250">
        <f>SUMPRODUCT(('RC'!$A$2:$A$17=$A85)*(RCEmp=AN$1),'RC'!$D$2:$AK$17)</f>
        <v>0</v>
      </c>
      <c r="AO85" s="250">
        <f>SUMPRODUCT(('RC'!$A$2:$A$17=$A85)*(RCEmp=AO$1),'RC'!$D$2:$AK$17)</f>
        <v>0</v>
      </c>
      <c r="AP85" s="250">
        <f>SUMPRODUCT(('RC'!$A$2:$A$17=$A85)*(RCEmp=AP$1),'RC'!$D$2:$AK$17)</f>
        <v>0</v>
      </c>
      <c r="AQ85" s="250">
        <f>SUMPRODUCT(('RC'!$A$2:$A$17=$A85)*(RCEmp=AQ$1),'RC'!$D$2:$AK$17)</f>
        <v>0</v>
      </c>
      <c r="AR85" s="250">
        <f>SUMPRODUCT(('RC'!$A$2:$A$17=$A85)*(RCEmp=AR$1),'RC'!$D$2:$AK$17)</f>
        <v>0</v>
      </c>
      <c r="AS85" s="250">
        <f>SUMPRODUCT(('RC'!$A$2:$A$17=$A85)*(RCEmp=AS$1),'RC'!$D$2:$AK$17)</f>
        <v>0</v>
      </c>
      <c r="AT85" s="250">
        <f>SUMPRODUCT(('RC'!$A$2:$A$17=$A85)*(RCEmp=AT$1),'RC'!$D$2:$AK$17)</f>
        <v>0</v>
      </c>
      <c r="AU85" s="250">
        <f>SUMPRODUCT(('RC'!$A$2:$A$17=$A85)*(RCEmp=AU$1),'RC'!$D$2:$AK$17)</f>
        <v>0</v>
      </c>
      <c r="AV85" s="250">
        <f>SUMPRODUCT(('RC'!$A$2:$A$17=$A85)*(RCEmp=AV$1),'RC'!$D$2:$AK$17)</f>
        <v>0</v>
      </c>
      <c r="AW85" s="250">
        <f>SUMPRODUCT(('RC'!$A$2:$A$17=$A85)*(RCEmp=AW$1),'RC'!$D$2:$AK$17)</f>
        <v>0</v>
      </c>
      <c r="AX85" s="467">
        <f>SUMPRODUCT(('RC'!$A$2:$A$17=$A85)*(RCEmp=AX$1),'RC'!$D$2:$AK$17)</f>
        <v>0</v>
      </c>
      <c r="AZ85" s="246"/>
    </row>
    <row r="86" spans="1:52" s="271" customFormat="1" x14ac:dyDescent="0.2">
      <c r="A86" s="247">
        <f t="shared" si="14"/>
        <v>42543</v>
      </c>
      <c r="B86" s="614" t="s">
        <v>155</v>
      </c>
      <c r="C86" s="249">
        <f>SUMPRODUCT((HoO!$A$2:$A$34=$A86)*(HoOEmp=C$1),HoO!$E$2:$Y$34)</f>
        <v>0</v>
      </c>
      <c r="D86" s="250">
        <f>SUMPRODUCT((HoO!$A$2:$A$34=$A86)*(HoOEmp=D$1),HoO!$E$2:$Y$34)</f>
        <v>0</v>
      </c>
      <c r="E86" s="250">
        <f>SUMPRODUCT((HoO!$A$2:$A$34=$A86)*(HoOEmp=E$1),HoO!$E$2:$Y$34)</f>
        <v>0</v>
      </c>
      <c r="F86" s="250">
        <f>SUMPRODUCT((HoO!$A$2:$A$34=$A86)*(HoOEmp=F$1),HoO!$E$2:$Y$34)</f>
        <v>0</v>
      </c>
      <c r="G86" s="250">
        <f>SUMPRODUCT((HoO!$A$2:$A$34=$A86)*(HoOEmp=G$1),HoO!$E$2:$Y$34)</f>
        <v>0</v>
      </c>
      <c r="H86" s="250">
        <f>SUMPRODUCT((HoO!$A$2:$A$34=$A86)*(HoOEmp=H$1),HoO!$E$2:$Y$34)</f>
        <v>0</v>
      </c>
      <c r="I86" s="250">
        <f>SUMPRODUCT((HoO!$A$2:$A$34=$A86)*(HoOEmp=I$1),HoO!$E$2:$Y$34)</f>
        <v>0</v>
      </c>
      <c r="J86" s="250">
        <f>SUMPRODUCT((HoO!$A$2:$A$34=$A86)*(HoOEmp=J$1),HoO!$E$2:$Y$34)</f>
        <v>0</v>
      </c>
      <c r="K86" s="250">
        <f>SUMPRODUCT((HoO!$A$2:$A$34=$A86)*(HoOEmp=K$1),HoO!$E$2:$Y$34)</f>
        <v>0</v>
      </c>
      <c r="L86" s="250">
        <f>SUMPRODUCT((HoO!$A$2:$A$34=$A86)*(HoOEmp=L$1),HoO!$E$2:$Y$34)</f>
        <v>0</v>
      </c>
      <c r="M86" s="250">
        <f>SUMPRODUCT((HoO!$A$2:$A$34=$A86)*(HoOEmp=M$1),HoO!$E$2:$Y$34)</f>
        <v>0</v>
      </c>
      <c r="N86" s="250">
        <f>SUMPRODUCT((HoO!$A$2:$A$34=$A86)*(HoOEmp=N$1),HoO!$E$2:$Y$34)</f>
        <v>0</v>
      </c>
      <c r="O86" s="250">
        <f>SUMPRODUCT((HoO!$A$2:$A$34=$A86)*(HoOEmp=O$1),HoO!$E$2:$Y$34)</f>
        <v>0</v>
      </c>
      <c r="P86" s="250">
        <f>SUMPRODUCT((HoO!$A$2:$A$34=$A86)*(HoOEmp=P$1),HoO!$E$2:$Y$34)</f>
        <v>0</v>
      </c>
      <c r="Q86" s="250">
        <f>SUMPRODUCT((HoO!$A$2:$A$34=$A86)*(HoOEmp=Q$1),HoO!$E$2:$Y$34)</f>
        <v>0</v>
      </c>
      <c r="R86" s="250">
        <f>SUMPRODUCT((HoO!$A$2:$A$34=$A86)*(HoOEmp=R$1),HoO!$E$2:$Y$34)</f>
        <v>0</v>
      </c>
      <c r="S86" s="250">
        <f>SUMPRODUCT((HoO!$A$2:$A$34=$A86)*(HoOEmp=S$1),HoO!$E$2:$Y$34)</f>
        <v>0</v>
      </c>
      <c r="T86" s="250">
        <f>SUMPRODUCT((HoO!$A$2:$A$34=$A86)*(HoOEmp=T$1),HoO!$E$2:$Y$34)</f>
        <v>0</v>
      </c>
      <c r="U86" s="250">
        <f>SUMPRODUCT((HoO!$A$2:$A$34=$A86)*(HoOEmp=U$1),HoO!$E$2:$Y$34)</f>
        <v>0</v>
      </c>
      <c r="V86" s="250">
        <f>SUMPRODUCT((HoO!$A$2:$A$34=$A86)*(HoOEmp=V$1),HoO!$E$2:$Y$34)</f>
        <v>0</v>
      </c>
      <c r="W86" s="250">
        <f>SUMPRODUCT((HoO!$A$2:$A$34=$A86)*(HoOEmp=W$1),HoO!$E$2:$Y$34)</f>
        <v>0</v>
      </c>
      <c r="X86" s="250">
        <f>SUMPRODUCT((HoO!$A$2:$A$34=$A86)*(HoOEmp=X$1),HoO!$E$2:$Y$34)</f>
        <v>0</v>
      </c>
      <c r="Y86" s="250">
        <f>SUMPRODUCT((HoO!$A$2:$A$34=$A86)*(HoOEmp=Y$1),HoO!$E$2:$Y$34)</f>
        <v>0</v>
      </c>
      <c r="Z86" s="250">
        <f>SUMPRODUCT((HoO!$A$2:$A$34=$A86)*(HoOEmp=Z$1),HoO!$E$2:$Y$34)</f>
        <v>0</v>
      </c>
      <c r="AA86" s="250">
        <f>SUMPRODUCT((HoO!$A$2:$A$34=$A86)*(HoOEmp=AA$1),HoO!$E$2:$Y$34)</f>
        <v>0</v>
      </c>
      <c r="AB86" s="250">
        <f>SUMPRODUCT((HoO!$A$2:$A$34=$A86)*(HoOEmp=AB$1),HoO!$E$2:$Y$34)</f>
        <v>0</v>
      </c>
      <c r="AC86" s="250">
        <f>SUMPRODUCT((HoO!$A$2:$A$34=$A86)*(HoOEmp=AC$1),HoO!$E$2:$Y$34)</f>
        <v>0</v>
      </c>
      <c r="AD86" s="250">
        <f>SUMPRODUCT((HoO!$A$2:$A$34=$A86)*(HoOEmp=AD$1),HoO!$E$2:$Y$34)</f>
        <v>0</v>
      </c>
      <c r="AE86" s="250">
        <f>SUMPRODUCT((HoO!$A$2:$A$34=$A86)*(HoOEmp=AE$1),HoO!$E$2:$Y$34)</f>
        <v>0</v>
      </c>
      <c r="AF86" s="250">
        <f>SUMPRODUCT((HoO!$A$2:$A$34=$A86)*(HoOEmp=AF$1),HoO!$E$2:$Y$34)</f>
        <v>0</v>
      </c>
      <c r="AG86" s="250">
        <f>SUMPRODUCT((HoO!$A$2:$A$34=$A86)*(HoOEmp=AG$1),HoO!$E$2:$Y$34)</f>
        <v>0</v>
      </c>
      <c r="AH86" s="250">
        <f>SUMPRODUCT((HoO!$A$2:$A$34=$A86)*(HoOEmp=AH$1),HoO!$E$2:$Y$34)</f>
        <v>0</v>
      </c>
      <c r="AI86" s="250">
        <f>SUMPRODUCT((HoO!$A$2:$A$34=$A86)*(HoOEmp=AI$1),HoO!$E$2:$Y$34)</f>
        <v>0</v>
      </c>
      <c r="AJ86" s="250">
        <f>SUMPRODUCT((HoO!$A$2:$A$34=$A86)*(HoOEmp=AJ$1),HoO!$E$2:$Y$34)</f>
        <v>0</v>
      </c>
      <c r="AK86" s="250">
        <f>SUMPRODUCT((HoO!$A$2:$A$34=$A86)*(HoOEmp=AK$1),HoO!$E$2:$Y$34)</f>
        <v>0</v>
      </c>
      <c r="AL86" s="250">
        <f>SUMPRODUCT((HoO!$A$2:$A$34=$A86)*(HoOEmp=AL$1),HoO!$E$2:$Y$34)</f>
        <v>0</v>
      </c>
      <c r="AM86" s="250">
        <f>SUMPRODUCT((HoO!$A$2:$A$34=$A86)*(HoOEmp=AM$1),HoO!$E$2:$Y$34)</f>
        <v>0</v>
      </c>
      <c r="AN86" s="250">
        <f>SUMPRODUCT((HoO!$A$2:$A$34=$A86)*(HoOEmp=AN$1),HoO!$E$2:$Y$34)</f>
        <v>0</v>
      </c>
      <c r="AO86" s="250">
        <f>SUMPRODUCT((HoO!$A$2:$A$34=$A86)*(HoOEmp=AO$1),HoO!$E$2:$Y$34)</f>
        <v>0</v>
      </c>
      <c r="AP86" s="250">
        <f>SUMPRODUCT((HoO!$A$2:$A$34=$A86)*(HoOEmp=AP$1),HoO!$E$2:$Y$34)</f>
        <v>0</v>
      </c>
      <c r="AQ86" s="250">
        <f>SUMPRODUCT((HoO!$A$2:$A$34=$A86)*(HoOEmp=AQ$1),HoO!$E$2:$Y$34)</f>
        <v>0</v>
      </c>
      <c r="AR86" s="250">
        <f>SUMPRODUCT((HoO!$A$2:$A$34=$A86)*(HoOEmp=AR$1),HoO!$E$2:$Y$34)</f>
        <v>0</v>
      </c>
      <c r="AS86" s="250">
        <f>SUMPRODUCT((HoO!$A$2:$A$34=$A86)*(HoOEmp=AS$1),HoO!$E$2:$Y$34)</f>
        <v>0</v>
      </c>
      <c r="AT86" s="250">
        <f>SUMPRODUCT((HoO!$A$2:$A$34=$A86)*(HoOEmp=AT$1),HoO!$E$2:$Y$34)</f>
        <v>0</v>
      </c>
      <c r="AU86" s="250">
        <f>SUMPRODUCT((HoO!$A$2:$A$34=$A86)*(HoOEmp=AU$1),HoO!$E$2:$Y$34)</f>
        <v>0</v>
      </c>
      <c r="AV86" s="250">
        <f>SUMPRODUCT((HoO!$A$2:$A$34=$A86)*(HoOEmp=AV$1),HoO!$E$2:$Y$34)</f>
        <v>0</v>
      </c>
      <c r="AW86" s="250">
        <f>SUMPRODUCT((HoO!$A$2:$A$34=$A86)*(HoOEmp=AW$1),HoO!$E$2:$Y$34)</f>
        <v>0</v>
      </c>
      <c r="AX86" s="467">
        <f>SUMPRODUCT((HoO!$A$2:$A$34=$A86)*(HoOEmp=AX$1),HoO!$E$2:$Y$34)</f>
        <v>0</v>
      </c>
      <c r="AZ86" s="246"/>
    </row>
    <row r="87" spans="1:52" s="271" customFormat="1" x14ac:dyDescent="0.2">
      <c r="A87" s="247">
        <f t="shared" si="14"/>
        <v>42543</v>
      </c>
      <c r="B87" s="255" t="s">
        <v>74</v>
      </c>
      <c r="C87" s="249">
        <f>SUMPRODUCT((TM!$A$2:$A$17=$A87)*(TMEmp=C$1),TM!$D$2:$AK$17)</f>
        <v>0</v>
      </c>
      <c r="D87" s="250">
        <f>SUMPRODUCT((TM!$A$2:$A$17=$A87)*(TMEmp=D$1),TM!$D$2:$AK$17)</f>
        <v>0</v>
      </c>
      <c r="E87" s="250">
        <f>SUMPRODUCT((TM!$A$2:$A$17=$A87)*(TMEmp=E$1),TM!$D$2:$AK$17)</f>
        <v>0</v>
      </c>
      <c r="F87" s="250">
        <f>SUMPRODUCT((TM!$A$2:$A$17=$A87)*(TMEmp=F$1),TM!$D$2:$AK$17)</f>
        <v>0</v>
      </c>
      <c r="G87" s="250">
        <f>SUMPRODUCT((TM!$A$2:$A$17=$A87)*(TMEmp=G$1),TM!$D$2:$AK$17)</f>
        <v>0</v>
      </c>
      <c r="H87" s="250">
        <f>SUMPRODUCT((TM!$A$2:$A$17=$A87)*(TMEmp=H$1),TM!$D$2:$AK$17)</f>
        <v>0</v>
      </c>
      <c r="I87" s="250">
        <f>SUMPRODUCT((TM!$A$2:$A$17=$A87)*(TMEmp=I$1),TM!$D$2:$AK$17)</f>
        <v>0</v>
      </c>
      <c r="J87" s="250">
        <f>SUMPRODUCT((TM!$A$2:$A$17=$A87)*(TMEmp=J$1),TM!$D$2:$AK$17)</f>
        <v>0</v>
      </c>
      <c r="K87" s="250">
        <f>SUMPRODUCT((TM!$A$2:$A$17=$A87)*(TMEmp=K$1),TM!$D$2:$AK$17)</f>
        <v>0</v>
      </c>
      <c r="L87" s="250">
        <f>SUMPRODUCT((TM!$A$2:$A$17=$A87)*(TMEmp=L$1),TM!$D$2:$AK$17)</f>
        <v>0</v>
      </c>
      <c r="M87" s="250">
        <f>SUMPRODUCT((TM!$A$2:$A$17=$A87)*(TMEmp=M$1),TM!$D$2:$AK$17)</f>
        <v>0</v>
      </c>
      <c r="N87" s="250">
        <f>SUMPRODUCT((TM!$A$2:$A$17=$A87)*(TMEmp=N$1),TM!$D$2:$AK$17)</f>
        <v>0</v>
      </c>
      <c r="O87" s="250">
        <f>SUMPRODUCT((TM!$A$2:$A$17=$A87)*(TMEmp=O$1),TM!$D$2:$AK$17)</f>
        <v>0</v>
      </c>
      <c r="P87" s="250">
        <f>SUMPRODUCT((TM!$A$2:$A$17=$A87)*(TMEmp=P$1),TM!$D$2:$AK$17)</f>
        <v>0</v>
      </c>
      <c r="Q87" s="250">
        <f>SUMPRODUCT((TM!$A$2:$A$17=$A87)*(TMEmp=Q$1),TM!$D$2:$AK$17)</f>
        <v>0</v>
      </c>
      <c r="R87" s="250">
        <f>SUMPRODUCT((TM!$A$2:$A$17=$A87)*(TMEmp=R$1),TM!$D$2:$AK$17)</f>
        <v>0</v>
      </c>
      <c r="S87" s="250">
        <f>SUMPRODUCT((TM!$A$2:$A$17=$A87)*(TMEmp=S$1),TM!$D$2:$AK$17)</f>
        <v>0</v>
      </c>
      <c r="T87" s="250">
        <f>SUMPRODUCT((TM!$A$2:$A$17=$A87)*(TMEmp=T$1),TM!$D$2:$AK$17)</f>
        <v>0</v>
      </c>
      <c r="U87" s="250">
        <f>SUMPRODUCT((TM!$A$2:$A$17=$A87)*(TMEmp=U$1),TM!$D$2:$AK$17)</f>
        <v>0</v>
      </c>
      <c r="V87" s="250">
        <f>SUMPRODUCT((TM!$A$2:$A$17=$A87)*(TMEmp=V$1),TM!$D$2:$AK$17)</f>
        <v>0</v>
      </c>
      <c r="W87" s="250">
        <f>SUMPRODUCT((TM!$A$2:$A$17=$A87)*(TMEmp=W$1),TM!$D$2:$AK$17)</f>
        <v>0</v>
      </c>
      <c r="X87" s="250">
        <f>SUMPRODUCT((TM!$A$2:$A$17=$A87)*(TMEmp=X$1),TM!$D$2:$AK$17)</f>
        <v>0</v>
      </c>
      <c r="Y87" s="250">
        <f>SUMPRODUCT((TM!$A$2:$A$17=$A87)*(TMEmp=Y$1),TM!$D$2:$AK$17)</f>
        <v>0</v>
      </c>
      <c r="Z87" s="250">
        <f>SUMPRODUCT((TM!$A$2:$A$17=$A87)*(TMEmp=Z$1),TM!$D$2:$AK$17)</f>
        <v>0</v>
      </c>
      <c r="AA87" s="250">
        <f>SUMPRODUCT((TM!$A$2:$A$17=$A87)*(TMEmp=AA$1),TM!$D$2:$AK$17)</f>
        <v>0</v>
      </c>
      <c r="AB87" s="250">
        <f>SUMPRODUCT((TM!$A$2:$A$17=$A87)*(TMEmp=AB$1),TM!$D$2:$AK$17)</f>
        <v>0</v>
      </c>
      <c r="AC87" s="250">
        <f>SUMPRODUCT((TM!$A$2:$A$17=$A87)*(TMEmp=AC$1),TM!$D$2:$AK$17)</f>
        <v>0</v>
      </c>
      <c r="AD87" s="250">
        <f>SUMPRODUCT((TM!$A$2:$A$17=$A87)*(TMEmp=AD$1),TM!$D$2:$AK$17)</f>
        <v>0</v>
      </c>
      <c r="AE87" s="250">
        <f>SUMPRODUCT((TM!$A$2:$A$17=$A87)*(TMEmp=AE$1),TM!$D$2:$AK$17)</f>
        <v>0</v>
      </c>
      <c r="AF87" s="250">
        <f>SUMPRODUCT((TM!$A$2:$A$17=$A87)*(TMEmp=AF$1),TM!$D$2:$AK$17)</f>
        <v>0</v>
      </c>
      <c r="AG87" s="250">
        <f>SUMPRODUCT((TM!$A$2:$A$17=$A87)*(TMEmp=AG$1),TM!$D$2:$AK$17)</f>
        <v>0</v>
      </c>
      <c r="AH87" s="250">
        <f>SUMPRODUCT((TM!$A$2:$A$17=$A87)*(TMEmp=AH$1),TM!$D$2:$AK$17)</f>
        <v>0</v>
      </c>
      <c r="AI87" s="250">
        <f>SUMPRODUCT((TM!$A$2:$A$17=$A87)*(TMEmp=AI$1),TM!$D$2:$AK$17)</f>
        <v>0</v>
      </c>
      <c r="AJ87" s="250">
        <f>SUMPRODUCT((TM!$A$2:$A$17=$A87)*(TMEmp=AJ$1),TM!$D$2:$AK$17)</f>
        <v>0</v>
      </c>
      <c r="AK87" s="250">
        <f>SUMPRODUCT((TM!$A$2:$A$17=$A87)*(TMEmp=AK$1),TM!$D$2:$AK$17)</f>
        <v>0</v>
      </c>
      <c r="AL87" s="250">
        <f>SUMPRODUCT((TM!$A$2:$A$17=$A87)*(TMEmp=AL$1),TM!$D$2:$AK$17)</f>
        <v>0</v>
      </c>
      <c r="AM87" s="250">
        <f>SUMPRODUCT((TM!$A$2:$A$17=$A87)*(TMEmp=AM$1),TM!$D$2:$AK$17)</f>
        <v>0</v>
      </c>
      <c r="AN87" s="250">
        <f>SUMPRODUCT((TM!$A$2:$A$17=$A87)*(TMEmp=AN$1),TM!$D$2:$AK$17)</f>
        <v>0</v>
      </c>
      <c r="AO87" s="250">
        <f>SUMPRODUCT((TM!$A$2:$A$17=$A87)*(TMEmp=AO$1),TM!$D$2:$AK$17)</f>
        <v>0</v>
      </c>
      <c r="AP87" s="250">
        <f>SUMPRODUCT((TM!$A$2:$A$17=$A87)*(TMEmp=AP$1),TM!$D$2:$AK$17)</f>
        <v>0</v>
      </c>
      <c r="AQ87" s="250">
        <f>SUMPRODUCT((TM!$A$2:$A$17=$A87)*(TMEmp=AQ$1),TM!$D$2:$AK$17)</f>
        <v>0</v>
      </c>
      <c r="AR87" s="250">
        <f>SUMPRODUCT((TM!$A$2:$A$17=$A87)*(TMEmp=AR$1),TM!$D$2:$AK$17)</f>
        <v>0</v>
      </c>
      <c r="AS87" s="250">
        <f>SUMPRODUCT((TM!$A$2:$A$17=$A87)*(TMEmp=AS$1),TM!$D$2:$AK$17)</f>
        <v>0</v>
      </c>
      <c r="AT87" s="250">
        <f>SUMPRODUCT((TM!$A$2:$A$17=$A87)*(TMEmp=AT$1),TM!$D$2:$AK$17)</f>
        <v>0</v>
      </c>
      <c r="AU87" s="250">
        <f>SUMPRODUCT((TM!$A$2:$A$17=$A87)*(TMEmp=AU$1),TM!$D$2:$AK$17)</f>
        <v>0</v>
      </c>
      <c r="AV87" s="250">
        <f>SUMPRODUCT((TM!$A$2:$A$17=$A87)*(TMEmp=AV$1),TM!$D$2:$AK$17)</f>
        <v>0</v>
      </c>
      <c r="AW87" s="250">
        <f>SUMPRODUCT((TM!$A$2:$A$17=$A87)*(TMEmp=AW$1),TM!$D$2:$AK$17)</f>
        <v>0</v>
      </c>
      <c r="AX87" s="467">
        <f>SUMPRODUCT((TM!$A$2:$A$17=$A87)*(TMEmp=AX$1),TM!$D$2:$AK$17)</f>
        <v>0</v>
      </c>
      <c r="AZ87" s="246"/>
    </row>
    <row r="88" spans="1:52" s="271" customFormat="1" x14ac:dyDescent="0.2">
      <c r="A88" s="256">
        <f t="shared" si="14"/>
        <v>42543</v>
      </c>
      <c r="B88" s="257" t="s">
        <v>72</v>
      </c>
      <c r="C88" s="258">
        <f>SUMPRODUCT((PC!$A$2:$A$80=$A88)*(PCEmp=C$1),PC!$D$2:$BD$80)</f>
        <v>0</v>
      </c>
      <c r="D88" s="259">
        <f>SUMPRODUCT((PC!$A$2:$A$80=$A88)*(PCEmp=D$1),PC!$D$2:$BD$80)</f>
        <v>0</v>
      </c>
      <c r="E88" s="259">
        <f>SUMPRODUCT((PC!$A$2:$A$80=$A88)*(PCEmp=E$1),PC!$D$2:$BD$80)</f>
        <v>0</v>
      </c>
      <c r="F88" s="259">
        <f>SUMPRODUCT((PC!$A$2:$A$80=$A88)*(PCEmp=F$1),PC!$D$2:$BD$80)</f>
        <v>0</v>
      </c>
      <c r="G88" s="259">
        <f>SUMPRODUCT((PC!$A$2:$A$80=$A88)*(PCEmp=G$1),PC!$D$2:$BD$80)</f>
        <v>0</v>
      </c>
      <c r="H88" s="259">
        <f>SUMPRODUCT((PC!$A$2:$A$80=$A88)*(PCEmp=H$1),PC!$D$2:$BD$80)</f>
        <v>0</v>
      </c>
      <c r="I88" s="259">
        <f>SUMPRODUCT((PC!$A$2:$A$80=$A88)*(PCEmp=I$1),PC!$D$2:$BD$80)</f>
        <v>0</v>
      </c>
      <c r="J88" s="259">
        <f>SUMPRODUCT((PC!$A$2:$A$80=$A88)*(PCEmp=J$1),PC!$D$2:$BD$80)</f>
        <v>0</v>
      </c>
      <c r="K88" s="259">
        <f>SUMPRODUCT((PC!$A$2:$A$80=$A88)*(PCEmp=K$1),PC!$D$2:$BD$80)</f>
        <v>0</v>
      </c>
      <c r="L88" s="259">
        <f>SUMPRODUCT((PC!$A$2:$A$80=$A88)*(PCEmp=L$1),PC!$D$2:$BD$80)</f>
        <v>0</v>
      </c>
      <c r="M88" s="259">
        <f>SUMPRODUCT((PC!$A$2:$A$80=$A88)*(PCEmp=M$1),PC!$D$2:$BD$80)</f>
        <v>0</v>
      </c>
      <c r="N88" s="259">
        <f>SUMPRODUCT((PC!$A$2:$A$80=$A88)*(PCEmp=N$1),PC!$D$2:$BD$80)</f>
        <v>0</v>
      </c>
      <c r="O88" s="259">
        <f>SUMPRODUCT((PC!$A$2:$A$80=$A88)*(PCEmp=O$1),PC!$D$2:$BD$80)</f>
        <v>0</v>
      </c>
      <c r="P88" s="259">
        <f>SUMPRODUCT((PC!$A$2:$A$80=$A88)*(PCEmp=P$1),PC!$D$2:$BD$80)</f>
        <v>0</v>
      </c>
      <c r="Q88" s="259">
        <f>SUMPRODUCT((PC!$A$2:$A$80=$A88)*(PCEmp=Q$1),PC!$D$2:$BD$80)</f>
        <v>0</v>
      </c>
      <c r="R88" s="259">
        <f>SUMPRODUCT((PC!$A$2:$A$80=$A88)*(PCEmp=R$1),PC!$D$2:$BD$80)</f>
        <v>0</v>
      </c>
      <c r="S88" s="259">
        <f>SUMPRODUCT((PC!$A$2:$A$80=$A88)*(PCEmp=S$1),PC!$D$2:$BD$80)</f>
        <v>0</v>
      </c>
      <c r="T88" s="259">
        <f>SUMPRODUCT((PC!$A$2:$A$80=$A88)*(PCEmp=T$1),PC!$D$2:$BD$80)</f>
        <v>0</v>
      </c>
      <c r="U88" s="259">
        <f>SUMPRODUCT((PC!$A$2:$A$80=$A88)*(PCEmp=U$1),PC!$D$2:$BD$80)</f>
        <v>0</v>
      </c>
      <c r="V88" s="259">
        <f>SUMPRODUCT((PC!$A$2:$A$80=$A88)*(PCEmp=V$1),PC!$D$2:$BD$80)</f>
        <v>0</v>
      </c>
      <c r="W88" s="259">
        <f>SUMPRODUCT((PC!$A$2:$A$80=$A88)*(PCEmp=W$1),PC!$D$2:$BD$80)</f>
        <v>0</v>
      </c>
      <c r="X88" s="259">
        <f>SUMPRODUCT((PC!$A$2:$A$80=$A88)*(PCEmp=X$1),PC!$D$2:$BD$80)</f>
        <v>0</v>
      </c>
      <c r="Y88" s="259">
        <f>SUMPRODUCT((PC!$A$2:$A$80=$A88)*(PCEmp=Y$1),PC!$D$2:$BD$80)</f>
        <v>0</v>
      </c>
      <c r="Z88" s="259">
        <f>SUMPRODUCT((PC!$A$2:$A$80=$A88)*(PCEmp=Z$1),PC!$D$2:$BD$80)</f>
        <v>0</v>
      </c>
      <c r="AA88" s="259">
        <f>SUMPRODUCT((PC!$A$2:$A$80=$A88)*(PCEmp=AA$1),PC!$D$2:$BD$80)</f>
        <v>0</v>
      </c>
      <c r="AB88" s="259">
        <f>SUMPRODUCT((PC!$A$2:$A$80=$A88)*(PCEmp=AB$1),PC!$D$2:$BD$80)</f>
        <v>0</v>
      </c>
      <c r="AC88" s="259">
        <f>SUMPRODUCT((PC!$A$2:$A$80=$A88)*(PCEmp=AC$1),PC!$D$2:$BD$80)</f>
        <v>0</v>
      </c>
      <c r="AD88" s="259">
        <f>SUMPRODUCT((PC!$A$2:$A$80=$A88)*(PCEmp=AD$1),PC!$D$2:$BD$80)</f>
        <v>0</v>
      </c>
      <c r="AE88" s="259">
        <f>SUMPRODUCT((PC!$A$2:$A$80=$A88)*(PCEmp=AE$1),PC!$D$2:$BD$80)</f>
        <v>0</v>
      </c>
      <c r="AF88" s="259">
        <f>SUMPRODUCT((PC!$A$2:$A$80=$A88)*(PCEmp=AF$1),PC!$D$2:$BD$80)</f>
        <v>0</v>
      </c>
      <c r="AG88" s="259">
        <f>SUMPRODUCT((PC!$A$2:$A$80=$A88)*(PCEmp=AG$1),PC!$D$2:$BD$80)</f>
        <v>0</v>
      </c>
      <c r="AH88" s="259">
        <f>SUMPRODUCT((PC!$A$2:$A$80=$A88)*(PCEmp=AH$1),PC!$D$2:$BD$80)</f>
        <v>0</v>
      </c>
      <c r="AI88" s="259">
        <f>SUMPRODUCT((PC!$A$2:$A$80=$A88)*(PCEmp=AI$1),PC!$D$2:$BD$80)</f>
        <v>0</v>
      </c>
      <c r="AJ88" s="259">
        <f>SUMPRODUCT((PC!$A$2:$A$80=$A88)*(PCEmp=AJ$1),PC!$D$2:$BD$80)</f>
        <v>0</v>
      </c>
      <c r="AK88" s="259">
        <f>SUMPRODUCT((PC!$A$2:$A$80=$A88)*(PCEmp=AK$1),PC!$D$2:$BD$80)</f>
        <v>0</v>
      </c>
      <c r="AL88" s="259">
        <f>SUMPRODUCT((PC!$A$2:$A$80=$A88)*(PCEmp=AL$1),PC!$D$2:$BD$80)</f>
        <v>0</v>
      </c>
      <c r="AM88" s="259">
        <f>SUMPRODUCT((PC!$A$2:$A$80=$A88)*(PCEmp=AM$1),PC!$D$2:$BD$80)</f>
        <v>0</v>
      </c>
      <c r="AN88" s="259">
        <f>SUMPRODUCT((PC!$A$2:$A$80=$A88)*(PCEmp=AN$1),PC!$D$2:$BD$80)</f>
        <v>0</v>
      </c>
      <c r="AO88" s="259">
        <f>SUMPRODUCT((PC!$A$2:$A$80=$A88)*(PCEmp=AO$1),PC!$D$2:$BD$80)</f>
        <v>0</v>
      </c>
      <c r="AP88" s="259">
        <f>SUMPRODUCT((PC!$A$2:$A$80=$A88)*(PCEmp=AP$1),PC!$D$2:$BD$80)</f>
        <v>0</v>
      </c>
      <c r="AQ88" s="259">
        <f>SUMPRODUCT((PC!$A$2:$A$80=$A88)*(PCEmp=AQ$1),PC!$D$2:$BD$80)</f>
        <v>0</v>
      </c>
      <c r="AR88" s="259">
        <f>SUMPRODUCT((PC!$A$2:$A$80=$A88)*(PCEmp=AR$1),PC!$D$2:$BD$80)</f>
        <v>0</v>
      </c>
      <c r="AS88" s="259">
        <f>SUMPRODUCT((PC!$A$2:$A$80=$A88)*(PCEmp=AS$1),PC!$D$2:$BD$80)</f>
        <v>0</v>
      </c>
      <c r="AT88" s="259">
        <f>SUMPRODUCT((PC!$A$2:$A$80=$A88)*(PCEmp=AT$1),PC!$D$2:$BD$80)</f>
        <v>0</v>
      </c>
      <c r="AU88" s="259">
        <f>SUMPRODUCT((PC!$A$2:$A$80=$A88)*(PCEmp=AU$1),PC!$D$2:$BD$80)</f>
        <v>0</v>
      </c>
      <c r="AV88" s="259">
        <f>SUMPRODUCT((PC!$A$2:$A$80=$A88)*(PCEmp=AV$1),PC!$D$2:$BD$80)</f>
        <v>0</v>
      </c>
      <c r="AW88" s="259">
        <f>SUMPRODUCT((PC!$A$2:$A$80=$A88)*(PCEmp=AW$1),PC!$D$2:$BD$80)</f>
        <v>0</v>
      </c>
      <c r="AX88" s="468">
        <f>SUMPRODUCT((PC!$A$2:$A$80=$A88)*(PCEmp=AX$1),PC!$D$2:$BD$80)</f>
        <v>0</v>
      </c>
      <c r="AZ88" s="246"/>
    </row>
    <row r="89" spans="1:52" s="271" customFormat="1" x14ac:dyDescent="0.2">
      <c r="A89" s="247">
        <f t="shared" si="14"/>
        <v>42543</v>
      </c>
      <c r="B89" s="254" t="s">
        <v>85</v>
      </c>
      <c r="C89" s="249">
        <f>SUMPRODUCT((RF!$A$2:$A$17=$A89)*(RFEmp=C$1)*(RF!$H$21:$AO$21="RF Lead"),RF!$H$2:$AO$17)</f>
        <v>0</v>
      </c>
      <c r="D89" s="250">
        <f>SUMPRODUCT((RF!$A$2:$A$17=$A89)*(RFEmp=D$1)*(RF!$H$21:$AO$21="RF Lead"),RF!$H$2:$AO$17)</f>
        <v>5.25</v>
      </c>
      <c r="E89" s="250">
        <f>SUMPRODUCT((RF!$A$2:$A$17=$A89)*(RFEmp=E$1)*(RF!$H$21:$AO$21="RF Lead"),RF!$H$2:$AO$17)</f>
        <v>0</v>
      </c>
      <c r="F89" s="250">
        <f>SUMPRODUCT((RF!$A$2:$A$17=$A89)*(RFEmp=F$1)*(RF!$H$21:$AO$21="RF Lead"),RF!$H$2:$AO$17)</f>
        <v>0</v>
      </c>
      <c r="G89" s="250">
        <f>SUMPRODUCT((RF!$A$2:$A$17=$A89)*(RFEmp=G$1)*(RF!$H$21:$AO$21="RF Lead"),RF!$H$2:$AO$17)</f>
        <v>0</v>
      </c>
      <c r="H89" s="250">
        <f>SUMPRODUCT((RF!$A$2:$A$17=$A89)*(RFEmp=H$1)*(RF!$H$21:$AO$21="RF Lead"),RF!$H$2:$AO$17)</f>
        <v>0</v>
      </c>
      <c r="I89" s="250">
        <f>SUMPRODUCT((RF!$A$2:$A$17=$A89)*(RFEmp=I$1)*(RF!$H$21:$AO$21="RF Lead"),RF!$H$2:$AO$17)</f>
        <v>0</v>
      </c>
      <c r="J89" s="250">
        <f>SUMPRODUCT((RF!$A$2:$A$17=$A89)*(RFEmp=J$1)*(RF!$H$21:$AO$21="RF Lead"),RF!$H$2:$AO$17)</f>
        <v>0</v>
      </c>
      <c r="K89" s="250">
        <f>SUMPRODUCT((RF!$A$2:$A$17=$A89)*(RFEmp=K$1)*(RF!$H$21:$AO$21="RF Lead"),RF!$H$2:$AO$17)</f>
        <v>0</v>
      </c>
      <c r="L89" s="250">
        <f>SUMPRODUCT((RF!$A$2:$A$17=$A89)*(RFEmp=L$1)*(RF!$H$21:$AO$21="RF Lead"),RF!$H$2:$AO$17)</f>
        <v>0</v>
      </c>
      <c r="M89" s="250">
        <f>SUMPRODUCT((RF!$A$2:$A$17=$A89)*(RFEmp=M$1)*(RF!$H$21:$AO$21="RF Lead"),RF!$H$2:$AO$17)</f>
        <v>0</v>
      </c>
      <c r="N89" s="250">
        <f>SUMPRODUCT((RF!$A$2:$A$17=$A89)*(RFEmp=N$1)*(RF!$H$21:$AO$21="RF Lead"),RF!$H$2:$AO$17)</f>
        <v>0</v>
      </c>
      <c r="O89" s="250">
        <f>SUMPRODUCT((RF!$A$2:$A$17=$A89)*(RFEmp=O$1)*(RF!$H$21:$AO$21="RF Lead"),RF!$H$2:$AO$17)</f>
        <v>0</v>
      </c>
      <c r="P89" s="250">
        <f>SUMPRODUCT((RF!$A$2:$A$17=$A89)*(RFEmp=P$1)*(RF!$H$21:$AO$21="RF Lead"),RF!$H$2:$AO$17)</f>
        <v>0</v>
      </c>
      <c r="Q89" s="250">
        <f>SUMPRODUCT((RF!$A$2:$A$17=$A89)*(RFEmp=Q$1)*(RF!$H$21:$AO$21="RF Lead"),RF!$H$2:$AO$17)</f>
        <v>0</v>
      </c>
      <c r="R89" s="250">
        <f>SUMPRODUCT((RF!$A$2:$A$17=$A89)*(RFEmp=R$1)*(RF!$H$21:$AO$21="RF Lead"),RF!$H$2:$AO$17)</f>
        <v>0</v>
      </c>
      <c r="S89" s="250">
        <f>SUMPRODUCT((RF!$A$2:$A$17=$A89)*(RFEmp=S$1)*(RF!$H$21:$AO$21="RF Lead"),RF!$H$2:$AO$17)</f>
        <v>0</v>
      </c>
      <c r="T89" s="250">
        <f>SUMPRODUCT((RF!$A$2:$A$17=$A89)*(RFEmp=T$1)*(RF!$H$21:$AO$21="RF Lead"),RF!$H$2:$AO$17)</f>
        <v>0</v>
      </c>
      <c r="U89" s="250">
        <f>SUMPRODUCT((RF!$A$2:$A$17=$A89)*(RFEmp=U$1)*(RF!$H$21:$AO$21="RF Lead"),RF!$H$2:$AO$17)</f>
        <v>0</v>
      </c>
      <c r="V89" s="250">
        <f>SUMPRODUCT((RF!$A$2:$A$17=$A89)*(RFEmp=V$1)*(RF!$H$21:$AO$21="RF Lead"),RF!$H$2:$AO$17)</f>
        <v>0</v>
      </c>
      <c r="W89" s="250">
        <f>SUMPRODUCT((RF!$A$2:$A$17=$A89)*(RFEmp=W$1)*(RF!$H$21:$AO$21="RF Lead"),RF!$H$2:$AO$17)</f>
        <v>0</v>
      </c>
      <c r="X89" s="250">
        <f>SUMPRODUCT((RF!$A$2:$A$17=$A89)*(RFEmp=X$1)*(RF!$H$21:$AO$21="RF Lead"),RF!$H$2:$AO$17)</f>
        <v>0</v>
      </c>
      <c r="Y89" s="250">
        <f>SUMPRODUCT((RF!$A$2:$A$17=$A89)*(RFEmp=Y$1)*(RF!$H$21:$AO$21="RF Lead"),RF!$H$2:$AO$17)</f>
        <v>0</v>
      </c>
      <c r="Z89" s="250">
        <f>SUMPRODUCT((RF!$A$2:$A$17=$A89)*(RFEmp=Z$1)*(RF!$H$21:$AO$21="RF Lead"),RF!$H$2:$AO$17)</f>
        <v>0</v>
      </c>
      <c r="AA89" s="250">
        <f>SUMPRODUCT((RF!$A$2:$A$17=$A89)*(RFEmp=AA$1)*(RF!$H$21:$AO$21="RF Lead"),RF!$H$2:$AO$17)</f>
        <v>0</v>
      </c>
      <c r="AB89" s="250">
        <f>SUMPRODUCT((RF!$A$2:$A$17=$A89)*(RFEmp=AB$1)*(RF!$H$21:$AO$21="RF Lead"),RF!$H$2:$AO$17)</f>
        <v>0</v>
      </c>
      <c r="AC89" s="250">
        <f>SUMPRODUCT((RF!$A$2:$A$17=$A89)*(RFEmp=AC$1)*(RF!$H$21:$AO$21="RF Lead"),RF!$H$2:$AO$17)</f>
        <v>0</v>
      </c>
      <c r="AD89" s="250">
        <f>SUMPRODUCT((RF!$A$2:$A$17=$A89)*(RFEmp=AD$1)*(RF!$H$21:$AO$21="RF Lead"),RF!$H$2:$AO$17)</f>
        <v>0</v>
      </c>
      <c r="AE89" s="250">
        <f>SUMPRODUCT((RF!$A$2:$A$17=$A89)*(RFEmp=AE$1)*(RF!$H$21:$AO$21="RF Lead"),RF!$H$2:$AO$17)</f>
        <v>0</v>
      </c>
      <c r="AF89" s="250">
        <f>SUMPRODUCT((RF!$A$2:$A$17=$A89)*(RFEmp=AF$1)*(RF!$H$21:$AO$21="RF Lead"),RF!$H$2:$AO$17)</f>
        <v>0</v>
      </c>
      <c r="AG89" s="250">
        <f>SUMPRODUCT((RF!$A$2:$A$17=$A89)*(RFEmp=AG$1)*(RF!$H$21:$AO$21="RF Lead"),RF!$H$2:$AO$17)</f>
        <v>0</v>
      </c>
      <c r="AH89" s="250">
        <f>SUMPRODUCT((RF!$A$2:$A$17=$A89)*(RFEmp=AH$1)*(RF!$H$21:$AO$21="RF Lead"),RF!$H$2:$AO$17)</f>
        <v>0</v>
      </c>
      <c r="AI89" s="250">
        <f>SUMPRODUCT((RF!$A$2:$A$17=$A89)*(RFEmp=AI$1)*(RF!$H$21:$AO$21="RF Lead"),RF!$H$2:$AO$17)</f>
        <v>0</v>
      </c>
      <c r="AJ89" s="250">
        <f>SUMPRODUCT((RF!$A$2:$A$17=$A89)*(RFEmp=AJ$1)*(RF!$H$21:$AO$21="RF Lead"),RF!$H$2:$AO$17)</f>
        <v>0</v>
      </c>
      <c r="AK89" s="250">
        <f>SUMPRODUCT((RF!$A$2:$A$17=$A89)*(RFEmp=AK$1)*(RF!$H$21:$AO$21="RF Lead"),RF!$H$2:$AO$17)</f>
        <v>0</v>
      </c>
      <c r="AL89" s="250">
        <f>SUMPRODUCT((RF!$A$2:$A$17=$A89)*(RFEmp=AL$1)*(RF!$H$21:$AO$21="RF Lead"),RF!$H$2:$AO$17)</f>
        <v>0</v>
      </c>
      <c r="AM89" s="250">
        <f>SUMPRODUCT((RF!$A$2:$A$17=$A89)*(RFEmp=AM$1)*(RF!$H$21:$AO$21="RF Lead"),RF!$H$2:$AO$17)</f>
        <v>0</v>
      </c>
      <c r="AN89" s="250">
        <f>SUMPRODUCT((RF!$A$2:$A$17=$A89)*(RFEmp=AN$1)*(RF!$H$21:$AO$21="RF Lead"),RF!$H$2:$AO$17)</f>
        <v>0</v>
      </c>
      <c r="AO89" s="250">
        <f>SUMPRODUCT((RF!$A$2:$A$17=$A89)*(RFEmp=AO$1)*(RF!$H$21:$AO$21="RF Lead"),RF!$H$2:$AO$17)</f>
        <v>0</v>
      </c>
      <c r="AP89" s="250">
        <f>SUMPRODUCT((RF!$A$2:$A$17=$A89)*(RFEmp=AP$1)*(RF!$H$21:$AO$21="RF Lead"),RF!$H$2:$AO$17)</f>
        <v>0</v>
      </c>
      <c r="AQ89" s="250">
        <f>SUMPRODUCT((RF!$A$2:$A$17=$A89)*(RFEmp=AQ$1)*(RF!$H$21:$AO$21="RF Lead"),RF!$H$2:$AO$17)</f>
        <v>0</v>
      </c>
      <c r="AR89" s="250">
        <f>SUMPRODUCT((RF!$A$2:$A$17=$A89)*(RFEmp=AR$1)*(RF!$H$21:$AO$21="RF Lead"),RF!$H$2:$AO$17)</f>
        <v>0</v>
      </c>
      <c r="AS89" s="250">
        <f>SUMPRODUCT((RF!$A$2:$A$17=$A89)*(RFEmp=AS$1)*(RF!$H$21:$AO$21="RF Lead"),RF!$H$2:$AO$17)</f>
        <v>0</v>
      </c>
      <c r="AT89" s="250">
        <f>SUMPRODUCT((RF!$A$2:$A$17=$A89)*(RFEmp=AT$1)*(RF!$H$21:$AO$21="RF Lead"),RF!$H$2:$AO$17)</f>
        <v>0</v>
      </c>
      <c r="AU89" s="250">
        <f>SUMPRODUCT((RF!$A$2:$A$17=$A89)*(RFEmp=AU$1)*(RF!$H$21:$AO$21="RF Lead"),RF!$H$2:$AO$17)</f>
        <v>0</v>
      </c>
      <c r="AV89" s="250">
        <f>SUMPRODUCT((RF!$A$2:$A$17=$A89)*(RFEmp=AV$1)*(RF!$H$21:$AO$21="RF Lead"),RF!$H$2:$AO$17)</f>
        <v>0</v>
      </c>
      <c r="AW89" s="250">
        <f>SUMPRODUCT((RF!$A$2:$A$17=$A89)*(RFEmp=AW$1)*(RF!$H$21:$AO$21="RF Lead"),RF!$H$2:$AO$17)</f>
        <v>0</v>
      </c>
      <c r="AX89" s="467">
        <f>SUMPRODUCT((RF!$A$2:$A$17=$A89)*(RFEmp=AX$1)*(RF!$H$21:$AO$21="RF Lead"),RF!$H$2:$AO$17)</f>
        <v>0</v>
      </c>
      <c r="AZ89" s="246"/>
    </row>
    <row r="90" spans="1:52" s="271" customFormat="1" x14ac:dyDescent="0.2">
      <c r="A90" s="260">
        <f t="shared" si="14"/>
        <v>42543</v>
      </c>
      <c r="B90" s="261" t="str">
        <f>Total!$M$1</f>
        <v>SC</v>
      </c>
      <c r="C90" s="249">
        <f>SUMPRODUCT((SC!$A$2:$A$34=$A90)*(SCEmp=C$1),SC!$F$2:$Z$34)</f>
        <v>0</v>
      </c>
      <c r="D90" s="250">
        <f>SUMPRODUCT((SC!$A$2:$A$34=$A90)*(SCEmp=D$1),SC!$F$2:$Z$34)</f>
        <v>0</v>
      </c>
      <c r="E90" s="250">
        <f>SUMPRODUCT((SC!$A$2:$A$34=$A90)*(SCEmp=E$1),SC!$F$2:$Z$34)</f>
        <v>0</v>
      </c>
      <c r="F90" s="250">
        <f>SUMPRODUCT((SC!$A$2:$A$34=$A90)*(SCEmp=F$1),SC!$F$2:$Z$34)</f>
        <v>0</v>
      </c>
      <c r="G90" s="250">
        <f>SUMPRODUCT((SC!$A$2:$A$34=$A90)*(SCEmp=G$1),SC!$F$2:$Z$34)</f>
        <v>0</v>
      </c>
      <c r="H90" s="250">
        <f>SUMPRODUCT((SC!$A$2:$A$34=$A90)*(SCEmp=H$1),SC!$F$2:$Z$34)</f>
        <v>0</v>
      </c>
      <c r="I90" s="250">
        <f>SUMPRODUCT((SC!$A$2:$A$34=$A90)*(SCEmp=I$1),SC!$F$2:$Z$34)</f>
        <v>0</v>
      </c>
      <c r="J90" s="250">
        <f>SUMPRODUCT((SC!$A$2:$A$34=$A90)*(SCEmp=J$1),SC!$F$2:$Z$34)</f>
        <v>0</v>
      </c>
      <c r="K90" s="250">
        <f>SUMPRODUCT((SC!$A$2:$A$34=$A90)*(SCEmp=K$1),SC!$F$2:$Z$34)</f>
        <v>0</v>
      </c>
      <c r="L90" s="250">
        <f>SUMPRODUCT((SC!$A$2:$A$34=$A90)*(SCEmp=L$1),SC!$F$2:$Z$34)</f>
        <v>0</v>
      </c>
      <c r="M90" s="250">
        <f>SUMPRODUCT((SC!$A$2:$A$34=$A90)*(SCEmp=M$1),SC!$F$2:$Z$34)</f>
        <v>0</v>
      </c>
      <c r="N90" s="250">
        <f>SUMPRODUCT((SC!$A$2:$A$34=$A90)*(SCEmp=N$1),SC!$F$2:$Z$34)</f>
        <v>0</v>
      </c>
      <c r="O90" s="250">
        <f>SUMPRODUCT((SC!$A$2:$A$34=$A90)*(SCEmp=O$1),SC!$F$2:$Z$34)</f>
        <v>0</v>
      </c>
      <c r="P90" s="250">
        <f>SUMPRODUCT((SC!$A$2:$A$34=$A90)*(SCEmp=P$1),SC!$F$2:$Z$34)</f>
        <v>0</v>
      </c>
      <c r="Q90" s="250">
        <f>SUMPRODUCT((SC!$A$2:$A$34=$A90)*(SCEmp=Q$1),SC!$F$2:$Z$34)</f>
        <v>0</v>
      </c>
      <c r="R90" s="250">
        <f>SUMPRODUCT((SC!$A$2:$A$34=$A90)*(SCEmp=R$1),SC!$F$2:$Z$34)</f>
        <v>0</v>
      </c>
      <c r="S90" s="250">
        <f>SUMPRODUCT((SC!$A$2:$A$34=$A90)*(SCEmp=S$1),SC!$F$2:$Z$34)</f>
        <v>0</v>
      </c>
      <c r="T90" s="250">
        <f>SUMPRODUCT((SC!$A$2:$A$34=$A90)*(SCEmp=T$1),SC!$F$2:$Z$34)</f>
        <v>0</v>
      </c>
      <c r="U90" s="250">
        <f>SUMPRODUCT((SC!$A$2:$A$34=$A90)*(SCEmp=U$1),SC!$F$2:$Z$34)</f>
        <v>0</v>
      </c>
      <c r="V90" s="250">
        <f>SUMPRODUCT((SC!$A$2:$A$34=$A90)*(SCEmp=V$1),SC!$F$2:$Z$34)</f>
        <v>0</v>
      </c>
      <c r="W90" s="250">
        <f>SUMPRODUCT((SC!$A$2:$A$34=$A90)*(SCEmp=W$1),SC!$F$2:$Z$34)</f>
        <v>0</v>
      </c>
      <c r="X90" s="250">
        <f>SUMPRODUCT((SC!$A$2:$A$34=$A90)*(SCEmp=X$1),SC!$F$2:$Z$34)</f>
        <v>0</v>
      </c>
      <c r="Y90" s="250">
        <f>SUMPRODUCT((SC!$A$2:$A$34=$A90)*(SCEmp=Y$1),SC!$F$2:$Z$34)</f>
        <v>0</v>
      </c>
      <c r="Z90" s="250">
        <f>SUMPRODUCT((SC!$A$2:$A$34=$A90)*(SCEmp=Z$1),SC!$F$2:$Z$34)</f>
        <v>0</v>
      </c>
      <c r="AA90" s="250">
        <f>SUMPRODUCT((SC!$A$2:$A$34=$A90)*(SCEmp=AA$1),SC!$F$2:$Z$34)</f>
        <v>0</v>
      </c>
      <c r="AB90" s="250">
        <f>SUMPRODUCT((SC!$A$2:$A$34=$A90)*(SCEmp=AB$1),SC!$F$2:$Z$34)</f>
        <v>0</v>
      </c>
      <c r="AC90" s="250">
        <f>SUMPRODUCT((SC!$A$2:$A$34=$A90)*(SCEmp=AC$1),SC!$F$2:$Z$34)</f>
        <v>3</v>
      </c>
      <c r="AD90" s="250">
        <f>SUMPRODUCT((SC!$A$2:$A$34=$A90)*(SCEmp=AD$1),SC!$F$2:$Z$34)</f>
        <v>0</v>
      </c>
      <c r="AE90" s="250">
        <f>SUMPRODUCT((SC!$A$2:$A$34=$A90)*(SCEmp=AE$1),SC!$F$2:$Z$34)</f>
        <v>0</v>
      </c>
      <c r="AF90" s="250">
        <f>SUMPRODUCT((SC!$A$2:$A$34=$A90)*(SCEmp=AF$1),SC!$F$2:$Z$34)</f>
        <v>0</v>
      </c>
      <c r="AG90" s="250">
        <f>SUMPRODUCT((SC!$A$2:$A$34=$A90)*(SCEmp=AG$1),SC!$F$2:$Z$34)</f>
        <v>0</v>
      </c>
      <c r="AH90" s="250">
        <f>SUMPRODUCT((SC!$A$2:$A$34=$A90)*(SCEmp=AH$1),SC!$F$2:$Z$34)</f>
        <v>0</v>
      </c>
      <c r="AI90" s="250">
        <f>SUMPRODUCT((SC!$A$2:$A$34=$A90)*(SCEmp=AI$1),SC!$F$2:$Z$34)</f>
        <v>0</v>
      </c>
      <c r="AJ90" s="250">
        <f>SUMPRODUCT((SC!$A$2:$A$34=$A90)*(SCEmp=AJ$1),SC!$F$2:$Z$34)</f>
        <v>0</v>
      </c>
      <c r="AK90" s="250">
        <f>SUMPRODUCT((SC!$A$2:$A$34=$A90)*(SCEmp=AK$1),SC!$F$2:$Z$34)</f>
        <v>0</v>
      </c>
      <c r="AL90" s="250">
        <f>SUMPRODUCT((SC!$A$2:$A$34=$A90)*(SCEmp=AL$1),SC!$F$2:$Z$34)</f>
        <v>0</v>
      </c>
      <c r="AM90" s="250">
        <f>SUMPRODUCT((SC!$A$2:$A$34=$A90)*(SCEmp=AM$1),SC!$F$2:$Z$34)</f>
        <v>0</v>
      </c>
      <c r="AN90" s="250">
        <f>SUMPRODUCT((SC!$A$2:$A$34=$A90)*(SCEmp=AN$1),SC!$F$2:$Z$34)</f>
        <v>0</v>
      </c>
      <c r="AO90" s="250">
        <f>SUMPRODUCT((SC!$A$2:$A$34=$A90)*(SCEmp=AO$1),SC!$F$2:$Z$34)</f>
        <v>0</v>
      </c>
      <c r="AP90" s="250">
        <f>SUMPRODUCT((SC!$A$2:$A$34=$A90)*(SCEmp=AP$1),SC!$F$2:$Z$34)</f>
        <v>0</v>
      </c>
      <c r="AQ90" s="250">
        <f>SUMPRODUCT((SC!$A$2:$A$34=$A90)*(SCEmp=AQ$1),SC!$F$2:$Z$34)</f>
        <v>0</v>
      </c>
      <c r="AR90" s="250">
        <f>SUMPRODUCT((SC!$A$2:$A$34=$A90)*(SCEmp=AR$1),SC!$F$2:$Z$34)</f>
        <v>0</v>
      </c>
      <c r="AS90" s="250">
        <f>SUMPRODUCT((SC!$A$2:$A$34=$A90)*(SCEmp=AS$1),SC!$F$2:$Z$34)</f>
        <v>0</v>
      </c>
      <c r="AT90" s="250">
        <f>SUMPRODUCT((SC!$A$2:$A$34=$A90)*(SCEmp=AT$1),SC!$F$2:$Z$34)</f>
        <v>0</v>
      </c>
      <c r="AU90" s="250">
        <f>SUMPRODUCT((SC!$A$2:$A$34=$A90)*(SCEmp=AU$1),SC!$F$2:$Z$34)</f>
        <v>0</v>
      </c>
      <c r="AV90" s="250">
        <f>SUMPRODUCT((SC!$A$2:$A$34=$A90)*(SCEmp=AV$1),SC!$F$2:$Z$34)</f>
        <v>0</v>
      </c>
      <c r="AW90" s="250">
        <f>SUMPRODUCT((SC!$A$2:$A$34=$A90)*(SCEmp=AW$1),SC!$F$2:$Z$34)</f>
        <v>0</v>
      </c>
      <c r="AX90" s="467">
        <f>SUMPRODUCT((SC!$A$2:$A$34=$A90)*(SCEmp=AX$1),SC!$F$2:$Z$34)</f>
        <v>0</v>
      </c>
      <c r="AZ90" s="246"/>
    </row>
    <row r="91" spans="1:52" s="271" customFormat="1" x14ac:dyDescent="0.2">
      <c r="A91" s="262">
        <f t="shared" si="14"/>
        <v>42543</v>
      </c>
      <c r="B91" s="263" t="s">
        <v>87</v>
      </c>
      <c r="C91" s="264">
        <f t="shared" ref="C91:AN91" si="39">IF(SUM(C80:C90)&gt;8,SUM(C80:C90)-8,0)+IF(SUM(C80:C90)&gt;12,SUM(C80:C90)-12,0)</f>
        <v>0</v>
      </c>
      <c r="D91" s="265">
        <f t="shared" si="39"/>
        <v>0</v>
      </c>
      <c r="E91" s="265">
        <f t="shared" si="39"/>
        <v>0</v>
      </c>
      <c r="F91" s="265">
        <f t="shared" si="39"/>
        <v>0</v>
      </c>
      <c r="G91" s="265">
        <f t="shared" si="39"/>
        <v>0</v>
      </c>
      <c r="H91" s="265">
        <f t="shared" si="39"/>
        <v>0</v>
      </c>
      <c r="I91" s="265">
        <f t="shared" si="39"/>
        <v>0</v>
      </c>
      <c r="J91" s="265">
        <f t="shared" si="39"/>
        <v>0</v>
      </c>
      <c r="K91" s="265">
        <f t="shared" si="39"/>
        <v>0</v>
      </c>
      <c r="L91" s="265">
        <f t="shared" si="39"/>
        <v>0</v>
      </c>
      <c r="M91" s="265">
        <f t="shared" si="39"/>
        <v>0</v>
      </c>
      <c r="N91" s="265">
        <f t="shared" si="39"/>
        <v>0.75</v>
      </c>
      <c r="O91" s="265">
        <f t="shared" si="39"/>
        <v>0</v>
      </c>
      <c r="P91" s="265">
        <f t="shared" si="39"/>
        <v>0</v>
      </c>
      <c r="Q91" s="265">
        <f t="shared" si="39"/>
        <v>0</v>
      </c>
      <c r="R91" s="265">
        <f t="shared" si="39"/>
        <v>0</v>
      </c>
      <c r="S91" s="265">
        <f t="shared" si="39"/>
        <v>0</v>
      </c>
      <c r="T91" s="265">
        <f t="shared" si="39"/>
        <v>0</v>
      </c>
      <c r="U91" s="265">
        <f t="shared" si="39"/>
        <v>0</v>
      </c>
      <c r="V91" s="265">
        <f t="shared" si="39"/>
        <v>0</v>
      </c>
      <c r="W91" s="265">
        <f t="shared" si="39"/>
        <v>0</v>
      </c>
      <c r="X91" s="265">
        <f t="shared" si="39"/>
        <v>0</v>
      </c>
      <c r="Y91" s="265">
        <f t="shared" si="39"/>
        <v>0</v>
      </c>
      <c r="Z91" s="265">
        <f t="shared" si="39"/>
        <v>0</v>
      </c>
      <c r="AA91" s="265">
        <f t="shared" si="39"/>
        <v>0</v>
      </c>
      <c r="AB91" s="265">
        <f t="shared" si="39"/>
        <v>0</v>
      </c>
      <c r="AC91" s="265">
        <f t="shared" si="39"/>
        <v>0</v>
      </c>
      <c r="AD91" s="265">
        <f t="shared" si="39"/>
        <v>0</v>
      </c>
      <c r="AE91" s="265">
        <f t="shared" si="39"/>
        <v>0</v>
      </c>
      <c r="AF91" s="265">
        <f t="shared" si="39"/>
        <v>0</v>
      </c>
      <c r="AG91" s="265">
        <f t="shared" si="39"/>
        <v>0</v>
      </c>
      <c r="AH91" s="265">
        <f t="shared" si="39"/>
        <v>0</v>
      </c>
      <c r="AI91" s="265">
        <f t="shared" si="39"/>
        <v>0</v>
      </c>
      <c r="AJ91" s="265">
        <f t="shared" si="39"/>
        <v>0</v>
      </c>
      <c r="AK91" s="265">
        <f t="shared" si="39"/>
        <v>0</v>
      </c>
      <c r="AL91" s="265">
        <f t="shared" si="39"/>
        <v>0</v>
      </c>
      <c r="AM91" s="265">
        <f t="shared" si="39"/>
        <v>0</v>
      </c>
      <c r="AN91" s="265">
        <f t="shared" si="39"/>
        <v>0</v>
      </c>
      <c r="AO91" s="265">
        <f t="shared" ref="AO91:AU91" si="40">IF(SUM(AO80:AO90)&gt;8,SUM(AO80:AO90)-8,0)+IF(SUM(AO80:AO90)&gt;12,SUM(AO80:AO90)-12,0)</f>
        <v>0</v>
      </c>
      <c r="AP91" s="265">
        <f t="shared" si="40"/>
        <v>0</v>
      </c>
      <c r="AQ91" s="265">
        <f t="shared" si="40"/>
        <v>0</v>
      </c>
      <c r="AR91" s="265">
        <f t="shared" si="40"/>
        <v>0</v>
      </c>
      <c r="AS91" s="265">
        <f t="shared" si="40"/>
        <v>0</v>
      </c>
      <c r="AT91" s="265">
        <f t="shared" si="40"/>
        <v>0</v>
      </c>
      <c r="AU91" s="265">
        <f t="shared" si="40"/>
        <v>0</v>
      </c>
      <c r="AV91" s="265">
        <f t="shared" ref="AV91:AW91" si="41">IF(SUM(AV80:AV90)&gt;8,SUM(AV80:AV90)-8,0)+IF(SUM(AV80:AV90)&gt;12,SUM(AV80:AV90)-12,0)</f>
        <v>0</v>
      </c>
      <c r="AW91" s="265">
        <f t="shared" si="41"/>
        <v>0</v>
      </c>
      <c r="AX91" s="469">
        <f>IF(SUM(AX80:AX90)&gt;8,SUM(AX80:AX90)-8,0)+IF(SUM(AX80:AX90)&gt;12,SUM(AX80:AX90)-12,0)</f>
        <v>0</v>
      </c>
      <c r="AZ91" s="246"/>
    </row>
    <row r="92" spans="1:52" s="271" customFormat="1" x14ac:dyDescent="0.2">
      <c r="A92" s="266">
        <f t="shared" si="14"/>
        <v>42543</v>
      </c>
      <c r="B92" s="267" t="s">
        <v>86</v>
      </c>
      <c r="C92" s="268">
        <f t="shared" ref="C92:AN92" si="42">IFERROR((C$211*SUM(C80:C87)+C$212*SUM(C88:C90))/SUM(C80:C90)/2,0)*C91</f>
        <v>0</v>
      </c>
      <c r="D92" s="269">
        <f t="shared" si="42"/>
        <v>0</v>
      </c>
      <c r="E92" s="269">
        <f t="shared" si="42"/>
        <v>0</v>
      </c>
      <c r="F92" s="269">
        <f t="shared" si="42"/>
        <v>0</v>
      </c>
      <c r="G92" s="269">
        <f t="shared" si="42"/>
        <v>0</v>
      </c>
      <c r="H92" s="269">
        <f t="shared" si="42"/>
        <v>0</v>
      </c>
      <c r="I92" s="269">
        <f t="shared" si="42"/>
        <v>0</v>
      </c>
      <c r="J92" s="269">
        <f t="shared" si="42"/>
        <v>0</v>
      </c>
      <c r="K92" s="269">
        <f t="shared" si="42"/>
        <v>0</v>
      </c>
      <c r="L92" s="269">
        <f t="shared" si="42"/>
        <v>0</v>
      </c>
      <c r="M92" s="269">
        <f t="shared" si="42"/>
        <v>0</v>
      </c>
      <c r="N92" s="269">
        <f t="shared" si="42"/>
        <v>3.75</v>
      </c>
      <c r="O92" s="269">
        <f t="shared" si="42"/>
        <v>0</v>
      </c>
      <c r="P92" s="269">
        <f t="shared" si="42"/>
        <v>0</v>
      </c>
      <c r="Q92" s="269">
        <f t="shared" si="42"/>
        <v>0</v>
      </c>
      <c r="R92" s="269">
        <f t="shared" si="42"/>
        <v>0</v>
      </c>
      <c r="S92" s="269">
        <f t="shared" si="42"/>
        <v>0</v>
      </c>
      <c r="T92" s="269">
        <f t="shared" si="42"/>
        <v>0</v>
      </c>
      <c r="U92" s="269">
        <f t="shared" si="42"/>
        <v>0</v>
      </c>
      <c r="V92" s="269">
        <f t="shared" si="42"/>
        <v>0</v>
      </c>
      <c r="W92" s="269">
        <f t="shared" si="42"/>
        <v>0</v>
      </c>
      <c r="X92" s="269">
        <f t="shared" si="42"/>
        <v>0</v>
      </c>
      <c r="Y92" s="269">
        <f t="shared" si="42"/>
        <v>0</v>
      </c>
      <c r="Z92" s="269">
        <f t="shared" si="42"/>
        <v>0</v>
      </c>
      <c r="AA92" s="269">
        <f t="shared" si="42"/>
        <v>0</v>
      </c>
      <c r="AB92" s="269">
        <f t="shared" si="42"/>
        <v>0</v>
      </c>
      <c r="AC92" s="269">
        <f t="shared" si="42"/>
        <v>0</v>
      </c>
      <c r="AD92" s="269">
        <f t="shared" si="42"/>
        <v>0</v>
      </c>
      <c r="AE92" s="269">
        <f t="shared" si="42"/>
        <v>0</v>
      </c>
      <c r="AF92" s="269">
        <f t="shared" si="42"/>
        <v>0</v>
      </c>
      <c r="AG92" s="269">
        <f t="shared" si="42"/>
        <v>0</v>
      </c>
      <c r="AH92" s="269">
        <f t="shared" si="42"/>
        <v>0</v>
      </c>
      <c r="AI92" s="269">
        <f t="shared" si="42"/>
        <v>0</v>
      </c>
      <c r="AJ92" s="269">
        <f t="shared" si="42"/>
        <v>0</v>
      </c>
      <c r="AK92" s="269">
        <f t="shared" si="42"/>
        <v>0</v>
      </c>
      <c r="AL92" s="269">
        <f t="shared" si="42"/>
        <v>0</v>
      </c>
      <c r="AM92" s="269">
        <f t="shared" si="42"/>
        <v>0</v>
      </c>
      <c r="AN92" s="269">
        <f t="shared" si="42"/>
        <v>0</v>
      </c>
      <c r="AO92" s="269">
        <f t="shared" ref="AO92:AU92" si="43">IFERROR((AO$211*SUM(AO80:AO87)+AO$212*SUM(AO88:AO90))/SUM(AO80:AO90)/2,0)*AO91</f>
        <v>0</v>
      </c>
      <c r="AP92" s="269">
        <f t="shared" si="43"/>
        <v>0</v>
      </c>
      <c r="AQ92" s="269">
        <f t="shared" si="43"/>
        <v>0</v>
      </c>
      <c r="AR92" s="269">
        <f t="shared" si="43"/>
        <v>0</v>
      </c>
      <c r="AS92" s="269">
        <f t="shared" si="43"/>
        <v>0</v>
      </c>
      <c r="AT92" s="269">
        <f t="shared" si="43"/>
        <v>0</v>
      </c>
      <c r="AU92" s="269">
        <f t="shared" si="43"/>
        <v>0</v>
      </c>
      <c r="AV92" s="269">
        <f t="shared" ref="AV92:AW92" si="44">IFERROR((AV$211*SUM(AV80:AV87)+AV$212*SUM(AV88:AV90))/SUM(AV80:AV90)/2,0)*AV91</f>
        <v>0</v>
      </c>
      <c r="AW92" s="269">
        <f t="shared" si="44"/>
        <v>0</v>
      </c>
      <c r="AX92" s="470">
        <f>IFERROR((AX$211*SUM(AX80:AX87)+AX$212*SUM(AX88:AX90))/SUM(AX80:AX90)/2,0)*AX91</f>
        <v>0</v>
      </c>
      <c r="AZ92" s="246"/>
    </row>
    <row r="93" spans="1:52" s="271" customFormat="1" x14ac:dyDescent="0.2">
      <c r="A93" s="247">
        <f>A80+1</f>
        <v>42544</v>
      </c>
      <c r="B93" s="248" t="s">
        <v>77</v>
      </c>
      <c r="C93" s="249">
        <f>SUMPRODUCT((Driver!$A$2:$A$17=$A93)*(DriverEmp=C$1),Driver!$C$2:$V$17)</f>
        <v>0</v>
      </c>
      <c r="D93" s="250">
        <f>SUMPRODUCT((Driver!$A$2:$A$17=$A93)*(DriverEmp=D$1),Driver!$C$2:$V$17)</f>
        <v>0</v>
      </c>
      <c r="E93" s="250">
        <f>SUMPRODUCT((Driver!$A$2:$A$17=$A93)*(DriverEmp=E$1),Driver!$C$2:$V$17)</f>
        <v>0</v>
      </c>
      <c r="F93" s="250">
        <f>SUMPRODUCT((Driver!$A$2:$A$17=$A93)*(DriverEmp=F$1),Driver!$C$2:$V$17)</f>
        <v>0</v>
      </c>
      <c r="G93" s="250">
        <f>SUMPRODUCT((Driver!$A$2:$A$17=$A93)*(DriverEmp=G$1),Driver!$C$2:$V$17)</f>
        <v>0</v>
      </c>
      <c r="H93" s="250">
        <f>SUMPRODUCT((Driver!$A$2:$A$17=$A93)*(DriverEmp=H$1),Driver!$C$2:$V$17)</f>
        <v>0</v>
      </c>
      <c r="I93" s="250">
        <f>SUMPRODUCT((Driver!$A$2:$A$17=$A93)*(DriverEmp=I$1),Driver!$C$2:$V$17)</f>
        <v>0</v>
      </c>
      <c r="J93" s="250">
        <f>SUMPRODUCT((Driver!$A$2:$A$17=$A93)*(DriverEmp=J$1),Driver!$C$2:$V$17)</f>
        <v>0</v>
      </c>
      <c r="K93" s="250">
        <f>SUMPRODUCT((Driver!$A$2:$A$17=$A93)*(DriverEmp=K$1),Driver!$C$2:$V$17)</f>
        <v>0</v>
      </c>
      <c r="L93" s="250">
        <f>SUMPRODUCT((Driver!$A$2:$A$17=$A93)*(DriverEmp=L$1),Driver!$C$2:$V$17)</f>
        <v>0</v>
      </c>
      <c r="M93" s="250">
        <f>SUMPRODUCT((Driver!$A$2:$A$17=$A93)*(DriverEmp=M$1),Driver!$C$2:$V$17)</f>
        <v>0</v>
      </c>
      <c r="N93" s="250">
        <f>SUMPRODUCT((Driver!$A$2:$A$17=$A93)*(DriverEmp=N$1),Driver!$C$2:$V$17)</f>
        <v>0</v>
      </c>
      <c r="O93" s="250">
        <f>SUMPRODUCT((Driver!$A$2:$A$17=$A93)*(DriverEmp=O$1),Driver!$C$2:$V$17)</f>
        <v>0</v>
      </c>
      <c r="P93" s="250">
        <f>SUMPRODUCT((Driver!$A$2:$A$17=$A93)*(DriverEmp=P$1),Driver!$C$2:$V$17)</f>
        <v>0</v>
      </c>
      <c r="Q93" s="250">
        <f>SUMPRODUCT((Driver!$A$2:$A$17=$A93)*(DriverEmp=Q$1),Driver!$C$2:$V$17)</f>
        <v>0</v>
      </c>
      <c r="R93" s="250">
        <f>SUMPRODUCT((Driver!$A$2:$A$17=$A93)*(DriverEmp=R$1),Driver!$C$2:$V$17)</f>
        <v>0</v>
      </c>
      <c r="S93" s="250">
        <f>SUMPRODUCT((Driver!$A$2:$A$17=$A93)*(DriverEmp=S$1),Driver!$C$2:$V$17)</f>
        <v>0</v>
      </c>
      <c r="T93" s="250">
        <f>SUMPRODUCT((Driver!$A$2:$A$17=$A93)*(DriverEmp=T$1),Driver!$C$2:$V$17)</f>
        <v>0</v>
      </c>
      <c r="U93" s="250">
        <f>SUMPRODUCT((Driver!$A$2:$A$17=$A93)*(DriverEmp=U$1),Driver!$C$2:$V$17)</f>
        <v>0</v>
      </c>
      <c r="V93" s="250">
        <f>SUMPRODUCT((Driver!$A$2:$A$17=$A93)*(DriverEmp=V$1),Driver!$C$2:$V$17)</f>
        <v>0</v>
      </c>
      <c r="W93" s="250">
        <f>SUMPRODUCT((Driver!$A$2:$A$17=$A93)*(DriverEmp=W$1),Driver!$C$2:$V$17)</f>
        <v>0</v>
      </c>
      <c r="X93" s="250">
        <f>SUMPRODUCT((Driver!$A$2:$A$17=$A93)*(DriverEmp=X$1),Driver!$C$2:$V$17)</f>
        <v>0</v>
      </c>
      <c r="Y93" s="250">
        <f>SUMPRODUCT((Driver!$A$2:$A$17=$A93)*(DriverEmp=Y$1),Driver!$C$2:$V$17)</f>
        <v>0</v>
      </c>
      <c r="Z93" s="250">
        <f>SUMPRODUCT((Driver!$A$2:$A$17=$A93)*(DriverEmp=Z$1),Driver!$C$2:$V$17)</f>
        <v>0</v>
      </c>
      <c r="AA93" s="250">
        <f>SUMPRODUCT((Driver!$A$2:$A$17=$A93)*(DriverEmp=AA$1),Driver!$C$2:$V$17)</f>
        <v>0</v>
      </c>
      <c r="AB93" s="250">
        <f>SUMPRODUCT((Driver!$A$2:$A$17=$A93)*(DriverEmp=AB$1),Driver!$C$2:$V$17)</f>
        <v>0</v>
      </c>
      <c r="AC93" s="250">
        <f>SUMPRODUCT((Driver!$A$2:$A$17=$A93)*(DriverEmp=AC$1),Driver!$C$2:$V$17)</f>
        <v>0</v>
      </c>
      <c r="AD93" s="250">
        <f>SUMPRODUCT((Driver!$A$2:$A$17=$A93)*(DriverEmp=AD$1),Driver!$C$2:$V$17)</f>
        <v>0</v>
      </c>
      <c r="AE93" s="250">
        <f>SUMPRODUCT((Driver!$A$2:$A$17=$A93)*(DriverEmp=AE$1),Driver!$C$2:$V$17)</f>
        <v>0</v>
      </c>
      <c r="AF93" s="250">
        <f>SUMPRODUCT((Driver!$A$2:$A$17=$A93)*(DriverEmp=AF$1),Driver!$C$2:$V$17)</f>
        <v>0</v>
      </c>
      <c r="AG93" s="250">
        <f>SUMPRODUCT((Driver!$A$2:$A$17=$A93)*(DriverEmp=AG$1),Driver!$C$2:$V$17)</f>
        <v>0</v>
      </c>
      <c r="AH93" s="250">
        <f>SUMPRODUCT((Driver!$A$2:$A$17=$A93)*(DriverEmp=AH$1),Driver!$C$2:$V$17)</f>
        <v>0</v>
      </c>
      <c r="AI93" s="250">
        <f>SUMPRODUCT((Driver!$A$2:$A$17=$A93)*(DriverEmp=AI$1),Driver!$C$2:$V$17)</f>
        <v>0</v>
      </c>
      <c r="AJ93" s="250">
        <f>SUMPRODUCT((Driver!$A$2:$A$17=$A93)*(DriverEmp=AJ$1),Driver!$C$2:$V$17)</f>
        <v>0</v>
      </c>
      <c r="AK93" s="250">
        <f>SUMPRODUCT((Driver!$A$2:$A$17=$A93)*(DriverEmp=AK$1),Driver!$C$2:$V$17)</f>
        <v>0</v>
      </c>
      <c r="AL93" s="250">
        <f>SUMPRODUCT((Driver!$A$2:$A$17=$A93)*(DriverEmp=AL$1),Driver!$C$2:$V$17)</f>
        <v>0</v>
      </c>
      <c r="AM93" s="250">
        <f>SUMPRODUCT((Driver!$A$2:$A$17=$A93)*(DriverEmp=AM$1),Driver!$C$2:$V$17)</f>
        <v>0</v>
      </c>
      <c r="AN93" s="250">
        <f>SUMPRODUCT((Driver!$A$2:$A$17=$A93)*(DriverEmp=AN$1),Driver!$C$2:$V$17)</f>
        <v>0</v>
      </c>
      <c r="AO93" s="250">
        <f>SUMPRODUCT((Driver!$A$2:$A$17=$A93)*(DriverEmp=AO$1),Driver!$C$2:$V$17)</f>
        <v>0</v>
      </c>
      <c r="AP93" s="250">
        <f>SUMPRODUCT((Driver!$A$2:$A$17=$A93)*(DriverEmp=AP$1),Driver!$C$2:$V$17)</f>
        <v>0</v>
      </c>
      <c r="AQ93" s="250">
        <f>SUMPRODUCT((Driver!$A$2:$A$17=$A93)*(DriverEmp=AQ$1),Driver!$C$2:$V$17)</f>
        <v>0</v>
      </c>
      <c r="AR93" s="250">
        <f>SUMPRODUCT((Driver!$A$2:$A$17=$A93)*(DriverEmp=AR$1),Driver!$C$2:$V$17)</f>
        <v>0</v>
      </c>
      <c r="AS93" s="250">
        <f>SUMPRODUCT((Driver!$A$2:$A$17=$A93)*(DriverEmp=AS$1),Driver!$C$2:$V$17)</f>
        <v>0</v>
      </c>
      <c r="AT93" s="250">
        <f>SUMPRODUCT((Driver!$A$2:$A$17=$A93)*(DriverEmp=AT$1),Driver!$C$2:$V$17)</f>
        <v>0</v>
      </c>
      <c r="AU93" s="250">
        <f>SUMPRODUCT((Driver!$A$2:$A$17=$A93)*(DriverEmp=AU$1),Driver!$C$2:$V$17)</f>
        <v>0</v>
      </c>
      <c r="AV93" s="250">
        <f>SUMPRODUCT((Driver!$A$2:$A$17=$A93)*(DriverEmp=AV$1),Driver!$C$2:$V$17)</f>
        <v>0</v>
      </c>
      <c r="AW93" s="250">
        <f>SUMPRODUCT((Driver!$A$2:$A$17=$A93)*(DriverEmp=AW$1),Driver!$C$2:$V$17)</f>
        <v>0</v>
      </c>
      <c r="AX93" s="467">
        <f>SUMPRODUCT((Driver!$A$2:$A$17=$A93)*(DriverEmp=AX$1),Driver!$C$2:$V$17)</f>
        <v>0</v>
      </c>
      <c r="AZ93" s="246"/>
    </row>
    <row r="94" spans="1:52" s="271" customFormat="1" x14ac:dyDescent="0.2">
      <c r="A94" s="247">
        <f t="shared" ref="A94:A157" si="45">A93</f>
        <v>42544</v>
      </c>
      <c r="B94" s="251" t="str">
        <f>Total!$H$1</f>
        <v>PP</v>
      </c>
      <c r="C94" s="249">
        <f>SUMPRODUCT((PP!$A$2:$A$80=$A94)*(PPEmp=C$1),PP!$D$2:$BD$80)</f>
        <v>4.5</v>
      </c>
      <c r="D94" s="250">
        <f>SUMPRODUCT((PP!$A$2:$A$80=$A94)*(PPEmp=D$1),PP!$D$2:$BD$80)</f>
        <v>7.5</v>
      </c>
      <c r="E94" s="250">
        <f>SUMPRODUCT((PP!$A$2:$A$80=$A94)*(PPEmp=E$1),PP!$D$2:$BD$80)</f>
        <v>0</v>
      </c>
      <c r="F94" s="250">
        <f>SUMPRODUCT((PP!$A$2:$A$80=$A94)*(PPEmp=F$1),PP!$D$2:$BD$80)</f>
        <v>0</v>
      </c>
      <c r="G94" s="250">
        <f>SUMPRODUCT((PP!$A$2:$A$80=$A94)*(PPEmp=G$1),PP!$D$2:$BD$80)</f>
        <v>0</v>
      </c>
      <c r="H94" s="250">
        <f>SUMPRODUCT((PP!$A$2:$A$80=$A94)*(PPEmp=H$1),PP!$D$2:$BD$80)</f>
        <v>0</v>
      </c>
      <c r="I94" s="250">
        <f>SUMPRODUCT((PP!$A$2:$A$80=$A94)*(PPEmp=I$1),PP!$D$2:$BD$80)</f>
        <v>0</v>
      </c>
      <c r="J94" s="250">
        <f>SUMPRODUCT((PP!$A$2:$A$80=$A94)*(PPEmp=J$1),PP!$D$2:$BD$80)</f>
        <v>0</v>
      </c>
      <c r="K94" s="250">
        <f>SUMPRODUCT((PP!$A$2:$A$80=$A94)*(PPEmp=K$1),PP!$D$2:$BD$80)</f>
        <v>0</v>
      </c>
      <c r="L94" s="250">
        <f>SUMPRODUCT((PP!$A$2:$A$80=$A94)*(PPEmp=L$1),PP!$D$2:$BD$80)</f>
        <v>0</v>
      </c>
      <c r="M94" s="250">
        <f>SUMPRODUCT((PP!$A$2:$A$80=$A94)*(PPEmp=M$1),PP!$D$2:$BD$80)</f>
        <v>7.25</v>
      </c>
      <c r="N94" s="250">
        <f>SUMPRODUCT((PP!$A$2:$A$80=$A94)*(PPEmp=N$1),PP!$D$2:$BD$80)</f>
        <v>0</v>
      </c>
      <c r="O94" s="250">
        <f>SUMPRODUCT((PP!$A$2:$A$80=$A94)*(PPEmp=O$1),PP!$D$2:$BD$80)</f>
        <v>0</v>
      </c>
      <c r="P94" s="250">
        <f>SUMPRODUCT((PP!$A$2:$A$80=$A94)*(PPEmp=P$1),PP!$D$2:$BD$80)</f>
        <v>0</v>
      </c>
      <c r="Q94" s="250">
        <f>SUMPRODUCT((PP!$A$2:$A$80=$A94)*(PPEmp=Q$1),PP!$D$2:$BD$80)</f>
        <v>0</v>
      </c>
      <c r="R94" s="250">
        <f>SUMPRODUCT((PP!$A$2:$A$80=$A94)*(PPEmp=R$1),PP!$D$2:$BD$80)</f>
        <v>7.25</v>
      </c>
      <c r="S94" s="250">
        <f>SUMPRODUCT((PP!$A$2:$A$80=$A94)*(PPEmp=S$1),PP!$D$2:$BD$80)</f>
        <v>4.25</v>
      </c>
      <c r="T94" s="250">
        <f>SUMPRODUCT((PP!$A$2:$A$80=$A94)*(PPEmp=T$1),PP!$D$2:$BD$80)</f>
        <v>0</v>
      </c>
      <c r="U94" s="250">
        <f>SUMPRODUCT((PP!$A$2:$A$80=$A94)*(PPEmp=U$1),PP!$D$2:$BD$80)</f>
        <v>0</v>
      </c>
      <c r="V94" s="250">
        <f>SUMPRODUCT((PP!$A$2:$A$80=$A94)*(PPEmp=V$1),PP!$D$2:$BD$80)</f>
        <v>0</v>
      </c>
      <c r="W94" s="250">
        <f>SUMPRODUCT((PP!$A$2:$A$80=$A94)*(PPEmp=W$1),PP!$D$2:$BD$80)</f>
        <v>4.5</v>
      </c>
      <c r="X94" s="250">
        <f>SUMPRODUCT((PP!$A$2:$A$80=$A94)*(PPEmp=X$1),PP!$D$2:$BD$80)</f>
        <v>0</v>
      </c>
      <c r="Y94" s="250">
        <f>SUMPRODUCT((PP!$A$2:$A$80=$A94)*(PPEmp=Y$1),PP!$D$2:$BD$80)</f>
        <v>0</v>
      </c>
      <c r="Z94" s="250">
        <f>SUMPRODUCT((PP!$A$2:$A$80=$A94)*(PPEmp=Z$1),PP!$D$2:$BD$80)</f>
        <v>7.5</v>
      </c>
      <c r="AA94" s="250">
        <f>SUMPRODUCT((PP!$A$2:$A$80=$A94)*(PPEmp=AA$1),PP!$D$2:$BD$80)</f>
        <v>0</v>
      </c>
      <c r="AB94" s="250">
        <f>SUMPRODUCT((PP!$A$2:$A$80=$A94)*(PPEmp=AB$1),PP!$D$2:$BD$80)</f>
        <v>0</v>
      </c>
      <c r="AC94" s="250">
        <f>SUMPRODUCT((PP!$A$2:$A$80=$A94)*(PPEmp=AC$1),PP!$D$2:$BD$80)</f>
        <v>7.5</v>
      </c>
      <c r="AD94" s="250">
        <f>SUMPRODUCT((PP!$A$2:$A$80=$A94)*(PPEmp=AD$1),PP!$D$2:$BD$80)</f>
        <v>0</v>
      </c>
      <c r="AE94" s="250">
        <f>SUMPRODUCT((PP!$A$2:$A$80=$A94)*(PPEmp=AE$1),PP!$D$2:$BD$80)</f>
        <v>7.75</v>
      </c>
      <c r="AF94" s="250">
        <f>SUMPRODUCT((PP!$A$2:$A$80=$A94)*(PPEmp=AF$1),PP!$D$2:$BD$80)</f>
        <v>0</v>
      </c>
      <c r="AG94" s="250">
        <f>SUMPRODUCT((PP!$A$2:$A$80=$A94)*(PPEmp=AG$1),PP!$D$2:$BD$80)</f>
        <v>4.5</v>
      </c>
      <c r="AH94" s="250">
        <f>SUMPRODUCT((PP!$A$2:$A$80=$A94)*(PPEmp=AH$1),PP!$D$2:$BD$80)</f>
        <v>0</v>
      </c>
      <c r="AI94" s="250">
        <f>SUMPRODUCT((PP!$A$2:$A$80=$A94)*(PPEmp=AI$1),PP!$D$2:$BD$80)</f>
        <v>7.5</v>
      </c>
      <c r="AJ94" s="250">
        <f>SUMPRODUCT((PP!$A$2:$A$80=$A94)*(PPEmp=AJ$1),PP!$D$2:$BD$80)</f>
        <v>0</v>
      </c>
      <c r="AK94" s="250">
        <f>SUMPRODUCT((PP!$A$2:$A$80=$A94)*(PPEmp=AK$1),PP!$D$2:$BD$80)</f>
        <v>7.5</v>
      </c>
      <c r="AL94" s="250">
        <f>SUMPRODUCT((PP!$A$2:$A$80=$A94)*(PPEmp=AL$1),PP!$D$2:$BD$80)</f>
        <v>0</v>
      </c>
      <c r="AM94" s="250">
        <f>SUMPRODUCT((PP!$A$2:$A$80=$A94)*(PPEmp=AM$1),PP!$D$2:$BD$80)</f>
        <v>0</v>
      </c>
      <c r="AN94" s="250">
        <f>SUMPRODUCT((PP!$A$2:$A$80=$A94)*(PPEmp=AN$1),PP!$D$2:$BD$80)</f>
        <v>0</v>
      </c>
      <c r="AO94" s="250">
        <f>SUMPRODUCT((PP!$A$2:$A$80=$A94)*(PPEmp=AO$1),PP!$D$2:$BD$80)</f>
        <v>0</v>
      </c>
      <c r="AP94" s="250">
        <f>SUMPRODUCT((PP!$A$2:$A$80=$A94)*(PPEmp=AP$1),PP!$D$2:$BD$80)</f>
        <v>0</v>
      </c>
      <c r="AQ94" s="250">
        <f>SUMPRODUCT((PP!$A$2:$A$80=$A94)*(PPEmp=AQ$1),PP!$D$2:$BD$80)</f>
        <v>0</v>
      </c>
      <c r="AR94" s="250">
        <f>SUMPRODUCT((PP!$A$2:$A$80=$A94)*(PPEmp=AR$1),PP!$D$2:$BD$80)</f>
        <v>0</v>
      </c>
      <c r="AS94" s="250">
        <f>SUMPRODUCT((PP!$A$2:$A$80=$A94)*(PPEmp=AS$1),PP!$D$2:$BD$80)</f>
        <v>0</v>
      </c>
      <c r="AT94" s="250">
        <f>SUMPRODUCT((PP!$A$2:$A$80=$A94)*(PPEmp=AT$1),PP!$D$2:$BD$80)</f>
        <v>0</v>
      </c>
      <c r="AU94" s="250">
        <f>SUMPRODUCT((PP!$A$2:$A$80=$A94)*(PPEmp=AU$1),PP!$D$2:$BD$80)</f>
        <v>0</v>
      </c>
      <c r="AV94" s="250">
        <f>SUMPRODUCT((PP!$A$2:$A$80=$A94)*(PPEmp=AV$1),PP!$D$2:$BD$80)</f>
        <v>0</v>
      </c>
      <c r="AW94" s="250">
        <f>SUMPRODUCT((PP!$A$2:$A$80=$A94)*(PPEmp=AW$1),PP!$D$2:$BD$80)</f>
        <v>0</v>
      </c>
      <c r="AX94" s="467">
        <f>SUMPRODUCT((PP!$A$2:$A$80=$A94)*(PPEmp=AX$1),PP!$D$2:$BD$80)</f>
        <v>0</v>
      </c>
      <c r="AZ94" s="246"/>
    </row>
    <row r="95" spans="1:52" s="271" customFormat="1" x14ac:dyDescent="0.2">
      <c r="A95" s="247">
        <f t="shared" si="45"/>
        <v>42544</v>
      </c>
      <c r="B95" s="252" t="str">
        <f>Total!$J$1</f>
        <v>FH</v>
      </c>
      <c r="C95" s="249">
        <f>SUMPRODUCT((FH!$A$2:$A$97=$A95)*(FHEmp=C$1),FH!$E$2:$AZ$97)</f>
        <v>0</v>
      </c>
      <c r="D95" s="250">
        <f>SUMPRODUCT((FH!$A$2:$A$97=$A95)*(FHEmp=D$1),FH!$E$2:$AZ$97)</f>
        <v>0</v>
      </c>
      <c r="E95" s="250">
        <f>SUMPRODUCT((FH!$A$2:$A$97=$A95)*(FHEmp=E$1),FH!$E$2:$AZ$97)</f>
        <v>0</v>
      </c>
      <c r="F95" s="250">
        <f>SUMPRODUCT((FH!$A$2:$A$97=$A95)*(FHEmp=F$1),FH!$E$2:$AZ$97)</f>
        <v>0</v>
      </c>
      <c r="G95" s="250">
        <f>SUMPRODUCT((FH!$A$2:$A$97=$A95)*(FHEmp=G$1),FH!$E$2:$AZ$97)</f>
        <v>0</v>
      </c>
      <c r="H95" s="250">
        <f>SUMPRODUCT((FH!$A$2:$A$97=$A95)*(FHEmp=H$1),FH!$E$2:$AZ$97)</f>
        <v>0</v>
      </c>
      <c r="I95" s="250">
        <f>SUMPRODUCT((FH!$A$2:$A$97=$A95)*(FHEmp=I$1),FH!$E$2:$AZ$97)</f>
        <v>0</v>
      </c>
      <c r="J95" s="250">
        <f>SUMPRODUCT((FH!$A$2:$A$97=$A95)*(FHEmp=J$1),FH!$E$2:$AZ$97)</f>
        <v>0</v>
      </c>
      <c r="K95" s="250">
        <f>SUMPRODUCT((FH!$A$2:$A$97=$A95)*(FHEmp=K$1),FH!$E$2:$AZ$97)</f>
        <v>0</v>
      </c>
      <c r="L95" s="250">
        <f>SUMPRODUCT((FH!$A$2:$A$97=$A95)*(FHEmp=L$1),FH!$E$2:$AZ$97)</f>
        <v>0</v>
      </c>
      <c r="M95" s="250">
        <f>SUMPRODUCT((FH!$A$2:$A$97=$A95)*(FHEmp=M$1),FH!$E$2:$AZ$97)</f>
        <v>0</v>
      </c>
      <c r="N95" s="250">
        <f>SUMPRODUCT((FH!$A$2:$A$97=$A95)*(FHEmp=N$1),FH!$E$2:$AZ$97)</f>
        <v>0</v>
      </c>
      <c r="O95" s="250">
        <f>SUMPRODUCT((FH!$A$2:$A$97=$A95)*(FHEmp=O$1),FH!$E$2:$AZ$97)</f>
        <v>0</v>
      </c>
      <c r="P95" s="250">
        <f>SUMPRODUCT((FH!$A$2:$A$97=$A95)*(FHEmp=P$1),FH!$E$2:$AZ$97)</f>
        <v>0</v>
      </c>
      <c r="Q95" s="250">
        <f>SUMPRODUCT((FH!$A$2:$A$97=$A95)*(FHEmp=Q$1),FH!$E$2:$AZ$97)</f>
        <v>0</v>
      </c>
      <c r="R95" s="250">
        <f>SUMPRODUCT((FH!$A$2:$A$97=$A95)*(FHEmp=R$1),FH!$E$2:$AZ$97)</f>
        <v>0</v>
      </c>
      <c r="S95" s="250">
        <f>SUMPRODUCT((FH!$A$2:$A$97=$A95)*(FHEmp=S$1),FH!$E$2:$AZ$97)</f>
        <v>0</v>
      </c>
      <c r="T95" s="250">
        <f>SUMPRODUCT((FH!$A$2:$A$97=$A95)*(FHEmp=T$1),FH!$E$2:$AZ$97)</f>
        <v>0</v>
      </c>
      <c r="U95" s="250">
        <f>SUMPRODUCT((FH!$A$2:$A$97=$A95)*(FHEmp=U$1),FH!$E$2:$AZ$97)</f>
        <v>0</v>
      </c>
      <c r="V95" s="250">
        <f>SUMPRODUCT((FH!$A$2:$A$97=$A95)*(FHEmp=V$1),FH!$E$2:$AZ$97)</f>
        <v>0</v>
      </c>
      <c r="W95" s="250">
        <f>SUMPRODUCT((FH!$A$2:$A$97=$A95)*(FHEmp=W$1),FH!$E$2:$AZ$97)</f>
        <v>0</v>
      </c>
      <c r="X95" s="250">
        <f>SUMPRODUCT((FH!$A$2:$A$97=$A95)*(FHEmp=X$1),FH!$E$2:$AZ$97)</f>
        <v>0</v>
      </c>
      <c r="Y95" s="250">
        <f>SUMPRODUCT((FH!$A$2:$A$97=$A95)*(FHEmp=Y$1),FH!$E$2:$AZ$97)</f>
        <v>0</v>
      </c>
      <c r="Z95" s="250">
        <f>SUMPRODUCT((FH!$A$2:$A$97=$A95)*(FHEmp=Z$1),FH!$E$2:$AZ$97)</f>
        <v>0</v>
      </c>
      <c r="AA95" s="250">
        <f>SUMPRODUCT((FH!$A$2:$A$97=$A95)*(FHEmp=AA$1),FH!$E$2:$AZ$97)</f>
        <v>0</v>
      </c>
      <c r="AB95" s="250">
        <f>SUMPRODUCT((FH!$A$2:$A$97=$A95)*(FHEmp=AB$1),FH!$E$2:$AZ$97)</f>
        <v>0</v>
      </c>
      <c r="AC95" s="250">
        <f>SUMPRODUCT((FH!$A$2:$A$97=$A95)*(FHEmp=AC$1),FH!$E$2:$AZ$97)</f>
        <v>0</v>
      </c>
      <c r="AD95" s="250">
        <f>SUMPRODUCT((FH!$A$2:$A$97=$A95)*(FHEmp=AD$1),FH!$E$2:$AZ$97)</f>
        <v>0</v>
      </c>
      <c r="AE95" s="250">
        <f>SUMPRODUCT((FH!$A$2:$A$97=$A95)*(FHEmp=AE$1),FH!$E$2:$AZ$97)</f>
        <v>0</v>
      </c>
      <c r="AF95" s="250">
        <f>SUMPRODUCT((FH!$A$2:$A$97=$A95)*(FHEmp=AF$1),FH!$E$2:$AZ$97)</f>
        <v>0</v>
      </c>
      <c r="AG95" s="250">
        <f>SUMPRODUCT((FH!$A$2:$A$97=$A95)*(FHEmp=AG$1),FH!$E$2:$AZ$97)</f>
        <v>0</v>
      </c>
      <c r="AH95" s="250">
        <f>SUMPRODUCT((FH!$A$2:$A$97=$A95)*(FHEmp=AH$1),FH!$E$2:$AZ$97)</f>
        <v>0</v>
      </c>
      <c r="AI95" s="250">
        <f>SUMPRODUCT((FH!$A$2:$A$97=$A95)*(FHEmp=AI$1),FH!$E$2:$AZ$97)</f>
        <v>0</v>
      </c>
      <c r="AJ95" s="250">
        <f>SUMPRODUCT((FH!$A$2:$A$97=$A95)*(FHEmp=AJ$1),FH!$E$2:$AZ$97)</f>
        <v>0</v>
      </c>
      <c r="AK95" s="250">
        <f>SUMPRODUCT((FH!$A$2:$A$97=$A95)*(FHEmp=AK$1),FH!$E$2:$AZ$97)</f>
        <v>0</v>
      </c>
      <c r="AL95" s="250">
        <f>SUMPRODUCT((FH!$A$2:$A$97=$A95)*(FHEmp=AL$1),FH!$E$2:$AZ$97)</f>
        <v>0</v>
      </c>
      <c r="AM95" s="250">
        <f>SUMPRODUCT((FH!$A$2:$A$97=$A95)*(FHEmp=AM$1),FH!$E$2:$AZ$97)</f>
        <v>0</v>
      </c>
      <c r="AN95" s="250">
        <f>SUMPRODUCT((FH!$A$2:$A$97=$A95)*(FHEmp=AN$1),FH!$E$2:$AZ$97)</f>
        <v>0</v>
      </c>
      <c r="AO95" s="250">
        <f>SUMPRODUCT((FH!$A$2:$A$97=$A95)*(FHEmp=AO$1),FH!$E$2:$AZ$97)</f>
        <v>0</v>
      </c>
      <c r="AP95" s="250">
        <f>SUMPRODUCT((FH!$A$2:$A$97=$A95)*(FHEmp=AP$1),FH!$E$2:$AZ$97)</f>
        <v>0</v>
      </c>
      <c r="AQ95" s="250">
        <f>SUMPRODUCT((FH!$A$2:$A$97=$A95)*(FHEmp=AQ$1),FH!$E$2:$AZ$97)</f>
        <v>0</v>
      </c>
      <c r="AR95" s="250">
        <f>SUMPRODUCT((FH!$A$2:$A$97=$A95)*(FHEmp=AR$1),FH!$E$2:$AZ$97)</f>
        <v>0</v>
      </c>
      <c r="AS95" s="250">
        <f>SUMPRODUCT((FH!$A$2:$A$97=$A95)*(FHEmp=AS$1),FH!$E$2:$AZ$97)</f>
        <v>0</v>
      </c>
      <c r="AT95" s="250">
        <f>SUMPRODUCT((FH!$A$2:$A$97=$A95)*(FHEmp=AT$1),FH!$E$2:$AZ$97)</f>
        <v>0</v>
      </c>
      <c r="AU95" s="250">
        <f>SUMPRODUCT((FH!$A$2:$A$97=$A95)*(FHEmp=AU$1),FH!$E$2:$AZ$97)</f>
        <v>0</v>
      </c>
      <c r="AV95" s="250">
        <f>SUMPRODUCT((FH!$A$2:$A$97=$A95)*(FHEmp=AV$1),FH!$E$2:$AZ$97)</f>
        <v>0</v>
      </c>
      <c r="AW95" s="250">
        <f>SUMPRODUCT((FH!$A$2:$A$97=$A95)*(FHEmp=AW$1),FH!$E$2:$AZ$97)</f>
        <v>0</v>
      </c>
      <c r="AX95" s="467">
        <f>SUMPRODUCT((FH!$A$2:$A$97=$A95)*(FHEmp=AX$1),FH!$E$2:$AZ$97)</f>
        <v>0</v>
      </c>
      <c r="AZ95" s="246"/>
    </row>
    <row r="96" spans="1:52" s="271" customFormat="1" x14ac:dyDescent="0.2">
      <c r="A96" s="247">
        <f t="shared" si="45"/>
        <v>42544</v>
      </c>
      <c r="B96" s="253" t="str">
        <f>Total!$K$1</f>
        <v>T22</v>
      </c>
      <c r="C96" s="249">
        <f>SUMPRODUCT(('T22'!$A$2:$A$97=$A96)*(T22Emp=C$1),'T22'!$E$2:$AZ$97)</f>
        <v>0</v>
      </c>
      <c r="D96" s="250">
        <f>SUMPRODUCT(('T22'!$A$2:$A$97=$A96)*(T22Emp=D$1),'T22'!$E$2:$AZ$97)</f>
        <v>0</v>
      </c>
      <c r="E96" s="250">
        <f>SUMPRODUCT(('T22'!$A$2:$A$97=$A96)*(T22Emp=E$1),'T22'!$E$2:$AZ$97)</f>
        <v>0</v>
      </c>
      <c r="F96" s="250">
        <f>SUMPRODUCT(('T22'!$A$2:$A$97=$A96)*(T22Emp=F$1),'T22'!$E$2:$AZ$97)</f>
        <v>0</v>
      </c>
      <c r="G96" s="250">
        <f>SUMPRODUCT(('T22'!$A$2:$A$97=$A96)*(T22Emp=G$1),'T22'!$E$2:$AZ$97)</f>
        <v>0</v>
      </c>
      <c r="H96" s="250">
        <f>SUMPRODUCT(('T22'!$A$2:$A$97=$A96)*(T22Emp=H$1),'T22'!$E$2:$AZ$97)</f>
        <v>0</v>
      </c>
      <c r="I96" s="250">
        <f>SUMPRODUCT(('T22'!$A$2:$A$97=$A96)*(T22Emp=I$1),'T22'!$E$2:$AZ$97)</f>
        <v>0</v>
      </c>
      <c r="J96" s="250">
        <f>SUMPRODUCT(('T22'!$A$2:$A$97=$A96)*(T22Emp=J$1),'T22'!$E$2:$AZ$97)</f>
        <v>0</v>
      </c>
      <c r="K96" s="250">
        <f>SUMPRODUCT(('T22'!$A$2:$A$97=$A96)*(T22Emp=K$1),'T22'!$E$2:$AZ$97)</f>
        <v>0</v>
      </c>
      <c r="L96" s="250">
        <f>SUMPRODUCT(('T22'!$A$2:$A$97=$A96)*(T22Emp=L$1),'T22'!$E$2:$AZ$97)</f>
        <v>0</v>
      </c>
      <c r="M96" s="250">
        <f>SUMPRODUCT(('T22'!$A$2:$A$97=$A96)*(T22Emp=M$1),'T22'!$E$2:$AZ$97)</f>
        <v>0</v>
      </c>
      <c r="N96" s="250">
        <f>SUMPRODUCT(('T22'!$A$2:$A$97=$A96)*(T22Emp=N$1),'T22'!$E$2:$AZ$97)</f>
        <v>0</v>
      </c>
      <c r="O96" s="250">
        <f>SUMPRODUCT(('T22'!$A$2:$A$97=$A96)*(T22Emp=O$1),'T22'!$E$2:$AZ$97)</f>
        <v>0</v>
      </c>
      <c r="P96" s="250">
        <f>SUMPRODUCT(('T22'!$A$2:$A$97=$A96)*(T22Emp=P$1),'T22'!$E$2:$AZ$97)</f>
        <v>0</v>
      </c>
      <c r="Q96" s="250">
        <f>SUMPRODUCT(('T22'!$A$2:$A$97=$A96)*(T22Emp=Q$1),'T22'!$E$2:$AZ$97)</f>
        <v>0</v>
      </c>
      <c r="R96" s="250">
        <f>SUMPRODUCT(('T22'!$A$2:$A$97=$A96)*(T22Emp=R$1),'T22'!$E$2:$AZ$97)</f>
        <v>0</v>
      </c>
      <c r="S96" s="250">
        <f>SUMPRODUCT(('T22'!$A$2:$A$97=$A96)*(T22Emp=S$1),'T22'!$E$2:$AZ$97)</f>
        <v>0</v>
      </c>
      <c r="T96" s="250">
        <f>SUMPRODUCT(('T22'!$A$2:$A$97=$A96)*(T22Emp=T$1),'T22'!$E$2:$AZ$97)</f>
        <v>0</v>
      </c>
      <c r="U96" s="250">
        <f>SUMPRODUCT(('T22'!$A$2:$A$97=$A96)*(T22Emp=U$1),'T22'!$E$2:$AZ$97)</f>
        <v>0</v>
      </c>
      <c r="V96" s="250">
        <f>SUMPRODUCT(('T22'!$A$2:$A$97=$A96)*(T22Emp=V$1),'T22'!$E$2:$AZ$97)</f>
        <v>0</v>
      </c>
      <c r="W96" s="250">
        <f>SUMPRODUCT(('T22'!$A$2:$A$97=$A96)*(T22Emp=W$1),'T22'!$E$2:$AZ$97)</f>
        <v>0</v>
      </c>
      <c r="X96" s="250">
        <f>SUMPRODUCT(('T22'!$A$2:$A$97=$A96)*(T22Emp=X$1),'T22'!$E$2:$AZ$97)</f>
        <v>0</v>
      </c>
      <c r="Y96" s="250">
        <f>SUMPRODUCT(('T22'!$A$2:$A$97=$A96)*(T22Emp=Y$1),'T22'!$E$2:$AZ$97)</f>
        <v>0</v>
      </c>
      <c r="Z96" s="250">
        <f>SUMPRODUCT(('T22'!$A$2:$A$97=$A96)*(T22Emp=Z$1),'T22'!$E$2:$AZ$97)</f>
        <v>0</v>
      </c>
      <c r="AA96" s="250">
        <f>SUMPRODUCT(('T22'!$A$2:$A$97=$A96)*(T22Emp=AA$1),'T22'!$E$2:$AZ$97)</f>
        <v>0</v>
      </c>
      <c r="AB96" s="250">
        <f>SUMPRODUCT(('T22'!$A$2:$A$97=$A96)*(T22Emp=AB$1),'T22'!$E$2:$AZ$97)</f>
        <v>0</v>
      </c>
      <c r="AC96" s="250">
        <f>SUMPRODUCT(('T22'!$A$2:$A$97=$A96)*(T22Emp=AC$1),'T22'!$E$2:$AZ$97)</f>
        <v>0</v>
      </c>
      <c r="AD96" s="250">
        <f>SUMPRODUCT(('T22'!$A$2:$A$97=$A96)*(T22Emp=AD$1),'T22'!$E$2:$AZ$97)</f>
        <v>0</v>
      </c>
      <c r="AE96" s="250">
        <f>SUMPRODUCT(('T22'!$A$2:$A$97=$A96)*(T22Emp=AE$1),'T22'!$E$2:$AZ$97)</f>
        <v>0</v>
      </c>
      <c r="AF96" s="250">
        <f>SUMPRODUCT(('T22'!$A$2:$A$97=$A96)*(T22Emp=AF$1),'T22'!$E$2:$AZ$97)</f>
        <v>0</v>
      </c>
      <c r="AG96" s="250">
        <f>SUMPRODUCT(('T22'!$A$2:$A$97=$A96)*(T22Emp=AG$1),'T22'!$E$2:$AZ$97)</f>
        <v>0</v>
      </c>
      <c r="AH96" s="250">
        <f>SUMPRODUCT(('T22'!$A$2:$A$97=$A96)*(T22Emp=AH$1),'T22'!$E$2:$AZ$97)</f>
        <v>0</v>
      </c>
      <c r="AI96" s="250">
        <f>SUMPRODUCT(('T22'!$A$2:$A$97=$A96)*(T22Emp=AI$1),'T22'!$E$2:$AZ$97)</f>
        <v>0</v>
      </c>
      <c r="AJ96" s="250">
        <f>SUMPRODUCT(('T22'!$A$2:$A$97=$A96)*(T22Emp=AJ$1),'T22'!$E$2:$AZ$97)</f>
        <v>0</v>
      </c>
      <c r="AK96" s="250">
        <f>SUMPRODUCT(('T22'!$A$2:$A$97=$A96)*(T22Emp=AK$1),'T22'!$E$2:$AZ$97)</f>
        <v>0</v>
      </c>
      <c r="AL96" s="250">
        <f>SUMPRODUCT(('T22'!$A$2:$A$97=$A96)*(T22Emp=AL$1),'T22'!$E$2:$AZ$97)</f>
        <v>0</v>
      </c>
      <c r="AM96" s="250">
        <f>SUMPRODUCT(('T22'!$A$2:$A$97=$A96)*(T22Emp=AM$1),'T22'!$E$2:$AZ$97)</f>
        <v>0</v>
      </c>
      <c r="AN96" s="250">
        <f>SUMPRODUCT(('T22'!$A$2:$A$97=$A96)*(T22Emp=AN$1),'T22'!$E$2:$AZ$97)</f>
        <v>0</v>
      </c>
      <c r="AO96" s="250">
        <f>SUMPRODUCT(('T22'!$A$2:$A$97=$A96)*(T22Emp=AO$1),'T22'!$E$2:$AZ$97)</f>
        <v>0</v>
      </c>
      <c r="AP96" s="250">
        <f>SUMPRODUCT(('T22'!$A$2:$A$97=$A96)*(T22Emp=AP$1),'T22'!$E$2:$AZ$97)</f>
        <v>0</v>
      </c>
      <c r="AQ96" s="250">
        <f>SUMPRODUCT(('T22'!$A$2:$A$97=$A96)*(T22Emp=AQ$1),'T22'!$E$2:$AZ$97)</f>
        <v>0</v>
      </c>
      <c r="AR96" s="250">
        <f>SUMPRODUCT(('T22'!$A$2:$A$97=$A96)*(T22Emp=AR$1),'T22'!$E$2:$AZ$97)</f>
        <v>0</v>
      </c>
      <c r="AS96" s="250">
        <f>SUMPRODUCT(('T22'!$A$2:$A$97=$A96)*(T22Emp=AS$1),'T22'!$E$2:$AZ$97)</f>
        <v>0</v>
      </c>
      <c r="AT96" s="250">
        <f>SUMPRODUCT(('T22'!$A$2:$A$97=$A96)*(T22Emp=AT$1),'T22'!$E$2:$AZ$97)</f>
        <v>0</v>
      </c>
      <c r="AU96" s="250">
        <f>SUMPRODUCT(('T22'!$A$2:$A$97=$A96)*(T22Emp=AU$1),'T22'!$E$2:$AZ$97)</f>
        <v>0</v>
      </c>
      <c r="AV96" s="250">
        <f>SUMPRODUCT(('T22'!$A$2:$A$97=$A96)*(T22Emp=AV$1),'T22'!$E$2:$AZ$97)</f>
        <v>0</v>
      </c>
      <c r="AW96" s="250">
        <f>SUMPRODUCT(('T22'!$A$2:$A$97=$A96)*(T22Emp=AW$1),'T22'!$E$2:$AZ$97)</f>
        <v>0</v>
      </c>
      <c r="AX96" s="467">
        <f>SUMPRODUCT(('T22'!$A$2:$A$97=$A96)*(T22Emp=AX$1),'T22'!$E$2:$AZ$97)</f>
        <v>0</v>
      </c>
      <c r="AZ96" s="246"/>
    </row>
    <row r="97" spans="1:52" s="271" customFormat="1" x14ac:dyDescent="0.2">
      <c r="A97" s="247">
        <f t="shared" si="45"/>
        <v>42544</v>
      </c>
      <c r="B97" s="254" t="str">
        <f>Total!$L$1</f>
        <v>RF</v>
      </c>
      <c r="C97" s="249">
        <f>SUMPRODUCT((RF!$A$2:$A$17=$A97)*(RFEmp=C$1)*(RF!$H$21:$AO$21="RF Valet"),RF!$H$2:$AO$17)</f>
        <v>0</v>
      </c>
      <c r="D97" s="250">
        <f>SUMPRODUCT((RF!$A$2:$A$17=$A97)*(RFEmp=D$1)*(RF!$H$21:$AO$21="RF Valet"),RF!$H$2:$AO$17)</f>
        <v>0</v>
      </c>
      <c r="E97" s="250">
        <f>SUMPRODUCT((RF!$A$2:$A$17=$A97)*(RFEmp=E$1)*(RF!$H$21:$AO$21="RF Valet"),RF!$H$2:$AO$17)</f>
        <v>0</v>
      </c>
      <c r="F97" s="250">
        <f>SUMPRODUCT((RF!$A$2:$A$17=$A97)*(RFEmp=F$1)*(RF!$H$21:$AO$21="RF Valet"),RF!$H$2:$AO$17)</f>
        <v>0</v>
      </c>
      <c r="G97" s="250">
        <f>SUMPRODUCT((RF!$A$2:$A$17=$A97)*(RFEmp=G$1)*(RF!$H$21:$AO$21="RF Valet"),RF!$H$2:$AO$17)</f>
        <v>0</v>
      </c>
      <c r="H97" s="250">
        <f>SUMPRODUCT((RF!$A$2:$A$17=$A97)*(RFEmp=H$1)*(RF!$H$21:$AO$21="RF Valet"),RF!$H$2:$AO$17)</f>
        <v>0</v>
      </c>
      <c r="I97" s="250">
        <f>SUMPRODUCT((RF!$A$2:$A$17=$A97)*(RFEmp=I$1)*(RF!$H$21:$AO$21="RF Valet"),RF!$H$2:$AO$17)</f>
        <v>0</v>
      </c>
      <c r="J97" s="250">
        <f>SUMPRODUCT((RF!$A$2:$A$17=$A97)*(RFEmp=J$1)*(RF!$H$21:$AO$21="RF Valet"),RF!$H$2:$AO$17)</f>
        <v>0</v>
      </c>
      <c r="K97" s="250">
        <f>SUMPRODUCT((RF!$A$2:$A$17=$A97)*(RFEmp=K$1)*(RF!$H$21:$AO$21="RF Valet"),RF!$H$2:$AO$17)</f>
        <v>0</v>
      </c>
      <c r="L97" s="250">
        <f>SUMPRODUCT((RF!$A$2:$A$17=$A97)*(RFEmp=L$1)*(RF!$H$21:$AO$21="RF Valet"),RF!$H$2:$AO$17)</f>
        <v>0</v>
      </c>
      <c r="M97" s="250">
        <f>SUMPRODUCT((RF!$A$2:$A$17=$A97)*(RFEmp=M$1)*(RF!$H$21:$AO$21="RF Valet"),RF!$H$2:$AO$17)</f>
        <v>0</v>
      </c>
      <c r="N97" s="250">
        <f>SUMPRODUCT((RF!$A$2:$A$17=$A97)*(RFEmp=N$1)*(RF!$H$21:$AO$21="RF Valet"),RF!$H$2:$AO$17)</f>
        <v>0</v>
      </c>
      <c r="O97" s="250">
        <f>SUMPRODUCT((RF!$A$2:$A$17=$A97)*(RFEmp=O$1)*(RF!$H$21:$AO$21="RF Valet"),RF!$H$2:$AO$17)</f>
        <v>0</v>
      </c>
      <c r="P97" s="250">
        <f>SUMPRODUCT((RF!$A$2:$A$17=$A97)*(RFEmp=P$1)*(RF!$H$21:$AO$21="RF Valet"),RF!$H$2:$AO$17)</f>
        <v>0</v>
      </c>
      <c r="Q97" s="250">
        <f>SUMPRODUCT((RF!$A$2:$A$17=$A97)*(RFEmp=Q$1)*(RF!$H$21:$AO$21="RF Valet"),RF!$H$2:$AO$17)</f>
        <v>0</v>
      </c>
      <c r="R97" s="250">
        <f>SUMPRODUCT((RF!$A$2:$A$17=$A97)*(RFEmp=R$1)*(RF!$H$21:$AO$21="RF Valet"),RF!$H$2:$AO$17)</f>
        <v>0</v>
      </c>
      <c r="S97" s="250">
        <f>SUMPRODUCT((RF!$A$2:$A$17=$A97)*(RFEmp=S$1)*(RF!$H$21:$AO$21="RF Valet"),RF!$H$2:$AO$17)</f>
        <v>0</v>
      </c>
      <c r="T97" s="250">
        <f>SUMPRODUCT((RF!$A$2:$A$17=$A97)*(RFEmp=T$1)*(RF!$H$21:$AO$21="RF Valet"),RF!$H$2:$AO$17)</f>
        <v>0</v>
      </c>
      <c r="U97" s="250">
        <f>SUMPRODUCT((RF!$A$2:$A$17=$A97)*(RFEmp=U$1)*(RF!$H$21:$AO$21="RF Valet"),RF!$H$2:$AO$17)</f>
        <v>0</v>
      </c>
      <c r="V97" s="250">
        <f>SUMPRODUCT((RF!$A$2:$A$17=$A97)*(RFEmp=V$1)*(RF!$H$21:$AO$21="RF Valet"),RF!$H$2:$AO$17)</f>
        <v>0</v>
      </c>
      <c r="W97" s="250">
        <f>SUMPRODUCT((RF!$A$2:$A$17=$A97)*(RFEmp=W$1)*(RF!$H$21:$AO$21="RF Valet"),RF!$H$2:$AO$17)</f>
        <v>0</v>
      </c>
      <c r="X97" s="250">
        <f>SUMPRODUCT((RF!$A$2:$A$17=$A97)*(RFEmp=X$1)*(RF!$H$21:$AO$21="RF Valet"),RF!$H$2:$AO$17)</f>
        <v>0</v>
      </c>
      <c r="Y97" s="250">
        <f>SUMPRODUCT((RF!$A$2:$A$17=$A97)*(RFEmp=Y$1)*(RF!$H$21:$AO$21="RF Valet"),RF!$H$2:$AO$17)</f>
        <v>0</v>
      </c>
      <c r="Z97" s="250">
        <f>SUMPRODUCT((RF!$A$2:$A$17=$A97)*(RFEmp=Z$1)*(RF!$H$21:$AO$21="RF Valet"),RF!$H$2:$AO$17)</f>
        <v>0</v>
      </c>
      <c r="AA97" s="250">
        <f>SUMPRODUCT((RF!$A$2:$A$17=$A97)*(RFEmp=AA$1)*(RF!$H$21:$AO$21="RF Valet"),RF!$H$2:$AO$17)</f>
        <v>0</v>
      </c>
      <c r="AB97" s="250">
        <f>SUMPRODUCT((RF!$A$2:$A$17=$A97)*(RFEmp=AB$1)*(RF!$H$21:$AO$21="RF Valet"),RF!$H$2:$AO$17)</f>
        <v>0</v>
      </c>
      <c r="AC97" s="250">
        <f>SUMPRODUCT((RF!$A$2:$A$17=$A97)*(RFEmp=AC$1)*(RF!$H$21:$AO$21="RF Valet"),RF!$H$2:$AO$17)</f>
        <v>0</v>
      </c>
      <c r="AD97" s="250">
        <f>SUMPRODUCT((RF!$A$2:$A$17=$A97)*(RFEmp=AD$1)*(RF!$H$21:$AO$21="RF Valet"),RF!$H$2:$AO$17)</f>
        <v>0</v>
      </c>
      <c r="AE97" s="250">
        <f>SUMPRODUCT((RF!$A$2:$A$17=$A97)*(RFEmp=AE$1)*(RF!$H$21:$AO$21="RF Valet"),RF!$H$2:$AO$17)</f>
        <v>0</v>
      </c>
      <c r="AF97" s="250">
        <f>SUMPRODUCT((RF!$A$2:$A$17=$A97)*(RFEmp=AF$1)*(RF!$H$21:$AO$21="RF Valet"),RF!$H$2:$AO$17)</f>
        <v>0</v>
      </c>
      <c r="AG97" s="250">
        <f>SUMPRODUCT((RF!$A$2:$A$17=$A97)*(RFEmp=AG$1)*(RF!$H$21:$AO$21="RF Valet"),RF!$H$2:$AO$17)</f>
        <v>0</v>
      </c>
      <c r="AH97" s="250">
        <f>SUMPRODUCT((RF!$A$2:$A$17=$A97)*(RFEmp=AH$1)*(RF!$H$21:$AO$21="RF Valet"),RF!$H$2:$AO$17)</f>
        <v>0</v>
      </c>
      <c r="AI97" s="250">
        <f>SUMPRODUCT((RF!$A$2:$A$17=$A97)*(RFEmp=AI$1)*(RF!$H$21:$AO$21="RF Valet"),RF!$H$2:$AO$17)</f>
        <v>0</v>
      </c>
      <c r="AJ97" s="250">
        <f>SUMPRODUCT((RF!$A$2:$A$17=$A97)*(RFEmp=AJ$1)*(RF!$H$21:$AO$21="RF Valet"),RF!$H$2:$AO$17)</f>
        <v>0</v>
      </c>
      <c r="AK97" s="250">
        <f>SUMPRODUCT((RF!$A$2:$A$17=$A97)*(RFEmp=AK$1)*(RF!$H$21:$AO$21="RF Valet"),RF!$H$2:$AO$17)</f>
        <v>0</v>
      </c>
      <c r="AL97" s="250">
        <f>SUMPRODUCT((RF!$A$2:$A$17=$A97)*(RFEmp=AL$1)*(RF!$H$21:$AO$21="RF Valet"),RF!$H$2:$AO$17)</f>
        <v>0</v>
      </c>
      <c r="AM97" s="250">
        <f>SUMPRODUCT((RF!$A$2:$A$17=$A97)*(RFEmp=AM$1)*(RF!$H$21:$AO$21="RF Valet"),RF!$H$2:$AO$17)</f>
        <v>0</v>
      </c>
      <c r="AN97" s="250">
        <f>SUMPRODUCT((RF!$A$2:$A$17=$A97)*(RFEmp=AN$1)*(RF!$H$21:$AO$21="RF Valet"),RF!$H$2:$AO$17)</f>
        <v>0</v>
      </c>
      <c r="AO97" s="250">
        <f>SUMPRODUCT((RF!$A$2:$A$17=$A97)*(RFEmp=AO$1)*(RF!$H$21:$AO$21="RF Valet"),RF!$H$2:$AO$17)</f>
        <v>0</v>
      </c>
      <c r="AP97" s="250">
        <f>SUMPRODUCT((RF!$A$2:$A$17=$A97)*(RFEmp=AP$1)*(RF!$H$21:$AO$21="RF Valet"),RF!$H$2:$AO$17)</f>
        <v>0</v>
      </c>
      <c r="AQ97" s="250">
        <f>SUMPRODUCT((RF!$A$2:$A$17=$A97)*(RFEmp=AQ$1)*(RF!$H$21:$AO$21="RF Valet"),RF!$H$2:$AO$17)</f>
        <v>0</v>
      </c>
      <c r="AR97" s="250">
        <f>SUMPRODUCT((RF!$A$2:$A$17=$A97)*(RFEmp=AR$1)*(RF!$H$21:$AO$21="RF Valet"),RF!$H$2:$AO$17)</f>
        <v>0</v>
      </c>
      <c r="AS97" s="250">
        <f>SUMPRODUCT((RF!$A$2:$A$17=$A97)*(RFEmp=AS$1)*(RF!$H$21:$AO$21="RF Valet"),RF!$H$2:$AO$17)</f>
        <v>0</v>
      </c>
      <c r="AT97" s="250">
        <f>SUMPRODUCT((RF!$A$2:$A$17=$A97)*(RFEmp=AT$1)*(RF!$H$21:$AO$21="RF Valet"),RF!$H$2:$AO$17)</f>
        <v>0</v>
      </c>
      <c r="AU97" s="250">
        <f>SUMPRODUCT((RF!$A$2:$A$17=$A97)*(RFEmp=AU$1)*(RF!$H$21:$AO$21="RF Valet"),RF!$H$2:$AO$17)</f>
        <v>0</v>
      </c>
      <c r="AV97" s="250">
        <f>SUMPRODUCT((RF!$A$2:$A$17=$A97)*(RFEmp=AV$1)*(RF!$H$21:$AO$21="RF Valet"),RF!$H$2:$AO$17)</f>
        <v>0</v>
      </c>
      <c r="AW97" s="250">
        <f>SUMPRODUCT((RF!$A$2:$A$17=$A97)*(RFEmp=AW$1)*(RF!$H$21:$AO$21="RF Valet"),RF!$H$2:$AO$17)</f>
        <v>0</v>
      </c>
      <c r="AX97" s="467">
        <f>SUMPRODUCT((RF!$A$2:$A$17=$A97)*(RFEmp=AX$1)*(RF!$H$21:$AO$21="RF Valet"),RF!$H$2:$AO$17)</f>
        <v>0</v>
      </c>
      <c r="AZ97" s="246"/>
    </row>
    <row r="98" spans="1:52" s="271" customFormat="1" x14ac:dyDescent="0.2">
      <c r="A98" s="247">
        <f t="shared" si="45"/>
        <v>42544</v>
      </c>
      <c r="B98" s="571" t="s">
        <v>140</v>
      </c>
      <c r="C98" s="249">
        <f>SUMPRODUCT(('RC'!$A$2:$A$17=$A98)*(RCEmp=C$1),'RC'!$D$2:$AK$17)</f>
        <v>0</v>
      </c>
      <c r="D98" s="250">
        <f>SUMPRODUCT(('RC'!$A$2:$A$17=$A98)*(RCEmp=D$1),'RC'!$D$2:$AK$17)</f>
        <v>0</v>
      </c>
      <c r="E98" s="250">
        <f>SUMPRODUCT(('RC'!$A$2:$A$17=$A98)*(RCEmp=E$1),'RC'!$D$2:$AK$17)</f>
        <v>0</v>
      </c>
      <c r="F98" s="250">
        <f>SUMPRODUCT(('RC'!$A$2:$A$17=$A98)*(RCEmp=F$1),'RC'!$D$2:$AK$17)</f>
        <v>0</v>
      </c>
      <c r="G98" s="250">
        <f>SUMPRODUCT(('RC'!$A$2:$A$17=$A98)*(RCEmp=G$1),'RC'!$D$2:$AK$17)</f>
        <v>0</v>
      </c>
      <c r="H98" s="250">
        <f>SUMPRODUCT(('RC'!$A$2:$A$17=$A98)*(RCEmp=H$1),'RC'!$D$2:$AK$17)</f>
        <v>0</v>
      </c>
      <c r="I98" s="250">
        <f>SUMPRODUCT(('RC'!$A$2:$A$17=$A98)*(RCEmp=I$1),'RC'!$D$2:$AK$17)</f>
        <v>0</v>
      </c>
      <c r="J98" s="250">
        <f>SUMPRODUCT(('RC'!$A$2:$A$17=$A98)*(RCEmp=J$1),'RC'!$D$2:$AK$17)</f>
        <v>0</v>
      </c>
      <c r="K98" s="250">
        <f>SUMPRODUCT(('RC'!$A$2:$A$17=$A98)*(RCEmp=K$1),'RC'!$D$2:$AK$17)</f>
        <v>0</v>
      </c>
      <c r="L98" s="250">
        <f>SUMPRODUCT(('RC'!$A$2:$A$17=$A98)*(RCEmp=L$1),'RC'!$D$2:$AK$17)</f>
        <v>0</v>
      </c>
      <c r="M98" s="250">
        <f>SUMPRODUCT(('RC'!$A$2:$A$17=$A98)*(RCEmp=M$1),'RC'!$D$2:$AK$17)</f>
        <v>0</v>
      </c>
      <c r="N98" s="250">
        <f>SUMPRODUCT(('RC'!$A$2:$A$17=$A98)*(RCEmp=N$1),'RC'!$D$2:$AK$17)</f>
        <v>0</v>
      </c>
      <c r="O98" s="250">
        <f>SUMPRODUCT(('RC'!$A$2:$A$17=$A98)*(RCEmp=O$1),'RC'!$D$2:$AK$17)</f>
        <v>0</v>
      </c>
      <c r="P98" s="250">
        <f>SUMPRODUCT(('RC'!$A$2:$A$17=$A98)*(RCEmp=P$1),'RC'!$D$2:$AK$17)</f>
        <v>8.25</v>
      </c>
      <c r="Q98" s="250">
        <f>SUMPRODUCT(('RC'!$A$2:$A$17=$A98)*(RCEmp=Q$1),'RC'!$D$2:$AK$17)</f>
        <v>0</v>
      </c>
      <c r="R98" s="250">
        <f>SUMPRODUCT(('RC'!$A$2:$A$17=$A98)*(RCEmp=R$1),'RC'!$D$2:$AK$17)</f>
        <v>0</v>
      </c>
      <c r="S98" s="250">
        <f>SUMPRODUCT(('RC'!$A$2:$A$17=$A98)*(RCEmp=S$1),'RC'!$D$2:$AK$17)</f>
        <v>0</v>
      </c>
      <c r="T98" s="250">
        <f>SUMPRODUCT(('RC'!$A$2:$A$17=$A98)*(RCEmp=T$1),'RC'!$D$2:$AK$17)</f>
        <v>0</v>
      </c>
      <c r="U98" s="250">
        <f>SUMPRODUCT(('RC'!$A$2:$A$17=$A98)*(RCEmp=U$1),'RC'!$D$2:$AK$17)</f>
        <v>0</v>
      </c>
      <c r="V98" s="250">
        <f>SUMPRODUCT(('RC'!$A$2:$A$17=$A98)*(RCEmp=V$1),'RC'!$D$2:$AK$17)</f>
        <v>0</v>
      </c>
      <c r="W98" s="250">
        <f>SUMPRODUCT(('RC'!$A$2:$A$17=$A98)*(RCEmp=W$1),'RC'!$D$2:$AK$17)</f>
        <v>0</v>
      </c>
      <c r="X98" s="250">
        <f>SUMPRODUCT(('RC'!$A$2:$A$17=$A98)*(RCEmp=X$1),'RC'!$D$2:$AK$17)</f>
        <v>0</v>
      </c>
      <c r="Y98" s="250">
        <f>SUMPRODUCT(('RC'!$A$2:$A$17=$A98)*(RCEmp=Y$1),'RC'!$D$2:$AK$17)</f>
        <v>0</v>
      </c>
      <c r="Z98" s="250">
        <f>SUMPRODUCT(('RC'!$A$2:$A$17=$A98)*(RCEmp=Z$1),'RC'!$D$2:$AK$17)</f>
        <v>0</v>
      </c>
      <c r="AA98" s="250">
        <f>SUMPRODUCT(('RC'!$A$2:$A$17=$A98)*(RCEmp=AA$1),'RC'!$D$2:$AK$17)</f>
        <v>0</v>
      </c>
      <c r="AB98" s="250">
        <f>SUMPRODUCT(('RC'!$A$2:$A$17=$A98)*(RCEmp=AB$1),'RC'!$D$2:$AK$17)</f>
        <v>0</v>
      </c>
      <c r="AC98" s="250">
        <f>SUMPRODUCT(('RC'!$A$2:$A$17=$A98)*(RCEmp=AC$1),'RC'!$D$2:$AK$17)</f>
        <v>0</v>
      </c>
      <c r="AD98" s="250">
        <f>SUMPRODUCT(('RC'!$A$2:$A$17=$A98)*(RCEmp=AD$1),'RC'!$D$2:$AK$17)</f>
        <v>0</v>
      </c>
      <c r="AE98" s="250">
        <f>SUMPRODUCT(('RC'!$A$2:$A$17=$A98)*(RCEmp=AE$1),'RC'!$D$2:$AK$17)</f>
        <v>0</v>
      </c>
      <c r="AF98" s="250">
        <f>SUMPRODUCT(('RC'!$A$2:$A$17=$A98)*(RCEmp=AF$1),'RC'!$D$2:$AK$17)</f>
        <v>0</v>
      </c>
      <c r="AG98" s="250">
        <f>SUMPRODUCT(('RC'!$A$2:$A$17=$A98)*(RCEmp=AG$1),'RC'!$D$2:$AK$17)</f>
        <v>0</v>
      </c>
      <c r="AH98" s="250">
        <f>SUMPRODUCT(('RC'!$A$2:$A$17=$A98)*(RCEmp=AH$1),'RC'!$D$2:$AK$17)</f>
        <v>0</v>
      </c>
      <c r="AI98" s="250">
        <f>SUMPRODUCT(('RC'!$A$2:$A$17=$A98)*(RCEmp=AI$1),'RC'!$D$2:$AK$17)</f>
        <v>0</v>
      </c>
      <c r="AJ98" s="250">
        <f>SUMPRODUCT(('RC'!$A$2:$A$17=$A98)*(RCEmp=AJ$1),'RC'!$D$2:$AK$17)</f>
        <v>0</v>
      </c>
      <c r="AK98" s="250">
        <f>SUMPRODUCT(('RC'!$A$2:$A$17=$A98)*(RCEmp=AK$1),'RC'!$D$2:$AK$17)</f>
        <v>0</v>
      </c>
      <c r="AL98" s="250">
        <f>SUMPRODUCT(('RC'!$A$2:$A$17=$A98)*(RCEmp=AL$1),'RC'!$D$2:$AK$17)</f>
        <v>0</v>
      </c>
      <c r="AM98" s="250">
        <f>SUMPRODUCT(('RC'!$A$2:$A$17=$A98)*(RCEmp=AM$1),'RC'!$D$2:$AK$17)</f>
        <v>0</v>
      </c>
      <c r="AN98" s="250">
        <f>SUMPRODUCT(('RC'!$A$2:$A$17=$A98)*(RCEmp=AN$1),'RC'!$D$2:$AK$17)</f>
        <v>0</v>
      </c>
      <c r="AO98" s="250">
        <f>SUMPRODUCT(('RC'!$A$2:$A$17=$A98)*(RCEmp=AO$1),'RC'!$D$2:$AK$17)</f>
        <v>0</v>
      </c>
      <c r="AP98" s="250">
        <f>SUMPRODUCT(('RC'!$A$2:$A$17=$A98)*(RCEmp=AP$1),'RC'!$D$2:$AK$17)</f>
        <v>0</v>
      </c>
      <c r="AQ98" s="250">
        <f>SUMPRODUCT(('RC'!$A$2:$A$17=$A98)*(RCEmp=AQ$1),'RC'!$D$2:$AK$17)</f>
        <v>0</v>
      </c>
      <c r="AR98" s="250">
        <f>SUMPRODUCT(('RC'!$A$2:$A$17=$A98)*(RCEmp=AR$1),'RC'!$D$2:$AK$17)</f>
        <v>0</v>
      </c>
      <c r="AS98" s="250">
        <f>SUMPRODUCT(('RC'!$A$2:$A$17=$A98)*(RCEmp=AS$1),'RC'!$D$2:$AK$17)</f>
        <v>0</v>
      </c>
      <c r="AT98" s="250">
        <f>SUMPRODUCT(('RC'!$A$2:$A$17=$A98)*(RCEmp=AT$1),'RC'!$D$2:$AK$17)</f>
        <v>0</v>
      </c>
      <c r="AU98" s="250">
        <f>SUMPRODUCT(('RC'!$A$2:$A$17=$A98)*(RCEmp=AU$1),'RC'!$D$2:$AK$17)</f>
        <v>0</v>
      </c>
      <c r="AV98" s="250">
        <f>SUMPRODUCT(('RC'!$A$2:$A$17=$A98)*(RCEmp=AV$1),'RC'!$D$2:$AK$17)</f>
        <v>0</v>
      </c>
      <c r="AW98" s="250">
        <f>SUMPRODUCT(('RC'!$A$2:$A$17=$A98)*(RCEmp=AW$1),'RC'!$D$2:$AK$17)</f>
        <v>0</v>
      </c>
      <c r="AX98" s="467">
        <f>SUMPRODUCT(('RC'!$A$2:$A$17=$A98)*(RCEmp=AX$1),'RC'!$D$2:$AK$17)</f>
        <v>0</v>
      </c>
      <c r="AZ98" s="246"/>
    </row>
    <row r="99" spans="1:52" s="271" customFormat="1" x14ac:dyDescent="0.2">
      <c r="A99" s="247">
        <f t="shared" si="45"/>
        <v>42544</v>
      </c>
      <c r="B99" s="614" t="s">
        <v>155</v>
      </c>
      <c r="C99" s="249">
        <f>SUMPRODUCT((HoO!$A$2:$A$34=$A99)*(HoOEmp=C$1),HoO!$E$2:$Y$34)</f>
        <v>0</v>
      </c>
      <c r="D99" s="250">
        <f>SUMPRODUCT((HoO!$A$2:$A$34=$A99)*(HoOEmp=D$1),HoO!$E$2:$Y$34)</f>
        <v>0</v>
      </c>
      <c r="E99" s="250">
        <f>SUMPRODUCT((HoO!$A$2:$A$34=$A99)*(HoOEmp=E$1),HoO!$E$2:$Y$34)</f>
        <v>0</v>
      </c>
      <c r="F99" s="250">
        <f>SUMPRODUCT((HoO!$A$2:$A$34=$A99)*(HoOEmp=F$1),HoO!$E$2:$Y$34)</f>
        <v>0</v>
      </c>
      <c r="G99" s="250">
        <f>SUMPRODUCT((HoO!$A$2:$A$34=$A99)*(HoOEmp=G$1),HoO!$E$2:$Y$34)</f>
        <v>0</v>
      </c>
      <c r="H99" s="250">
        <f>SUMPRODUCT((HoO!$A$2:$A$34=$A99)*(HoOEmp=H$1),HoO!$E$2:$Y$34)</f>
        <v>0</v>
      </c>
      <c r="I99" s="250">
        <f>SUMPRODUCT((HoO!$A$2:$A$34=$A99)*(HoOEmp=I$1),HoO!$E$2:$Y$34)</f>
        <v>0</v>
      </c>
      <c r="J99" s="250">
        <f>SUMPRODUCT((HoO!$A$2:$A$34=$A99)*(HoOEmp=J$1),HoO!$E$2:$Y$34)</f>
        <v>0</v>
      </c>
      <c r="K99" s="250">
        <f>SUMPRODUCT((HoO!$A$2:$A$34=$A99)*(HoOEmp=K$1),HoO!$E$2:$Y$34)</f>
        <v>0</v>
      </c>
      <c r="L99" s="250">
        <f>SUMPRODUCT((HoO!$A$2:$A$34=$A99)*(HoOEmp=L$1),HoO!$E$2:$Y$34)</f>
        <v>0</v>
      </c>
      <c r="M99" s="250">
        <f>SUMPRODUCT((HoO!$A$2:$A$34=$A99)*(HoOEmp=M$1),HoO!$E$2:$Y$34)</f>
        <v>0</v>
      </c>
      <c r="N99" s="250">
        <f>SUMPRODUCT((HoO!$A$2:$A$34=$A99)*(HoOEmp=N$1),HoO!$E$2:$Y$34)</f>
        <v>0</v>
      </c>
      <c r="O99" s="250">
        <f>SUMPRODUCT((HoO!$A$2:$A$34=$A99)*(HoOEmp=O$1),HoO!$E$2:$Y$34)</f>
        <v>0</v>
      </c>
      <c r="P99" s="250">
        <f>SUMPRODUCT((HoO!$A$2:$A$34=$A99)*(HoOEmp=P$1),HoO!$E$2:$Y$34)</f>
        <v>0</v>
      </c>
      <c r="Q99" s="250">
        <f>SUMPRODUCT((HoO!$A$2:$A$34=$A99)*(HoOEmp=Q$1),HoO!$E$2:$Y$34)</f>
        <v>0</v>
      </c>
      <c r="R99" s="250">
        <f>SUMPRODUCT((HoO!$A$2:$A$34=$A99)*(HoOEmp=R$1),HoO!$E$2:$Y$34)</f>
        <v>0</v>
      </c>
      <c r="S99" s="250">
        <f>SUMPRODUCT((HoO!$A$2:$A$34=$A99)*(HoOEmp=S$1),HoO!$E$2:$Y$34)</f>
        <v>0</v>
      </c>
      <c r="T99" s="250">
        <f>SUMPRODUCT((HoO!$A$2:$A$34=$A99)*(HoOEmp=T$1),HoO!$E$2:$Y$34)</f>
        <v>0</v>
      </c>
      <c r="U99" s="250">
        <f>SUMPRODUCT((HoO!$A$2:$A$34=$A99)*(HoOEmp=U$1),HoO!$E$2:$Y$34)</f>
        <v>0</v>
      </c>
      <c r="V99" s="250">
        <f>SUMPRODUCT((HoO!$A$2:$A$34=$A99)*(HoOEmp=V$1),HoO!$E$2:$Y$34)</f>
        <v>0</v>
      </c>
      <c r="W99" s="250">
        <f>SUMPRODUCT((HoO!$A$2:$A$34=$A99)*(HoOEmp=W$1),HoO!$E$2:$Y$34)</f>
        <v>0</v>
      </c>
      <c r="X99" s="250">
        <f>SUMPRODUCT((HoO!$A$2:$A$34=$A99)*(HoOEmp=X$1),HoO!$E$2:$Y$34)</f>
        <v>0</v>
      </c>
      <c r="Y99" s="250">
        <f>SUMPRODUCT((HoO!$A$2:$A$34=$A99)*(HoOEmp=Y$1),HoO!$E$2:$Y$34)</f>
        <v>0</v>
      </c>
      <c r="Z99" s="250">
        <f>SUMPRODUCT((HoO!$A$2:$A$34=$A99)*(HoOEmp=Z$1),HoO!$E$2:$Y$34)</f>
        <v>0</v>
      </c>
      <c r="AA99" s="250">
        <f>SUMPRODUCT((HoO!$A$2:$A$34=$A99)*(HoOEmp=AA$1),HoO!$E$2:$Y$34)</f>
        <v>0</v>
      </c>
      <c r="AB99" s="250">
        <f>SUMPRODUCT((HoO!$A$2:$A$34=$A99)*(HoOEmp=AB$1),HoO!$E$2:$Y$34)</f>
        <v>0</v>
      </c>
      <c r="AC99" s="250">
        <f>SUMPRODUCT((HoO!$A$2:$A$34=$A99)*(HoOEmp=AC$1),HoO!$E$2:$Y$34)</f>
        <v>0</v>
      </c>
      <c r="AD99" s="250">
        <f>SUMPRODUCT((HoO!$A$2:$A$34=$A99)*(HoOEmp=AD$1),HoO!$E$2:$Y$34)</f>
        <v>0</v>
      </c>
      <c r="AE99" s="250">
        <f>SUMPRODUCT((HoO!$A$2:$A$34=$A99)*(HoOEmp=AE$1),HoO!$E$2:$Y$34)</f>
        <v>0</v>
      </c>
      <c r="AF99" s="250">
        <f>SUMPRODUCT((HoO!$A$2:$A$34=$A99)*(HoOEmp=AF$1),HoO!$E$2:$Y$34)</f>
        <v>0</v>
      </c>
      <c r="AG99" s="250">
        <f>SUMPRODUCT((HoO!$A$2:$A$34=$A99)*(HoOEmp=AG$1),HoO!$E$2:$Y$34)</f>
        <v>0</v>
      </c>
      <c r="AH99" s="250">
        <f>SUMPRODUCT((HoO!$A$2:$A$34=$A99)*(HoOEmp=AH$1),HoO!$E$2:$Y$34)</f>
        <v>0</v>
      </c>
      <c r="AI99" s="250">
        <f>SUMPRODUCT((HoO!$A$2:$A$34=$A99)*(HoOEmp=AI$1),HoO!$E$2:$Y$34)</f>
        <v>0</v>
      </c>
      <c r="AJ99" s="250">
        <f>SUMPRODUCT((HoO!$A$2:$A$34=$A99)*(HoOEmp=AJ$1),HoO!$E$2:$Y$34)</f>
        <v>0</v>
      </c>
      <c r="AK99" s="250">
        <f>SUMPRODUCT((HoO!$A$2:$A$34=$A99)*(HoOEmp=AK$1),HoO!$E$2:$Y$34)</f>
        <v>0</v>
      </c>
      <c r="AL99" s="250">
        <f>SUMPRODUCT((HoO!$A$2:$A$34=$A99)*(HoOEmp=AL$1),HoO!$E$2:$Y$34)</f>
        <v>0</v>
      </c>
      <c r="AM99" s="250">
        <f>SUMPRODUCT((HoO!$A$2:$A$34=$A99)*(HoOEmp=AM$1),HoO!$E$2:$Y$34)</f>
        <v>0</v>
      </c>
      <c r="AN99" s="250">
        <f>SUMPRODUCT((HoO!$A$2:$A$34=$A99)*(HoOEmp=AN$1),HoO!$E$2:$Y$34)</f>
        <v>0</v>
      </c>
      <c r="AO99" s="250">
        <f>SUMPRODUCT((HoO!$A$2:$A$34=$A99)*(HoOEmp=AO$1),HoO!$E$2:$Y$34)</f>
        <v>0</v>
      </c>
      <c r="AP99" s="250">
        <f>SUMPRODUCT((HoO!$A$2:$A$34=$A99)*(HoOEmp=AP$1),HoO!$E$2:$Y$34)</f>
        <v>0</v>
      </c>
      <c r="AQ99" s="250">
        <f>SUMPRODUCT((HoO!$A$2:$A$34=$A99)*(HoOEmp=AQ$1),HoO!$E$2:$Y$34)</f>
        <v>0</v>
      </c>
      <c r="AR99" s="250">
        <f>SUMPRODUCT((HoO!$A$2:$A$34=$A99)*(HoOEmp=AR$1),HoO!$E$2:$Y$34)</f>
        <v>0</v>
      </c>
      <c r="AS99" s="250">
        <f>SUMPRODUCT((HoO!$A$2:$A$34=$A99)*(HoOEmp=AS$1),HoO!$E$2:$Y$34)</f>
        <v>0</v>
      </c>
      <c r="AT99" s="250">
        <f>SUMPRODUCT((HoO!$A$2:$A$34=$A99)*(HoOEmp=AT$1),HoO!$E$2:$Y$34)</f>
        <v>0</v>
      </c>
      <c r="AU99" s="250">
        <f>SUMPRODUCT((HoO!$A$2:$A$34=$A99)*(HoOEmp=AU$1),HoO!$E$2:$Y$34)</f>
        <v>0</v>
      </c>
      <c r="AV99" s="250">
        <f>SUMPRODUCT((HoO!$A$2:$A$34=$A99)*(HoOEmp=AV$1),HoO!$E$2:$Y$34)</f>
        <v>0</v>
      </c>
      <c r="AW99" s="250">
        <f>SUMPRODUCT((HoO!$A$2:$A$34=$A99)*(HoOEmp=AW$1),HoO!$E$2:$Y$34)</f>
        <v>0</v>
      </c>
      <c r="AX99" s="467">
        <f>SUMPRODUCT((HoO!$A$2:$A$34=$A99)*(HoOEmp=AX$1),HoO!$E$2:$Y$34)</f>
        <v>0</v>
      </c>
      <c r="AZ99" s="246"/>
    </row>
    <row r="100" spans="1:52" s="271" customFormat="1" x14ac:dyDescent="0.2">
      <c r="A100" s="247">
        <f t="shared" si="45"/>
        <v>42544</v>
      </c>
      <c r="B100" s="255" t="s">
        <v>74</v>
      </c>
      <c r="C100" s="249">
        <f>SUMPRODUCT((TM!$A$2:$A$17=$A100)*(TMEmp=C$1),TM!$D$2:$AK$17)</f>
        <v>0</v>
      </c>
      <c r="D100" s="250">
        <f>SUMPRODUCT((TM!$A$2:$A$17=$A100)*(TMEmp=D$1),TM!$D$2:$AK$17)</f>
        <v>0</v>
      </c>
      <c r="E100" s="250">
        <f>SUMPRODUCT((TM!$A$2:$A$17=$A100)*(TMEmp=E$1),TM!$D$2:$AK$17)</f>
        <v>0</v>
      </c>
      <c r="F100" s="250">
        <f>SUMPRODUCT((TM!$A$2:$A$17=$A100)*(TMEmp=F$1),TM!$D$2:$AK$17)</f>
        <v>0</v>
      </c>
      <c r="G100" s="250">
        <f>SUMPRODUCT((TM!$A$2:$A$17=$A100)*(TMEmp=G$1),TM!$D$2:$AK$17)</f>
        <v>0</v>
      </c>
      <c r="H100" s="250">
        <f>SUMPRODUCT((TM!$A$2:$A$17=$A100)*(TMEmp=H$1),TM!$D$2:$AK$17)</f>
        <v>0</v>
      </c>
      <c r="I100" s="250">
        <f>SUMPRODUCT((TM!$A$2:$A$17=$A100)*(TMEmp=I$1),TM!$D$2:$AK$17)</f>
        <v>0</v>
      </c>
      <c r="J100" s="250">
        <f>SUMPRODUCT((TM!$A$2:$A$17=$A100)*(TMEmp=J$1),TM!$D$2:$AK$17)</f>
        <v>0</v>
      </c>
      <c r="K100" s="250">
        <f>SUMPRODUCT((TM!$A$2:$A$17=$A100)*(TMEmp=K$1),TM!$D$2:$AK$17)</f>
        <v>0</v>
      </c>
      <c r="L100" s="250">
        <f>SUMPRODUCT((TM!$A$2:$A$17=$A100)*(TMEmp=L$1),TM!$D$2:$AK$17)</f>
        <v>0</v>
      </c>
      <c r="M100" s="250">
        <f>SUMPRODUCT((TM!$A$2:$A$17=$A100)*(TMEmp=M$1),TM!$D$2:$AK$17)</f>
        <v>0</v>
      </c>
      <c r="N100" s="250">
        <f>SUMPRODUCT((TM!$A$2:$A$17=$A100)*(TMEmp=N$1),TM!$D$2:$AK$17)</f>
        <v>0</v>
      </c>
      <c r="O100" s="250">
        <f>SUMPRODUCT((TM!$A$2:$A$17=$A100)*(TMEmp=O$1),TM!$D$2:$AK$17)</f>
        <v>0</v>
      </c>
      <c r="P100" s="250">
        <f>SUMPRODUCT((TM!$A$2:$A$17=$A100)*(TMEmp=P$1),TM!$D$2:$AK$17)</f>
        <v>0</v>
      </c>
      <c r="Q100" s="250">
        <f>SUMPRODUCT((TM!$A$2:$A$17=$A100)*(TMEmp=Q$1),TM!$D$2:$AK$17)</f>
        <v>0</v>
      </c>
      <c r="R100" s="250">
        <f>SUMPRODUCT((TM!$A$2:$A$17=$A100)*(TMEmp=R$1),TM!$D$2:$AK$17)</f>
        <v>0</v>
      </c>
      <c r="S100" s="250">
        <f>SUMPRODUCT((TM!$A$2:$A$17=$A100)*(TMEmp=S$1),TM!$D$2:$AK$17)</f>
        <v>0</v>
      </c>
      <c r="T100" s="250">
        <f>SUMPRODUCT((TM!$A$2:$A$17=$A100)*(TMEmp=T$1),TM!$D$2:$AK$17)</f>
        <v>0</v>
      </c>
      <c r="U100" s="250">
        <f>SUMPRODUCT((TM!$A$2:$A$17=$A100)*(TMEmp=U$1),TM!$D$2:$AK$17)</f>
        <v>0</v>
      </c>
      <c r="V100" s="250">
        <f>SUMPRODUCT((TM!$A$2:$A$17=$A100)*(TMEmp=V$1),TM!$D$2:$AK$17)</f>
        <v>0</v>
      </c>
      <c r="W100" s="250">
        <f>SUMPRODUCT((TM!$A$2:$A$17=$A100)*(TMEmp=W$1),TM!$D$2:$AK$17)</f>
        <v>0</v>
      </c>
      <c r="X100" s="250">
        <f>SUMPRODUCT((TM!$A$2:$A$17=$A100)*(TMEmp=X$1),TM!$D$2:$AK$17)</f>
        <v>0</v>
      </c>
      <c r="Y100" s="250">
        <f>SUMPRODUCT((TM!$A$2:$A$17=$A100)*(TMEmp=Y$1),TM!$D$2:$AK$17)</f>
        <v>0</v>
      </c>
      <c r="Z100" s="250">
        <f>SUMPRODUCT((TM!$A$2:$A$17=$A100)*(TMEmp=Z$1),TM!$D$2:$AK$17)</f>
        <v>0</v>
      </c>
      <c r="AA100" s="250">
        <f>SUMPRODUCT((TM!$A$2:$A$17=$A100)*(TMEmp=AA$1),TM!$D$2:$AK$17)</f>
        <v>0</v>
      </c>
      <c r="AB100" s="250">
        <f>SUMPRODUCT((TM!$A$2:$A$17=$A100)*(TMEmp=AB$1),TM!$D$2:$AK$17)</f>
        <v>0</v>
      </c>
      <c r="AC100" s="250">
        <f>SUMPRODUCT((TM!$A$2:$A$17=$A100)*(TMEmp=AC$1),TM!$D$2:$AK$17)</f>
        <v>0</v>
      </c>
      <c r="AD100" s="250">
        <f>SUMPRODUCT((TM!$A$2:$A$17=$A100)*(TMEmp=AD$1),TM!$D$2:$AK$17)</f>
        <v>0</v>
      </c>
      <c r="AE100" s="250">
        <f>SUMPRODUCT((TM!$A$2:$A$17=$A100)*(TMEmp=AE$1),TM!$D$2:$AK$17)</f>
        <v>0</v>
      </c>
      <c r="AF100" s="250">
        <f>SUMPRODUCT((TM!$A$2:$A$17=$A100)*(TMEmp=AF$1),TM!$D$2:$AK$17)</f>
        <v>0</v>
      </c>
      <c r="AG100" s="250">
        <f>SUMPRODUCT((TM!$A$2:$A$17=$A100)*(TMEmp=AG$1),TM!$D$2:$AK$17)</f>
        <v>0</v>
      </c>
      <c r="AH100" s="250">
        <f>SUMPRODUCT((TM!$A$2:$A$17=$A100)*(TMEmp=AH$1),TM!$D$2:$AK$17)</f>
        <v>0</v>
      </c>
      <c r="AI100" s="250">
        <f>SUMPRODUCT((TM!$A$2:$A$17=$A100)*(TMEmp=AI$1),TM!$D$2:$AK$17)</f>
        <v>0</v>
      </c>
      <c r="AJ100" s="250">
        <f>SUMPRODUCT((TM!$A$2:$A$17=$A100)*(TMEmp=AJ$1),TM!$D$2:$AK$17)</f>
        <v>0</v>
      </c>
      <c r="AK100" s="250">
        <f>SUMPRODUCT((TM!$A$2:$A$17=$A100)*(TMEmp=AK$1),TM!$D$2:$AK$17)</f>
        <v>0</v>
      </c>
      <c r="AL100" s="250">
        <f>SUMPRODUCT((TM!$A$2:$A$17=$A100)*(TMEmp=AL$1),TM!$D$2:$AK$17)</f>
        <v>0</v>
      </c>
      <c r="AM100" s="250">
        <f>SUMPRODUCT((TM!$A$2:$A$17=$A100)*(TMEmp=AM$1),TM!$D$2:$AK$17)</f>
        <v>0</v>
      </c>
      <c r="AN100" s="250">
        <f>SUMPRODUCT((TM!$A$2:$A$17=$A100)*(TMEmp=AN$1),TM!$D$2:$AK$17)</f>
        <v>0</v>
      </c>
      <c r="AO100" s="250">
        <f>SUMPRODUCT((TM!$A$2:$A$17=$A100)*(TMEmp=AO$1),TM!$D$2:$AK$17)</f>
        <v>0</v>
      </c>
      <c r="AP100" s="250">
        <f>SUMPRODUCT((TM!$A$2:$A$17=$A100)*(TMEmp=AP$1),TM!$D$2:$AK$17)</f>
        <v>0</v>
      </c>
      <c r="AQ100" s="250">
        <f>SUMPRODUCT((TM!$A$2:$A$17=$A100)*(TMEmp=AQ$1),TM!$D$2:$AK$17)</f>
        <v>0</v>
      </c>
      <c r="AR100" s="250">
        <f>SUMPRODUCT((TM!$A$2:$A$17=$A100)*(TMEmp=AR$1),TM!$D$2:$AK$17)</f>
        <v>0</v>
      </c>
      <c r="AS100" s="250">
        <f>SUMPRODUCT((TM!$A$2:$A$17=$A100)*(TMEmp=AS$1),TM!$D$2:$AK$17)</f>
        <v>0</v>
      </c>
      <c r="AT100" s="250">
        <f>SUMPRODUCT((TM!$A$2:$A$17=$A100)*(TMEmp=AT$1),TM!$D$2:$AK$17)</f>
        <v>0</v>
      </c>
      <c r="AU100" s="250">
        <f>SUMPRODUCT((TM!$A$2:$A$17=$A100)*(TMEmp=AU$1),TM!$D$2:$AK$17)</f>
        <v>0</v>
      </c>
      <c r="AV100" s="250">
        <f>SUMPRODUCT((TM!$A$2:$A$17=$A100)*(TMEmp=AV$1),TM!$D$2:$AK$17)</f>
        <v>0</v>
      </c>
      <c r="AW100" s="250">
        <f>SUMPRODUCT((TM!$A$2:$A$17=$A100)*(TMEmp=AW$1),TM!$D$2:$AK$17)</f>
        <v>0</v>
      </c>
      <c r="AX100" s="467">
        <f>SUMPRODUCT((TM!$A$2:$A$17=$A100)*(TMEmp=AX$1),TM!$D$2:$AK$17)</f>
        <v>0</v>
      </c>
      <c r="AZ100" s="246"/>
    </row>
    <row r="101" spans="1:52" s="271" customFormat="1" x14ac:dyDescent="0.2">
      <c r="A101" s="256">
        <f t="shared" si="45"/>
        <v>42544</v>
      </c>
      <c r="B101" s="257" t="s">
        <v>72</v>
      </c>
      <c r="C101" s="258">
        <f>SUMPRODUCT((PC!$A$2:$A$80=$A101)*(PCEmp=C$1),PC!$D$2:$BD$80)</f>
        <v>0</v>
      </c>
      <c r="D101" s="259">
        <f>SUMPRODUCT((PC!$A$2:$A$80=$A101)*(PCEmp=D$1),PC!$D$2:$BD$80)</f>
        <v>0</v>
      </c>
      <c r="E101" s="259">
        <f>SUMPRODUCT((PC!$A$2:$A$80=$A101)*(PCEmp=E$1),PC!$D$2:$BD$80)</f>
        <v>0</v>
      </c>
      <c r="F101" s="259">
        <f>SUMPRODUCT((PC!$A$2:$A$80=$A101)*(PCEmp=F$1),PC!$D$2:$BD$80)</f>
        <v>0</v>
      </c>
      <c r="G101" s="259">
        <f>SUMPRODUCT((PC!$A$2:$A$80=$A101)*(PCEmp=G$1),PC!$D$2:$BD$80)</f>
        <v>0</v>
      </c>
      <c r="H101" s="259">
        <f>SUMPRODUCT((PC!$A$2:$A$80=$A101)*(PCEmp=H$1),PC!$D$2:$BD$80)</f>
        <v>0</v>
      </c>
      <c r="I101" s="259">
        <f>SUMPRODUCT((PC!$A$2:$A$80=$A101)*(PCEmp=I$1),PC!$D$2:$BD$80)</f>
        <v>0</v>
      </c>
      <c r="J101" s="259">
        <f>SUMPRODUCT((PC!$A$2:$A$80=$A101)*(PCEmp=J$1),PC!$D$2:$BD$80)</f>
        <v>0</v>
      </c>
      <c r="K101" s="259">
        <f>SUMPRODUCT((PC!$A$2:$A$80=$A101)*(PCEmp=K$1),PC!$D$2:$BD$80)</f>
        <v>0</v>
      </c>
      <c r="L101" s="259">
        <f>SUMPRODUCT((PC!$A$2:$A$80=$A101)*(PCEmp=L$1),PC!$D$2:$BD$80)</f>
        <v>0</v>
      </c>
      <c r="M101" s="259">
        <f>SUMPRODUCT((PC!$A$2:$A$80=$A101)*(PCEmp=M$1),PC!$D$2:$BD$80)</f>
        <v>0</v>
      </c>
      <c r="N101" s="259">
        <f>SUMPRODUCT((PC!$A$2:$A$80=$A101)*(PCEmp=N$1),PC!$D$2:$BD$80)</f>
        <v>0</v>
      </c>
      <c r="O101" s="259">
        <f>SUMPRODUCT((PC!$A$2:$A$80=$A101)*(PCEmp=O$1),PC!$D$2:$BD$80)</f>
        <v>0</v>
      </c>
      <c r="P101" s="259">
        <f>SUMPRODUCT((PC!$A$2:$A$80=$A101)*(PCEmp=P$1),PC!$D$2:$BD$80)</f>
        <v>0</v>
      </c>
      <c r="Q101" s="259">
        <f>SUMPRODUCT((PC!$A$2:$A$80=$A101)*(PCEmp=Q$1),PC!$D$2:$BD$80)</f>
        <v>0</v>
      </c>
      <c r="R101" s="259">
        <f>SUMPRODUCT((PC!$A$2:$A$80=$A101)*(PCEmp=R$1),PC!$D$2:$BD$80)</f>
        <v>0</v>
      </c>
      <c r="S101" s="259">
        <f>SUMPRODUCT((PC!$A$2:$A$80=$A101)*(PCEmp=S$1),PC!$D$2:$BD$80)</f>
        <v>0</v>
      </c>
      <c r="T101" s="259">
        <f>SUMPRODUCT((PC!$A$2:$A$80=$A101)*(PCEmp=T$1),PC!$D$2:$BD$80)</f>
        <v>0</v>
      </c>
      <c r="U101" s="259">
        <f>SUMPRODUCT((PC!$A$2:$A$80=$A101)*(PCEmp=U$1),PC!$D$2:$BD$80)</f>
        <v>0</v>
      </c>
      <c r="V101" s="259">
        <f>SUMPRODUCT((PC!$A$2:$A$80=$A101)*(PCEmp=V$1),PC!$D$2:$BD$80)</f>
        <v>0</v>
      </c>
      <c r="W101" s="259">
        <f>SUMPRODUCT((PC!$A$2:$A$80=$A101)*(PCEmp=W$1),PC!$D$2:$BD$80)</f>
        <v>0</v>
      </c>
      <c r="X101" s="259">
        <f>SUMPRODUCT((PC!$A$2:$A$80=$A101)*(PCEmp=X$1),PC!$D$2:$BD$80)</f>
        <v>0</v>
      </c>
      <c r="Y101" s="259">
        <f>SUMPRODUCT((PC!$A$2:$A$80=$A101)*(PCEmp=Y$1),PC!$D$2:$BD$80)</f>
        <v>0</v>
      </c>
      <c r="Z101" s="259">
        <f>SUMPRODUCT((PC!$A$2:$A$80=$A101)*(PCEmp=Z$1),PC!$D$2:$BD$80)</f>
        <v>0</v>
      </c>
      <c r="AA101" s="259">
        <f>SUMPRODUCT((PC!$A$2:$A$80=$A101)*(PCEmp=AA$1),PC!$D$2:$BD$80)</f>
        <v>0</v>
      </c>
      <c r="AB101" s="259">
        <f>SUMPRODUCT((PC!$A$2:$A$80=$A101)*(PCEmp=AB$1),PC!$D$2:$BD$80)</f>
        <v>0</v>
      </c>
      <c r="AC101" s="259">
        <f>SUMPRODUCT((PC!$A$2:$A$80=$A101)*(PCEmp=AC$1),PC!$D$2:$BD$80)</f>
        <v>0</v>
      </c>
      <c r="AD101" s="259">
        <f>SUMPRODUCT((PC!$A$2:$A$80=$A101)*(PCEmp=AD$1),PC!$D$2:$BD$80)</f>
        <v>0</v>
      </c>
      <c r="AE101" s="259">
        <f>SUMPRODUCT((PC!$A$2:$A$80=$A101)*(PCEmp=AE$1),PC!$D$2:$BD$80)</f>
        <v>0</v>
      </c>
      <c r="AF101" s="259">
        <f>SUMPRODUCT((PC!$A$2:$A$80=$A101)*(PCEmp=AF$1),PC!$D$2:$BD$80)</f>
        <v>0</v>
      </c>
      <c r="AG101" s="259">
        <f>SUMPRODUCT((PC!$A$2:$A$80=$A101)*(PCEmp=AG$1),PC!$D$2:$BD$80)</f>
        <v>0</v>
      </c>
      <c r="AH101" s="259">
        <f>SUMPRODUCT((PC!$A$2:$A$80=$A101)*(PCEmp=AH$1),PC!$D$2:$BD$80)</f>
        <v>0</v>
      </c>
      <c r="AI101" s="259">
        <f>SUMPRODUCT((PC!$A$2:$A$80=$A101)*(PCEmp=AI$1),PC!$D$2:$BD$80)</f>
        <v>0</v>
      </c>
      <c r="AJ101" s="259">
        <f>SUMPRODUCT((PC!$A$2:$A$80=$A101)*(PCEmp=AJ$1),PC!$D$2:$BD$80)</f>
        <v>0</v>
      </c>
      <c r="AK101" s="259">
        <f>SUMPRODUCT((PC!$A$2:$A$80=$A101)*(PCEmp=AK$1),PC!$D$2:$BD$80)</f>
        <v>0</v>
      </c>
      <c r="AL101" s="259">
        <f>SUMPRODUCT((PC!$A$2:$A$80=$A101)*(PCEmp=AL$1),PC!$D$2:$BD$80)</f>
        <v>0</v>
      </c>
      <c r="AM101" s="259">
        <f>SUMPRODUCT((PC!$A$2:$A$80=$A101)*(PCEmp=AM$1),PC!$D$2:$BD$80)</f>
        <v>0</v>
      </c>
      <c r="AN101" s="259">
        <f>SUMPRODUCT((PC!$A$2:$A$80=$A101)*(PCEmp=AN$1),PC!$D$2:$BD$80)</f>
        <v>0</v>
      </c>
      <c r="AO101" s="259">
        <f>SUMPRODUCT((PC!$A$2:$A$80=$A101)*(PCEmp=AO$1),PC!$D$2:$BD$80)</f>
        <v>0</v>
      </c>
      <c r="AP101" s="259">
        <f>SUMPRODUCT((PC!$A$2:$A$80=$A101)*(PCEmp=AP$1),PC!$D$2:$BD$80)</f>
        <v>0</v>
      </c>
      <c r="AQ101" s="259">
        <f>SUMPRODUCT((PC!$A$2:$A$80=$A101)*(PCEmp=AQ$1),PC!$D$2:$BD$80)</f>
        <v>0</v>
      </c>
      <c r="AR101" s="259">
        <f>SUMPRODUCT((PC!$A$2:$A$80=$A101)*(PCEmp=AR$1),PC!$D$2:$BD$80)</f>
        <v>0</v>
      </c>
      <c r="AS101" s="259">
        <f>SUMPRODUCT((PC!$A$2:$A$80=$A101)*(PCEmp=AS$1),PC!$D$2:$BD$80)</f>
        <v>0</v>
      </c>
      <c r="AT101" s="259">
        <f>SUMPRODUCT((PC!$A$2:$A$80=$A101)*(PCEmp=AT$1),PC!$D$2:$BD$80)</f>
        <v>0</v>
      </c>
      <c r="AU101" s="259">
        <f>SUMPRODUCT((PC!$A$2:$A$80=$A101)*(PCEmp=AU$1),PC!$D$2:$BD$80)</f>
        <v>0</v>
      </c>
      <c r="AV101" s="259">
        <f>SUMPRODUCT((PC!$A$2:$A$80=$A101)*(PCEmp=AV$1),PC!$D$2:$BD$80)</f>
        <v>0</v>
      </c>
      <c r="AW101" s="259">
        <f>SUMPRODUCT((PC!$A$2:$A$80=$A101)*(PCEmp=AW$1),PC!$D$2:$BD$80)</f>
        <v>0</v>
      </c>
      <c r="AX101" s="468">
        <f>SUMPRODUCT((PC!$A$2:$A$80=$A101)*(PCEmp=AX$1),PC!$D$2:$BD$80)</f>
        <v>0</v>
      </c>
      <c r="AZ101" s="246"/>
    </row>
    <row r="102" spans="1:52" s="271" customFormat="1" x14ac:dyDescent="0.2">
      <c r="A102" s="247">
        <f t="shared" si="45"/>
        <v>42544</v>
      </c>
      <c r="B102" s="254" t="s">
        <v>85</v>
      </c>
      <c r="C102" s="249">
        <f>SUMPRODUCT((RF!$A$2:$A$17=$A102)*(RFEmp=C$1)*(RF!$H$21:$AO$21="RF Lead"),RF!$H$2:$AO$17)</f>
        <v>0</v>
      </c>
      <c r="D102" s="250">
        <f>SUMPRODUCT((RF!$A$2:$A$17=$A102)*(RFEmp=D$1)*(RF!$H$21:$AO$21="RF Lead"),RF!$H$2:$AO$17)</f>
        <v>0</v>
      </c>
      <c r="E102" s="250">
        <f>SUMPRODUCT((RF!$A$2:$A$17=$A102)*(RFEmp=E$1)*(RF!$H$21:$AO$21="RF Lead"),RF!$H$2:$AO$17)</f>
        <v>5</v>
      </c>
      <c r="F102" s="250">
        <f>SUMPRODUCT((RF!$A$2:$A$17=$A102)*(RFEmp=F$1)*(RF!$H$21:$AO$21="RF Lead"),RF!$H$2:$AO$17)</f>
        <v>0</v>
      </c>
      <c r="G102" s="250">
        <f>SUMPRODUCT((RF!$A$2:$A$17=$A102)*(RFEmp=G$1)*(RF!$H$21:$AO$21="RF Lead"),RF!$H$2:$AO$17)</f>
        <v>0</v>
      </c>
      <c r="H102" s="250">
        <f>SUMPRODUCT((RF!$A$2:$A$17=$A102)*(RFEmp=H$1)*(RF!$H$21:$AO$21="RF Lead"),RF!$H$2:$AO$17)</f>
        <v>0</v>
      </c>
      <c r="I102" s="250">
        <f>SUMPRODUCT((RF!$A$2:$A$17=$A102)*(RFEmp=I$1)*(RF!$H$21:$AO$21="RF Lead"),RF!$H$2:$AO$17)</f>
        <v>0</v>
      </c>
      <c r="J102" s="250">
        <f>SUMPRODUCT((RF!$A$2:$A$17=$A102)*(RFEmp=J$1)*(RF!$H$21:$AO$21="RF Lead"),RF!$H$2:$AO$17)</f>
        <v>0</v>
      </c>
      <c r="K102" s="250">
        <f>SUMPRODUCT((RF!$A$2:$A$17=$A102)*(RFEmp=K$1)*(RF!$H$21:$AO$21="RF Lead"),RF!$H$2:$AO$17)</f>
        <v>0</v>
      </c>
      <c r="L102" s="250">
        <f>SUMPRODUCT((RF!$A$2:$A$17=$A102)*(RFEmp=L$1)*(RF!$H$21:$AO$21="RF Lead"),RF!$H$2:$AO$17)</f>
        <v>0</v>
      </c>
      <c r="M102" s="250">
        <f>SUMPRODUCT((RF!$A$2:$A$17=$A102)*(RFEmp=M$1)*(RF!$H$21:$AO$21="RF Lead"),RF!$H$2:$AO$17)</f>
        <v>0</v>
      </c>
      <c r="N102" s="250">
        <f>SUMPRODUCT((RF!$A$2:$A$17=$A102)*(RFEmp=N$1)*(RF!$H$21:$AO$21="RF Lead"),RF!$H$2:$AO$17)</f>
        <v>0</v>
      </c>
      <c r="O102" s="250">
        <f>SUMPRODUCT((RF!$A$2:$A$17=$A102)*(RFEmp=O$1)*(RF!$H$21:$AO$21="RF Lead"),RF!$H$2:$AO$17)</f>
        <v>0</v>
      </c>
      <c r="P102" s="250">
        <f>SUMPRODUCT((RF!$A$2:$A$17=$A102)*(RFEmp=P$1)*(RF!$H$21:$AO$21="RF Lead"),RF!$H$2:$AO$17)</f>
        <v>0</v>
      </c>
      <c r="Q102" s="250">
        <f>SUMPRODUCT((RF!$A$2:$A$17=$A102)*(RFEmp=Q$1)*(RF!$H$21:$AO$21="RF Lead"),RF!$H$2:$AO$17)</f>
        <v>0</v>
      </c>
      <c r="R102" s="250">
        <f>SUMPRODUCT((RF!$A$2:$A$17=$A102)*(RFEmp=R$1)*(RF!$H$21:$AO$21="RF Lead"),RF!$H$2:$AO$17)</f>
        <v>0</v>
      </c>
      <c r="S102" s="250">
        <f>SUMPRODUCT((RF!$A$2:$A$17=$A102)*(RFEmp=S$1)*(RF!$H$21:$AO$21="RF Lead"),RF!$H$2:$AO$17)</f>
        <v>0</v>
      </c>
      <c r="T102" s="250">
        <f>SUMPRODUCT((RF!$A$2:$A$17=$A102)*(RFEmp=T$1)*(RF!$H$21:$AO$21="RF Lead"),RF!$H$2:$AO$17)</f>
        <v>0</v>
      </c>
      <c r="U102" s="250">
        <f>SUMPRODUCT((RF!$A$2:$A$17=$A102)*(RFEmp=U$1)*(RF!$H$21:$AO$21="RF Lead"),RF!$H$2:$AO$17)</f>
        <v>0</v>
      </c>
      <c r="V102" s="250">
        <f>SUMPRODUCT((RF!$A$2:$A$17=$A102)*(RFEmp=V$1)*(RF!$H$21:$AO$21="RF Lead"),RF!$H$2:$AO$17)</f>
        <v>0</v>
      </c>
      <c r="W102" s="250">
        <f>SUMPRODUCT((RF!$A$2:$A$17=$A102)*(RFEmp=W$1)*(RF!$H$21:$AO$21="RF Lead"),RF!$H$2:$AO$17)</f>
        <v>0</v>
      </c>
      <c r="X102" s="250">
        <f>SUMPRODUCT((RF!$A$2:$A$17=$A102)*(RFEmp=X$1)*(RF!$H$21:$AO$21="RF Lead"),RF!$H$2:$AO$17)</f>
        <v>0</v>
      </c>
      <c r="Y102" s="250">
        <f>SUMPRODUCT((RF!$A$2:$A$17=$A102)*(RFEmp=Y$1)*(RF!$H$21:$AO$21="RF Lead"),RF!$H$2:$AO$17)</f>
        <v>0</v>
      </c>
      <c r="Z102" s="250">
        <f>SUMPRODUCT((RF!$A$2:$A$17=$A102)*(RFEmp=Z$1)*(RF!$H$21:$AO$21="RF Lead"),RF!$H$2:$AO$17)</f>
        <v>0</v>
      </c>
      <c r="AA102" s="250">
        <f>SUMPRODUCT((RF!$A$2:$A$17=$A102)*(RFEmp=AA$1)*(RF!$H$21:$AO$21="RF Lead"),RF!$H$2:$AO$17)</f>
        <v>0</v>
      </c>
      <c r="AB102" s="250">
        <f>SUMPRODUCT((RF!$A$2:$A$17=$A102)*(RFEmp=AB$1)*(RF!$H$21:$AO$21="RF Lead"),RF!$H$2:$AO$17)</f>
        <v>0</v>
      </c>
      <c r="AC102" s="250">
        <f>SUMPRODUCT((RF!$A$2:$A$17=$A102)*(RFEmp=AC$1)*(RF!$H$21:$AO$21="RF Lead"),RF!$H$2:$AO$17)</f>
        <v>0</v>
      </c>
      <c r="AD102" s="250">
        <f>SUMPRODUCT((RF!$A$2:$A$17=$A102)*(RFEmp=AD$1)*(RF!$H$21:$AO$21="RF Lead"),RF!$H$2:$AO$17)</f>
        <v>0</v>
      </c>
      <c r="AE102" s="250">
        <f>SUMPRODUCT((RF!$A$2:$A$17=$A102)*(RFEmp=AE$1)*(RF!$H$21:$AO$21="RF Lead"),RF!$H$2:$AO$17)</f>
        <v>0</v>
      </c>
      <c r="AF102" s="250">
        <f>SUMPRODUCT((RF!$A$2:$A$17=$A102)*(RFEmp=AF$1)*(RF!$H$21:$AO$21="RF Lead"),RF!$H$2:$AO$17)</f>
        <v>0</v>
      </c>
      <c r="AG102" s="250">
        <f>SUMPRODUCT((RF!$A$2:$A$17=$A102)*(RFEmp=AG$1)*(RF!$H$21:$AO$21="RF Lead"),RF!$H$2:$AO$17)</f>
        <v>0</v>
      </c>
      <c r="AH102" s="250">
        <f>SUMPRODUCT((RF!$A$2:$A$17=$A102)*(RFEmp=AH$1)*(RF!$H$21:$AO$21="RF Lead"),RF!$H$2:$AO$17)</f>
        <v>0</v>
      </c>
      <c r="AI102" s="250">
        <f>SUMPRODUCT((RF!$A$2:$A$17=$A102)*(RFEmp=AI$1)*(RF!$H$21:$AO$21="RF Lead"),RF!$H$2:$AO$17)</f>
        <v>0</v>
      </c>
      <c r="AJ102" s="250">
        <f>SUMPRODUCT((RF!$A$2:$A$17=$A102)*(RFEmp=AJ$1)*(RF!$H$21:$AO$21="RF Lead"),RF!$H$2:$AO$17)</f>
        <v>0</v>
      </c>
      <c r="AK102" s="250">
        <f>SUMPRODUCT((RF!$A$2:$A$17=$A102)*(RFEmp=AK$1)*(RF!$H$21:$AO$21="RF Lead"),RF!$H$2:$AO$17)</f>
        <v>0</v>
      </c>
      <c r="AL102" s="250">
        <f>SUMPRODUCT((RF!$A$2:$A$17=$A102)*(RFEmp=AL$1)*(RF!$H$21:$AO$21="RF Lead"),RF!$H$2:$AO$17)</f>
        <v>0</v>
      </c>
      <c r="AM102" s="250">
        <f>SUMPRODUCT((RF!$A$2:$A$17=$A102)*(RFEmp=AM$1)*(RF!$H$21:$AO$21="RF Lead"),RF!$H$2:$AO$17)</f>
        <v>0</v>
      </c>
      <c r="AN102" s="250">
        <f>SUMPRODUCT((RF!$A$2:$A$17=$A102)*(RFEmp=AN$1)*(RF!$H$21:$AO$21="RF Lead"),RF!$H$2:$AO$17)</f>
        <v>0</v>
      </c>
      <c r="AO102" s="250">
        <f>SUMPRODUCT((RF!$A$2:$A$17=$A102)*(RFEmp=AO$1)*(RF!$H$21:$AO$21="RF Lead"),RF!$H$2:$AO$17)</f>
        <v>0</v>
      </c>
      <c r="AP102" s="250">
        <f>SUMPRODUCT((RF!$A$2:$A$17=$A102)*(RFEmp=AP$1)*(RF!$H$21:$AO$21="RF Lead"),RF!$H$2:$AO$17)</f>
        <v>0</v>
      </c>
      <c r="AQ102" s="250">
        <f>SUMPRODUCT((RF!$A$2:$A$17=$A102)*(RFEmp=AQ$1)*(RF!$H$21:$AO$21="RF Lead"),RF!$H$2:$AO$17)</f>
        <v>0</v>
      </c>
      <c r="AR102" s="250">
        <f>SUMPRODUCT((RF!$A$2:$A$17=$A102)*(RFEmp=AR$1)*(RF!$H$21:$AO$21="RF Lead"),RF!$H$2:$AO$17)</f>
        <v>0</v>
      </c>
      <c r="AS102" s="250">
        <f>SUMPRODUCT((RF!$A$2:$A$17=$A102)*(RFEmp=AS$1)*(RF!$H$21:$AO$21="RF Lead"),RF!$H$2:$AO$17)</f>
        <v>0</v>
      </c>
      <c r="AT102" s="250">
        <f>SUMPRODUCT((RF!$A$2:$A$17=$A102)*(RFEmp=AT$1)*(RF!$H$21:$AO$21="RF Lead"),RF!$H$2:$AO$17)</f>
        <v>0</v>
      </c>
      <c r="AU102" s="250">
        <f>SUMPRODUCT((RF!$A$2:$A$17=$A102)*(RFEmp=AU$1)*(RF!$H$21:$AO$21="RF Lead"),RF!$H$2:$AO$17)</f>
        <v>0</v>
      </c>
      <c r="AV102" s="250">
        <f>SUMPRODUCT((RF!$A$2:$A$17=$A102)*(RFEmp=AV$1)*(RF!$H$21:$AO$21="RF Lead"),RF!$H$2:$AO$17)</f>
        <v>0</v>
      </c>
      <c r="AW102" s="250">
        <f>SUMPRODUCT((RF!$A$2:$A$17=$A102)*(RFEmp=AW$1)*(RF!$H$21:$AO$21="RF Lead"),RF!$H$2:$AO$17)</f>
        <v>0</v>
      </c>
      <c r="AX102" s="467">
        <f>SUMPRODUCT((RF!$A$2:$A$17=$A102)*(RFEmp=AX$1)*(RF!$H$21:$AO$21="RF Lead"),RF!$H$2:$AO$17)</f>
        <v>0</v>
      </c>
      <c r="AZ102" s="246"/>
    </row>
    <row r="103" spans="1:52" s="271" customFormat="1" x14ac:dyDescent="0.2">
      <c r="A103" s="260">
        <f t="shared" si="45"/>
        <v>42544</v>
      </c>
      <c r="B103" s="261" t="str">
        <f>Total!$M$1</f>
        <v>SC</v>
      </c>
      <c r="C103" s="249">
        <f>SUMPRODUCT((SC!$A$2:$A$34=$A103)*(SCEmp=C$1),SC!$F$2:$Z$34)</f>
        <v>0</v>
      </c>
      <c r="D103" s="250">
        <f>SUMPRODUCT((SC!$A$2:$A$34=$A103)*(SCEmp=D$1),SC!$F$2:$Z$34)</f>
        <v>0</v>
      </c>
      <c r="E103" s="250">
        <f>SUMPRODUCT((SC!$A$2:$A$34=$A103)*(SCEmp=E$1),SC!$F$2:$Z$34)</f>
        <v>0</v>
      </c>
      <c r="F103" s="250">
        <f>SUMPRODUCT((SC!$A$2:$A$34=$A103)*(SCEmp=F$1),SC!$F$2:$Z$34)</f>
        <v>0</v>
      </c>
      <c r="G103" s="250">
        <f>SUMPRODUCT((SC!$A$2:$A$34=$A103)*(SCEmp=G$1),SC!$F$2:$Z$34)</f>
        <v>0</v>
      </c>
      <c r="H103" s="250">
        <f>SUMPRODUCT((SC!$A$2:$A$34=$A103)*(SCEmp=H$1),SC!$F$2:$Z$34)</f>
        <v>0</v>
      </c>
      <c r="I103" s="250">
        <f>SUMPRODUCT((SC!$A$2:$A$34=$A103)*(SCEmp=I$1),SC!$F$2:$Z$34)</f>
        <v>0</v>
      </c>
      <c r="J103" s="250">
        <f>SUMPRODUCT((SC!$A$2:$A$34=$A103)*(SCEmp=J$1),SC!$F$2:$Z$34)</f>
        <v>0</v>
      </c>
      <c r="K103" s="250">
        <f>SUMPRODUCT((SC!$A$2:$A$34=$A103)*(SCEmp=K$1),SC!$F$2:$Z$34)</f>
        <v>0</v>
      </c>
      <c r="L103" s="250">
        <f>SUMPRODUCT((SC!$A$2:$A$34=$A103)*(SCEmp=L$1),SC!$F$2:$Z$34)</f>
        <v>0</v>
      </c>
      <c r="M103" s="250">
        <f>SUMPRODUCT((SC!$A$2:$A$34=$A103)*(SCEmp=M$1),SC!$F$2:$Z$34)</f>
        <v>0</v>
      </c>
      <c r="N103" s="250">
        <f>SUMPRODUCT((SC!$A$2:$A$34=$A103)*(SCEmp=N$1),SC!$F$2:$Z$34)</f>
        <v>0</v>
      </c>
      <c r="O103" s="250">
        <f>SUMPRODUCT((SC!$A$2:$A$34=$A103)*(SCEmp=O$1),SC!$F$2:$Z$34)</f>
        <v>0</v>
      </c>
      <c r="P103" s="250">
        <f>SUMPRODUCT((SC!$A$2:$A$34=$A103)*(SCEmp=P$1),SC!$F$2:$Z$34)</f>
        <v>0</v>
      </c>
      <c r="Q103" s="250">
        <f>SUMPRODUCT((SC!$A$2:$A$34=$A103)*(SCEmp=Q$1),SC!$F$2:$Z$34)</f>
        <v>0</v>
      </c>
      <c r="R103" s="250">
        <f>SUMPRODUCT((SC!$A$2:$A$34=$A103)*(SCEmp=R$1),SC!$F$2:$Z$34)</f>
        <v>0</v>
      </c>
      <c r="S103" s="250">
        <f>SUMPRODUCT((SC!$A$2:$A$34=$A103)*(SCEmp=S$1),SC!$F$2:$Z$34)</f>
        <v>0</v>
      </c>
      <c r="T103" s="250">
        <f>SUMPRODUCT((SC!$A$2:$A$34=$A103)*(SCEmp=T$1),SC!$F$2:$Z$34)</f>
        <v>0</v>
      </c>
      <c r="U103" s="250">
        <f>SUMPRODUCT((SC!$A$2:$A$34=$A103)*(SCEmp=U$1),SC!$F$2:$Z$34)</f>
        <v>0</v>
      </c>
      <c r="V103" s="250">
        <f>SUMPRODUCT((SC!$A$2:$A$34=$A103)*(SCEmp=V$1),SC!$F$2:$Z$34)</f>
        <v>0</v>
      </c>
      <c r="W103" s="250">
        <f>SUMPRODUCT((SC!$A$2:$A$34=$A103)*(SCEmp=W$1),SC!$F$2:$Z$34)</f>
        <v>0</v>
      </c>
      <c r="X103" s="250">
        <f>SUMPRODUCT((SC!$A$2:$A$34=$A103)*(SCEmp=X$1),SC!$F$2:$Z$34)</f>
        <v>0</v>
      </c>
      <c r="Y103" s="250">
        <f>SUMPRODUCT((SC!$A$2:$A$34=$A103)*(SCEmp=Y$1),SC!$F$2:$Z$34)</f>
        <v>0</v>
      </c>
      <c r="Z103" s="250">
        <f>SUMPRODUCT((SC!$A$2:$A$34=$A103)*(SCEmp=Z$1),SC!$F$2:$Z$34)</f>
        <v>0</v>
      </c>
      <c r="AA103" s="250">
        <f>SUMPRODUCT((SC!$A$2:$A$34=$A103)*(SCEmp=AA$1),SC!$F$2:$Z$34)</f>
        <v>0</v>
      </c>
      <c r="AB103" s="250">
        <f>SUMPRODUCT((SC!$A$2:$A$34=$A103)*(SCEmp=AB$1),SC!$F$2:$Z$34)</f>
        <v>0</v>
      </c>
      <c r="AC103" s="250">
        <f>SUMPRODUCT((SC!$A$2:$A$34=$A103)*(SCEmp=AC$1),SC!$F$2:$Z$34)</f>
        <v>4</v>
      </c>
      <c r="AD103" s="250">
        <f>SUMPRODUCT((SC!$A$2:$A$34=$A103)*(SCEmp=AD$1),SC!$F$2:$Z$34)</f>
        <v>0</v>
      </c>
      <c r="AE103" s="250">
        <f>SUMPRODUCT((SC!$A$2:$A$34=$A103)*(SCEmp=AE$1),SC!$F$2:$Z$34)</f>
        <v>0</v>
      </c>
      <c r="AF103" s="250">
        <f>SUMPRODUCT((SC!$A$2:$A$34=$A103)*(SCEmp=AF$1),SC!$F$2:$Z$34)</f>
        <v>0</v>
      </c>
      <c r="AG103" s="250">
        <f>SUMPRODUCT((SC!$A$2:$A$34=$A103)*(SCEmp=AG$1),SC!$F$2:$Z$34)</f>
        <v>0</v>
      </c>
      <c r="AH103" s="250">
        <f>SUMPRODUCT((SC!$A$2:$A$34=$A103)*(SCEmp=AH$1),SC!$F$2:$Z$34)</f>
        <v>0</v>
      </c>
      <c r="AI103" s="250">
        <f>SUMPRODUCT((SC!$A$2:$A$34=$A103)*(SCEmp=AI$1),SC!$F$2:$Z$34)</f>
        <v>0</v>
      </c>
      <c r="AJ103" s="250">
        <f>SUMPRODUCT((SC!$A$2:$A$34=$A103)*(SCEmp=AJ$1),SC!$F$2:$Z$34)</f>
        <v>0</v>
      </c>
      <c r="AK103" s="250">
        <f>SUMPRODUCT((SC!$A$2:$A$34=$A103)*(SCEmp=AK$1),SC!$F$2:$Z$34)</f>
        <v>0</v>
      </c>
      <c r="AL103" s="250">
        <f>SUMPRODUCT((SC!$A$2:$A$34=$A103)*(SCEmp=AL$1),SC!$F$2:$Z$34)</f>
        <v>0</v>
      </c>
      <c r="AM103" s="250">
        <f>SUMPRODUCT((SC!$A$2:$A$34=$A103)*(SCEmp=AM$1),SC!$F$2:$Z$34)</f>
        <v>0</v>
      </c>
      <c r="AN103" s="250">
        <f>SUMPRODUCT((SC!$A$2:$A$34=$A103)*(SCEmp=AN$1),SC!$F$2:$Z$34)</f>
        <v>0</v>
      </c>
      <c r="AO103" s="250">
        <f>SUMPRODUCT((SC!$A$2:$A$34=$A103)*(SCEmp=AO$1),SC!$F$2:$Z$34)</f>
        <v>0</v>
      </c>
      <c r="AP103" s="250">
        <f>SUMPRODUCT((SC!$A$2:$A$34=$A103)*(SCEmp=AP$1),SC!$F$2:$Z$34)</f>
        <v>0</v>
      </c>
      <c r="AQ103" s="250">
        <f>SUMPRODUCT((SC!$A$2:$A$34=$A103)*(SCEmp=AQ$1),SC!$F$2:$Z$34)</f>
        <v>0</v>
      </c>
      <c r="AR103" s="250">
        <f>SUMPRODUCT((SC!$A$2:$A$34=$A103)*(SCEmp=AR$1),SC!$F$2:$Z$34)</f>
        <v>0</v>
      </c>
      <c r="AS103" s="250">
        <f>SUMPRODUCT((SC!$A$2:$A$34=$A103)*(SCEmp=AS$1),SC!$F$2:$Z$34)</f>
        <v>0</v>
      </c>
      <c r="AT103" s="250">
        <f>SUMPRODUCT((SC!$A$2:$A$34=$A103)*(SCEmp=AT$1),SC!$F$2:$Z$34)</f>
        <v>0</v>
      </c>
      <c r="AU103" s="250">
        <f>SUMPRODUCT((SC!$A$2:$A$34=$A103)*(SCEmp=AU$1),SC!$F$2:$Z$34)</f>
        <v>0</v>
      </c>
      <c r="AV103" s="250">
        <f>SUMPRODUCT((SC!$A$2:$A$34=$A103)*(SCEmp=AV$1),SC!$F$2:$Z$34)</f>
        <v>0</v>
      </c>
      <c r="AW103" s="250">
        <f>SUMPRODUCT((SC!$A$2:$A$34=$A103)*(SCEmp=AW$1),SC!$F$2:$Z$34)</f>
        <v>0</v>
      </c>
      <c r="AX103" s="467">
        <f>SUMPRODUCT((SC!$A$2:$A$34=$A103)*(SCEmp=AX$1),SC!$F$2:$Z$34)</f>
        <v>0</v>
      </c>
      <c r="AZ103" s="246"/>
    </row>
    <row r="104" spans="1:52" s="271" customFormat="1" x14ac:dyDescent="0.2">
      <c r="A104" s="262">
        <f t="shared" si="45"/>
        <v>42544</v>
      </c>
      <c r="B104" s="263" t="s">
        <v>87</v>
      </c>
      <c r="C104" s="264">
        <f t="shared" ref="C104:AN104" si="46">IF(SUM(C93:C103)&gt;8,SUM(C93:C103)-8,0)+IF(SUM(C93:C103)&gt;12,SUM(C93:C103)-12,0)</f>
        <v>0</v>
      </c>
      <c r="D104" s="265">
        <f t="shared" si="46"/>
        <v>0</v>
      </c>
      <c r="E104" s="265">
        <f t="shared" si="46"/>
        <v>0</v>
      </c>
      <c r="F104" s="265">
        <f t="shared" si="46"/>
        <v>0</v>
      </c>
      <c r="G104" s="265">
        <f t="shared" si="46"/>
        <v>0</v>
      </c>
      <c r="H104" s="265">
        <f t="shared" si="46"/>
        <v>0</v>
      </c>
      <c r="I104" s="265">
        <f t="shared" si="46"/>
        <v>0</v>
      </c>
      <c r="J104" s="265">
        <f t="shared" si="46"/>
        <v>0</v>
      </c>
      <c r="K104" s="265">
        <f t="shared" si="46"/>
        <v>0</v>
      </c>
      <c r="L104" s="265">
        <f t="shared" si="46"/>
        <v>0</v>
      </c>
      <c r="M104" s="265">
        <f t="shared" si="46"/>
        <v>0</v>
      </c>
      <c r="N104" s="265">
        <f t="shared" si="46"/>
        <v>0</v>
      </c>
      <c r="O104" s="265">
        <f t="shared" si="46"/>
        <v>0</v>
      </c>
      <c r="P104" s="265">
        <f t="shared" si="46"/>
        <v>0.25</v>
      </c>
      <c r="Q104" s="265">
        <f t="shared" si="46"/>
        <v>0</v>
      </c>
      <c r="R104" s="265">
        <f t="shared" si="46"/>
        <v>0</v>
      </c>
      <c r="S104" s="265">
        <f t="shared" si="46"/>
        <v>0</v>
      </c>
      <c r="T104" s="265">
        <f t="shared" si="46"/>
        <v>0</v>
      </c>
      <c r="U104" s="265">
        <f t="shared" si="46"/>
        <v>0</v>
      </c>
      <c r="V104" s="265">
        <f t="shared" si="46"/>
        <v>0</v>
      </c>
      <c r="W104" s="265">
        <f t="shared" si="46"/>
        <v>0</v>
      </c>
      <c r="X104" s="265">
        <f t="shared" si="46"/>
        <v>0</v>
      </c>
      <c r="Y104" s="265">
        <f t="shared" si="46"/>
        <v>0</v>
      </c>
      <c r="Z104" s="265">
        <f t="shared" si="46"/>
        <v>0</v>
      </c>
      <c r="AA104" s="265">
        <f t="shared" si="46"/>
        <v>0</v>
      </c>
      <c r="AB104" s="265">
        <f t="shared" si="46"/>
        <v>0</v>
      </c>
      <c r="AC104" s="265">
        <f t="shared" si="46"/>
        <v>3.5</v>
      </c>
      <c r="AD104" s="265">
        <f t="shared" si="46"/>
        <v>0</v>
      </c>
      <c r="AE104" s="265">
        <f t="shared" si="46"/>
        <v>0</v>
      </c>
      <c r="AF104" s="265">
        <f t="shared" si="46"/>
        <v>0</v>
      </c>
      <c r="AG104" s="265">
        <f t="shared" si="46"/>
        <v>0</v>
      </c>
      <c r="AH104" s="265">
        <f t="shared" si="46"/>
        <v>0</v>
      </c>
      <c r="AI104" s="265">
        <f t="shared" si="46"/>
        <v>0</v>
      </c>
      <c r="AJ104" s="265">
        <f t="shared" si="46"/>
        <v>0</v>
      </c>
      <c r="AK104" s="265">
        <f t="shared" si="46"/>
        <v>0</v>
      </c>
      <c r="AL104" s="265">
        <f t="shared" si="46"/>
        <v>0</v>
      </c>
      <c r="AM104" s="265">
        <f t="shared" si="46"/>
        <v>0</v>
      </c>
      <c r="AN104" s="265">
        <f t="shared" si="46"/>
        <v>0</v>
      </c>
      <c r="AO104" s="265">
        <f t="shared" ref="AO104:AU104" si="47">IF(SUM(AO93:AO103)&gt;8,SUM(AO93:AO103)-8,0)+IF(SUM(AO93:AO103)&gt;12,SUM(AO93:AO103)-12,0)</f>
        <v>0</v>
      </c>
      <c r="AP104" s="265">
        <f t="shared" si="47"/>
        <v>0</v>
      </c>
      <c r="AQ104" s="265">
        <f t="shared" si="47"/>
        <v>0</v>
      </c>
      <c r="AR104" s="265">
        <f t="shared" si="47"/>
        <v>0</v>
      </c>
      <c r="AS104" s="265">
        <f t="shared" si="47"/>
        <v>0</v>
      </c>
      <c r="AT104" s="265">
        <f t="shared" si="47"/>
        <v>0</v>
      </c>
      <c r="AU104" s="265">
        <f t="shared" si="47"/>
        <v>0</v>
      </c>
      <c r="AV104" s="265">
        <f t="shared" ref="AV104:AW104" si="48">IF(SUM(AV93:AV103)&gt;8,SUM(AV93:AV103)-8,0)+IF(SUM(AV93:AV103)&gt;12,SUM(AV93:AV103)-12,0)</f>
        <v>0</v>
      </c>
      <c r="AW104" s="265">
        <f t="shared" si="48"/>
        <v>0</v>
      </c>
      <c r="AX104" s="469">
        <f>IF(SUM(AX93:AX103)&gt;8,SUM(AX93:AX103)-8,0)+IF(SUM(AX93:AX103)&gt;12,SUM(AX93:AX103)-12,0)</f>
        <v>0</v>
      </c>
      <c r="AZ104" s="246"/>
    </row>
    <row r="105" spans="1:52" s="271" customFormat="1" x14ac:dyDescent="0.2">
      <c r="A105" s="266">
        <f t="shared" si="45"/>
        <v>42544</v>
      </c>
      <c r="B105" s="267" t="s">
        <v>86</v>
      </c>
      <c r="C105" s="268">
        <f t="shared" ref="C105:AN105" si="49">IFERROR((C$211*SUM(C93:C100)+C$212*SUM(C101:C103))/SUM(C93:C103)/2,0)*C104</f>
        <v>0</v>
      </c>
      <c r="D105" s="269">
        <f t="shared" si="49"/>
        <v>0</v>
      </c>
      <c r="E105" s="269">
        <f t="shared" si="49"/>
        <v>0</v>
      </c>
      <c r="F105" s="269">
        <f t="shared" si="49"/>
        <v>0</v>
      </c>
      <c r="G105" s="269">
        <f t="shared" si="49"/>
        <v>0</v>
      </c>
      <c r="H105" s="269">
        <f t="shared" si="49"/>
        <v>0</v>
      </c>
      <c r="I105" s="269">
        <f t="shared" si="49"/>
        <v>0</v>
      </c>
      <c r="J105" s="269">
        <f t="shared" si="49"/>
        <v>0</v>
      </c>
      <c r="K105" s="269">
        <f t="shared" si="49"/>
        <v>0</v>
      </c>
      <c r="L105" s="269">
        <f t="shared" si="49"/>
        <v>0</v>
      </c>
      <c r="M105" s="269">
        <f t="shared" si="49"/>
        <v>0</v>
      </c>
      <c r="N105" s="269">
        <f t="shared" si="49"/>
        <v>0</v>
      </c>
      <c r="O105" s="269">
        <f t="shared" si="49"/>
        <v>0</v>
      </c>
      <c r="P105" s="269">
        <f t="shared" si="49"/>
        <v>1.25</v>
      </c>
      <c r="Q105" s="269">
        <f t="shared" si="49"/>
        <v>0</v>
      </c>
      <c r="R105" s="269">
        <f t="shared" si="49"/>
        <v>0</v>
      </c>
      <c r="S105" s="269">
        <f t="shared" si="49"/>
        <v>0</v>
      </c>
      <c r="T105" s="269">
        <f t="shared" si="49"/>
        <v>0</v>
      </c>
      <c r="U105" s="269">
        <f t="shared" si="49"/>
        <v>0</v>
      </c>
      <c r="V105" s="269">
        <f t="shared" si="49"/>
        <v>0</v>
      </c>
      <c r="W105" s="269">
        <f t="shared" si="49"/>
        <v>0</v>
      </c>
      <c r="X105" s="269">
        <f t="shared" si="49"/>
        <v>0</v>
      </c>
      <c r="Y105" s="269">
        <f t="shared" si="49"/>
        <v>0</v>
      </c>
      <c r="Z105" s="269">
        <f t="shared" si="49"/>
        <v>0</v>
      </c>
      <c r="AA105" s="269">
        <f t="shared" si="49"/>
        <v>0</v>
      </c>
      <c r="AB105" s="269">
        <f t="shared" si="49"/>
        <v>0</v>
      </c>
      <c r="AC105" s="269">
        <f t="shared" si="49"/>
        <v>19.630434782608695</v>
      </c>
      <c r="AD105" s="269">
        <f t="shared" si="49"/>
        <v>0</v>
      </c>
      <c r="AE105" s="269">
        <f t="shared" si="49"/>
        <v>0</v>
      </c>
      <c r="AF105" s="269">
        <f t="shared" si="49"/>
        <v>0</v>
      </c>
      <c r="AG105" s="269">
        <f t="shared" si="49"/>
        <v>0</v>
      </c>
      <c r="AH105" s="269">
        <f t="shared" si="49"/>
        <v>0</v>
      </c>
      <c r="AI105" s="269">
        <f t="shared" si="49"/>
        <v>0</v>
      </c>
      <c r="AJ105" s="269">
        <f t="shared" si="49"/>
        <v>0</v>
      </c>
      <c r="AK105" s="269">
        <f t="shared" si="49"/>
        <v>0</v>
      </c>
      <c r="AL105" s="269">
        <f t="shared" si="49"/>
        <v>0</v>
      </c>
      <c r="AM105" s="269">
        <f t="shared" si="49"/>
        <v>0</v>
      </c>
      <c r="AN105" s="269">
        <f t="shared" si="49"/>
        <v>0</v>
      </c>
      <c r="AO105" s="269">
        <f t="shared" ref="AO105:AU105" si="50">IFERROR((AO$211*SUM(AO93:AO100)+AO$212*SUM(AO101:AO103))/SUM(AO93:AO103)/2,0)*AO104</f>
        <v>0</v>
      </c>
      <c r="AP105" s="269">
        <f t="shared" si="50"/>
        <v>0</v>
      </c>
      <c r="AQ105" s="269">
        <f t="shared" si="50"/>
        <v>0</v>
      </c>
      <c r="AR105" s="269">
        <f t="shared" si="50"/>
        <v>0</v>
      </c>
      <c r="AS105" s="269">
        <f t="shared" si="50"/>
        <v>0</v>
      </c>
      <c r="AT105" s="269">
        <f t="shared" si="50"/>
        <v>0</v>
      </c>
      <c r="AU105" s="269">
        <f t="shared" si="50"/>
        <v>0</v>
      </c>
      <c r="AV105" s="269">
        <f t="shared" ref="AV105:AW105" si="51">IFERROR((AV$211*SUM(AV93:AV100)+AV$212*SUM(AV101:AV103))/SUM(AV93:AV103)/2,0)*AV104</f>
        <v>0</v>
      </c>
      <c r="AW105" s="269">
        <f t="shared" si="51"/>
        <v>0</v>
      </c>
      <c r="AX105" s="470">
        <f>IFERROR((AX$211*SUM(AX93:AX100)+AX$212*SUM(AX101:AX103))/SUM(AX93:AX103)/2,0)*AX104</f>
        <v>0</v>
      </c>
      <c r="AZ105" s="246"/>
    </row>
    <row r="106" spans="1:52" s="271" customFormat="1" x14ac:dyDescent="0.2">
      <c r="A106" s="247">
        <f>A93+1</f>
        <v>42545</v>
      </c>
      <c r="B106" s="248" t="s">
        <v>77</v>
      </c>
      <c r="C106" s="249">
        <f>SUMPRODUCT((Driver!$A$2:$A$17=$A106)*(DriverEmp=C$1),Driver!$C$2:$V$17)</f>
        <v>0</v>
      </c>
      <c r="D106" s="250">
        <f>SUMPRODUCT((Driver!$A$2:$A$17=$A106)*(DriverEmp=D$1),Driver!$C$2:$V$17)</f>
        <v>0</v>
      </c>
      <c r="E106" s="250">
        <f>SUMPRODUCT((Driver!$A$2:$A$17=$A106)*(DriverEmp=E$1),Driver!$C$2:$V$17)</f>
        <v>0</v>
      </c>
      <c r="F106" s="250">
        <f>SUMPRODUCT((Driver!$A$2:$A$17=$A106)*(DriverEmp=F$1),Driver!$C$2:$V$17)</f>
        <v>0</v>
      </c>
      <c r="G106" s="250">
        <f>SUMPRODUCT((Driver!$A$2:$A$17=$A106)*(DriverEmp=G$1),Driver!$C$2:$V$17)</f>
        <v>0</v>
      </c>
      <c r="H106" s="250">
        <f>SUMPRODUCT((Driver!$A$2:$A$17=$A106)*(DriverEmp=H$1),Driver!$C$2:$V$17)</f>
        <v>0</v>
      </c>
      <c r="I106" s="250">
        <f>SUMPRODUCT((Driver!$A$2:$A$17=$A106)*(DriverEmp=I$1),Driver!$C$2:$V$17)</f>
        <v>0</v>
      </c>
      <c r="J106" s="250">
        <f>SUMPRODUCT((Driver!$A$2:$A$17=$A106)*(DriverEmp=J$1),Driver!$C$2:$V$17)</f>
        <v>0</v>
      </c>
      <c r="K106" s="250">
        <f>SUMPRODUCT((Driver!$A$2:$A$17=$A106)*(DriverEmp=K$1),Driver!$C$2:$V$17)</f>
        <v>0</v>
      </c>
      <c r="L106" s="250">
        <f>SUMPRODUCT((Driver!$A$2:$A$17=$A106)*(DriverEmp=L$1),Driver!$C$2:$V$17)</f>
        <v>0</v>
      </c>
      <c r="M106" s="250">
        <f>SUMPRODUCT((Driver!$A$2:$A$17=$A106)*(DriverEmp=M$1),Driver!$C$2:$V$17)</f>
        <v>0</v>
      </c>
      <c r="N106" s="250">
        <f>SUMPRODUCT((Driver!$A$2:$A$17=$A106)*(DriverEmp=N$1),Driver!$C$2:$V$17)</f>
        <v>0</v>
      </c>
      <c r="O106" s="250">
        <f>SUMPRODUCT((Driver!$A$2:$A$17=$A106)*(DriverEmp=O$1),Driver!$C$2:$V$17)</f>
        <v>0</v>
      </c>
      <c r="P106" s="250">
        <f>SUMPRODUCT((Driver!$A$2:$A$17=$A106)*(DriverEmp=P$1),Driver!$C$2:$V$17)</f>
        <v>0</v>
      </c>
      <c r="Q106" s="250">
        <f>SUMPRODUCT((Driver!$A$2:$A$17=$A106)*(DriverEmp=Q$1),Driver!$C$2:$V$17)</f>
        <v>0</v>
      </c>
      <c r="R106" s="250">
        <f>SUMPRODUCT((Driver!$A$2:$A$17=$A106)*(DriverEmp=R$1),Driver!$C$2:$V$17)</f>
        <v>0</v>
      </c>
      <c r="S106" s="250">
        <f>SUMPRODUCT((Driver!$A$2:$A$17=$A106)*(DriverEmp=S$1),Driver!$C$2:$V$17)</f>
        <v>0</v>
      </c>
      <c r="T106" s="250">
        <f>SUMPRODUCT((Driver!$A$2:$A$17=$A106)*(DriverEmp=T$1),Driver!$C$2:$V$17)</f>
        <v>0</v>
      </c>
      <c r="U106" s="250">
        <f>SUMPRODUCT((Driver!$A$2:$A$17=$A106)*(DriverEmp=U$1),Driver!$C$2:$V$17)</f>
        <v>0</v>
      </c>
      <c r="V106" s="250">
        <f>SUMPRODUCT((Driver!$A$2:$A$17=$A106)*(DriverEmp=V$1),Driver!$C$2:$V$17)</f>
        <v>0</v>
      </c>
      <c r="W106" s="250">
        <f>SUMPRODUCT((Driver!$A$2:$A$17=$A106)*(DriverEmp=W$1),Driver!$C$2:$V$17)</f>
        <v>0</v>
      </c>
      <c r="X106" s="250">
        <f>SUMPRODUCT((Driver!$A$2:$A$17=$A106)*(DriverEmp=X$1),Driver!$C$2:$V$17)</f>
        <v>0</v>
      </c>
      <c r="Y106" s="250">
        <f>SUMPRODUCT((Driver!$A$2:$A$17=$A106)*(DriverEmp=Y$1),Driver!$C$2:$V$17)</f>
        <v>0</v>
      </c>
      <c r="Z106" s="250">
        <f>SUMPRODUCT((Driver!$A$2:$A$17=$A106)*(DriverEmp=Z$1),Driver!$C$2:$V$17)</f>
        <v>0</v>
      </c>
      <c r="AA106" s="250">
        <f>SUMPRODUCT((Driver!$A$2:$A$17=$A106)*(DriverEmp=AA$1),Driver!$C$2:$V$17)</f>
        <v>4.25</v>
      </c>
      <c r="AB106" s="250">
        <f>SUMPRODUCT((Driver!$A$2:$A$17=$A106)*(DriverEmp=AB$1),Driver!$C$2:$V$17)</f>
        <v>0</v>
      </c>
      <c r="AC106" s="250">
        <f>SUMPRODUCT((Driver!$A$2:$A$17=$A106)*(DriverEmp=AC$1),Driver!$C$2:$V$17)</f>
        <v>0</v>
      </c>
      <c r="AD106" s="250">
        <f>SUMPRODUCT((Driver!$A$2:$A$17=$A106)*(DriverEmp=AD$1),Driver!$C$2:$V$17)</f>
        <v>0</v>
      </c>
      <c r="AE106" s="250">
        <f>SUMPRODUCT((Driver!$A$2:$A$17=$A106)*(DriverEmp=AE$1),Driver!$C$2:$V$17)</f>
        <v>0</v>
      </c>
      <c r="AF106" s="250">
        <f>SUMPRODUCT((Driver!$A$2:$A$17=$A106)*(DriverEmp=AF$1),Driver!$C$2:$V$17)</f>
        <v>0</v>
      </c>
      <c r="AG106" s="250">
        <f>SUMPRODUCT((Driver!$A$2:$A$17=$A106)*(DriverEmp=AG$1),Driver!$C$2:$V$17)</f>
        <v>0</v>
      </c>
      <c r="AH106" s="250">
        <f>SUMPRODUCT((Driver!$A$2:$A$17=$A106)*(DriverEmp=AH$1),Driver!$C$2:$V$17)</f>
        <v>0</v>
      </c>
      <c r="AI106" s="250">
        <f>SUMPRODUCT((Driver!$A$2:$A$17=$A106)*(DriverEmp=AI$1),Driver!$C$2:$V$17)</f>
        <v>0</v>
      </c>
      <c r="AJ106" s="250">
        <f>SUMPRODUCT((Driver!$A$2:$A$17=$A106)*(DriverEmp=AJ$1),Driver!$C$2:$V$17)</f>
        <v>0</v>
      </c>
      <c r="AK106" s="250">
        <f>SUMPRODUCT((Driver!$A$2:$A$17=$A106)*(DriverEmp=AK$1),Driver!$C$2:$V$17)</f>
        <v>0</v>
      </c>
      <c r="AL106" s="250">
        <f>SUMPRODUCT((Driver!$A$2:$A$17=$A106)*(DriverEmp=AL$1),Driver!$C$2:$V$17)</f>
        <v>0</v>
      </c>
      <c r="AM106" s="250">
        <f>SUMPRODUCT((Driver!$A$2:$A$17=$A106)*(DriverEmp=AM$1),Driver!$C$2:$V$17)</f>
        <v>0</v>
      </c>
      <c r="AN106" s="250">
        <f>SUMPRODUCT((Driver!$A$2:$A$17=$A106)*(DriverEmp=AN$1),Driver!$C$2:$V$17)</f>
        <v>0</v>
      </c>
      <c r="AO106" s="250">
        <f>SUMPRODUCT((Driver!$A$2:$A$17=$A106)*(DriverEmp=AO$1),Driver!$C$2:$V$17)</f>
        <v>0</v>
      </c>
      <c r="AP106" s="250">
        <f>SUMPRODUCT((Driver!$A$2:$A$17=$A106)*(DriverEmp=AP$1),Driver!$C$2:$V$17)</f>
        <v>0</v>
      </c>
      <c r="AQ106" s="250">
        <f>SUMPRODUCT((Driver!$A$2:$A$17=$A106)*(DriverEmp=AQ$1),Driver!$C$2:$V$17)</f>
        <v>0</v>
      </c>
      <c r="AR106" s="250">
        <f>SUMPRODUCT((Driver!$A$2:$A$17=$A106)*(DriverEmp=AR$1),Driver!$C$2:$V$17)</f>
        <v>0</v>
      </c>
      <c r="AS106" s="250">
        <f>SUMPRODUCT((Driver!$A$2:$A$17=$A106)*(DriverEmp=AS$1),Driver!$C$2:$V$17)</f>
        <v>0</v>
      </c>
      <c r="AT106" s="250">
        <f>SUMPRODUCT((Driver!$A$2:$A$17=$A106)*(DriverEmp=AT$1),Driver!$C$2:$V$17)</f>
        <v>0</v>
      </c>
      <c r="AU106" s="250">
        <f>SUMPRODUCT((Driver!$A$2:$A$17=$A106)*(DriverEmp=AU$1),Driver!$C$2:$V$17)</f>
        <v>0</v>
      </c>
      <c r="AV106" s="250">
        <f>SUMPRODUCT((Driver!$A$2:$A$17=$A106)*(DriverEmp=AV$1),Driver!$C$2:$V$17)</f>
        <v>0</v>
      </c>
      <c r="AW106" s="250">
        <f>SUMPRODUCT((Driver!$A$2:$A$17=$A106)*(DriverEmp=AW$1),Driver!$C$2:$V$17)</f>
        <v>0</v>
      </c>
      <c r="AX106" s="467">
        <f>SUMPRODUCT((Driver!$A$2:$A$17=$A106)*(DriverEmp=AX$1),Driver!$C$2:$V$17)</f>
        <v>0</v>
      </c>
      <c r="AZ106" s="246"/>
    </row>
    <row r="107" spans="1:52" s="271" customFormat="1" x14ac:dyDescent="0.2">
      <c r="A107" s="247">
        <f>A106</f>
        <v>42545</v>
      </c>
      <c r="B107" s="251" t="str">
        <f>Total!$H$1</f>
        <v>PP</v>
      </c>
      <c r="C107" s="249">
        <f>SUMPRODUCT((PP!$A$2:$A$80=$A107)*(PPEmp=C$1),PP!$D$2:$BD$80)</f>
        <v>0</v>
      </c>
      <c r="D107" s="250">
        <f>SUMPRODUCT((PP!$A$2:$A$80=$A107)*(PPEmp=D$1),PP!$D$2:$BD$80)</f>
        <v>7.5</v>
      </c>
      <c r="E107" s="250">
        <f>SUMPRODUCT((PP!$A$2:$A$80=$A107)*(PPEmp=E$1),PP!$D$2:$BD$80)</f>
        <v>0</v>
      </c>
      <c r="F107" s="250">
        <f>SUMPRODUCT((PP!$A$2:$A$80=$A107)*(PPEmp=F$1),PP!$D$2:$BD$80)</f>
        <v>7</v>
      </c>
      <c r="G107" s="250">
        <f>SUMPRODUCT((PP!$A$2:$A$80=$A107)*(PPEmp=G$1),PP!$D$2:$BD$80)</f>
        <v>8</v>
      </c>
      <c r="H107" s="250">
        <f>SUMPRODUCT((PP!$A$2:$A$80=$A107)*(PPEmp=H$1),PP!$D$2:$BD$80)</f>
        <v>0</v>
      </c>
      <c r="I107" s="250">
        <f>SUMPRODUCT((PP!$A$2:$A$80=$A107)*(PPEmp=I$1),PP!$D$2:$BD$80)</f>
        <v>0</v>
      </c>
      <c r="J107" s="250">
        <f>SUMPRODUCT((PP!$A$2:$A$80=$A107)*(PPEmp=J$1),PP!$D$2:$BD$80)</f>
        <v>7</v>
      </c>
      <c r="K107" s="250">
        <f>SUMPRODUCT((PP!$A$2:$A$80=$A107)*(PPEmp=K$1),PP!$D$2:$BD$80)</f>
        <v>0</v>
      </c>
      <c r="L107" s="250">
        <f>SUMPRODUCT((PP!$A$2:$A$80=$A107)*(PPEmp=L$1),PP!$D$2:$BD$80)</f>
        <v>8</v>
      </c>
      <c r="M107" s="250">
        <f>SUMPRODUCT((PP!$A$2:$A$80=$A107)*(PPEmp=M$1),PP!$D$2:$BD$80)</f>
        <v>6.67</v>
      </c>
      <c r="N107" s="250">
        <f>SUMPRODUCT((PP!$A$2:$A$80=$A107)*(PPEmp=N$1),PP!$D$2:$BD$80)</f>
        <v>0</v>
      </c>
      <c r="O107" s="250">
        <f>SUMPRODUCT((PP!$A$2:$A$80=$A107)*(PPEmp=O$1),PP!$D$2:$BD$80)</f>
        <v>0</v>
      </c>
      <c r="P107" s="250">
        <f>SUMPRODUCT((PP!$A$2:$A$80=$A107)*(PPEmp=P$1),PP!$D$2:$BD$80)</f>
        <v>0</v>
      </c>
      <c r="Q107" s="250">
        <f>SUMPRODUCT((PP!$A$2:$A$80=$A107)*(PPEmp=Q$1),PP!$D$2:$BD$80)</f>
        <v>0</v>
      </c>
      <c r="R107" s="250">
        <f>SUMPRODUCT((PP!$A$2:$A$80=$A107)*(PPEmp=R$1),PP!$D$2:$BD$80)</f>
        <v>0</v>
      </c>
      <c r="S107" s="250">
        <f>SUMPRODUCT((PP!$A$2:$A$80=$A107)*(PPEmp=S$1),PP!$D$2:$BD$80)</f>
        <v>6.5</v>
      </c>
      <c r="T107" s="250">
        <f>SUMPRODUCT((PP!$A$2:$A$80=$A107)*(PPEmp=T$1),PP!$D$2:$BD$80)</f>
        <v>0</v>
      </c>
      <c r="U107" s="250">
        <f>SUMPRODUCT((PP!$A$2:$A$80=$A107)*(PPEmp=U$1),PP!$D$2:$BD$80)</f>
        <v>0</v>
      </c>
      <c r="V107" s="250">
        <f>SUMPRODUCT((PP!$A$2:$A$80=$A107)*(PPEmp=V$1),PP!$D$2:$BD$80)</f>
        <v>7.5</v>
      </c>
      <c r="W107" s="250">
        <f>SUMPRODUCT((PP!$A$2:$A$80=$A107)*(PPEmp=W$1),PP!$D$2:$BD$80)</f>
        <v>8</v>
      </c>
      <c r="X107" s="250">
        <f>SUMPRODUCT((PP!$A$2:$A$80=$A107)*(PPEmp=X$1),PP!$D$2:$BD$80)</f>
        <v>0</v>
      </c>
      <c r="Y107" s="250">
        <f>SUMPRODUCT((PP!$A$2:$A$80=$A107)*(PPEmp=Y$1),PP!$D$2:$BD$80)</f>
        <v>0</v>
      </c>
      <c r="Z107" s="250">
        <f>SUMPRODUCT((PP!$A$2:$A$80=$A107)*(PPEmp=Z$1),PP!$D$2:$BD$80)</f>
        <v>0</v>
      </c>
      <c r="AA107" s="250">
        <f>SUMPRODUCT((PP!$A$2:$A$80=$A107)*(PPEmp=AA$1),PP!$D$2:$BD$80)</f>
        <v>0</v>
      </c>
      <c r="AB107" s="250">
        <f>SUMPRODUCT((PP!$A$2:$A$80=$A107)*(PPEmp=AB$1),PP!$D$2:$BD$80)</f>
        <v>0</v>
      </c>
      <c r="AC107" s="250">
        <f>SUMPRODUCT((PP!$A$2:$A$80=$A107)*(PPEmp=AC$1),PP!$D$2:$BD$80)</f>
        <v>8</v>
      </c>
      <c r="AD107" s="250">
        <f>SUMPRODUCT((PP!$A$2:$A$80=$A107)*(PPEmp=AD$1),PP!$D$2:$BD$80)</f>
        <v>0</v>
      </c>
      <c r="AE107" s="250">
        <f>SUMPRODUCT((PP!$A$2:$A$80=$A107)*(PPEmp=AE$1),PP!$D$2:$BD$80)</f>
        <v>7.5</v>
      </c>
      <c r="AF107" s="250">
        <f>SUMPRODUCT((PP!$A$2:$A$80=$A107)*(PPEmp=AF$1),PP!$D$2:$BD$80)</f>
        <v>0</v>
      </c>
      <c r="AG107" s="250">
        <f>SUMPRODUCT((PP!$A$2:$A$80=$A107)*(PPEmp=AG$1),PP!$D$2:$BD$80)</f>
        <v>7.75</v>
      </c>
      <c r="AH107" s="250">
        <f>SUMPRODUCT((PP!$A$2:$A$80=$A107)*(PPEmp=AH$1),PP!$D$2:$BD$80)</f>
        <v>0</v>
      </c>
      <c r="AI107" s="250">
        <f>SUMPRODUCT((PP!$A$2:$A$80=$A107)*(PPEmp=AI$1),PP!$D$2:$BD$80)</f>
        <v>0</v>
      </c>
      <c r="AJ107" s="250">
        <f>SUMPRODUCT((PP!$A$2:$A$80=$A107)*(PPEmp=AJ$1),PP!$D$2:$BD$80)</f>
        <v>0</v>
      </c>
      <c r="AK107" s="250">
        <f>SUMPRODUCT((PP!$A$2:$A$80=$A107)*(PPEmp=AK$1),PP!$D$2:$BD$80)</f>
        <v>0</v>
      </c>
      <c r="AL107" s="250">
        <f>SUMPRODUCT((PP!$A$2:$A$80=$A107)*(PPEmp=AL$1),PP!$D$2:$BD$80)</f>
        <v>0</v>
      </c>
      <c r="AM107" s="250">
        <f>SUMPRODUCT((PP!$A$2:$A$80=$A107)*(PPEmp=AM$1),PP!$D$2:$BD$80)</f>
        <v>0</v>
      </c>
      <c r="AN107" s="250">
        <f>SUMPRODUCT((PP!$A$2:$A$80=$A107)*(PPEmp=AN$1),PP!$D$2:$BD$80)</f>
        <v>0</v>
      </c>
      <c r="AO107" s="250">
        <f>SUMPRODUCT((PP!$A$2:$A$80=$A107)*(PPEmp=AO$1),PP!$D$2:$BD$80)</f>
        <v>0</v>
      </c>
      <c r="AP107" s="250">
        <f>SUMPRODUCT((PP!$A$2:$A$80=$A107)*(PPEmp=AP$1),PP!$D$2:$BD$80)</f>
        <v>0</v>
      </c>
      <c r="AQ107" s="250">
        <f>SUMPRODUCT((PP!$A$2:$A$80=$A107)*(PPEmp=AQ$1),PP!$D$2:$BD$80)</f>
        <v>0</v>
      </c>
      <c r="AR107" s="250">
        <f>SUMPRODUCT((PP!$A$2:$A$80=$A107)*(PPEmp=AR$1),PP!$D$2:$BD$80)</f>
        <v>0</v>
      </c>
      <c r="AS107" s="250">
        <f>SUMPRODUCT((PP!$A$2:$A$80=$A107)*(PPEmp=AS$1),PP!$D$2:$BD$80)</f>
        <v>0</v>
      </c>
      <c r="AT107" s="250">
        <f>SUMPRODUCT((PP!$A$2:$A$80=$A107)*(PPEmp=AT$1),PP!$D$2:$BD$80)</f>
        <v>0</v>
      </c>
      <c r="AU107" s="250">
        <f>SUMPRODUCT((PP!$A$2:$A$80=$A107)*(PPEmp=AU$1),PP!$D$2:$BD$80)</f>
        <v>0</v>
      </c>
      <c r="AV107" s="250">
        <f>SUMPRODUCT((PP!$A$2:$A$80=$A107)*(PPEmp=AV$1),PP!$D$2:$BD$80)</f>
        <v>0</v>
      </c>
      <c r="AW107" s="250">
        <f>SUMPRODUCT((PP!$A$2:$A$80=$A107)*(PPEmp=AW$1),PP!$D$2:$BD$80)</f>
        <v>0</v>
      </c>
      <c r="AX107" s="467">
        <f>SUMPRODUCT((PP!$A$2:$A$80=$A107)*(PPEmp=AX$1),PP!$D$2:$BD$80)</f>
        <v>0</v>
      </c>
      <c r="AZ107" s="246"/>
    </row>
    <row r="108" spans="1:52" s="271" customFormat="1" x14ac:dyDescent="0.2">
      <c r="A108" s="247">
        <f t="shared" si="45"/>
        <v>42545</v>
      </c>
      <c r="B108" s="252" t="str">
        <f>Total!$J$1</f>
        <v>FH</v>
      </c>
      <c r="C108" s="249">
        <f>SUMPRODUCT((FH!$A$2:$A$97=$A108)*(FHEmp=C$1),FH!$E$2:$AZ$97)</f>
        <v>0</v>
      </c>
      <c r="D108" s="250">
        <f>SUMPRODUCT((FH!$A$2:$A$97=$A108)*(FHEmp=D$1),FH!$E$2:$AZ$97)</f>
        <v>0</v>
      </c>
      <c r="E108" s="250">
        <f>SUMPRODUCT((FH!$A$2:$A$97=$A108)*(FHEmp=E$1),FH!$E$2:$AZ$97)</f>
        <v>0</v>
      </c>
      <c r="F108" s="250">
        <f>SUMPRODUCT((FH!$A$2:$A$97=$A108)*(FHEmp=F$1),FH!$E$2:$AZ$97)</f>
        <v>0</v>
      </c>
      <c r="G108" s="250">
        <f>SUMPRODUCT((FH!$A$2:$A$97=$A108)*(FHEmp=G$1),FH!$E$2:$AZ$97)</f>
        <v>0</v>
      </c>
      <c r="H108" s="250">
        <f>SUMPRODUCT((FH!$A$2:$A$97=$A108)*(FHEmp=H$1),FH!$E$2:$AZ$97)</f>
        <v>0</v>
      </c>
      <c r="I108" s="250">
        <f>SUMPRODUCT((FH!$A$2:$A$97=$A108)*(FHEmp=I$1),FH!$E$2:$AZ$97)</f>
        <v>0</v>
      </c>
      <c r="J108" s="250">
        <f>SUMPRODUCT((FH!$A$2:$A$97=$A108)*(FHEmp=J$1),FH!$E$2:$AZ$97)</f>
        <v>0</v>
      </c>
      <c r="K108" s="250">
        <f>SUMPRODUCT((FH!$A$2:$A$97=$A108)*(FHEmp=K$1),FH!$E$2:$AZ$97)</f>
        <v>0</v>
      </c>
      <c r="L108" s="250">
        <f>SUMPRODUCT((FH!$A$2:$A$97=$A108)*(FHEmp=L$1),FH!$E$2:$AZ$97)</f>
        <v>0</v>
      </c>
      <c r="M108" s="250">
        <f>SUMPRODUCT((FH!$A$2:$A$97=$A108)*(FHEmp=M$1),FH!$E$2:$AZ$97)</f>
        <v>0</v>
      </c>
      <c r="N108" s="250">
        <f>SUMPRODUCT((FH!$A$2:$A$97=$A108)*(FHEmp=N$1),FH!$E$2:$AZ$97)</f>
        <v>0</v>
      </c>
      <c r="O108" s="250">
        <f>SUMPRODUCT((FH!$A$2:$A$97=$A108)*(FHEmp=O$1),FH!$E$2:$AZ$97)</f>
        <v>0</v>
      </c>
      <c r="P108" s="250">
        <f>SUMPRODUCT((FH!$A$2:$A$97=$A108)*(FHEmp=P$1),FH!$E$2:$AZ$97)</f>
        <v>0</v>
      </c>
      <c r="Q108" s="250">
        <f>SUMPRODUCT((FH!$A$2:$A$97=$A108)*(FHEmp=Q$1),FH!$E$2:$AZ$97)</f>
        <v>0</v>
      </c>
      <c r="R108" s="250">
        <f>SUMPRODUCT((FH!$A$2:$A$97=$A108)*(FHEmp=R$1),FH!$E$2:$AZ$97)</f>
        <v>0</v>
      </c>
      <c r="S108" s="250">
        <f>SUMPRODUCT((FH!$A$2:$A$97=$A108)*(FHEmp=S$1),FH!$E$2:$AZ$97)</f>
        <v>0</v>
      </c>
      <c r="T108" s="250">
        <f>SUMPRODUCT((FH!$A$2:$A$97=$A108)*(FHEmp=T$1),FH!$E$2:$AZ$97)</f>
        <v>0</v>
      </c>
      <c r="U108" s="250">
        <f>SUMPRODUCT((FH!$A$2:$A$97=$A108)*(FHEmp=U$1),FH!$E$2:$AZ$97)</f>
        <v>0</v>
      </c>
      <c r="V108" s="250">
        <f>SUMPRODUCT((FH!$A$2:$A$97=$A108)*(FHEmp=V$1),FH!$E$2:$AZ$97)</f>
        <v>0</v>
      </c>
      <c r="W108" s="250">
        <f>SUMPRODUCT((FH!$A$2:$A$97=$A108)*(FHEmp=W$1),FH!$E$2:$AZ$97)</f>
        <v>0</v>
      </c>
      <c r="X108" s="250">
        <f>SUMPRODUCT((FH!$A$2:$A$97=$A108)*(FHEmp=X$1),FH!$E$2:$AZ$97)</f>
        <v>0</v>
      </c>
      <c r="Y108" s="250">
        <f>SUMPRODUCT((FH!$A$2:$A$97=$A108)*(FHEmp=Y$1),FH!$E$2:$AZ$97)</f>
        <v>0</v>
      </c>
      <c r="Z108" s="250">
        <f>SUMPRODUCT((FH!$A$2:$A$97=$A108)*(FHEmp=Z$1),FH!$E$2:$AZ$97)</f>
        <v>0</v>
      </c>
      <c r="AA108" s="250">
        <f>SUMPRODUCT((FH!$A$2:$A$97=$A108)*(FHEmp=AA$1),FH!$E$2:$AZ$97)</f>
        <v>0</v>
      </c>
      <c r="AB108" s="250">
        <f>SUMPRODUCT((FH!$A$2:$A$97=$A108)*(FHEmp=AB$1),FH!$E$2:$AZ$97)</f>
        <v>0</v>
      </c>
      <c r="AC108" s="250">
        <f>SUMPRODUCT((FH!$A$2:$A$97=$A108)*(FHEmp=AC$1),FH!$E$2:$AZ$97)</f>
        <v>0</v>
      </c>
      <c r="AD108" s="250">
        <f>SUMPRODUCT((FH!$A$2:$A$97=$A108)*(FHEmp=AD$1),FH!$E$2:$AZ$97)</f>
        <v>0</v>
      </c>
      <c r="AE108" s="250">
        <f>SUMPRODUCT((FH!$A$2:$A$97=$A108)*(FHEmp=AE$1),FH!$E$2:$AZ$97)</f>
        <v>0</v>
      </c>
      <c r="AF108" s="250">
        <f>SUMPRODUCT((FH!$A$2:$A$97=$A108)*(FHEmp=AF$1),FH!$E$2:$AZ$97)</f>
        <v>0</v>
      </c>
      <c r="AG108" s="250">
        <f>SUMPRODUCT((FH!$A$2:$A$97=$A108)*(FHEmp=AG$1),FH!$E$2:$AZ$97)</f>
        <v>0</v>
      </c>
      <c r="AH108" s="250">
        <f>SUMPRODUCT((FH!$A$2:$A$97=$A108)*(FHEmp=AH$1),FH!$E$2:$AZ$97)</f>
        <v>0</v>
      </c>
      <c r="AI108" s="250">
        <f>SUMPRODUCT((FH!$A$2:$A$97=$A108)*(FHEmp=AI$1),FH!$E$2:$AZ$97)</f>
        <v>0</v>
      </c>
      <c r="AJ108" s="250">
        <f>SUMPRODUCT((FH!$A$2:$A$97=$A108)*(FHEmp=AJ$1),FH!$E$2:$AZ$97)</f>
        <v>0</v>
      </c>
      <c r="AK108" s="250">
        <f>SUMPRODUCT((FH!$A$2:$A$97=$A108)*(FHEmp=AK$1),FH!$E$2:$AZ$97)</f>
        <v>0</v>
      </c>
      <c r="AL108" s="250">
        <f>SUMPRODUCT((FH!$A$2:$A$97=$A108)*(FHEmp=AL$1),FH!$E$2:$AZ$97)</f>
        <v>0</v>
      </c>
      <c r="AM108" s="250">
        <f>SUMPRODUCT((FH!$A$2:$A$97=$A108)*(FHEmp=AM$1),FH!$E$2:$AZ$97)</f>
        <v>0</v>
      </c>
      <c r="AN108" s="250">
        <f>SUMPRODUCT((FH!$A$2:$A$97=$A108)*(FHEmp=AN$1),FH!$E$2:$AZ$97)</f>
        <v>0</v>
      </c>
      <c r="AO108" s="250">
        <f>SUMPRODUCT((FH!$A$2:$A$97=$A108)*(FHEmp=AO$1),FH!$E$2:$AZ$97)</f>
        <v>0</v>
      </c>
      <c r="AP108" s="250">
        <f>SUMPRODUCT((FH!$A$2:$A$97=$A108)*(FHEmp=AP$1),FH!$E$2:$AZ$97)</f>
        <v>0</v>
      </c>
      <c r="AQ108" s="250">
        <f>SUMPRODUCT((FH!$A$2:$A$97=$A108)*(FHEmp=AQ$1),FH!$E$2:$AZ$97)</f>
        <v>0</v>
      </c>
      <c r="AR108" s="250">
        <f>SUMPRODUCT((FH!$A$2:$A$97=$A108)*(FHEmp=AR$1),FH!$E$2:$AZ$97)</f>
        <v>0</v>
      </c>
      <c r="AS108" s="250">
        <f>SUMPRODUCT((FH!$A$2:$A$97=$A108)*(FHEmp=AS$1),FH!$E$2:$AZ$97)</f>
        <v>0</v>
      </c>
      <c r="AT108" s="250">
        <f>SUMPRODUCT((FH!$A$2:$A$97=$A108)*(FHEmp=AT$1),FH!$E$2:$AZ$97)</f>
        <v>0</v>
      </c>
      <c r="AU108" s="250">
        <f>SUMPRODUCT((FH!$A$2:$A$97=$A108)*(FHEmp=AU$1),FH!$E$2:$AZ$97)</f>
        <v>0</v>
      </c>
      <c r="AV108" s="250">
        <f>SUMPRODUCT((FH!$A$2:$A$97=$A108)*(FHEmp=AV$1),FH!$E$2:$AZ$97)</f>
        <v>0</v>
      </c>
      <c r="AW108" s="250">
        <f>SUMPRODUCT((FH!$A$2:$A$97=$A108)*(FHEmp=AW$1),FH!$E$2:$AZ$97)</f>
        <v>0</v>
      </c>
      <c r="AX108" s="467">
        <f>SUMPRODUCT((FH!$A$2:$A$97=$A108)*(FHEmp=AX$1),FH!$E$2:$AZ$97)</f>
        <v>0</v>
      </c>
      <c r="AZ108" s="246"/>
    </row>
    <row r="109" spans="1:52" s="271" customFormat="1" x14ac:dyDescent="0.2">
      <c r="A109" s="247">
        <f t="shared" si="45"/>
        <v>42545</v>
      </c>
      <c r="B109" s="253" t="str">
        <f>Total!$K$1</f>
        <v>T22</v>
      </c>
      <c r="C109" s="249">
        <f>SUMPRODUCT(('T22'!$A$2:$A$97=$A109)*(T22Emp=C$1),'T22'!$E$2:$AZ$97)</f>
        <v>0</v>
      </c>
      <c r="D109" s="250">
        <f>SUMPRODUCT(('T22'!$A$2:$A$97=$A109)*(T22Emp=D$1),'T22'!$E$2:$AZ$97)</f>
        <v>0</v>
      </c>
      <c r="E109" s="250">
        <f>SUMPRODUCT(('T22'!$A$2:$A$97=$A109)*(T22Emp=E$1),'T22'!$E$2:$AZ$97)</f>
        <v>0</v>
      </c>
      <c r="F109" s="250">
        <f>SUMPRODUCT(('T22'!$A$2:$A$97=$A109)*(T22Emp=F$1),'T22'!$E$2:$AZ$97)</f>
        <v>0</v>
      </c>
      <c r="G109" s="250">
        <f>SUMPRODUCT(('T22'!$A$2:$A$97=$A109)*(T22Emp=G$1),'T22'!$E$2:$AZ$97)</f>
        <v>0</v>
      </c>
      <c r="H109" s="250">
        <f>SUMPRODUCT(('T22'!$A$2:$A$97=$A109)*(T22Emp=H$1),'T22'!$E$2:$AZ$97)</f>
        <v>0</v>
      </c>
      <c r="I109" s="250">
        <f>SUMPRODUCT(('T22'!$A$2:$A$97=$A109)*(T22Emp=I$1),'T22'!$E$2:$AZ$97)</f>
        <v>0</v>
      </c>
      <c r="J109" s="250">
        <f>SUMPRODUCT(('T22'!$A$2:$A$97=$A109)*(T22Emp=J$1),'T22'!$E$2:$AZ$97)</f>
        <v>0</v>
      </c>
      <c r="K109" s="250">
        <f>SUMPRODUCT(('T22'!$A$2:$A$97=$A109)*(T22Emp=K$1),'T22'!$E$2:$AZ$97)</f>
        <v>0</v>
      </c>
      <c r="L109" s="250">
        <f>SUMPRODUCT(('T22'!$A$2:$A$97=$A109)*(T22Emp=L$1),'T22'!$E$2:$AZ$97)</f>
        <v>0</v>
      </c>
      <c r="M109" s="250">
        <f>SUMPRODUCT(('T22'!$A$2:$A$97=$A109)*(T22Emp=M$1),'T22'!$E$2:$AZ$97)</f>
        <v>0</v>
      </c>
      <c r="N109" s="250">
        <f>SUMPRODUCT(('T22'!$A$2:$A$97=$A109)*(T22Emp=N$1),'T22'!$E$2:$AZ$97)</f>
        <v>0</v>
      </c>
      <c r="O109" s="250">
        <f>SUMPRODUCT(('T22'!$A$2:$A$97=$A109)*(T22Emp=O$1),'T22'!$E$2:$AZ$97)</f>
        <v>0</v>
      </c>
      <c r="P109" s="250">
        <f>SUMPRODUCT(('T22'!$A$2:$A$97=$A109)*(T22Emp=P$1),'T22'!$E$2:$AZ$97)</f>
        <v>0</v>
      </c>
      <c r="Q109" s="250">
        <f>SUMPRODUCT(('T22'!$A$2:$A$97=$A109)*(T22Emp=Q$1),'T22'!$E$2:$AZ$97)</f>
        <v>0</v>
      </c>
      <c r="R109" s="250">
        <f>SUMPRODUCT(('T22'!$A$2:$A$97=$A109)*(T22Emp=R$1),'T22'!$E$2:$AZ$97)</f>
        <v>0</v>
      </c>
      <c r="S109" s="250">
        <f>SUMPRODUCT(('T22'!$A$2:$A$97=$A109)*(T22Emp=S$1),'T22'!$E$2:$AZ$97)</f>
        <v>0</v>
      </c>
      <c r="T109" s="250">
        <f>SUMPRODUCT(('T22'!$A$2:$A$97=$A109)*(T22Emp=T$1),'T22'!$E$2:$AZ$97)</f>
        <v>0</v>
      </c>
      <c r="U109" s="250">
        <f>SUMPRODUCT(('T22'!$A$2:$A$97=$A109)*(T22Emp=U$1),'T22'!$E$2:$AZ$97)</f>
        <v>0</v>
      </c>
      <c r="V109" s="250">
        <f>SUMPRODUCT(('T22'!$A$2:$A$97=$A109)*(T22Emp=V$1),'T22'!$E$2:$AZ$97)</f>
        <v>0</v>
      </c>
      <c r="W109" s="250">
        <f>SUMPRODUCT(('T22'!$A$2:$A$97=$A109)*(T22Emp=W$1),'T22'!$E$2:$AZ$97)</f>
        <v>0</v>
      </c>
      <c r="X109" s="250">
        <f>SUMPRODUCT(('T22'!$A$2:$A$97=$A109)*(T22Emp=X$1),'T22'!$E$2:$AZ$97)</f>
        <v>0</v>
      </c>
      <c r="Y109" s="250">
        <f>SUMPRODUCT(('T22'!$A$2:$A$97=$A109)*(T22Emp=Y$1),'T22'!$E$2:$AZ$97)</f>
        <v>0</v>
      </c>
      <c r="Z109" s="250">
        <f>SUMPRODUCT(('T22'!$A$2:$A$97=$A109)*(T22Emp=Z$1),'T22'!$E$2:$AZ$97)</f>
        <v>0</v>
      </c>
      <c r="AA109" s="250">
        <f>SUMPRODUCT(('T22'!$A$2:$A$97=$A109)*(T22Emp=AA$1),'T22'!$E$2:$AZ$97)</f>
        <v>0</v>
      </c>
      <c r="AB109" s="250">
        <f>SUMPRODUCT(('T22'!$A$2:$A$97=$A109)*(T22Emp=AB$1),'T22'!$E$2:$AZ$97)</f>
        <v>0</v>
      </c>
      <c r="AC109" s="250">
        <f>SUMPRODUCT(('T22'!$A$2:$A$97=$A109)*(T22Emp=AC$1),'T22'!$E$2:$AZ$97)</f>
        <v>0</v>
      </c>
      <c r="AD109" s="250">
        <f>SUMPRODUCT(('T22'!$A$2:$A$97=$A109)*(T22Emp=AD$1),'T22'!$E$2:$AZ$97)</f>
        <v>0</v>
      </c>
      <c r="AE109" s="250">
        <f>SUMPRODUCT(('T22'!$A$2:$A$97=$A109)*(T22Emp=AE$1),'T22'!$E$2:$AZ$97)</f>
        <v>0</v>
      </c>
      <c r="AF109" s="250">
        <f>SUMPRODUCT(('T22'!$A$2:$A$97=$A109)*(T22Emp=AF$1),'T22'!$E$2:$AZ$97)</f>
        <v>0</v>
      </c>
      <c r="AG109" s="250">
        <f>SUMPRODUCT(('T22'!$A$2:$A$97=$A109)*(T22Emp=AG$1),'T22'!$E$2:$AZ$97)</f>
        <v>0</v>
      </c>
      <c r="AH109" s="250">
        <f>SUMPRODUCT(('T22'!$A$2:$A$97=$A109)*(T22Emp=AH$1),'T22'!$E$2:$AZ$97)</f>
        <v>0</v>
      </c>
      <c r="AI109" s="250">
        <f>SUMPRODUCT(('T22'!$A$2:$A$97=$A109)*(T22Emp=AI$1),'T22'!$E$2:$AZ$97)</f>
        <v>0</v>
      </c>
      <c r="AJ109" s="250">
        <f>SUMPRODUCT(('T22'!$A$2:$A$97=$A109)*(T22Emp=AJ$1),'T22'!$E$2:$AZ$97)</f>
        <v>0</v>
      </c>
      <c r="AK109" s="250">
        <f>SUMPRODUCT(('T22'!$A$2:$A$97=$A109)*(T22Emp=AK$1),'T22'!$E$2:$AZ$97)</f>
        <v>0</v>
      </c>
      <c r="AL109" s="250">
        <f>SUMPRODUCT(('T22'!$A$2:$A$97=$A109)*(T22Emp=AL$1),'T22'!$E$2:$AZ$97)</f>
        <v>0</v>
      </c>
      <c r="AM109" s="250">
        <f>SUMPRODUCT(('T22'!$A$2:$A$97=$A109)*(T22Emp=AM$1),'T22'!$E$2:$AZ$97)</f>
        <v>0</v>
      </c>
      <c r="AN109" s="250">
        <f>SUMPRODUCT(('T22'!$A$2:$A$97=$A109)*(T22Emp=AN$1),'T22'!$E$2:$AZ$97)</f>
        <v>0</v>
      </c>
      <c r="AO109" s="250">
        <f>SUMPRODUCT(('T22'!$A$2:$A$97=$A109)*(T22Emp=AO$1),'T22'!$E$2:$AZ$97)</f>
        <v>0</v>
      </c>
      <c r="AP109" s="250">
        <f>SUMPRODUCT(('T22'!$A$2:$A$97=$A109)*(T22Emp=AP$1),'T22'!$E$2:$AZ$97)</f>
        <v>0</v>
      </c>
      <c r="AQ109" s="250">
        <f>SUMPRODUCT(('T22'!$A$2:$A$97=$A109)*(T22Emp=AQ$1),'T22'!$E$2:$AZ$97)</f>
        <v>0</v>
      </c>
      <c r="AR109" s="250">
        <f>SUMPRODUCT(('T22'!$A$2:$A$97=$A109)*(T22Emp=AR$1),'T22'!$E$2:$AZ$97)</f>
        <v>0</v>
      </c>
      <c r="AS109" s="250">
        <f>SUMPRODUCT(('T22'!$A$2:$A$97=$A109)*(T22Emp=AS$1),'T22'!$E$2:$AZ$97)</f>
        <v>0</v>
      </c>
      <c r="AT109" s="250">
        <f>SUMPRODUCT(('T22'!$A$2:$A$97=$A109)*(T22Emp=AT$1),'T22'!$E$2:$AZ$97)</f>
        <v>0</v>
      </c>
      <c r="AU109" s="250">
        <f>SUMPRODUCT(('T22'!$A$2:$A$97=$A109)*(T22Emp=AU$1),'T22'!$E$2:$AZ$97)</f>
        <v>0</v>
      </c>
      <c r="AV109" s="250">
        <f>SUMPRODUCT(('T22'!$A$2:$A$97=$A109)*(T22Emp=AV$1),'T22'!$E$2:$AZ$97)</f>
        <v>0</v>
      </c>
      <c r="AW109" s="250">
        <f>SUMPRODUCT(('T22'!$A$2:$A$97=$A109)*(T22Emp=AW$1),'T22'!$E$2:$AZ$97)</f>
        <v>0</v>
      </c>
      <c r="AX109" s="467">
        <f>SUMPRODUCT(('T22'!$A$2:$A$97=$A109)*(T22Emp=AX$1),'T22'!$E$2:$AZ$97)</f>
        <v>0</v>
      </c>
      <c r="AZ109" s="246"/>
    </row>
    <row r="110" spans="1:52" s="271" customFormat="1" x14ac:dyDescent="0.2">
      <c r="A110" s="247">
        <f t="shared" si="45"/>
        <v>42545</v>
      </c>
      <c r="B110" s="254" t="str">
        <f>Total!$L$1</f>
        <v>RF</v>
      </c>
      <c r="C110" s="249">
        <f>SUMPRODUCT((RF!$A$2:$A$17=$A110)*(RFEmp=C$1)*(RF!$H$21:$AO$21="RF Valet"),RF!$H$2:$AO$17)</f>
        <v>0</v>
      </c>
      <c r="D110" s="250">
        <f>SUMPRODUCT((RF!$A$2:$A$17=$A110)*(RFEmp=D$1)*(RF!$H$21:$AO$21="RF Valet"),RF!$H$2:$AO$17)</f>
        <v>0</v>
      </c>
      <c r="E110" s="250">
        <f>SUMPRODUCT((RF!$A$2:$A$17=$A110)*(RFEmp=E$1)*(RF!$H$21:$AO$21="RF Valet"),RF!$H$2:$AO$17)</f>
        <v>0</v>
      </c>
      <c r="F110" s="250">
        <f>SUMPRODUCT((RF!$A$2:$A$17=$A110)*(RFEmp=F$1)*(RF!$H$21:$AO$21="RF Valet"),RF!$H$2:$AO$17)</f>
        <v>0</v>
      </c>
      <c r="G110" s="250">
        <f>SUMPRODUCT((RF!$A$2:$A$17=$A110)*(RFEmp=G$1)*(RF!$H$21:$AO$21="RF Valet"),RF!$H$2:$AO$17)</f>
        <v>0</v>
      </c>
      <c r="H110" s="250">
        <f>SUMPRODUCT((RF!$A$2:$A$17=$A110)*(RFEmp=H$1)*(RF!$H$21:$AO$21="RF Valet"),RF!$H$2:$AO$17)</f>
        <v>0</v>
      </c>
      <c r="I110" s="250">
        <f>SUMPRODUCT((RF!$A$2:$A$17=$A110)*(RFEmp=I$1)*(RF!$H$21:$AO$21="RF Valet"),RF!$H$2:$AO$17)</f>
        <v>0</v>
      </c>
      <c r="J110" s="250">
        <f>SUMPRODUCT((RF!$A$2:$A$17=$A110)*(RFEmp=J$1)*(RF!$H$21:$AO$21="RF Valet"),RF!$H$2:$AO$17)</f>
        <v>0</v>
      </c>
      <c r="K110" s="250">
        <f>SUMPRODUCT((RF!$A$2:$A$17=$A110)*(RFEmp=K$1)*(RF!$H$21:$AO$21="RF Valet"),RF!$H$2:$AO$17)</f>
        <v>0</v>
      </c>
      <c r="L110" s="250">
        <f>SUMPRODUCT((RF!$A$2:$A$17=$A110)*(RFEmp=L$1)*(RF!$H$21:$AO$21="RF Valet"),RF!$H$2:$AO$17)</f>
        <v>0</v>
      </c>
      <c r="M110" s="250">
        <f>SUMPRODUCT((RF!$A$2:$A$17=$A110)*(RFEmp=M$1)*(RF!$H$21:$AO$21="RF Valet"),RF!$H$2:$AO$17)</f>
        <v>0</v>
      </c>
      <c r="N110" s="250">
        <f>SUMPRODUCT((RF!$A$2:$A$17=$A110)*(RFEmp=N$1)*(RF!$H$21:$AO$21="RF Valet"),RF!$H$2:$AO$17)</f>
        <v>0</v>
      </c>
      <c r="O110" s="250">
        <f>SUMPRODUCT((RF!$A$2:$A$17=$A110)*(RFEmp=O$1)*(RF!$H$21:$AO$21="RF Valet"),RF!$H$2:$AO$17)</f>
        <v>5</v>
      </c>
      <c r="P110" s="250">
        <f>SUMPRODUCT((RF!$A$2:$A$17=$A110)*(RFEmp=P$1)*(RF!$H$21:$AO$21="RF Valet"),RF!$H$2:$AO$17)</f>
        <v>0</v>
      </c>
      <c r="Q110" s="250">
        <f>SUMPRODUCT((RF!$A$2:$A$17=$A110)*(RFEmp=Q$1)*(RF!$H$21:$AO$21="RF Valet"),RF!$H$2:$AO$17)</f>
        <v>0</v>
      </c>
      <c r="R110" s="250">
        <f>SUMPRODUCT((RF!$A$2:$A$17=$A110)*(RFEmp=R$1)*(RF!$H$21:$AO$21="RF Valet"),RF!$H$2:$AO$17)</f>
        <v>0</v>
      </c>
      <c r="S110" s="250">
        <f>SUMPRODUCT((RF!$A$2:$A$17=$A110)*(RFEmp=S$1)*(RF!$H$21:$AO$21="RF Valet"),RF!$H$2:$AO$17)</f>
        <v>0</v>
      </c>
      <c r="T110" s="250">
        <f>SUMPRODUCT((RF!$A$2:$A$17=$A110)*(RFEmp=T$1)*(RF!$H$21:$AO$21="RF Valet"),RF!$H$2:$AO$17)</f>
        <v>0</v>
      </c>
      <c r="U110" s="250">
        <f>SUMPRODUCT((RF!$A$2:$A$17=$A110)*(RFEmp=U$1)*(RF!$H$21:$AO$21="RF Valet"),RF!$H$2:$AO$17)</f>
        <v>0</v>
      </c>
      <c r="V110" s="250">
        <f>SUMPRODUCT((RF!$A$2:$A$17=$A110)*(RFEmp=V$1)*(RF!$H$21:$AO$21="RF Valet"),RF!$H$2:$AO$17)</f>
        <v>0</v>
      </c>
      <c r="W110" s="250">
        <f>SUMPRODUCT((RF!$A$2:$A$17=$A110)*(RFEmp=W$1)*(RF!$H$21:$AO$21="RF Valet"),RF!$H$2:$AO$17)</f>
        <v>0</v>
      </c>
      <c r="X110" s="250">
        <f>SUMPRODUCT((RF!$A$2:$A$17=$A110)*(RFEmp=X$1)*(RF!$H$21:$AO$21="RF Valet"),RF!$H$2:$AO$17)</f>
        <v>0</v>
      </c>
      <c r="Y110" s="250">
        <f>SUMPRODUCT((RF!$A$2:$A$17=$A110)*(RFEmp=Y$1)*(RF!$H$21:$AO$21="RF Valet"),RF!$H$2:$AO$17)</f>
        <v>0</v>
      </c>
      <c r="Z110" s="250">
        <f>SUMPRODUCT((RF!$A$2:$A$17=$A110)*(RFEmp=Z$1)*(RF!$H$21:$AO$21="RF Valet"),RF!$H$2:$AO$17)</f>
        <v>0</v>
      </c>
      <c r="AA110" s="250">
        <f>SUMPRODUCT((RF!$A$2:$A$17=$A110)*(RFEmp=AA$1)*(RF!$H$21:$AO$21="RF Valet"),RF!$H$2:$AO$17)</f>
        <v>0</v>
      </c>
      <c r="AB110" s="250">
        <f>SUMPRODUCT((RF!$A$2:$A$17=$A110)*(RFEmp=AB$1)*(RF!$H$21:$AO$21="RF Valet"),RF!$H$2:$AO$17)</f>
        <v>0</v>
      </c>
      <c r="AC110" s="250">
        <f>SUMPRODUCT((RF!$A$2:$A$17=$A110)*(RFEmp=AC$1)*(RF!$H$21:$AO$21="RF Valet"),RF!$H$2:$AO$17)</f>
        <v>0</v>
      </c>
      <c r="AD110" s="250">
        <f>SUMPRODUCT((RF!$A$2:$A$17=$A110)*(RFEmp=AD$1)*(RF!$H$21:$AO$21="RF Valet"),RF!$H$2:$AO$17)</f>
        <v>0</v>
      </c>
      <c r="AE110" s="250">
        <f>SUMPRODUCT((RF!$A$2:$A$17=$A110)*(RFEmp=AE$1)*(RF!$H$21:$AO$21="RF Valet"),RF!$H$2:$AO$17)</f>
        <v>0</v>
      </c>
      <c r="AF110" s="250">
        <f>SUMPRODUCT((RF!$A$2:$A$17=$A110)*(RFEmp=AF$1)*(RF!$H$21:$AO$21="RF Valet"),RF!$H$2:$AO$17)</f>
        <v>0</v>
      </c>
      <c r="AG110" s="250">
        <f>SUMPRODUCT((RF!$A$2:$A$17=$A110)*(RFEmp=AG$1)*(RF!$H$21:$AO$21="RF Valet"),RF!$H$2:$AO$17)</f>
        <v>0</v>
      </c>
      <c r="AH110" s="250">
        <f>SUMPRODUCT((RF!$A$2:$A$17=$A110)*(RFEmp=AH$1)*(RF!$H$21:$AO$21="RF Valet"),RF!$H$2:$AO$17)</f>
        <v>0</v>
      </c>
      <c r="AI110" s="250">
        <f>SUMPRODUCT((RF!$A$2:$A$17=$A110)*(RFEmp=AI$1)*(RF!$H$21:$AO$21="RF Valet"),RF!$H$2:$AO$17)</f>
        <v>0</v>
      </c>
      <c r="AJ110" s="250">
        <f>SUMPRODUCT((RF!$A$2:$A$17=$A110)*(RFEmp=AJ$1)*(RF!$H$21:$AO$21="RF Valet"),RF!$H$2:$AO$17)</f>
        <v>0</v>
      </c>
      <c r="AK110" s="250">
        <f>SUMPRODUCT((RF!$A$2:$A$17=$A110)*(RFEmp=AK$1)*(RF!$H$21:$AO$21="RF Valet"),RF!$H$2:$AO$17)</f>
        <v>0</v>
      </c>
      <c r="AL110" s="250">
        <f>SUMPRODUCT((RF!$A$2:$A$17=$A110)*(RFEmp=AL$1)*(RF!$H$21:$AO$21="RF Valet"),RF!$H$2:$AO$17)</f>
        <v>0</v>
      </c>
      <c r="AM110" s="250">
        <f>SUMPRODUCT((RF!$A$2:$A$17=$A110)*(RFEmp=AM$1)*(RF!$H$21:$AO$21="RF Valet"),RF!$H$2:$AO$17)</f>
        <v>0</v>
      </c>
      <c r="AN110" s="250">
        <f>SUMPRODUCT((RF!$A$2:$A$17=$A110)*(RFEmp=AN$1)*(RF!$H$21:$AO$21="RF Valet"),RF!$H$2:$AO$17)</f>
        <v>0</v>
      </c>
      <c r="AO110" s="250">
        <f>SUMPRODUCT((RF!$A$2:$A$17=$A110)*(RFEmp=AO$1)*(RF!$H$21:$AO$21="RF Valet"),RF!$H$2:$AO$17)</f>
        <v>0</v>
      </c>
      <c r="AP110" s="250">
        <f>SUMPRODUCT((RF!$A$2:$A$17=$A110)*(RFEmp=AP$1)*(RF!$H$21:$AO$21="RF Valet"),RF!$H$2:$AO$17)</f>
        <v>0</v>
      </c>
      <c r="AQ110" s="250">
        <f>SUMPRODUCT((RF!$A$2:$A$17=$A110)*(RFEmp=AQ$1)*(RF!$H$21:$AO$21="RF Valet"),RF!$H$2:$AO$17)</f>
        <v>0</v>
      </c>
      <c r="AR110" s="250">
        <f>SUMPRODUCT((RF!$A$2:$A$17=$A110)*(RFEmp=AR$1)*(RF!$H$21:$AO$21="RF Valet"),RF!$H$2:$AO$17)</f>
        <v>0</v>
      </c>
      <c r="AS110" s="250">
        <f>SUMPRODUCT((RF!$A$2:$A$17=$A110)*(RFEmp=AS$1)*(RF!$H$21:$AO$21="RF Valet"),RF!$H$2:$AO$17)</f>
        <v>0</v>
      </c>
      <c r="AT110" s="250">
        <f>SUMPRODUCT((RF!$A$2:$A$17=$A110)*(RFEmp=AT$1)*(RF!$H$21:$AO$21="RF Valet"),RF!$H$2:$AO$17)</f>
        <v>0</v>
      </c>
      <c r="AU110" s="250">
        <f>SUMPRODUCT((RF!$A$2:$A$17=$A110)*(RFEmp=AU$1)*(RF!$H$21:$AO$21="RF Valet"),RF!$H$2:$AO$17)</f>
        <v>0</v>
      </c>
      <c r="AV110" s="250">
        <f>SUMPRODUCT((RF!$A$2:$A$17=$A110)*(RFEmp=AV$1)*(RF!$H$21:$AO$21="RF Valet"),RF!$H$2:$AO$17)</f>
        <v>0</v>
      </c>
      <c r="AW110" s="250">
        <f>SUMPRODUCT((RF!$A$2:$A$17=$A110)*(RFEmp=AW$1)*(RF!$H$21:$AO$21="RF Valet"),RF!$H$2:$AO$17)</f>
        <v>0</v>
      </c>
      <c r="AX110" s="467">
        <f>SUMPRODUCT((RF!$A$2:$A$17=$A110)*(RFEmp=AX$1)*(RF!$H$21:$AO$21="RF Valet"),RF!$H$2:$AO$17)</f>
        <v>0</v>
      </c>
      <c r="AZ110" s="246"/>
    </row>
    <row r="111" spans="1:52" s="271" customFormat="1" x14ac:dyDescent="0.2">
      <c r="A111" s="247">
        <f t="shared" si="45"/>
        <v>42545</v>
      </c>
      <c r="B111" s="571" t="s">
        <v>140</v>
      </c>
      <c r="C111" s="249">
        <f>SUMPRODUCT(('RC'!$A$2:$A$17=$A111)*(RCEmp=C$1),'RC'!$D$2:$AK$17)</f>
        <v>0</v>
      </c>
      <c r="D111" s="250">
        <f>SUMPRODUCT(('RC'!$A$2:$A$17=$A111)*(RCEmp=D$1),'RC'!$D$2:$AK$17)</f>
        <v>0</v>
      </c>
      <c r="E111" s="250">
        <f>SUMPRODUCT(('RC'!$A$2:$A$17=$A111)*(RCEmp=E$1),'RC'!$D$2:$AK$17)</f>
        <v>0</v>
      </c>
      <c r="F111" s="250">
        <f>SUMPRODUCT(('RC'!$A$2:$A$17=$A111)*(RCEmp=F$1),'RC'!$D$2:$AK$17)</f>
        <v>0</v>
      </c>
      <c r="G111" s="250">
        <f>SUMPRODUCT(('RC'!$A$2:$A$17=$A111)*(RCEmp=G$1),'RC'!$D$2:$AK$17)</f>
        <v>0</v>
      </c>
      <c r="H111" s="250">
        <f>SUMPRODUCT(('RC'!$A$2:$A$17=$A111)*(RCEmp=H$1),'RC'!$D$2:$AK$17)</f>
        <v>0</v>
      </c>
      <c r="I111" s="250">
        <f>SUMPRODUCT(('RC'!$A$2:$A$17=$A111)*(RCEmp=I$1),'RC'!$D$2:$AK$17)</f>
        <v>0</v>
      </c>
      <c r="J111" s="250">
        <f>SUMPRODUCT(('RC'!$A$2:$A$17=$A111)*(RCEmp=J$1),'RC'!$D$2:$AK$17)</f>
        <v>0</v>
      </c>
      <c r="K111" s="250">
        <f>SUMPRODUCT(('RC'!$A$2:$A$17=$A111)*(RCEmp=K$1),'RC'!$D$2:$AK$17)</f>
        <v>0</v>
      </c>
      <c r="L111" s="250">
        <f>SUMPRODUCT(('RC'!$A$2:$A$17=$A111)*(RCEmp=L$1),'RC'!$D$2:$AK$17)</f>
        <v>0</v>
      </c>
      <c r="M111" s="250">
        <f>SUMPRODUCT(('RC'!$A$2:$A$17=$A111)*(RCEmp=M$1),'RC'!$D$2:$AK$17)</f>
        <v>0</v>
      </c>
      <c r="N111" s="250">
        <f>SUMPRODUCT(('RC'!$A$2:$A$17=$A111)*(RCEmp=N$1),'RC'!$D$2:$AK$17)</f>
        <v>7.75</v>
      </c>
      <c r="O111" s="250">
        <f>SUMPRODUCT(('RC'!$A$2:$A$17=$A111)*(RCEmp=O$1),'RC'!$D$2:$AK$17)</f>
        <v>0</v>
      </c>
      <c r="P111" s="250">
        <f>SUMPRODUCT(('RC'!$A$2:$A$17=$A111)*(RCEmp=P$1),'RC'!$D$2:$AK$17)</f>
        <v>0</v>
      </c>
      <c r="Q111" s="250">
        <f>SUMPRODUCT(('RC'!$A$2:$A$17=$A111)*(RCEmp=Q$1),'RC'!$D$2:$AK$17)</f>
        <v>0</v>
      </c>
      <c r="R111" s="250">
        <f>SUMPRODUCT(('RC'!$A$2:$A$17=$A111)*(RCEmp=R$1),'RC'!$D$2:$AK$17)</f>
        <v>0</v>
      </c>
      <c r="S111" s="250">
        <f>SUMPRODUCT(('RC'!$A$2:$A$17=$A111)*(RCEmp=S$1),'RC'!$D$2:$AK$17)</f>
        <v>0</v>
      </c>
      <c r="T111" s="250">
        <f>SUMPRODUCT(('RC'!$A$2:$A$17=$A111)*(RCEmp=T$1),'RC'!$D$2:$AK$17)</f>
        <v>0</v>
      </c>
      <c r="U111" s="250">
        <f>SUMPRODUCT(('RC'!$A$2:$A$17=$A111)*(RCEmp=U$1),'RC'!$D$2:$AK$17)</f>
        <v>0</v>
      </c>
      <c r="V111" s="250">
        <f>SUMPRODUCT(('RC'!$A$2:$A$17=$A111)*(RCEmp=V$1),'RC'!$D$2:$AK$17)</f>
        <v>0</v>
      </c>
      <c r="W111" s="250">
        <f>SUMPRODUCT(('RC'!$A$2:$A$17=$A111)*(RCEmp=W$1),'RC'!$D$2:$AK$17)</f>
        <v>0</v>
      </c>
      <c r="X111" s="250">
        <f>SUMPRODUCT(('RC'!$A$2:$A$17=$A111)*(RCEmp=X$1),'RC'!$D$2:$AK$17)</f>
        <v>0</v>
      </c>
      <c r="Y111" s="250">
        <f>SUMPRODUCT(('RC'!$A$2:$A$17=$A111)*(RCEmp=Y$1),'RC'!$D$2:$AK$17)</f>
        <v>0</v>
      </c>
      <c r="Z111" s="250">
        <f>SUMPRODUCT(('RC'!$A$2:$A$17=$A111)*(RCEmp=Z$1),'RC'!$D$2:$AK$17)</f>
        <v>0</v>
      </c>
      <c r="AA111" s="250">
        <f>SUMPRODUCT(('RC'!$A$2:$A$17=$A111)*(RCEmp=AA$1),'RC'!$D$2:$AK$17)</f>
        <v>0</v>
      </c>
      <c r="AB111" s="250">
        <f>SUMPRODUCT(('RC'!$A$2:$A$17=$A111)*(RCEmp=AB$1),'RC'!$D$2:$AK$17)</f>
        <v>0</v>
      </c>
      <c r="AC111" s="250">
        <f>SUMPRODUCT(('RC'!$A$2:$A$17=$A111)*(RCEmp=AC$1),'RC'!$D$2:$AK$17)</f>
        <v>0</v>
      </c>
      <c r="AD111" s="250">
        <f>SUMPRODUCT(('RC'!$A$2:$A$17=$A111)*(RCEmp=AD$1),'RC'!$D$2:$AK$17)</f>
        <v>0</v>
      </c>
      <c r="AE111" s="250">
        <f>SUMPRODUCT(('RC'!$A$2:$A$17=$A111)*(RCEmp=AE$1),'RC'!$D$2:$AK$17)</f>
        <v>0</v>
      </c>
      <c r="AF111" s="250">
        <f>SUMPRODUCT(('RC'!$A$2:$A$17=$A111)*(RCEmp=AF$1),'RC'!$D$2:$AK$17)</f>
        <v>0</v>
      </c>
      <c r="AG111" s="250">
        <f>SUMPRODUCT(('RC'!$A$2:$A$17=$A111)*(RCEmp=AG$1),'RC'!$D$2:$AK$17)</f>
        <v>0</v>
      </c>
      <c r="AH111" s="250">
        <f>SUMPRODUCT(('RC'!$A$2:$A$17=$A111)*(RCEmp=AH$1),'RC'!$D$2:$AK$17)</f>
        <v>0</v>
      </c>
      <c r="AI111" s="250">
        <f>SUMPRODUCT(('RC'!$A$2:$A$17=$A111)*(RCEmp=AI$1),'RC'!$D$2:$AK$17)</f>
        <v>0</v>
      </c>
      <c r="AJ111" s="250">
        <f>SUMPRODUCT(('RC'!$A$2:$A$17=$A111)*(RCEmp=AJ$1),'RC'!$D$2:$AK$17)</f>
        <v>0</v>
      </c>
      <c r="AK111" s="250">
        <f>SUMPRODUCT(('RC'!$A$2:$A$17=$A111)*(RCEmp=AK$1),'RC'!$D$2:$AK$17)</f>
        <v>0</v>
      </c>
      <c r="AL111" s="250">
        <f>SUMPRODUCT(('RC'!$A$2:$A$17=$A111)*(RCEmp=AL$1),'RC'!$D$2:$AK$17)</f>
        <v>0</v>
      </c>
      <c r="AM111" s="250">
        <f>SUMPRODUCT(('RC'!$A$2:$A$17=$A111)*(RCEmp=AM$1),'RC'!$D$2:$AK$17)</f>
        <v>0</v>
      </c>
      <c r="AN111" s="250">
        <f>SUMPRODUCT(('RC'!$A$2:$A$17=$A111)*(RCEmp=AN$1),'RC'!$D$2:$AK$17)</f>
        <v>0</v>
      </c>
      <c r="AO111" s="250">
        <f>SUMPRODUCT(('RC'!$A$2:$A$17=$A111)*(RCEmp=AO$1),'RC'!$D$2:$AK$17)</f>
        <v>0</v>
      </c>
      <c r="AP111" s="250">
        <f>SUMPRODUCT(('RC'!$A$2:$A$17=$A111)*(RCEmp=AP$1),'RC'!$D$2:$AK$17)</f>
        <v>0</v>
      </c>
      <c r="AQ111" s="250">
        <f>SUMPRODUCT(('RC'!$A$2:$A$17=$A111)*(RCEmp=AQ$1),'RC'!$D$2:$AK$17)</f>
        <v>0</v>
      </c>
      <c r="AR111" s="250">
        <f>SUMPRODUCT(('RC'!$A$2:$A$17=$A111)*(RCEmp=AR$1),'RC'!$D$2:$AK$17)</f>
        <v>0</v>
      </c>
      <c r="AS111" s="250">
        <f>SUMPRODUCT(('RC'!$A$2:$A$17=$A111)*(RCEmp=AS$1),'RC'!$D$2:$AK$17)</f>
        <v>0</v>
      </c>
      <c r="AT111" s="250">
        <f>SUMPRODUCT(('RC'!$A$2:$A$17=$A111)*(RCEmp=AT$1),'RC'!$D$2:$AK$17)</f>
        <v>0</v>
      </c>
      <c r="AU111" s="250">
        <f>SUMPRODUCT(('RC'!$A$2:$A$17=$A111)*(RCEmp=AU$1),'RC'!$D$2:$AK$17)</f>
        <v>0</v>
      </c>
      <c r="AV111" s="250">
        <f>SUMPRODUCT(('RC'!$A$2:$A$17=$A111)*(RCEmp=AV$1),'RC'!$D$2:$AK$17)</f>
        <v>0</v>
      </c>
      <c r="AW111" s="250">
        <f>SUMPRODUCT(('RC'!$A$2:$A$17=$A111)*(RCEmp=AW$1),'RC'!$D$2:$AK$17)</f>
        <v>0</v>
      </c>
      <c r="AX111" s="467">
        <f>SUMPRODUCT(('RC'!$A$2:$A$17=$A111)*(RCEmp=AX$1),'RC'!$D$2:$AK$17)</f>
        <v>0</v>
      </c>
      <c r="AZ111" s="246"/>
    </row>
    <row r="112" spans="1:52" s="271" customFormat="1" x14ac:dyDescent="0.2">
      <c r="A112" s="247">
        <f t="shared" si="45"/>
        <v>42545</v>
      </c>
      <c r="B112" s="614" t="s">
        <v>155</v>
      </c>
      <c r="C112" s="249">
        <f>SUMPRODUCT((HoO!$A$2:$A$34=$A112)*(HoOEmp=C$1),HoO!$E$2:$Y$34)</f>
        <v>0</v>
      </c>
      <c r="D112" s="250">
        <f>SUMPRODUCT((HoO!$A$2:$A$34=$A112)*(HoOEmp=D$1),HoO!$E$2:$Y$34)</f>
        <v>0</v>
      </c>
      <c r="E112" s="250">
        <f>SUMPRODUCT((HoO!$A$2:$A$34=$A112)*(HoOEmp=E$1),HoO!$E$2:$Y$34)</f>
        <v>0</v>
      </c>
      <c r="F112" s="250">
        <f>SUMPRODUCT((HoO!$A$2:$A$34=$A112)*(HoOEmp=F$1),HoO!$E$2:$Y$34)</f>
        <v>0</v>
      </c>
      <c r="G112" s="250">
        <f>SUMPRODUCT((HoO!$A$2:$A$34=$A112)*(HoOEmp=G$1),HoO!$E$2:$Y$34)</f>
        <v>0</v>
      </c>
      <c r="H112" s="250">
        <f>SUMPRODUCT((HoO!$A$2:$A$34=$A112)*(HoOEmp=H$1),HoO!$E$2:$Y$34)</f>
        <v>4.5</v>
      </c>
      <c r="I112" s="250">
        <f>SUMPRODUCT((HoO!$A$2:$A$34=$A112)*(HoOEmp=I$1),HoO!$E$2:$Y$34)</f>
        <v>0</v>
      </c>
      <c r="J112" s="250">
        <f>SUMPRODUCT((HoO!$A$2:$A$34=$A112)*(HoOEmp=J$1),HoO!$E$2:$Y$34)</f>
        <v>0</v>
      </c>
      <c r="K112" s="250">
        <f>SUMPRODUCT((HoO!$A$2:$A$34=$A112)*(HoOEmp=K$1),HoO!$E$2:$Y$34)</f>
        <v>0</v>
      </c>
      <c r="L112" s="250">
        <f>SUMPRODUCT((HoO!$A$2:$A$34=$A112)*(HoOEmp=L$1),HoO!$E$2:$Y$34)</f>
        <v>0</v>
      </c>
      <c r="M112" s="250">
        <f>SUMPRODUCT((HoO!$A$2:$A$34=$A112)*(HoOEmp=M$1),HoO!$E$2:$Y$34)</f>
        <v>0</v>
      </c>
      <c r="N112" s="250">
        <f>SUMPRODUCT((HoO!$A$2:$A$34=$A112)*(HoOEmp=N$1),HoO!$E$2:$Y$34)</f>
        <v>0</v>
      </c>
      <c r="O112" s="250">
        <f>SUMPRODUCT((HoO!$A$2:$A$34=$A112)*(HoOEmp=O$1),HoO!$E$2:$Y$34)</f>
        <v>0</v>
      </c>
      <c r="P112" s="250">
        <f>SUMPRODUCT((HoO!$A$2:$A$34=$A112)*(HoOEmp=P$1),HoO!$E$2:$Y$34)</f>
        <v>0</v>
      </c>
      <c r="Q112" s="250">
        <f>SUMPRODUCT((HoO!$A$2:$A$34=$A112)*(HoOEmp=Q$1),HoO!$E$2:$Y$34)</f>
        <v>0</v>
      </c>
      <c r="R112" s="250">
        <f>SUMPRODUCT((HoO!$A$2:$A$34=$A112)*(HoOEmp=R$1),HoO!$E$2:$Y$34)</f>
        <v>0</v>
      </c>
      <c r="S112" s="250">
        <f>SUMPRODUCT((HoO!$A$2:$A$34=$A112)*(HoOEmp=S$1),HoO!$E$2:$Y$34)</f>
        <v>0</v>
      </c>
      <c r="T112" s="250">
        <f>SUMPRODUCT((HoO!$A$2:$A$34=$A112)*(HoOEmp=T$1),HoO!$E$2:$Y$34)</f>
        <v>0</v>
      </c>
      <c r="U112" s="250">
        <f>SUMPRODUCT((HoO!$A$2:$A$34=$A112)*(HoOEmp=U$1),HoO!$E$2:$Y$34)</f>
        <v>0</v>
      </c>
      <c r="V112" s="250">
        <f>SUMPRODUCT((HoO!$A$2:$A$34=$A112)*(HoOEmp=V$1),HoO!$E$2:$Y$34)</f>
        <v>0</v>
      </c>
      <c r="W112" s="250">
        <f>SUMPRODUCT((HoO!$A$2:$A$34=$A112)*(HoOEmp=W$1),HoO!$E$2:$Y$34)</f>
        <v>0</v>
      </c>
      <c r="X112" s="250">
        <f>SUMPRODUCT((HoO!$A$2:$A$34=$A112)*(HoOEmp=X$1),HoO!$E$2:$Y$34)</f>
        <v>0</v>
      </c>
      <c r="Y112" s="250">
        <f>SUMPRODUCT((HoO!$A$2:$A$34=$A112)*(HoOEmp=Y$1),HoO!$E$2:$Y$34)</f>
        <v>0</v>
      </c>
      <c r="Z112" s="250">
        <f>SUMPRODUCT((HoO!$A$2:$A$34=$A112)*(HoOEmp=Z$1),HoO!$E$2:$Y$34)</f>
        <v>0</v>
      </c>
      <c r="AA112" s="250">
        <f>SUMPRODUCT((HoO!$A$2:$A$34=$A112)*(HoOEmp=AA$1),HoO!$E$2:$Y$34)</f>
        <v>0</v>
      </c>
      <c r="AB112" s="250">
        <f>SUMPRODUCT((HoO!$A$2:$A$34=$A112)*(HoOEmp=AB$1),HoO!$E$2:$Y$34)</f>
        <v>0</v>
      </c>
      <c r="AC112" s="250">
        <f>SUMPRODUCT((HoO!$A$2:$A$34=$A112)*(HoOEmp=AC$1),HoO!$E$2:$Y$34)</f>
        <v>0</v>
      </c>
      <c r="AD112" s="250">
        <f>SUMPRODUCT((HoO!$A$2:$A$34=$A112)*(HoOEmp=AD$1),HoO!$E$2:$Y$34)</f>
        <v>0</v>
      </c>
      <c r="AE112" s="250">
        <f>SUMPRODUCT((HoO!$A$2:$A$34=$A112)*(HoOEmp=AE$1),HoO!$E$2:$Y$34)</f>
        <v>0</v>
      </c>
      <c r="AF112" s="250">
        <f>SUMPRODUCT((HoO!$A$2:$A$34=$A112)*(HoOEmp=AF$1),HoO!$E$2:$Y$34)</f>
        <v>0</v>
      </c>
      <c r="AG112" s="250">
        <f>SUMPRODUCT((HoO!$A$2:$A$34=$A112)*(HoOEmp=AG$1),HoO!$E$2:$Y$34)</f>
        <v>0</v>
      </c>
      <c r="AH112" s="250">
        <f>SUMPRODUCT((HoO!$A$2:$A$34=$A112)*(HoOEmp=AH$1),HoO!$E$2:$Y$34)</f>
        <v>0</v>
      </c>
      <c r="AI112" s="250">
        <f>SUMPRODUCT((HoO!$A$2:$A$34=$A112)*(HoOEmp=AI$1),HoO!$E$2:$Y$34)</f>
        <v>0</v>
      </c>
      <c r="AJ112" s="250">
        <f>SUMPRODUCT((HoO!$A$2:$A$34=$A112)*(HoOEmp=AJ$1),HoO!$E$2:$Y$34)</f>
        <v>0</v>
      </c>
      <c r="AK112" s="250">
        <f>SUMPRODUCT((HoO!$A$2:$A$34=$A112)*(HoOEmp=AK$1),HoO!$E$2:$Y$34)</f>
        <v>0</v>
      </c>
      <c r="AL112" s="250">
        <f>SUMPRODUCT((HoO!$A$2:$A$34=$A112)*(HoOEmp=AL$1),HoO!$E$2:$Y$34)</f>
        <v>0</v>
      </c>
      <c r="AM112" s="250">
        <f>SUMPRODUCT((HoO!$A$2:$A$34=$A112)*(HoOEmp=AM$1),HoO!$E$2:$Y$34)</f>
        <v>0</v>
      </c>
      <c r="AN112" s="250">
        <f>SUMPRODUCT((HoO!$A$2:$A$34=$A112)*(HoOEmp=AN$1),HoO!$E$2:$Y$34)</f>
        <v>0</v>
      </c>
      <c r="AO112" s="250">
        <f>SUMPRODUCT((HoO!$A$2:$A$34=$A112)*(HoOEmp=AO$1),HoO!$E$2:$Y$34)</f>
        <v>0</v>
      </c>
      <c r="AP112" s="250">
        <f>SUMPRODUCT((HoO!$A$2:$A$34=$A112)*(HoOEmp=AP$1),HoO!$E$2:$Y$34)</f>
        <v>0</v>
      </c>
      <c r="AQ112" s="250">
        <f>SUMPRODUCT((HoO!$A$2:$A$34=$A112)*(HoOEmp=AQ$1),HoO!$E$2:$Y$34)</f>
        <v>0</v>
      </c>
      <c r="AR112" s="250">
        <f>SUMPRODUCT((HoO!$A$2:$A$34=$A112)*(HoOEmp=AR$1),HoO!$E$2:$Y$34)</f>
        <v>0</v>
      </c>
      <c r="AS112" s="250">
        <f>SUMPRODUCT((HoO!$A$2:$A$34=$A112)*(HoOEmp=AS$1),HoO!$E$2:$Y$34)</f>
        <v>0</v>
      </c>
      <c r="AT112" s="250">
        <f>SUMPRODUCT((HoO!$A$2:$A$34=$A112)*(HoOEmp=AT$1),HoO!$E$2:$Y$34)</f>
        <v>0</v>
      </c>
      <c r="AU112" s="250">
        <f>SUMPRODUCT((HoO!$A$2:$A$34=$A112)*(HoOEmp=AU$1),HoO!$E$2:$Y$34)</f>
        <v>0</v>
      </c>
      <c r="AV112" s="250">
        <f>SUMPRODUCT((HoO!$A$2:$A$34=$A112)*(HoOEmp=AV$1),HoO!$E$2:$Y$34)</f>
        <v>0</v>
      </c>
      <c r="AW112" s="250">
        <f>SUMPRODUCT((HoO!$A$2:$A$34=$A112)*(HoOEmp=AW$1),HoO!$E$2:$Y$34)</f>
        <v>0</v>
      </c>
      <c r="AX112" s="467">
        <f>SUMPRODUCT((HoO!$A$2:$A$34=$A112)*(HoOEmp=AX$1),HoO!$E$2:$Y$34)</f>
        <v>0</v>
      </c>
      <c r="AZ112" s="246"/>
    </row>
    <row r="113" spans="1:52" s="271" customFormat="1" x14ac:dyDescent="0.2">
      <c r="A113" s="247">
        <f t="shared" si="45"/>
        <v>42545</v>
      </c>
      <c r="B113" s="255" t="s">
        <v>74</v>
      </c>
      <c r="C113" s="249">
        <f>SUMPRODUCT((TM!$A$2:$A$17=$A113)*(TMEmp=C$1),TM!$D$2:$AK$17)</f>
        <v>0</v>
      </c>
      <c r="D113" s="250">
        <f>SUMPRODUCT((TM!$A$2:$A$17=$A113)*(TMEmp=D$1),TM!$D$2:$AK$17)</f>
        <v>0</v>
      </c>
      <c r="E113" s="250">
        <f>SUMPRODUCT((TM!$A$2:$A$17=$A113)*(TMEmp=E$1),TM!$D$2:$AK$17)</f>
        <v>0</v>
      </c>
      <c r="F113" s="250">
        <f>SUMPRODUCT((TM!$A$2:$A$17=$A113)*(TMEmp=F$1),TM!$D$2:$AK$17)</f>
        <v>0</v>
      </c>
      <c r="G113" s="250">
        <f>SUMPRODUCT((TM!$A$2:$A$17=$A113)*(TMEmp=G$1),TM!$D$2:$AK$17)</f>
        <v>0</v>
      </c>
      <c r="H113" s="250">
        <f>SUMPRODUCT((TM!$A$2:$A$17=$A113)*(TMEmp=H$1),TM!$D$2:$AK$17)</f>
        <v>0</v>
      </c>
      <c r="I113" s="250">
        <f>SUMPRODUCT((TM!$A$2:$A$17=$A113)*(TMEmp=I$1),TM!$D$2:$AK$17)</f>
        <v>0</v>
      </c>
      <c r="J113" s="250">
        <f>SUMPRODUCT((TM!$A$2:$A$17=$A113)*(TMEmp=J$1),TM!$D$2:$AK$17)</f>
        <v>0</v>
      </c>
      <c r="K113" s="250">
        <f>SUMPRODUCT((TM!$A$2:$A$17=$A113)*(TMEmp=K$1),TM!$D$2:$AK$17)</f>
        <v>0</v>
      </c>
      <c r="L113" s="250">
        <f>SUMPRODUCT((TM!$A$2:$A$17=$A113)*(TMEmp=L$1),TM!$D$2:$AK$17)</f>
        <v>0</v>
      </c>
      <c r="M113" s="250">
        <f>SUMPRODUCT((TM!$A$2:$A$17=$A113)*(TMEmp=M$1),TM!$D$2:$AK$17)</f>
        <v>0</v>
      </c>
      <c r="N113" s="250">
        <f>SUMPRODUCT((TM!$A$2:$A$17=$A113)*(TMEmp=N$1),TM!$D$2:$AK$17)</f>
        <v>0</v>
      </c>
      <c r="O113" s="250">
        <f>SUMPRODUCT((TM!$A$2:$A$17=$A113)*(TMEmp=O$1),TM!$D$2:$AK$17)</f>
        <v>0</v>
      </c>
      <c r="P113" s="250">
        <f>SUMPRODUCT((TM!$A$2:$A$17=$A113)*(TMEmp=P$1),TM!$D$2:$AK$17)</f>
        <v>0</v>
      </c>
      <c r="Q113" s="250">
        <f>SUMPRODUCT((TM!$A$2:$A$17=$A113)*(TMEmp=Q$1),TM!$D$2:$AK$17)</f>
        <v>0</v>
      </c>
      <c r="R113" s="250">
        <f>SUMPRODUCT((TM!$A$2:$A$17=$A113)*(TMEmp=R$1),TM!$D$2:$AK$17)</f>
        <v>0</v>
      </c>
      <c r="S113" s="250">
        <f>SUMPRODUCT((TM!$A$2:$A$17=$A113)*(TMEmp=S$1),TM!$D$2:$AK$17)</f>
        <v>0</v>
      </c>
      <c r="T113" s="250">
        <f>SUMPRODUCT((TM!$A$2:$A$17=$A113)*(TMEmp=T$1),TM!$D$2:$AK$17)</f>
        <v>0</v>
      </c>
      <c r="U113" s="250">
        <f>SUMPRODUCT((TM!$A$2:$A$17=$A113)*(TMEmp=U$1),TM!$D$2:$AK$17)</f>
        <v>0</v>
      </c>
      <c r="V113" s="250">
        <f>SUMPRODUCT((TM!$A$2:$A$17=$A113)*(TMEmp=V$1),TM!$D$2:$AK$17)</f>
        <v>0</v>
      </c>
      <c r="W113" s="250">
        <f>SUMPRODUCT((TM!$A$2:$A$17=$A113)*(TMEmp=W$1),TM!$D$2:$AK$17)</f>
        <v>0</v>
      </c>
      <c r="X113" s="250">
        <f>SUMPRODUCT((TM!$A$2:$A$17=$A113)*(TMEmp=X$1),TM!$D$2:$AK$17)</f>
        <v>0</v>
      </c>
      <c r="Y113" s="250">
        <f>SUMPRODUCT((TM!$A$2:$A$17=$A113)*(TMEmp=Y$1),TM!$D$2:$AK$17)</f>
        <v>0</v>
      </c>
      <c r="Z113" s="250">
        <f>SUMPRODUCT((TM!$A$2:$A$17=$A113)*(TMEmp=Z$1),TM!$D$2:$AK$17)</f>
        <v>0</v>
      </c>
      <c r="AA113" s="250">
        <f>SUMPRODUCT((TM!$A$2:$A$17=$A113)*(TMEmp=AA$1),TM!$D$2:$AK$17)</f>
        <v>0</v>
      </c>
      <c r="AB113" s="250">
        <f>SUMPRODUCT((TM!$A$2:$A$17=$A113)*(TMEmp=AB$1),TM!$D$2:$AK$17)</f>
        <v>0</v>
      </c>
      <c r="AC113" s="250">
        <f>SUMPRODUCT((TM!$A$2:$A$17=$A113)*(TMEmp=AC$1),TM!$D$2:$AK$17)</f>
        <v>0</v>
      </c>
      <c r="AD113" s="250">
        <f>SUMPRODUCT((TM!$A$2:$A$17=$A113)*(TMEmp=AD$1),TM!$D$2:$AK$17)</f>
        <v>0</v>
      </c>
      <c r="AE113" s="250">
        <f>SUMPRODUCT((TM!$A$2:$A$17=$A113)*(TMEmp=AE$1),TM!$D$2:$AK$17)</f>
        <v>0</v>
      </c>
      <c r="AF113" s="250">
        <f>SUMPRODUCT((TM!$A$2:$A$17=$A113)*(TMEmp=AF$1),TM!$D$2:$AK$17)</f>
        <v>0</v>
      </c>
      <c r="AG113" s="250">
        <f>SUMPRODUCT((TM!$A$2:$A$17=$A113)*(TMEmp=AG$1),TM!$D$2:$AK$17)</f>
        <v>0</v>
      </c>
      <c r="AH113" s="250">
        <f>SUMPRODUCT((TM!$A$2:$A$17=$A113)*(TMEmp=AH$1),TM!$D$2:$AK$17)</f>
        <v>0</v>
      </c>
      <c r="AI113" s="250">
        <f>SUMPRODUCT((TM!$A$2:$A$17=$A113)*(TMEmp=AI$1),TM!$D$2:$AK$17)</f>
        <v>0</v>
      </c>
      <c r="AJ113" s="250">
        <f>SUMPRODUCT((TM!$A$2:$A$17=$A113)*(TMEmp=AJ$1),TM!$D$2:$AK$17)</f>
        <v>0</v>
      </c>
      <c r="AK113" s="250">
        <f>SUMPRODUCT((TM!$A$2:$A$17=$A113)*(TMEmp=AK$1),TM!$D$2:$AK$17)</f>
        <v>0</v>
      </c>
      <c r="AL113" s="250">
        <f>SUMPRODUCT((TM!$A$2:$A$17=$A113)*(TMEmp=AL$1),TM!$D$2:$AK$17)</f>
        <v>0</v>
      </c>
      <c r="AM113" s="250">
        <f>SUMPRODUCT((TM!$A$2:$A$17=$A113)*(TMEmp=AM$1),TM!$D$2:$AK$17)</f>
        <v>0</v>
      </c>
      <c r="AN113" s="250">
        <f>SUMPRODUCT((TM!$A$2:$A$17=$A113)*(TMEmp=AN$1),TM!$D$2:$AK$17)</f>
        <v>0</v>
      </c>
      <c r="AO113" s="250">
        <f>SUMPRODUCT((TM!$A$2:$A$17=$A113)*(TMEmp=AO$1),TM!$D$2:$AK$17)</f>
        <v>0</v>
      </c>
      <c r="AP113" s="250">
        <f>SUMPRODUCT((TM!$A$2:$A$17=$A113)*(TMEmp=AP$1),TM!$D$2:$AK$17)</f>
        <v>0</v>
      </c>
      <c r="AQ113" s="250">
        <f>SUMPRODUCT((TM!$A$2:$A$17=$A113)*(TMEmp=AQ$1),TM!$D$2:$AK$17)</f>
        <v>0</v>
      </c>
      <c r="AR113" s="250">
        <f>SUMPRODUCT((TM!$A$2:$A$17=$A113)*(TMEmp=AR$1),TM!$D$2:$AK$17)</f>
        <v>0</v>
      </c>
      <c r="AS113" s="250">
        <f>SUMPRODUCT((TM!$A$2:$A$17=$A113)*(TMEmp=AS$1),TM!$D$2:$AK$17)</f>
        <v>0</v>
      </c>
      <c r="AT113" s="250">
        <f>SUMPRODUCT((TM!$A$2:$A$17=$A113)*(TMEmp=AT$1),TM!$D$2:$AK$17)</f>
        <v>0</v>
      </c>
      <c r="AU113" s="250">
        <f>SUMPRODUCT((TM!$A$2:$A$17=$A113)*(TMEmp=AU$1),TM!$D$2:$AK$17)</f>
        <v>0</v>
      </c>
      <c r="AV113" s="250">
        <f>SUMPRODUCT((TM!$A$2:$A$17=$A113)*(TMEmp=AV$1),TM!$D$2:$AK$17)</f>
        <v>0</v>
      </c>
      <c r="AW113" s="250">
        <f>SUMPRODUCT((TM!$A$2:$A$17=$A113)*(TMEmp=AW$1),TM!$D$2:$AK$17)</f>
        <v>0</v>
      </c>
      <c r="AX113" s="467">
        <f>SUMPRODUCT((TM!$A$2:$A$17=$A113)*(TMEmp=AX$1),TM!$D$2:$AK$17)</f>
        <v>0</v>
      </c>
      <c r="AZ113" s="246"/>
    </row>
    <row r="114" spans="1:52" s="271" customFormat="1" x14ac:dyDescent="0.2">
      <c r="A114" s="256">
        <f t="shared" si="45"/>
        <v>42545</v>
      </c>
      <c r="B114" s="257" t="s">
        <v>72</v>
      </c>
      <c r="C114" s="258">
        <f>SUMPRODUCT((PC!$A$2:$A$80=$A114)*(PCEmp=C$1),PC!$D$2:$BD$80)</f>
        <v>0</v>
      </c>
      <c r="D114" s="259">
        <f>SUMPRODUCT((PC!$A$2:$A$80=$A114)*(PCEmp=D$1),PC!$D$2:$BD$80)</f>
        <v>0</v>
      </c>
      <c r="E114" s="259">
        <f>SUMPRODUCT((PC!$A$2:$A$80=$A114)*(PCEmp=E$1),PC!$D$2:$BD$80)</f>
        <v>0</v>
      </c>
      <c r="F114" s="259">
        <f>SUMPRODUCT((PC!$A$2:$A$80=$A114)*(PCEmp=F$1),PC!$D$2:$BD$80)</f>
        <v>0</v>
      </c>
      <c r="G114" s="259">
        <f>SUMPRODUCT((PC!$A$2:$A$80=$A114)*(PCEmp=G$1),PC!$D$2:$BD$80)</f>
        <v>0</v>
      </c>
      <c r="H114" s="259">
        <f>SUMPRODUCT((PC!$A$2:$A$80=$A114)*(PCEmp=H$1),PC!$D$2:$BD$80)</f>
        <v>0</v>
      </c>
      <c r="I114" s="259">
        <f>SUMPRODUCT((PC!$A$2:$A$80=$A114)*(PCEmp=I$1),PC!$D$2:$BD$80)</f>
        <v>0</v>
      </c>
      <c r="J114" s="259">
        <f>SUMPRODUCT((PC!$A$2:$A$80=$A114)*(PCEmp=J$1),PC!$D$2:$BD$80)</f>
        <v>0</v>
      </c>
      <c r="K114" s="259">
        <f>SUMPRODUCT((PC!$A$2:$A$80=$A114)*(PCEmp=K$1),PC!$D$2:$BD$80)</f>
        <v>0</v>
      </c>
      <c r="L114" s="259">
        <f>SUMPRODUCT((PC!$A$2:$A$80=$A114)*(PCEmp=L$1),PC!$D$2:$BD$80)</f>
        <v>0</v>
      </c>
      <c r="M114" s="259">
        <f>SUMPRODUCT((PC!$A$2:$A$80=$A114)*(PCEmp=M$1),PC!$D$2:$BD$80)</f>
        <v>0</v>
      </c>
      <c r="N114" s="259">
        <f>SUMPRODUCT((PC!$A$2:$A$80=$A114)*(PCEmp=N$1),PC!$D$2:$BD$80)</f>
        <v>0</v>
      </c>
      <c r="O114" s="259">
        <f>SUMPRODUCT((PC!$A$2:$A$80=$A114)*(PCEmp=O$1),PC!$D$2:$BD$80)</f>
        <v>0</v>
      </c>
      <c r="P114" s="259">
        <f>SUMPRODUCT((PC!$A$2:$A$80=$A114)*(PCEmp=P$1),PC!$D$2:$BD$80)</f>
        <v>0</v>
      </c>
      <c r="Q114" s="259">
        <f>SUMPRODUCT((PC!$A$2:$A$80=$A114)*(PCEmp=Q$1),PC!$D$2:$BD$80)</f>
        <v>0</v>
      </c>
      <c r="R114" s="259">
        <f>SUMPRODUCT((PC!$A$2:$A$80=$A114)*(PCEmp=R$1),PC!$D$2:$BD$80)</f>
        <v>0</v>
      </c>
      <c r="S114" s="259">
        <f>SUMPRODUCT((PC!$A$2:$A$80=$A114)*(PCEmp=S$1),PC!$D$2:$BD$80)</f>
        <v>0</v>
      </c>
      <c r="T114" s="259">
        <f>SUMPRODUCT((PC!$A$2:$A$80=$A114)*(PCEmp=T$1),PC!$D$2:$BD$80)</f>
        <v>0</v>
      </c>
      <c r="U114" s="259">
        <f>SUMPRODUCT((PC!$A$2:$A$80=$A114)*(PCEmp=U$1),PC!$D$2:$BD$80)</f>
        <v>0</v>
      </c>
      <c r="V114" s="259">
        <f>SUMPRODUCT((PC!$A$2:$A$80=$A114)*(PCEmp=V$1),PC!$D$2:$BD$80)</f>
        <v>0</v>
      </c>
      <c r="W114" s="259">
        <f>SUMPRODUCT((PC!$A$2:$A$80=$A114)*(PCEmp=W$1),PC!$D$2:$BD$80)</f>
        <v>0</v>
      </c>
      <c r="X114" s="259">
        <f>SUMPRODUCT((PC!$A$2:$A$80=$A114)*(PCEmp=X$1),PC!$D$2:$BD$80)</f>
        <v>0</v>
      </c>
      <c r="Y114" s="259">
        <f>SUMPRODUCT((PC!$A$2:$A$80=$A114)*(PCEmp=Y$1),PC!$D$2:$BD$80)</f>
        <v>0</v>
      </c>
      <c r="Z114" s="259">
        <f>SUMPRODUCT((PC!$A$2:$A$80=$A114)*(PCEmp=Z$1),PC!$D$2:$BD$80)</f>
        <v>0</v>
      </c>
      <c r="AA114" s="259">
        <f>SUMPRODUCT((PC!$A$2:$A$80=$A114)*(PCEmp=AA$1),PC!$D$2:$BD$80)</f>
        <v>0</v>
      </c>
      <c r="AB114" s="259">
        <f>SUMPRODUCT((PC!$A$2:$A$80=$A114)*(PCEmp=AB$1),PC!$D$2:$BD$80)</f>
        <v>0</v>
      </c>
      <c r="AC114" s="259">
        <f>SUMPRODUCT((PC!$A$2:$A$80=$A114)*(PCEmp=AC$1),PC!$D$2:$BD$80)</f>
        <v>0</v>
      </c>
      <c r="AD114" s="259">
        <f>SUMPRODUCT((PC!$A$2:$A$80=$A114)*(PCEmp=AD$1),PC!$D$2:$BD$80)</f>
        <v>0</v>
      </c>
      <c r="AE114" s="259">
        <f>SUMPRODUCT((PC!$A$2:$A$80=$A114)*(PCEmp=AE$1),PC!$D$2:$BD$80)</f>
        <v>0</v>
      </c>
      <c r="AF114" s="259">
        <f>SUMPRODUCT((PC!$A$2:$A$80=$A114)*(PCEmp=AF$1),PC!$D$2:$BD$80)</f>
        <v>0</v>
      </c>
      <c r="AG114" s="259">
        <f>SUMPRODUCT((PC!$A$2:$A$80=$A114)*(PCEmp=AG$1),PC!$D$2:$BD$80)</f>
        <v>0</v>
      </c>
      <c r="AH114" s="259">
        <f>SUMPRODUCT((PC!$A$2:$A$80=$A114)*(PCEmp=AH$1),PC!$D$2:$BD$80)</f>
        <v>0</v>
      </c>
      <c r="AI114" s="259">
        <f>SUMPRODUCT((PC!$A$2:$A$80=$A114)*(PCEmp=AI$1),PC!$D$2:$BD$80)</f>
        <v>0</v>
      </c>
      <c r="AJ114" s="259">
        <f>SUMPRODUCT((PC!$A$2:$A$80=$A114)*(PCEmp=AJ$1),PC!$D$2:$BD$80)</f>
        <v>0</v>
      </c>
      <c r="AK114" s="259">
        <f>SUMPRODUCT((PC!$A$2:$A$80=$A114)*(PCEmp=AK$1),PC!$D$2:$BD$80)</f>
        <v>0</v>
      </c>
      <c r="AL114" s="259">
        <f>SUMPRODUCT((PC!$A$2:$A$80=$A114)*(PCEmp=AL$1),PC!$D$2:$BD$80)</f>
        <v>0</v>
      </c>
      <c r="AM114" s="259">
        <f>SUMPRODUCT((PC!$A$2:$A$80=$A114)*(PCEmp=AM$1),PC!$D$2:$BD$80)</f>
        <v>0</v>
      </c>
      <c r="AN114" s="259">
        <f>SUMPRODUCT((PC!$A$2:$A$80=$A114)*(PCEmp=AN$1),PC!$D$2:$BD$80)</f>
        <v>0</v>
      </c>
      <c r="AO114" s="259">
        <f>SUMPRODUCT((PC!$A$2:$A$80=$A114)*(PCEmp=AO$1),PC!$D$2:$BD$80)</f>
        <v>0</v>
      </c>
      <c r="AP114" s="259">
        <f>SUMPRODUCT((PC!$A$2:$A$80=$A114)*(PCEmp=AP$1),PC!$D$2:$BD$80)</f>
        <v>0</v>
      </c>
      <c r="AQ114" s="259">
        <f>SUMPRODUCT((PC!$A$2:$A$80=$A114)*(PCEmp=AQ$1),PC!$D$2:$BD$80)</f>
        <v>0</v>
      </c>
      <c r="AR114" s="259">
        <f>SUMPRODUCT((PC!$A$2:$A$80=$A114)*(PCEmp=AR$1),PC!$D$2:$BD$80)</f>
        <v>0</v>
      </c>
      <c r="AS114" s="259">
        <f>SUMPRODUCT((PC!$A$2:$A$80=$A114)*(PCEmp=AS$1),PC!$D$2:$BD$80)</f>
        <v>0</v>
      </c>
      <c r="AT114" s="259">
        <f>SUMPRODUCT((PC!$A$2:$A$80=$A114)*(PCEmp=AT$1),PC!$D$2:$BD$80)</f>
        <v>0</v>
      </c>
      <c r="AU114" s="259">
        <f>SUMPRODUCT((PC!$A$2:$A$80=$A114)*(PCEmp=AU$1),PC!$D$2:$BD$80)</f>
        <v>0</v>
      </c>
      <c r="AV114" s="259">
        <f>SUMPRODUCT((PC!$A$2:$A$80=$A114)*(PCEmp=AV$1),PC!$D$2:$BD$80)</f>
        <v>0</v>
      </c>
      <c r="AW114" s="259">
        <f>SUMPRODUCT((PC!$A$2:$A$80=$A114)*(PCEmp=AW$1),PC!$D$2:$BD$80)</f>
        <v>0</v>
      </c>
      <c r="AX114" s="468">
        <f>SUMPRODUCT((PC!$A$2:$A$80=$A114)*(PCEmp=AX$1),PC!$D$2:$BD$80)</f>
        <v>0</v>
      </c>
      <c r="AZ114" s="246"/>
    </row>
    <row r="115" spans="1:52" s="271" customFormat="1" x14ac:dyDescent="0.2">
      <c r="A115" s="247">
        <f t="shared" si="45"/>
        <v>42545</v>
      </c>
      <c r="B115" s="254" t="s">
        <v>85</v>
      </c>
      <c r="C115" s="249">
        <f>SUMPRODUCT((RF!$A$2:$A$17=$A115)*(RFEmp=C$1)*(RF!$H$21:$AO$21="RF Lead"),RF!$H$2:$AO$17)</f>
        <v>0</v>
      </c>
      <c r="D115" s="250">
        <f>SUMPRODUCT((RF!$A$2:$A$17=$A115)*(RFEmp=D$1)*(RF!$H$21:$AO$21="RF Lead"),RF!$H$2:$AO$17)</f>
        <v>0</v>
      </c>
      <c r="E115" s="250">
        <f>SUMPRODUCT((RF!$A$2:$A$17=$A115)*(RFEmp=E$1)*(RF!$H$21:$AO$21="RF Lead"),RF!$H$2:$AO$17)</f>
        <v>5.75</v>
      </c>
      <c r="F115" s="250">
        <f>SUMPRODUCT((RF!$A$2:$A$17=$A115)*(RFEmp=F$1)*(RF!$H$21:$AO$21="RF Lead"),RF!$H$2:$AO$17)</f>
        <v>0</v>
      </c>
      <c r="G115" s="250">
        <f>SUMPRODUCT((RF!$A$2:$A$17=$A115)*(RFEmp=G$1)*(RF!$H$21:$AO$21="RF Lead"),RF!$H$2:$AO$17)</f>
        <v>0</v>
      </c>
      <c r="H115" s="250">
        <f>SUMPRODUCT((RF!$A$2:$A$17=$A115)*(RFEmp=H$1)*(RF!$H$21:$AO$21="RF Lead"),RF!$H$2:$AO$17)</f>
        <v>0</v>
      </c>
      <c r="I115" s="250">
        <f>SUMPRODUCT((RF!$A$2:$A$17=$A115)*(RFEmp=I$1)*(RF!$H$21:$AO$21="RF Lead"),RF!$H$2:$AO$17)</f>
        <v>0</v>
      </c>
      <c r="J115" s="250">
        <f>SUMPRODUCT((RF!$A$2:$A$17=$A115)*(RFEmp=J$1)*(RF!$H$21:$AO$21="RF Lead"),RF!$H$2:$AO$17)</f>
        <v>0</v>
      </c>
      <c r="K115" s="250">
        <f>SUMPRODUCT((RF!$A$2:$A$17=$A115)*(RFEmp=K$1)*(RF!$H$21:$AO$21="RF Lead"),RF!$H$2:$AO$17)</f>
        <v>0</v>
      </c>
      <c r="L115" s="250">
        <f>SUMPRODUCT((RF!$A$2:$A$17=$A115)*(RFEmp=L$1)*(RF!$H$21:$AO$21="RF Lead"),RF!$H$2:$AO$17)</f>
        <v>0</v>
      </c>
      <c r="M115" s="250">
        <f>SUMPRODUCT((RF!$A$2:$A$17=$A115)*(RFEmp=M$1)*(RF!$H$21:$AO$21="RF Lead"),RF!$H$2:$AO$17)</f>
        <v>0</v>
      </c>
      <c r="N115" s="250">
        <f>SUMPRODUCT((RF!$A$2:$A$17=$A115)*(RFEmp=N$1)*(RF!$H$21:$AO$21="RF Lead"),RF!$H$2:$AO$17)</f>
        <v>0</v>
      </c>
      <c r="O115" s="250">
        <f>SUMPRODUCT((RF!$A$2:$A$17=$A115)*(RFEmp=O$1)*(RF!$H$21:$AO$21="RF Lead"),RF!$H$2:$AO$17)</f>
        <v>0</v>
      </c>
      <c r="P115" s="250">
        <f>SUMPRODUCT((RF!$A$2:$A$17=$A115)*(RFEmp=P$1)*(RF!$H$21:$AO$21="RF Lead"),RF!$H$2:$AO$17)</f>
        <v>0</v>
      </c>
      <c r="Q115" s="250">
        <f>SUMPRODUCT((RF!$A$2:$A$17=$A115)*(RFEmp=Q$1)*(RF!$H$21:$AO$21="RF Lead"),RF!$H$2:$AO$17)</f>
        <v>0</v>
      </c>
      <c r="R115" s="250">
        <f>SUMPRODUCT((RF!$A$2:$A$17=$A115)*(RFEmp=R$1)*(RF!$H$21:$AO$21="RF Lead"),RF!$H$2:$AO$17)</f>
        <v>0</v>
      </c>
      <c r="S115" s="250">
        <f>SUMPRODUCT((RF!$A$2:$A$17=$A115)*(RFEmp=S$1)*(RF!$H$21:$AO$21="RF Lead"),RF!$H$2:$AO$17)</f>
        <v>0</v>
      </c>
      <c r="T115" s="250">
        <f>SUMPRODUCT((RF!$A$2:$A$17=$A115)*(RFEmp=T$1)*(RF!$H$21:$AO$21="RF Lead"),RF!$H$2:$AO$17)</f>
        <v>0</v>
      </c>
      <c r="U115" s="250">
        <f>SUMPRODUCT((RF!$A$2:$A$17=$A115)*(RFEmp=U$1)*(RF!$H$21:$AO$21="RF Lead"),RF!$H$2:$AO$17)</f>
        <v>0</v>
      </c>
      <c r="V115" s="250">
        <f>SUMPRODUCT((RF!$A$2:$A$17=$A115)*(RFEmp=V$1)*(RF!$H$21:$AO$21="RF Lead"),RF!$H$2:$AO$17)</f>
        <v>0</v>
      </c>
      <c r="W115" s="250">
        <f>SUMPRODUCT((RF!$A$2:$A$17=$A115)*(RFEmp=W$1)*(RF!$H$21:$AO$21="RF Lead"),RF!$H$2:$AO$17)</f>
        <v>0</v>
      </c>
      <c r="X115" s="250">
        <f>SUMPRODUCT((RF!$A$2:$A$17=$A115)*(RFEmp=X$1)*(RF!$H$21:$AO$21="RF Lead"),RF!$H$2:$AO$17)</f>
        <v>0</v>
      </c>
      <c r="Y115" s="250">
        <f>SUMPRODUCT((RF!$A$2:$A$17=$A115)*(RFEmp=Y$1)*(RF!$H$21:$AO$21="RF Lead"),RF!$H$2:$AO$17)</f>
        <v>0</v>
      </c>
      <c r="Z115" s="250">
        <f>SUMPRODUCT((RF!$A$2:$A$17=$A115)*(RFEmp=Z$1)*(RF!$H$21:$AO$21="RF Lead"),RF!$H$2:$AO$17)</f>
        <v>0</v>
      </c>
      <c r="AA115" s="250">
        <f>SUMPRODUCT((RF!$A$2:$A$17=$A115)*(RFEmp=AA$1)*(RF!$H$21:$AO$21="RF Lead"),RF!$H$2:$AO$17)</f>
        <v>0</v>
      </c>
      <c r="AB115" s="250">
        <f>SUMPRODUCT((RF!$A$2:$A$17=$A115)*(RFEmp=AB$1)*(RF!$H$21:$AO$21="RF Lead"),RF!$H$2:$AO$17)</f>
        <v>0</v>
      </c>
      <c r="AC115" s="250">
        <f>SUMPRODUCT((RF!$A$2:$A$17=$A115)*(RFEmp=AC$1)*(RF!$H$21:$AO$21="RF Lead"),RF!$H$2:$AO$17)</f>
        <v>0</v>
      </c>
      <c r="AD115" s="250">
        <f>SUMPRODUCT((RF!$A$2:$A$17=$A115)*(RFEmp=AD$1)*(RF!$H$21:$AO$21="RF Lead"),RF!$H$2:$AO$17)</f>
        <v>0</v>
      </c>
      <c r="AE115" s="250">
        <f>SUMPRODUCT((RF!$A$2:$A$17=$A115)*(RFEmp=AE$1)*(RF!$H$21:$AO$21="RF Lead"),RF!$H$2:$AO$17)</f>
        <v>0</v>
      </c>
      <c r="AF115" s="250">
        <f>SUMPRODUCT((RF!$A$2:$A$17=$A115)*(RFEmp=AF$1)*(RF!$H$21:$AO$21="RF Lead"),RF!$H$2:$AO$17)</f>
        <v>0</v>
      </c>
      <c r="AG115" s="250">
        <f>SUMPRODUCT((RF!$A$2:$A$17=$A115)*(RFEmp=AG$1)*(RF!$H$21:$AO$21="RF Lead"),RF!$H$2:$AO$17)</f>
        <v>0</v>
      </c>
      <c r="AH115" s="250">
        <f>SUMPRODUCT((RF!$A$2:$A$17=$A115)*(RFEmp=AH$1)*(RF!$H$21:$AO$21="RF Lead"),RF!$H$2:$AO$17)</f>
        <v>0</v>
      </c>
      <c r="AI115" s="250">
        <f>SUMPRODUCT((RF!$A$2:$A$17=$A115)*(RFEmp=AI$1)*(RF!$H$21:$AO$21="RF Lead"),RF!$H$2:$AO$17)</f>
        <v>0</v>
      </c>
      <c r="AJ115" s="250">
        <f>SUMPRODUCT((RF!$A$2:$A$17=$A115)*(RFEmp=AJ$1)*(RF!$H$21:$AO$21="RF Lead"),RF!$H$2:$AO$17)</f>
        <v>0</v>
      </c>
      <c r="AK115" s="250">
        <f>SUMPRODUCT((RF!$A$2:$A$17=$A115)*(RFEmp=AK$1)*(RF!$H$21:$AO$21="RF Lead"),RF!$H$2:$AO$17)</f>
        <v>0</v>
      </c>
      <c r="AL115" s="250">
        <f>SUMPRODUCT((RF!$A$2:$A$17=$A115)*(RFEmp=AL$1)*(RF!$H$21:$AO$21="RF Lead"),RF!$H$2:$AO$17)</f>
        <v>0</v>
      </c>
      <c r="AM115" s="250">
        <f>SUMPRODUCT((RF!$A$2:$A$17=$A115)*(RFEmp=AM$1)*(RF!$H$21:$AO$21="RF Lead"),RF!$H$2:$AO$17)</f>
        <v>0</v>
      </c>
      <c r="AN115" s="250">
        <f>SUMPRODUCT((RF!$A$2:$A$17=$A115)*(RFEmp=AN$1)*(RF!$H$21:$AO$21="RF Lead"),RF!$H$2:$AO$17)</f>
        <v>0</v>
      </c>
      <c r="AO115" s="250">
        <f>SUMPRODUCT((RF!$A$2:$A$17=$A115)*(RFEmp=AO$1)*(RF!$H$21:$AO$21="RF Lead"),RF!$H$2:$AO$17)</f>
        <v>0</v>
      </c>
      <c r="AP115" s="250">
        <f>SUMPRODUCT((RF!$A$2:$A$17=$A115)*(RFEmp=AP$1)*(RF!$H$21:$AO$21="RF Lead"),RF!$H$2:$AO$17)</f>
        <v>0</v>
      </c>
      <c r="AQ115" s="250">
        <f>SUMPRODUCT((RF!$A$2:$A$17=$A115)*(RFEmp=AQ$1)*(RF!$H$21:$AO$21="RF Lead"),RF!$H$2:$AO$17)</f>
        <v>0</v>
      </c>
      <c r="AR115" s="250">
        <f>SUMPRODUCT((RF!$A$2:$A$17=$A115)*(RFEmp=AR$1)*(RF!$H$21:$AO$21="RF Lead"),RF!$H$2:$AO$17)</f>
        <v>0</v>
      </c>
      <c r="AS115" s="250">
        <f>SUMPRODUCT((RF!$A$2:$A$17=$A115)*(RFEmp=AS$1)*(RF!$H$21:$AO$21="RF Lead"),RF!$H$2:$AO$17)</f>
        <v>0</v>
      </c>
      <c r="AT115" s="250">
        <f>SUMPRODUCT((RF!$A$2:$A$17=$A115)*(RFEmp=AT$1)*(RF!$H$21:$AO$21="RF Lead"),RF!$H$2:$AO$17)</f>
        <v>0</v>
      </c>
      <c r="AU115" s="250">
        <f>SUMPRODUCT((RF!$A$2:$A$17=$A115)*(RFEmp=AU$1)*(RF!$H$21:$AO$21="RF Lead"),RF!$H$2:$AO$17)</f>
        <v>0</v>
      </c>
      <c r="AV115" s="250">
        <f>SUMPRODUCT((RF!$A$2:$A$17=$A115)*(RFEmp=AV$1)*(RF!$H$21:$AO$21="RF Lead"),RF!$H$2:$AO$17)</f>
        <v>0</v>
      </c>
      <c r="AW115" s="250">
        <f>SUMPRODUCT((RF!$A$2:$A$17=$A115)*(RFEmp=AW$1)*(RF!$H$21:$AO$21="RF Lead"),RF!$H$2:$AO$17)</f>
        <v>0</v>
      </c>
      <c r="AX115" s="467">
        <f>SUMPRODUCT((RF!$A$2:$A$17=$A115)*(RFEmp=AX$1)*(RF!$H$21:$AO$21="RF Lead"),RF!$H$2:$AO$17)</f>
        <v>0</v>
      </c>
    </row>
    <row r="116" spans="1:52" s="271" customFormat="1" x14ac:dyDescent="0.2">
      <c r="A116" s="260">
        <f t="shared" si="45"/>
        <v>42545</v>
      </c>
      <c r="B116" s="261" t="str">
        <f>Total!$M$1</f>
        <v>SC</v>
      </c>
      <c r="C116" s="249">
        <f>SUMPRODUCT((SC!$A$2:$A$34=$A116)*(SCEmp=C$1),SC!$F$2:$Z$34)</f>
        <v>0</v>
      </c>
      <c r="D116" s="250">
        <f>SUMPRODUCT((SC!$A$2:$A$34=$A116)*(SCEmp=D$1),SC!$F$2:$Z$34)</f>
        <v>0</v>
      </c>
      <c r="E116" s="250">
        <f>SUMPRODUCT((SC!$A$2:$A$34=$A116)*(SCEmp=E$1),SC!$F$2:$Z$34)</f>
        <v>0</v>
      </c>
      <c r="F116" s="250">
        <f>SUMPRODUCT((SC!$A$2:$A$34=$A116)*(SCEmp=F$1),SC!$F$2:$Z$34)</f>
        <v>0</v>
      </c>
      <c r="G116" s="250">
        <f>SUMPRODUCT((SC!$A$2:$A$34=$A116)*(SCEmp=G$1),SC!$F$2:$Z$34)</f>
        <v>0</v>
      </c>
      <c r="H116" s="250">
        <f>SUMPRODUCT((SC!$A$2:$A$34=$A116)*(SCEmp=H$1),SC!$F$2:$Z$34)</f>
        <v>0</v>
      </c>
      <c r="I116" s="250">
        <f>SUMPRODUCT((SC!$A$2:$A$34=$A116)*(SCEmp=I$1),SC!$F$2:$Z$34)</f>
        <v>0</v>
      </c>
      <c r="J116" s="250">
        <f>SUMPRODUCT((SC!$A$2:$A$34=$A116)*(SCEmp=J$1),SC!$F$2:$Z$34)</f>
        <v>0</v>
      </c>
      <c r="K116" s="250">
        <f>SUMPRODUCT((SC!$A$2:$A$34=$A116)*(SCEmp=K$1),SC!$F$2:$Z$34)</f>
        <v>0</v>
      </c>
      <c r="L116" s="250">
        <f>SUMPRODUCT((SC!$A$2:$A$34=$A116)*(SCEmp=L$1),SC!$F$2:$Z$34)</f>
        <v>0</v>
      </c>
      <c r="M116" s="250">
        <f>SUMPRODUCT((SC!$A$2:$A$34=$A116)*(SCEmp=M$1),SC!$F$2:$Z$34)</f>
        <v>0</v>
      </c>
      <c r="N116" s="250">
        <f>SUMPRODUCT((SC!$A$2:$A$34=$A116)*(SCEmp=N$1),SC!$F$2:$Z$34)</f>
        <v>0</v>
      </c>
      <c r="O116" s="250">
        <f>SUMPRODUCT((SC!$A$2:$A$34=$A116)*(SCEmp=O$1),SC!$F$2:$Z$34)</f>
        <v>0</v>
      </c>
      <c r="P116" s="250">
        <f>SUMPRODUCT((SC!$A$2:$A$34=$A116)*(SCEmp=P$1),SC!$F$2:$Z$34)</f>
        <v>0</v>
      </c>
      <c r="Q116" s="250">
        <f>SUMPRODUCT((SC!$A$2:$A$34=$A116)*(SCEmp=Q$1),SC!$F$2:$Z$34)</f>
        <v>0</v>
      </c>
      <c r="R116" s="250">
        <f>SUMPRODUCT((SC!$A$2:$A$34=$A116)*(SCEmp=R$1),SC!$F$2:$Z$34)</f>
        <v>0</v>
      </c>
      <c r="S116" s="250">
        <f>SUMPRODUCT((SC!$A$2:$A$34=$A116)*(SCEmp=S$1),SC!$F$2:$Z$34)</f>
        <v>0</v>
      </c>
      <c r="T116" s="250">
        <f>SUMPRODUCT((SC!$A$2:$A$34=$A116)*(SCEmp=T$1),SC!$F$2:$Z$34)</f>
        <v>0</v>
      </c>
      <c r="U116" s="250">
        <f>SUMPRODUCT((SC!$A$2:$A$34=$A116)*(SCEmp=U$1),SC!$F$2:$Z$34)</f>
        <v>0</v>
      </c>
      <c r="V116" s="250">
        <f>SUMPRODUCT((SC!$A$2:$A$34=$A116)*(SCEmp=V$1),SC!$F$2:$Z$34)</f>
        <v>0</v>
      </c>
      <c r="W116" s="250">
        <f>SUMPRODUCT((SC!$A$2:$A$34=$A116)*(SCEmp=W$1),SC!$F$2:$Z$34)</f>
        <v>0</v>
      </c>
      <c r="X116" s="250">
        <f>SUMPRODUCT((SC!$A$2:$A$34=$A116)*(SCEmp=X$1),SC!$F$2:$Z$34)</f>
        <v>0</v>
      </c>
      <c r="Y116" s="250">
        <f>SUMPRODUCT((SC!$A$2:$A$34=$A116)*(SCEmp=Y$1),SC!$F$2:$Z$34)</f>
        <v>0</v>
      </c>
      <c r="Z116" s="250">
        <f>SUMPRODUCT((SC!$A$2:$A$34=$A116)*(SCEmp=Z$1),SC!$F$2:$Z$34)</f>
        <v>0</v>
      </c>
      <c r="AA116" s="250">
        <f>SUMPRODUCT((SC!$A$2:$A$34=$A116)*(SCEmp=AA$1),SC!$F$2:$Z$34)</f>
        <v>0</v>
      </c>
      <c r="AB116" s="250">
        <f>SUMPRODUCT((SC!$A$2:$A$34=$A116)*(SCEmp=AB$1),SC!$F$2:$Z$34)</f>
        <v>0</v>
      </c>
      <c r="AC116" s="250">
        <f>SUMPRODUCT((SC!$A$2:$A$34=$A116)*(SCEmp=AC$1),SC!$F$2:$Z$34)</f>
        <v>2.75</v>
      </c>
      <c r="AD116" s="250">
        <f>SUMPRODUCT((SC!$A$2:$A$34=$A116)*(SCEmp=AD$1),SC!$F$2:$Z$34)</f>
        <v>0</v>
      </c>
      <c r="AE116" s="250">
        <f>SUMPRODUCT((SC!$A$2:$A$34=$A116)*(SCEmp=AE$1),SC!$F$2:$Z$34)</f>
        <v>0</v>
      </c>
      <c r="AF116" s="250">
        <f>SUMPRODUCT((SC!$A$2:$A$34=$A116)*(SCEmp=AF$1),SC!$F$2:$Z$34)</f>
        <v>0</v>
      </c>
      <c r="AG116" s="250">
        <f>SUMPRODUCT((SC!$A$2:$A$34=$A116)*(SCEmp=AG$1),SC!$F$2:$Z$34)</f>
        <v>0</v>
      </c>
      <c r="AH116" s="250">
        <f>SUMPRODUCT((SC!$A$2:$A$34=$A116)*(SCEmp=AH$1),SC!$F$2:$Z$34)</f>
        <v>0</v>
      </c>
      <c r="AI116" s="250">
        <f>SUMPRODUCT((SC!$A$2:$A$34=$A116)*(SCEmp=AI$1),SC!$F$2:$Z$34)</f>
        <v>0</v>
      </c>
      <c r="AJ116" s="250">
        <f>SUMPRODUCT((SC!$A$2:$A$34=$A116)*(SCEmp=AJ$1),SC!$F$2:$Z$34)</f>
        <v>0</v>
      </c>
      <c r="AK116" s="250">
        <f>SUMPRODUCT((SC!$A$2:$A$34=$A116)*(SCEmp=AK$1),SC!$F$2:$Z$34)</f>
        <v>0</v>
      </c>
      <c r="AL116" s="250">
        <f>SUMPRODUCT((SC!$A$2:$A$34=$A116)*(SCEmp=AL$1),SC!$F$2:$Z$34)</f>
        <v>0</v>
      </c>
      <c r="AM116" s="250">
        <f>SUMPRODUCT((SC!$A$2:$A$34=$A116)*(SCEmp=AM$1),SC!$F$2:$Z$34)</f>
        <v>0</v>
      </c>
      <c r="AN116" s="250">
        <f>SUMPRODUCT((SC!$A$2:$A$34=$A116)*(SCEmp=AN$1),SC!$F$2:$Z$34)</f>
        <v>0</v>
      </c>
      <c r="AO116" s="250">
        <f>SUMPRODUCT((SC!$A$2:$A$34=$A116)*(SCEmp=AO$1),SC!$F$2:$Z$34)</f>
        <v>0</v>
      </c>
      <c r="AP116" s="250">
        <f>SUMPRODUCT((SC!$A$2:$A$34=$A116)*(SCEmp=AP$1),SC!$F$2:$Z$34)</f>
        <v>0</v>
      </c>
      <c r="AQ116" s="250">
        <f>SUMPRODUCT((SC!$A$2:$A$34=$A116)*(SCEmp=AQ$1),SC!$F$2:$Z$34)</f>
        <v>0</v>
      </c>
      <c r="AR116" s="250">
        <f>SUMPRODUCT((SC!$A$2:$A$34=$A116)*(SCEmp=AR$1),SC!$F$2:$Z$34)</f>
        <v>0</v>
      </c>
      <c r="AS116" s="250">
        <f>SUMPRODUCT((SC!$A$2:$A$34=$A116)*(SCEmp=AS$1),SC!$F$2:$Z$34)</f>
        <v>0</v>
      </c>
      <c r="AT116" s="250">
        <f>SUMPRODUCT((SC!$A$2:$A$34=$A116)*(SCEmp=AT$1),SC!$F$2:$Z$34)</f>
        <v>0</v>
      </c>
      <c r="AU116" s="250">
        <f>SUMPRODUCT((SC!$A$2:$A$34=$A116)*(SCEmp=AU$1),SC!$F$2:$Z$34)</f>
        <v>0</v>
      </c>
      <c r="AV116" s="250">
        <f>SUMPRODUCT((SC!$A$2:$A$34=$A116)*(SCEmp=AV$1),SC!$F$2:$Z$34)</f>
        <v>0</v>
      </c>
      <c r="AW116" s="250">
        <f>SUMPRODUCT((SC!$A$2:$A$34=$A116)*(SCEmp=AW$1),SC!$F$2:$Z$34)</f>
        <v>0</v>
      </c>
      <c r="AX116" s="467">
        <f>SUMPRODUCT((SC!$A$2:$A$34=$A116)*(SCEmp=AX$1),SC!$F$2:$Z$34)</f>
        <v>0</v>
      </c>
    </row>
    <row r="117" spans="1:52" s="271" customFormat="1" x14ac:dyDescent="0.2">
      <c r="A117" s="262">
        <f t="shared" si="45"/>
        <v>42545</v>
      </c>
      <c r="B117" s="263" t="s">
        <v>87</v>
      </c>
      <c r="C117" s="264">
        <f t="shared" ref="C117:AN117" si="52">IF(SUM(C106:C116)&gt;8,SUM(C106:C116)-8,0)+IF(SUM(C106:C116)&gt;12,SUM(C106:C116)-12,0)</f>
        <v>0</v>
      </c>
      <c r="D117" s="265">
        <f t="shared" si="52"/>
        <v>0</v>
      </c>
      <c r="E117" s="265">
        <f t="shared" si="52"/>
        <v>0</v>
      </c>
      <c r="F117" s="265">
        <f t="shared" si="52"/>
        <v>0</v>
      </c>
      <c r="G117" s="265">
        <f t="shared" si="52"/>
        <v>0</v>
      </c>
      <c r="H117" s="265">
        <f t="shared" si="52"/>
        <v>0</v>
      </c>
      <c r="I117" s="265">
        <f t="shared" si="52"/>
        <v>0</v>
      </c>
      <c r="J117" s="265">
        <f t="shared" si="52"/>
        <v>0</v>
      </c>
      <c r="K117" s="265">
        <f t="shared" si="52"/>
        <v>0</v>
      </c>
      <c r="L117" s="265">
        <f t="shared" si="52"/>
        <v>0</v>
      </c>
      <c r="M117" s="265">
        <f t="shared" si="52"/>
        <v>0</v>
      </c>
      <c r="N117" s="265">
        <f t="shared" si="52"/>
        <v>0</v>
      </c>
      <c r="O117" s="265">
        <f t="shared" si="52"/>
        <v>0</v>
      </c>
      <c r="P117" s="265">
        <f t="shared" si="52"/>
        <v>0</v>
      </c>
      <c r="Q117" s="265">
        <f t="shared" si="52"/>
        <v>0</v>
      </c>
      <c r="R117" s="265">
        <f t="shared" si="52"/>
        <v>0</v>
      </c>
      <c r="S117" s="265">
        <f t="shared" si="52"/>
        <v>0</v>
      </c>
      <c r="T117" s="265">
        <f t="shared" si="52"/>
        <v>0</v>
      </c>
      <c r="U117" s="265">
        <f t="shared" si="52"/>
        <v>0</v>
      </c>
      <c r="V117" s="265">
        <f t="shared" si="52"/>
        <v>0</v>
      </c>
      <c r="W117" s="265">
        <f t="shared" si="52"/>
        <v>0</v>
      </c>
      <c r="X117" s="265">
        <f t="shared" si="52"/>
        <v>0</v>
      </c>
      <c r="Y117" s="265">
        <f t="shared" si="52"/>
        <v>0</v>
      </c>
      <c r="Z117" s="265">
        <f t="shared" si="52"/>
        <v>0</v>
      </c>
      <c r="AA117" s="265">
        <f t="shared" si="52"/>
        <v>0</v>
      </c>
      <c r="AB117" s="265">
        <f t="shared" si="52"/>
        <v>0</v>
      </c>
      <c r="AC117" s="265">
        <f t="shared" si="52"/>
        <v>2.75</v>
      </c>
      <c r="AD117" s="265">
        <f t="shared" si="52"/>
        <v>0</v>
      </c>
      <c r="AE117" s="265">
        <f t="shared" si="52"/>
        <v>0</v>
      </c>
      <c r="AF117" s="265">
        <f t="shared" si="52"/>
        <v>0</v>
      </c>
      <c r="AG117" s="265">
        <f t="shared" si="52"/>
        <v>0</v>
      </c>
      <c r="AH117" s="265">
        <f t="shared" si="52"/>
        <v>0</v>
      </c>
      <c r="AI117" s="265">
        <f t="shared" si="52"/>
        <v>0</v>
      </c>
      <c r="AJ117" s="265">
        <f t="shared" si="52"/>
        <v>0</v>
      </c>
      <c r="AK117" s="265">
        <f t="shared" si="52"/>
        <v>0</v>
      </c>
      <c r="AL117" s="265">
        <f t="shared" si="52"/>
        <v>0</v>
      </c>
      <c r="AM117" s="265">
        <f t="shared" si="52"/>
        <v>0</v>
      </c>
      <c r="AN117" s="265">
        <f t="shared" si="52"/>
        <v>0</v>
      </c>
      <c r="AO117" s="265">
        <f t="shared" ref="AO117:AU117" si="53">IF(SUM(AO106:AO116)&gt;8,SUM(AO106:AO116)-8,0)+IF(SUM(AO106:AO116)&gt;12,SUM(AO106:AO116)-12,0)</f>
        <v>0</v>
      </c>
      <c r="AP117" s="265">
        <f t="shared" si="53"/>
        <v>0</v>
      </c>
      <c r="AQ117" s="265">
        <f t="shared" si="53"/>
        <v>0</v>
      </c>
      <c r="AR117" s="265">
        <f t="shared" si="53"/>
        <v>0</v>
      </c>
      <c r="AS117" s="265">
        <f t="shared" si="53"/>
        <v>0</v>
      </c>
      <c r="AT117" s="265">
        <f t="shared" si="53"/>
        <v>0</v>
      </c>
      <c r="AU117" s="265">
        <f t="shared" si="53"/>
        <v>0</v>
      </c>
      <c r="AV117" s="265">
        <f t="shared" ref="AV117:AW117" si="54">IF(SUM(AV106:AV116)&gt;8,SUM(AV106:AV116)-8,0)+IF(SUM(AV106:AV116)&gt;12,SUM(AV106:AV116)-12,0)</f>
        <v>0</v>
      </c>
      <c r="AW117" s="265">
        <f t="shared" si="54"/>
        <v>0</v>
      </c>
      <c r="AX117" s="469">
        <f>IF(SUM(AX106:AX116)&gt;8,SUM(AX106:AX116)-8,0)+IF(SUM(AX106:AX116)&gt;12,SUM(AX106:AX116)-12,0)</f>
        <v>0</v>
      </c>
    </row>
    <row r="118" spans="1:52" s="271" customFormat="1" x14ac:dyDescent="0.2">
      <c r="A118" s="266">
        <f t="shared" si="45"/>
        <v>42545</v>
      </c>
      <c r="B118" s="267" t="s">
        <v>86</v>
      </c>
      <c r="C118" s="268">
        <f t="shared" ref="C118:AN118" si="55">IFERROR((C$211*SUM(C106:C113)+C$212*SUM(C114:C116))/SUM(C106:C116)/2,0)*C117</f>
        <v>0</v>
      </c>
      <c r="D118" s="269">
        <f t="shared" si="55"/>
        <v>0</v>
      </c>
      <c r="E118" s="269">
        <f t="shared" si="55"/>
        <v>0</v>
      </c>
      <c r="F118" s="269">
        <f t="shared" si="55"/>
        <v>0</v>
      </c>
      <c r="G118" s="269">
        <f t="shared" si="55"/>
        <v>0</v>
      </c>
      <c r="H118" s="269">
        <f t="shared" si="55"/>
        <v>0</v>
      </c>
      <c r="I118" s="269">
        <f t="shared" si="55"/>
        <v>0</v>
      </c>
      <c r="J118" s="269">
        <f t="shared" si="55"/>
        <v>0</v>
      </c>
      <c r="K118" s="269">
        <f t="shared" si="55"/>
        <v>0</v>
      </c>
      <c r="L118" s="269">
        <f t="shared" si="55"/>
        <v>0</v>
      </c>
      <c r="M118" s="269">
        <f t="shared" si="55"/>
        <v>0</v>
      </c>
      <c r="N118" s="269">
        <f t="shared" si="55"/>
        <v>0</v>
      </c>
      <c r="O118" s="269">
        <f t="shared" si="55"/>
        <v>0</v>
      </c>
      <c r="P118" s="269">
        <f t="shared" si="55"/>
        <v>0</v>
      </c>
      <c r="Q118" s="269">
        <f t="shared" si="55"/>
        <v>0</v>
      </c>
      <c r="R118" s="269">
        <f t="shared" si="55"/>
        <v>0</v>
      </c>
      <c r="S118" s="269">
        <f t="shared" si="55"/>
        <v>0</v>
      </c>
      <c r="T118" s="269">
        <f t="shared" si="55"/>
        <v>0</v>
      </c>
      <c r="U118" s="269">
        <f t="shared" si="55"/>
        <v>0</v>
      </c>
      <c r="V118" s="269">
        <f t="shared" si="55"/>
        <v>0</v>
      </c>
      <c r="W118" s="269">
        <f t="shared" si="55"/>
        <v>0</v>
      </c>
      <c r="X118" s="269">
        <f t="shared" si="55"/>
        <v>0</v>
      </c>
      <c r="Y118" s="269">
        <f t="shared" si="55"/>
        <v>0</v>
      </c>
      <c r="Z118" s="269">
        <f t="shared" si="55"/>
        <v>0</v>
      </c>
      <c r="AA118" s="269">
        <f t="shared" si="55"/>
        <v>0</v>
      </c>
      <c r="AB118" s="269">
        <f t="shared" si="55"/>
        <v>0</v>
      </c>
      <c r="AC118" s="269">
        <f t="shared" si="55"/>
        <v>14.981104651162791</v>
      </c>
      <c r="AD118" s="269">
        <f t="shared" si="55"/>
        <v>0</v>
      </c>
      <c r="AE118" s="269">
        <f t="shared" si="55"/>
        <v>0</v>
      </c>
      <c r="AF118" s="269">
        <f t="shared" si="55"/>
        <v>0</v>
      </c>
      <c r="AG118" s="269">
        <f t="shared" si="55"/>
        <v>0</v>
      </c>
      <c r="AH118" s="269">
        <f t="shared" si="55"/>
        <v>0</v>
      </c>
      <c r="AI118" s="269">
        <f t="shared" si="55"/>
        <v>0</v>
      </c>
      <c r="AJ118" s="269">
        <f t="shared" si="55"/>
        <v>0</v>
      </c>
      <c r="AK118" s="269">
        <f t="shared" si="55"/>
        <v>0</v>
      </c>
      <c r="AL118" s="269">
        <f t="shared" si="55"/>
        <v>0</v>
      </c>
      <c r="AM118" s="269">
        <f t="shared" si="55"/>
        <v>0</v>
      </c>
      <c r="AN118" s="269">
        <f t="shared" si="55"/>
        <v>0</v>
      </c>
      <c r="AO118" s="269">
        <f t="shared" ref="AO118:AU118" si="56">IFERROR((AO$211*SUM(AO106:AO113)+AO$212*SUM(AO114:AO116))/SUM(AO106:AO116)/2,0)*AO117</f>
        <v>0</v>
      </c>
      <c r="AP118" s="269">
        <f t="shared" si="56"/>
        <v>0</v>
      </c>
      <c r="AQ118" s="269">
        <f t="shared" si="56"/>
        <v>0</v>
      </c>
      <c r="AR118" s="269">
        <f t="shared" si="56"/>
        <v>0</v>
      </c>
      <c r="AS118" s="269">
        <f t="shared" si="56"/>
        <v>0</v>
      </c>
      <c r="AT118" s="269">
        <f t="shared" si="56"/>
        <v>0</v>
      </c>
      <c r="AU118" s="269">
        <f t="shared" si="56"/>
        <v>0</v>
      </c>
      <c r="AV118" s="269">
        <f t="shared" ref="AV118:AW118" si="57">IFERROR((AV$211*SUM(AV106:AV113)+AV$212*SUM(AV114:AV116))/SUM(AV106:AV116)/2,0)*AV117</f>
        <v>0</v>
      </c>
      <c r="AW118" s="269">
        <f t="shared" si="57"/>
        <v>0</v>
      </c>
      <c r="AX118" s="470">
        <f>IFERROR((AX$211*SUM(AX106:AX113)+AX$212*SUM(AX114:AX116))/SUM(AX106:AX116)/2,0)*AX117</f>
        <v>0</v>
      </c>
    </row>
    <row r="119" spans="1:52" s="271" customFormat="1" x14ac:dyDescent="0.2">
      <c r="A119" s="247">
        <f>A106+1</f>
        <v>42546</v>
      </c>
      <c r="B119" s="248" t="s">
        <v>77</v>
      </c>
      <c r="C119" s="249">
        <f>SUMPRODUCT((Driver!$A$2:$A$17=$A119)*(DriverEmp=C$1),Driver!$C$2:$V$17)</f>
        <v>0</v>
      </c>
      <c r="D119" s="250">
        <f>SUMPRODUCT((Driver!$A$2:$A$17=$A119)*(DriverEmp=D$1),Driver!$C$2:$V$17)</f>
        <v>0</v>
      </c>
      <c r="E119" s="250">
        <f>SUMPRODUCT((Driver!$A$2:$A$17=$A119)*(DriverEmp=E$1),Driver!$C$2:$V$17)</f>
        <v>0</v>
      </c>
      <c r="F119" s="250">
        <f>SUMPRODUCT((Driver!$A$2:$A$17=$A119)*(DriverEmp=F$1),Driver!$C$2:$V$17)</f>
        <v>0</v>
      </c>
      <c r="G119" s="250">
        <f>SUMPRODUCT((Driver!$A$2:$A$17=$A119)*(DriverEmp=G$1),Driver!$C$2:$V$17)</f>
        <v>0</v>
      </c>
      <c r="H119" s="250">
        <f>SUMPRODUCT((Driver!$A$2:$A$17=$A119)*(DriverEmp=H$1),Driver!$C$2:$V$17)</f>
        <v>0</v>
      </c>
      <c r="I119" s="250">
        <f>SUMPRODUCT((Driver!$A$2:$A$17=$A119)*(DriverEmp=I$1),Driver!$C$2:$V$17)</f>
        <v>0</v>
      </c>
      <c r="J119" s="250">
        <f>SUMPRODUCT((Driver!$A$2:$A$17=$A119)*(DriverEmp=J$1),Driver!$C$2:$V$17)</f>
        <v>0</v>
      </c>
      <c r="K119" s="250">
        <f>SUMPRODUCT((Driver!$A$2:$A$17=$A119)*(DriverEmp=K$1),Driver!$C$2:$V$17)</f>
        <v>0</v>
      </c>
      <c r="L119" s="250">
        <f>SUMPRODUCT((Driver!$A$2:$A$17=$A119)*(DriverEmp=L$1),Driver!$C$2:$V$17)</f>
        <v>0</v>
      </c>
      <c r="M119" s="250">
        <f>SUMPRODUCT((Driver!$A$2:$A$17=$A119)*(DriverEmp=M$1),Driver!$C$2:$V$17)</f>
        <v>0</v>
      </c>
      <c r="N119" s="250">
        <f>SUMPRODUCT((Driver!$A$2:$A$17=$A119)*(DriverEmp=N$1),Driver!$C$2:$V$17)</f>
        <v>0</v>
      </c>
      <c r="O119" s="250">
        <f>SUMPRODUCT((Driver!$A$2:$A$17=$A119)*(DriverEmp=O$1),Driver!$C$2:$V$17)</f>
        <v>0</v>
      </c>
      <c r="P119" s="250">
        <f>SUMPRODUCT((Driver!$A$2:$A$17=$A119)*(DriverEmp=P$1),Driver!$C$2:$V$17)</f>
        <v>0</v>
      </c>
      <c r="Q119" s="250">
        <f>SUMPRODUCT((Driver!$A$2:$A$17=$A119)*(DriverEmp=Q$1),Driver!$C$2:$V$17)</f>
        <v>0</v>
      </c>
      <c r="R119" s="250">
        <f>SUMPRODUCT((Driver!$A$2:$A$17=$A119)*(DriverEmp=R$1),Driver!$C$2:$V$17)</f>
        <v>0</v>
      </c>
      <c r="S119" s="250">
        <f>SUMPRODUCT((Driver!$A$2:$A$17=$A119)*(DriverEmp=S$1),Driver!$C$2:$V$17)</f>
        <v>0</v>
      </c>
      <c r="T119" s="250">
        <f>SUMPRODUCT((Driver!$A$2:$A$17=$A119)*(DriverEmp=T$1),Driver!$C$2:$V$17)</f>
        <v>0</v>
      </c>
      <c r="U119" s="250">
        <f>SUMPRODUCT((Driver!$A$2:$A$17=$A119)*(DriverEmp=U$1),Driver!$C$2:$V$17)</f>
        <v>7.75</v>
      </c>
      <c r="V119" s="250">
        <f>SUMPRODUCT((Driver!$A$2:$A$17=$A119)*(DriverEmp=V$1),Driver!$C$2:$V$17)</f>
        <v>0</v>
      </c>
      <c r="W119" s="250">
        <f>SUMPRODUCT((Driver!$A$2:$A$17=$A119)*(DriverEmp=W$1),Driver!$C$2:$V$17)</f>
        <v>0</v>
      </c>
      <c r="X119" s="250">
        <f>SUMPRODUCT((Driver!$A$2:$A$17=$A119)*(DriverEmp=X$1),Driver!$C$2:$V$17)</f>
        <v>0</v>
      </c>
      <c r="Y119" s="250">
        <f>SUMPRODUCT((Driver!$A$2:$A$17=$A119)*(DriverEmp=Y$1),Driver!$C$2:$V$17)</f>
        <v>0</v>
      </c>
      <c r="Z119" s="250">
        <f>SUMPRODUCT((Driver!$A$2:$A$17=$A119)*(DriverEmp=Z$1),Driver!$C$2:$V$17)</f>
        <v>0</v>
      </c>
      <c r="AA119" s="250">
        <f>SUMPRODUCT((Driver!$A$2:$A$17=$A119)*(DriverEmp=AA$1),Driver!$C$2:$V$17)</f>
        <v>4.75</v>
      </c>
      <c r="AB119" s="250">
        <f>SUMPRODUCT((Driver!$A$2:$A$17=$A119)*(DriverEmp=AB$1),Driver!$C$2:$V$17)</f>
        <v>0</v>
      </c>
      <c r="AC119" s="250">
        <f>SUMPRODUCT((Driver!$A$2:$A$17=$A119)*(DriverEmp=AC$1),Driver!$C$2:$V$17)</f>
        <v>0</v>
      </c>
      <c r="AD119" s="250">
        <f>SUMPRODUCT((Driver!$A$2:$A$17=$A119)*(DriverEmp=AD$1),Driver!$C$2:$V$17)</f>
        <v>0</v>
      </c>
      <c r="AE119" s="250">
        <f>SUMPRODUCT((Driver!$A$2:$A$17=$A119)*(DriverEmp=AE$1),Driver!$C$2:$V$17)</f>
        <v>0</v>
      </c>
      <c r="AF119" s="250">
        <f>SUMPRODUCT((Driver!$A$2:$A$17=$A119)*(DriverEmp=AF$1),Driver!$C$2:$V$17)</f>
        <v>0</v>
      </c>
      <c r="AG119" s="250">
        <f>SUMPRODUCT((Driver!$A$2:$A$17=$A119)*(DriverEmp=AG$1),Driver!$C$2:$V$17)</f>
        <v>0</v>
      </c>
      <c r="AH119" s="250">
        <f>SUMPRODUCT((Driver!$A$2:$A$17=$A119)*(DriverEmp=AH$1),Driver!$C$2:$V$17)</f>
        <v>0</v>
      </c>
      <c r="AI119" s="250">
        <f>SUMPRODUCT((Driver!$A$2:$A$17=$A119)*(DriverEmp=AI$1),Driver!$C$2:$V$17)</f>
        <v>0</v>
      </c>
      <c r="AJ119" s="250">
        <f>SUMPRODUCT((Driver!$A$2:$A$17=$A119)*(DriverEmp=AJ$1),Driver!$C$2:$V$17)</f>
        <v>0</v>
      </c>
      <c r="AK119" s="250">
        <f>SUMPRODUCT((Driver!$A$2:$A$17=$A119)*(DriverEmp=AK$1),Driver!$C$2:$V$17)</f>
        <v>0</v>
      </c>
      <c r="AL119" s="250">
        <f>SUMPRODUCT((Driver!$A$2:$A$17=$A119)*(DriverEmp=AL$1),Driver!$C$2:$V$17)</f>
        <v>0</v>
      </c>
      <c r="AM119" s="250">
        <f>SUMPRODUCT((Driver!$A$2:$A$17=$A119)*(DriverEmp=AM$1),Driver!$C$2:$V$17)</f>
        <v>0</v>
      </c>
      <c r="AN119" s="250">
        <f>SUMPRODUCT((Driver!$A$2:$A$17=$A119)*(DriverEmp=AN$1),Driver!$C$2:$V$17)</f>
        <v>0</v>
      </c>
      <c r="AO119" s="250">
        <f>SUMPRODUCT((Driver!$A$2:$A$17=$A119)*(DriverEmp=AO$1),Driver!$C$2:$V$17)</f>
        <v>0</v>
      </c>
      <c r="AP119" s="250">
        <f>SUMPRODUCT((Driver!$A$2:$A$17=$A119)*(DriverEmp=AP$1),Driver!$C$2:$V$17)</f>
        <v>0</v>
      </c>
      <c r="AQ119" s="250">
        <f>SUMPRODUCT((Driver!$A$2:$A$17=$A119)*(DriverEmp=AQ$1),Driver!$C$2:$V$17)</f>
        <v>0</v>
      </c>
      <c r="AR119" s="250">
        <f>SUMPRODUCT((Driver!$A$2:$A$17=$A119)*(DriverEmp=AR$1),Driver!$C$2:$V$17)</f>
        <v>0</v>
      </c>
      <c r="AS119" s="250">
        <f>SUMPRODUCT((Driver!$A$2:$A$17=$A119)*(DriverEmp=AS$1),Driver!$C$2:$V$17)</f>
        <v>0</v>
      </c>
      <c r="AT119" s="250">
        <f>SUMPRODUCT((Driver!$A$2:$A$17=$A119)*(DriverEmp=AT$1),Driver!$C$2:$V$17)</f>
        <v>0</v>
      </c>
      <c r="AU119" s="250">
        <f>SUMPRODUCT((Driver!$A$2:$A$17=$A119)*(DriverEmp=AU$1),Driver!$C$2:$V$17)</f>
        <v>0</v>
      </c>
      <c r="AV119" s="250">
        <f>SUMPRODUCT((Driver!$A$2:$A$17=$A119)*(DriverEmp=AV$1),Driver!$C$2:$V$17)</f>
        <v>0</v>
      </c>
      <c r="AW119" s="250">
        <f>SUMPRODUCT((Driver!$A$2:$A$17=$A119)*(DriverEmp=AW$1),Driver!$C$2:$V$17)</f>
        <v>0</v>
      </c>
      <c r="AX119" s="467">
        <f>SUMPRODUCT((Driver!$A$2:$A$17=$A119)*(DriverEmp=AX$1),Driver!$C$2:$V$17)</f>
        <v>0</v>
      </c>
    </row>
    <row r="120" spans="1:52" s="271" customFormat="1" x14ac:dyDescent="0.2">
      <c r="A120" s="247">
        <f>A119</f>
        <v>42546</v>
      </c>
      <c r="B120" s="251" t="str">
        <f>Total!$H$1</f>
        <v>PP</v>
      </c>
      <c r="C120" s="249">
        <f>SUMPRODUCT((PP!$A$2:$A$80=$A120)*(PPEmp=C$1),PP!$D$2:$BD$80)</f>
        <v>0</v>
      </c>
      <c r="D120" s="250">
        <f>SUMPRODUCT((PP!$A$2:$A$80=$A120)*(PPEmp=D$1),PP!$D$2:$BD$80)</f>
        <v>3.25</v>
      </c>
      <c r="E120" s="250">
        <f>SUMPRODUCT((PP!$A$2:$A$80=$A120)*(PPEmp=E$1),PP!$D$2:$BD$80)</f>
        <v>3.75</v>
      </c>
      <c r="F120" s="250">
        <f>SUMPRODUCT((PP!$A$2:$A$80=$A120)*(PPEmp=F$1),PP!$D$2:$BD$80)</f>
        <v>2.75</v>
      </c>
      <c r="G120" s="250">
        <f>SUMPRODUCT((PP!$A$2:$A$80=$A120)*(PPEmp=G$1),PP!$D$2:$BD$80)</f>
        <v>0</v>
      </c>
      <c r="H120" s="250">
        <f>SUMPRODUCT((PP!$A$2:$A$80=$A120)*(PPEmp=H$1),PP!$D$2:$BD$80)</f>
        <v>0</v>
      </c>
      <c r="I120" s="250">
        <f>SUMPRODUCT((PP!$A$2:$A$80=$A120)*(PPEmp=I$1),PP!$D$2:$BD$80)</f>
        <v>0</v>
      </c>
      <c r="J120" s="250">
        <f>SUMPRODUCT((PP!$A$2:$A$80=$A120)*(PPEmp=J$1),PP!$D$2:$BD$80)</f>
        <v>8.5</v>
      </c>
      <c r="K120" s="250">
        <f>SUMPRODUCT((PP!$A$2:$A$80=$A120)*(PPEmp=K$1),PP!$D$2:$BD$80)</f>
        <v>0</v>
      </c>
      <c r="L120" s="250">
        <f>SUMPRODUCT((PP!$A$2:$A$80=$A120)*(PPEmp=L$1),PP!$D$2:$BD$80)</f>
        <v>0</v>
      </c>
      <c r="M120" s="250">
        <f>SUMPRODUCT((PP!$A$2:$A$80=$A120)*(PPEmp=M$1),PP!$D$2:$BD$80)</f>
        <v>0</v>
      </c>
      <c r="N120" s="250">
        <f>SUMPRODUCT((PP!$A$2:$A$80=$A120)*(PPEmp=N$1),PP!$D$2:$BD$80)</f>
        <v>0</v>
      </c>
      <c r="O120" s="250">
        <f>SUMPRODUCT((PP!$A$2:$A$80=$A120)*(PPEmp=O$1),PP!$D$2:$BD$80)</f>
        <v>0</v>
      </c>
      <c r="P120" s="250">
        <f>SUMPRODUCT((PP!$A$2:$A$80=$A120)*(PPEmp=P$1),PP!$D$2:$BD$80)</f>
        <v>0</v>
      </c>
      <c r="Q120" s="250">
        <f>SUMPRODUCT((PP!$A$2:$A$80=$A120)*(PPEmp=Q$1),PP!$D$2:$BD$80)</f>
        <v>0</v>
      </c>
      <c r="R120" s="250">
        <f>SUMPRODUCT((PP!$A$2:$A$80=$A120)*(PPEmp=R$1),PP!$D$2:$BD$80)</f>
        <v>0</v>
      </c>
      <c r="S120" s="250">
        <f>SUMPRODUCT((PP!$A$2:$A$80=$A120)*(PPEmp=S$1),PP!$D$2:$BD$80)</f>
        <v>2.5</v>
      </c>
      <c r="T120" s="250">
        <f>SUMPRODUCT((PP!$A$2:$A$80=$A120)*(PPEmp=T$1),PP!$D$2:$BD$80)</f>
        <v>0</v>
      </c>
      <c r="U120" s="250">
        <f>SUMPRODUCT((PP!$A$2:$A$80=$A120)*(PPEmp=U$1),PP!$D$2:$BD$80)</f>
        <v>0</v>
      </c>
      <c r="V120" s="250">
        <f>SUMPRODUCT((PP!$A$2:$A$80=$A120)*(PPEmp=V$1),PP!$D$2:$BD$80)</f>
        <v>0</v>
      </c>
      <c r="W120" s="250">
        <f>SUMPRODUCT((PP!$A$2:$A$80=$A120)*(PPEmp=W$1),PP!$D$2:$BD$80)</f>
        <v>8.5</v>
      </c>
      <c r="X120" s="250">
        <f>SUMPRODUCT((PP!$A$2:$A$80=$A120)*(PPEmp=X$1),PP!$D$2:$BD$80)</f>
        <v>0</v>
      </c>
      <c r="Y120" s="250">
        <f>SUMPRODUCT((PP!$A$2:$A$80=$A120)*(PPEmp=Y$1),PP!$D$2:$BD$80)</f>
        <v>0</v>
      </c>
      <c r="Z120" s="250">
        <f>SUMPRODUCT((PP!$A$2:$A$80=$A120)*(PPEmp=Z$1),PP!$D$2:$BD$80)</f>
        <v>8.5</v>
      </c>
      <c r="AA120" s="250">
        <f>SUMPRODUCT((PP!$A$2:$A$80=$A120)*(PPEmp=AA$1),PP!$D$2:$BD$80)</f>
        <v>0</v>
      </c>
      <c r="AB120" s="250">
        <f>SUMPRODUCT((PP!$A$2:$A$80=$A120)*(PPEmp=AB$1),PP!$D$2:$BD$80)</f>
        <v>15.25</v>
      </c>
      <c r="AC120" s="250">
        <f>SUMPRODUCT((PP!$A$2:$A$80=$A120)*(PPEmp=AC$1),PP!$D$2:$BD$80)</f>
        <v>0</v>
      </c>
      <c r="AD120" s="250">
        <f>SUMPRODUCT((PP!$A$2:$A$80=$A120)*(PPEmp=AD$1),PP!$D$2:$BD$80)</f>
        <v>0</v>
      </c>
      <c r="AE120" s="250">
        <f>SUMPRODUCT((PP!$A$2:$A$80=$A120)*(PPEmp=AE$1),PP!$D$2:$BD$80)</f>
        <v>9.5500000000000007</v>
      </c>
      <c r="AF120" s="250">
        <f>SUMPRODUCT((PP!$A$2:$A$80=$A120)*(PPEmp=AF$1),PP!$D$2:$BD$80)</f>
        <v>0</v>
      </c>
      <c r="AG120" s="250">
        <f>SUMPRODUCT((PP!$A$2:$A$80=$A120)*(PPEmp=AG$1),PP!$D$2:$BD$80)</f>
        <v>2.75</v>
      </c>
      <c r="AH120" s="250">
        <f>SUMPRODUCT((PP!$A$2:$A$80=$A120)*(PPEmp=AH$1),PP!$D$2:$BD$80)</f>
        <v>0</v>
      </c>
      <c r="AI120" s="250">
        <f>SUMPRODUCT((PP!$A$2:$A$80=$A120)*(PPEmp=AI$1),PP!$D$2:$BD$80)</f>
        <v>0</v>
      </c>
      <c r="AJ120" s="250">
        <f>SUMPRODUCT((PP!$A$2:$A$80=$A120)*(PPEmp=AJ$1),PP!$D$2:$BD$80)</f>
        <v>0</v>
      </c>
      <c r="AK120" s="250">
        <f>SUMPRODUCT((PP!$A$2:$A$80=$A120)*(PPEmp=AK$1),PP!$D$2:$BD$80)</f>
        <v>0</v>
      </c>
      <c r="AL120" s="250">
        <f>SUMPRODUCT((PP!$A$2:$A$80=$A120)*(PPEmp=AL$1),PP!$D$2:$BD$80)</f>
        <v>0</v>
      </c>
      <c r="AM120" s="250">
        <f>SUMPRODUCT((PP!$A$2:$A$80=$A120)*(PPEmp=AM$1),PP!$D$2:$BD$80)</f>
        <v>0</v>
      </c>
      <c r="AN120" s="250">
        <f>SUMPRODUCT((PP!$A$2:$A$80=$A120)*(PPEmp=AN$1),PP!$D$2:$BD$80)</f>
        <v>0</v>
      </c>
      <c r="AO120" s="250">
        <f>SUMPRODUCT((PP!$A$2:$A$80=$A120)*(PPEmp=AO$1),PP!$D$2:$BD$80)</f>
        <v>0</v>
      </c>
      <c r="AP120" s="250">
        <f>SUMPRODUCT((PP!$A$2:$A$80=$A120)*(PPEmp=AP$1),PP!$D$2:$BD$80)</f>
        <v>0</v>
      </c>
      <c r="AQ120" s="250">
        <f>SUMPRODUCT((PP!$A$2:$A$80=$A120)*(PPEmp=AQ$1),PP!$D$2:$BD$80)</f>
        <v>0</v>
      </c>
      <c r="AR120" s="250">
        <f>SUMPRODUCT((PP!$A$2:$A$80=$A120)*(PPEmp=AR$1),PP!$D$2:$BD$80)</f>
        <v>0</v>
      </c>
      <c r="AS120" s="250">
        <f>SUMPRODUCT((PP!$A$2:$A$80=$A120)*(PPEmp=AS$1),PP!$D$2:$BD$80)</f>
        <v>0</v>
      </c>
      <c r="AT120" s="250">
        <f>SUMPRODUCT((PP!$A$2:$A$80=$A120)*(PPEmp=AT$1),PP!$D$2:$BD$80)</f>
        <v>0</v>
      </c>
      <c r="AU120" s="250">
        <f>SUMPRODUCT((PP!$A$2:$A$80=$A120)*(PPEmp=AU$1),PP!$D$2:$BD$80)</f>
        <v>0</v>
      </c>
      <c r="AV120" s="250">
        <f>SUMPRODUCT((PP!$A$2:$A$80=$A120)*(PPEmp=AV$1),PP!$D$2:$BD$80)</f>
        <v>0</v>
      </c>
      <c r="AW120" s="250">
        <f>SUMPRODUCT((PP!$A$2:$A$80=$A120)*(PPEmp=AW$1),PP!$D$2:$BD$80)</f>
        <v>0</v>
      </c>
      <c r="AX120" s="467">
        <f>SUMPRODUCT((PP!$A$2:$A$80=$A120)*(PPEmp=AX$1),PP!$D$2:$BD$80)</f>
        <v>0</v>
      </c>
    </row>
    <row r="121" spans="1:52" s="271" customFormat="1" x14ac:dyDescent="0.2">
      <c r="A121" s="247">
        <f t="shared" si="45"/>
        <v>42546</v>
      </c>
      <c r="B121" s="252" t="str">
        <f>Total!$J$1</f>
        <v>FH</v>
      </c>
      <c r="C121" s="249">
        <f>SUMPRODUCT((FH!$A$2:$A$97=$A121)*(FHEmp=C$1),FH!$E$2:$AZ$97)</f>
        <v>0</v>
      </c>
      <c r="D121" s="250">
        <f>SUMPRODUCT((FH!$A$2:$A$97=$A121)*(FHEmp=D$1),FH!$E$2:$AZ$97)</f>
        <v>0</v>
      </c>
      <c r="E121" s="250">
        <f>SUMPRODUCT((FH!$A$2:$A$97=$A121)*(FHEmp=E$1),FH!$E$2:$AZ$97)</f>
        <v>0</v>
      </c>
      <c r="F121" s="250">
        <f>SUMPRODUCT((FH!$A$2:$A$97=$A121)*(FHEmp=F$1),FH!$E$2:$AZ$97)</f>
        <v>0</v>
      </c>
      <c r="G121" s="250">
        <f>SUMPRODUCT((FH!$A$2:$A$97=$A121)*(FHEmp=G$1),FH!$E$2:$AZ$97)</f>
        <v>0</v>
      </c>
      <c r="H121" s="250">
        <f>SUMPRODUCT((FH!$A$2:$A$97=$A121)*(FHEmp=H$1),FH!$E$2:$AZ$97)</f>
        <v>0</v>
      </c>
      <c r="I121" s="250">
        <f>SUMPRODUCT((FH!$A$2:$A$97=$A121)*(FHEmp=I$1),FH!$E$2:$AZ$97)</f>
        <v>0</v>
      </c>
      <c r="J121" s="250">
        <f>SUMPRODUCT((FH!$A$2:$A$97=$A121)*(FHEmp=J$1),FH!$E$2:$AZ$97)</f>
        <v>0</v>
      </c>
      <c r="K121" s="250">
        <f>SUMPRODUCT((FH!$A$2:$A$97=$A121)*(FHEmp=K$1),FH!$E$2:$AZ$97)</f>
        <v>0</v>
      </c>
      <c r="L121" s="250">
        <f>SUMPRODUCT((FH!$A$2:$A$97=$A121)*(FHEmp=L$1),FH!$E$2:$AZ$97)</f>
        <v>0</v>
      </c>
      <c r="M121" s="250">
        <f>SUMPRODUCT((FH!$A$2:$A$97=$A121)*(FHEmp=M$1),FH!$E$2:$AZ$97)</f>
        <v>0</v>
      </c>
      <c r="N121" s="250">
        <f>SUMPRODUCT((FH!$A$2:$A$97=$A121)*(FHEmp=N$1),FH!$E$2:$AZ$97)</f>
        <v>0</v>
      </c>
      <c r="O121" s="250">
        <f>SUMPRODUCT((FH!$A$2:$A$97=$A121)*(FHEmp=O$1),FH!$E$2:$AZ$97)</f>
        <v>0</v>
      </c>
      <c r="P121" s="250">
        <f>SUMPRODUCT((FH!$A$2:$A$97=$A121)*(FHEmp=P$1),FH!$E$2:$AZ$97)</f>
        <v>0</v>
      </c>
      <c r="Q121" s="250">
        <f>SUMPRODUCT((FH!$A$2:$A$97=$A121)*(FHEmp=Q$1),FH!$E$2:$AZ$97)</f>
        <v>0</v>
      </c>
      <c r="R121" s="250">
        <f>SUMPRODUCT((FH!$A$2:$A$97=$A121)*(FHEmp=R$1),FH!$E$2:$AZ$97)</f>
        <v>0</v>
      </c>
      <c r="S121" s="250">
        <f>SUMPRODUCT((FH!$A$2:$A$97=$A121)*(FHEmp=S$1),FH!$E$2:$AZ$97)</f>
        <v>0</v>
      </c>
      <c r="T121" s="250">
        <f>SUMPRODUCT((FH!$A$2:$A$97=$A121)*(FHEmp=T$1),FH!$E$2:$AZ$97)</f>
        <v>0</v>
      </c>
      <c r="U121" s="250">
        <f>SUMPRODUCT((FH!$A$2:$A$97=$A121)*(FHEmp=U$1),FH!$E$2:$AZ$97)</f>
        <v>0</v>
      </c>
      <c r="V121" s="250">
        <f>SUMPRODUCT((FH!$A$2:$A$97=$A121)*(FHEmp=V$1),FH!$E$2:$AZ$97)</f>
        <v>0</v>
      </c>
      <c r="W121" s="250">
        <f>SUMPRODUCT((FH!$A$2:$A$97=$A121)*(FHEmp=W$1),FH!$E$2:$AZ$97)</f>
        <v>0</v>
      </c>
      <c r="X121" s="250">
        <f>SUMPRODUCT((FH!$A$2:$A$97=$A121)*(FHEmp=X$1),FH!$E$2:$AZ$97)</f>
        <v>0</v>
      </c>
      <c r="Y121" s="250">
        <f>SUMPRODUCT((FH!$A$2:$A$97=$A121)*(FHEmp=Y$1),FH!$E$2:$AZ$97)</f>
        <v>0</v>
      </c>
      <c r="Z121" s="250">
        <f>SUMPRODUCT((FH!$A$2:$A$97=$A121)*(FHEmp=Z$1),FH!$E$2:$AZ$97)</f>
        <v>0</v>
      </c>
      <c r="AA121" s="250">
        <f>SUMPRODUCT((FH!$A$2:$A$97=$A121)*(FHEmp=AA$1),FH!$E$2:$AZ$97)</f>
        <v>0</v>
      </c>
      <c r="AB121" s="250">
        <f>SUMPRODUCT((FH!$A$2:$A$97=$A121)*(FHEmp=AB$1),FH!$E$2:$AZ$97)</f>
        <v>0</v>
      </c>
      <c r="AC121" s="250">
        <f>SUMPRODUCT((FH!$A$2:$A$97=$A121)*(FHEmp=AC$1),FH!$E$2:$AZ$97)</f>
        <v>0</v>
      </c>
      <c r="AD121" s="250">
        <f>SUMPRODUCT((FH!$A$2:$A$97=$A121)*(FHEmp=AD$1),FH!$E$2:$AZ$97)</f>
        <v>0</v>
      </c>
      <c r="AE121" s="250">
        <f>SUMPRODUCT((FH!$A$2:$A$97=$A121)*(FHEmp=AE$1),FH!$E$2:$AZ$97)</f>
        <v>0</v>
      </c>
      <c r="AF121" s="250">
        <f>SUMPRODUCT((FH!$A$2:$A$97=$A121)*(FHEmp=AF$1),FH!$E$2:$AZ$97)</f>
        <v>0</v>
      </c>
      <c r="AG121" s="250">
        <f>SUMPRODUCT((FH!$A$2:$A$97=$A121)*(FHEmp=AG$1),FH!$E$2:$AZ$97)</f>
        <v>0</v>
      </c>
      <c r="AH121" s="250">
        <f>SUMPRODUCT((FH!$A$2:$A$97=$A121)*(FHEmp=AH$1),FH!$E$2:$AZ$97)</f>
        <v>0</v>
      </c>
      <c r="AI121" s="250">
        <f>SUMPRODUCT((FH!$A$2:$A$97=$A121)*(FHEmp=AI$1),FH!$E$2:$AZ$97)</f>
        <v>0</v>
      </c>
      <c r="AJ121" s="250">
        <f>SUMPRODUCT((FH!$A$2:$A$97=$A121)*(FHEmp=AJ$1),FH!$E$2:$AZ$97)</f>
        <v>0</v>
      </c>
      <c r="AK121" s="250">
        <f>SUMPRODUCT((FH!$A$2:$A$97=$A121)*(FHEmp=AK$1),FH!$E$2:$AZ$97)</f>
        <v>0</v>
      </c>
      <c r="AL121" s="250">
        <f>SUMPRODUCT((FH!$A$2:$A$97=$A121)*(FHEmp=AL$1),FH!$E$2:$AZ$97)</f>
        <v>0</v>
      </c>
      <c r="AM121" s="250">
        <f>SUMPRODUCT((FH!$A$2:$A$97=$A121)*(FHEmp=AM$1),FH!$E$2:$AZ$97)</f>
        <v>0</v>
      </c>
      <c r="AN121" s="250">
        <f>SUMPRODUCT((FH!$A$2:$A$97=$A121)*(FHEmp=AN$1),FH!$E$2:$AZ$97)</f>
        <v>0</v>
      </c>
      <c r="AO121" s="250">
        <f>SUMPRODUCT((FH!$A$2:$A$97=$A121)*(FHEmp=AO$1),FH!$E$2:$AZ$97)</f>
        <v>0</v>
      </c>
      <c r="AP121" s="250">
        <f>SUMPRODUCT((FH!$A$2:$A$97=$A121)*(FHEmp=AP$1),FH!$E$2:$AZ$97)</f>
        <v>0</v>
      </c>
      <c r="AQ121" s="250">
        <f>SUMPRODUCT((FH!$A$2:$A$97=$A121)*(FHEmp=AQ$1),FH!$E$2:$AZ$97)</f>
        <v>0</v>
      </c>
      <c r="AR121" s="250">
        <f>SUMPRODUCT((FH!$A$2:$A$97=$A121)*(FHEmp=AR$1),FH!$E$2:$AZ$97)</f>
        <v>0</v>
      </c>
      <c r="AS121" s="250">
        <f>SUMPRODUCT((FH!$A$2:$A$97=$A121)*(FHEmp=AS$1),FH!$E$2:$AZ$97)</f>
        <v>0</v>
      </c>
      <c r="AT121" s="250">
        <f>SUMPRODUCT((FH!$A$2:$A$97=$A121)*(FHEmp=AT$1),FH!$E$2:$AZ$97)</f>
        <v>0</v>
      </c>
      <c r="AU121" s="250">
        <f>SUMPRODUCT((FH!$A$2:$A$97=$A121)*(FHEmp=AU$1),FH!$E$2:$AZ$97)</f>
        <v>0</v>
      </c>
      <c r="AV121" s="250">
        <f>SUMPRODUCT((FH!$A$2:$A$97=$A121)*(FHEmp=AV$1),FH!$E$2:$AZ$97)</f>
        <v>0</v>
      </c>
      <c r="AW121" s="250">
        <f>SUMPRODUCT((FH!$A$2:$A$97=$A121)*(FHEmp=AW$1),FH!$E$2:$AZ$97)</f>
        <v>0</v>
      </c>
      <c r="AX121" s="467">
        <f>SUMPRODUCT((FH!$A$2:$A$97=$A121)*(FHEmp=AX$1),FH!$E$2:$AZ$97)</f>
        <v>0</v>
      </c>
    </row>
    <row r="122" spans="1:52" s="271" customFormat="1" x14ac:dyDescent="0.2">
      <c r="A122" s="247">
        <f t="shared" si="45"/>
        <v>42546</v>
      </c>
      <c r="B122" s="253" t="str">
        <f>Total!$K$1</f>
        <v>T22</v>
      </c>
      <c r="C122" s="249">
        <f>SUMPRODUCT(('T22'!$A$2:$A$97=$A122)*(T22Emp=C$1),'T22'!$E$2:$AZ$97)</f>
        <v>0</v>
      </c>
      <c r="D122" s="250">
        <f>SUMPRODUCT(('T22'!$A$2:$A$97=$A122)*(T22Emp=D$1),'T22'!$E$2:$AZ$97)</f>
        <v>0</v>
      </c>
      <c r="E122" s="250">
        <f>SUMPRODUCT(('T22'!$A$2:$A$97=$A122)*(T22Emp=E$1),'T22'!$E$2:$AZ$97)</f>
        <v>0</v>
      </c>
      <c r="F122" s="250">
        <f>SUMPRODUCT(('T22'!$A$2:$A$97=$A122)*(T22Emp=F$1),'T22'!$E$2:$AZ$97)</f>
        <v>0</v>
      </c>
      <c r="G122" s="250">
        <f>SUMPRODUCT(('T22'!$A$2:$A$97=$A122)*(T22Emp=G$1),'T22'!$E$2:$AZ$97)</f>
        <v>0</v>
      </c>
      <c r="H122" s="250">
        <f>SUMPRODUCT(('T22'!$A$2:$A$97=$A122)*(T22Emp=H$1),'T22'!$E$2:$AZ$97)</f>
        <v>0</v>
      </c>
      <c r="I122" s="250">
        <f>SUMPRODUCT(('T22'!$A$2:$A$97=$A122)*(T22Emp=I$1),'T22'!$E$2:$AZ$97)</f>
        <v>0</v>
      </c>
      <c r="J122" s="250">
        <f>SUMPRODUCT(('T22'!$A$2:$A$97=$A122)*(T22Emp=J$1),'T22'!$E$2:$AZ$97)</f>
        <v>0</v>
      </c>
      <c r="K122" s="250">
        <f>SUMPRODUCT(('T22'!$A$2:$A$97=$A122)*(T22Emp=K$1),'T22'!$E$2:$AZ$97)</f>
        <v>0</v>
      </c>
      <c r="L122" s="250">
        <f>SUMPRODUCT(('T22'!$A$2:$A$97=$A122)*(T22Emp=L$1),'T22'!$E$2:$AZ$97)</f>
        <v>0</v>
      </c>
      <c r="M122" s="250">
        <f>SUMPRODUCT(('T22'!$A$2:$A$97=$A122)*(T22Emp=M$1),'T22'!$E$2:$AZ$97)</f>
        <v>0</v>
      </c>
      <c r="N122" s="250">
        <f>SUMPRODUCT(('T22'!$A$2:$A$97=$A122)*(T22Emp=N$1),'T22'!$E$2:$AZ$97)</f>
        <v>0</v>
      </c>
      <c r="O122" s="250">
        <f>SUMPRODUCT(('T22'!$A$2:$A$97=$A122)*(T22Emp=O$1),'T22'!$E$2:$AZ$97)</f>
        <v>0</v>
      </c>
      <c r="P122" s="250">
        <f>SUMPRODUCT(('T22'!$A$2:$A$97=$A122)*(T22Emp=P$1),'T22'!$E$2:$AZ$97)</f>
        <v>0</v>
      </c>
      <c r="Q122" s="250">
        <f>SUMPRODUCT(('T22'!$A$2:$A$97=$A122)*(T22Emp=Q$1),'T22'!$E$2:$AZ$97)</f>
        <v>0</v>
      </c>
      <c r="R122" s="250">
        <f>SUMPRODUCT(('T22'!$A$2:$A$97=$A122)*(T22Emp=R$1),'T22'!$E$2:$AZ$97)</f>
        <v>0</v>
      </c>
      <c r="S122" s="250">
        <f>SUMPRODUCT(('T22'!$A$2:$A$97=$A122)*(T22Emp=S$1),'T22'!$E$2:$AZ$97)</f>
        <v>0</v>
      </c>
      <c r="T122" s="250">
        <f>SUMPRODUCT(('T22'!$A$2:$A$97=$A122)*(T22Emp=T$1),'T22'!$E$2:$AZ$97)</f>
        <v>0</v>
      </c>
      <c r="U122" s="250">
        <f>SUMPRODUCT(('T22'!$A$2:$A$97=$A122)*(T22Emp=U$1),'T22'!$E$2:$AZ$97)</f>
        <v>0</v>
      </c>
      <c r="V122" s="250">
        <f>SUMPRODUCT(('T22'!$A$2:$A$97=$A122)*(T22Emp=V$1),'T22'!$E$2:$AZ$97)</f>
        <v>0</v>
      </c>
      <c r="W122" s="250">
        <f>SUMPRODUCT(('T22'!$A$2:$A$97=$A122)*(T22Emp=W$1),'T22'!$E$2:$AZ$97)</f>
        <v>0</v>
      </c>
      <c r="X122" s="250">
        <f>SUMPRODUCT(('T22'!$A$2:$A$97=$A122)*(T22Emp=X$1),'T22'!$E$2:$AZ$97)</f>
        <v>0</v>
      </c>
      <c r="Y122" s="250">
        <f>SUMPRODUCT(('T22'!$A$2:$A$97=$A122)*(T22Emp=Y$1),'T22'!$E$2:$AZ$97)</f>
        <v>0</v>
      </c>
      <c r="Z122" s="250">
        <f>SUMPRODUCT(('T22'!$A$2:$A$97=$A122)*(T22Emp=Z$1),'T22'!$E$2:$AZ$97)</f>
        <v>0</v>
      </c>
      <c r="AA122" s="250">
        <f>SUMPRODUCT(('T22'!$A$2:$A$97=$A122)*(T22Emp=AA$1),'T22'!$E$2:$AZ$97)</f>
        <v>0</v>
      </c>
      <c r="AB122" s="250">
        <f>SUMPRODUCT(('T22'!$A$2:$A$97=$A122)*(T22Emp=AB$1),'T22'!$E$2:$AZ$97)</f>
        <v>0</v>
      </c>
      <c r="AC122" s="250">
        <f>SUMPRODUCT(('T22'!$A$2:$A$97=$A122)*(T22Emp=AC$1),'T22'!$E$2:$AZ$97)</f>
        <v>0</v>
      </c>
      <c r="AD122" s="250">
        <f>SUMPRODUCT(('T22'!$A$2:$A$97=$A122)*(T22Emp=AD$1),'T22'!$E$2:$AZ$97)</f>
        <v>0</v>
      </c>
      <c r="AE122" s="250">
        <f>SUMPRODUCT(('T22'!$A$2:$A$97=$A122)*(T22Emp=AE$1),'T22'!$E$2:$AZ$97)</f>
        <v>0</v>
      </c>
      <c r="AF122" s="250">
        <f>SUMPRODUCT(('T22'!$A$2:$A$97=$A122)*(T22Emp=AF$1),'T22'!$E$2:$AZ$97)</f>
        <v>0</v>
      </c>
      <c r="AG122" s="250">
        <f>SUMPRODUCT(('T22'!$A$2:$A$97=$A122)*(T22Emp=AG$1),'T22'!$E$2:$AZ$97)</f>
        <v>0</v>
      </c>
      <c r="AH122" s="250">
        <f>SUMPRODUCT(('T22'!$A$2:$A$97=$A122)*(T22Emp=AH$1),'T22'!$E$2:$AZ$97)</f>
        <v>0</v>
      </c>
      <c r="AI122" s="250">
        <f>SUMPRODUCT(('T22'!$A$2:$A$97=$A122)*(T22Emp=AI$1),'T22'!$E$2:$AZ$97)</f>
        <v>0</v>
      </c>
      <c r="AJ122" s="250">
        <f>SUMPRODUCT(('T22'!$A$2:$A$97=$A122)*(T22Emp=AJ$1),'T22'!$E$2:$AZ$97)</f>
        <v>0</v>
      </c>
      <c r="AK122" s="250">
        <f>SUMPRODUCT(('T22'!$A$2:$A$97=$A122)*(T22Emp=AK$1),'T22'!$E$2:$AZ$97)</f>
        <v>0</v>
      </c>
      <c r="AL122" s="250">
        <f>SUMPRODUCT(('T22'!$A$2:$A$97=$A122)*(T22Emp=AL$1),'T22'!$E$2:$AZ$97)</f>
        <v>0</v>
      </c>
      <c r="AM122" s="250">
        <f>SUMPRODUCT(('T22'!$A$2:$A$97=$A122)*(T22Emp=AM$1),'T22'!$E$2:$AZ$97)</f>
        <v>0</v>
      </c>
      <c r="AN122" s="250">
        <f>SUMPRODUCT(('T22'!$A$2:$A$97=$A122)*(T22Emp=AN$1),'T22'!$E$2:$AZ$97)</f>
        <v>0</v>
      </c>
      <c r="AO122" s="250">
        <f>SUMPRODUCT(('T22'!$A$2:$A$97=$A122)*(T22Emp=AO$1),'T22'!$E$2:$AZ$97)</f>
        <v>0</v>
      </c>
      <c r="AP122" s="250">
        <f>SUMPRODUCT(('T22'!$A$2:$A$97=$A122)*(T22Emp=AP$1),'T22'!$E$2:$AZ$97)</f>
        <v>0</v>
      </c>
      <c r="AQ122" s="250">
        <f>SUMPRODUCT(('T22'!$A$2:$A$97=$A122)*(T22Emp=AQ$1),'T22'!$E$2:$AZ$97)</f>
        <v>0</v>
      </c>
      <c r="AR122" s="250">
        <f>SUMPRODUCT(('T22'!$A$2:$A$97=$A122)*(T22Emp=AR$1),'T22'!$E$2:$AZ$97)</f>
        <v>0</v>
      </c>
      <c r="AS122" s="250">
        <f>SUMPRODUCT(('T22'!$A$2:$A$97=$A122)*(T22Emp=AS$1),'T22'!$E$2:$AZ$97)</f>
        <v>0</v>
      </c>
      <c r="AT122" s="250">
        <f>SUMPRODUCT(('T22'!$A$2:$A$97=$A122)*(T22Emp=AT$1),'T22'!$E$2:$AZ$97)</f>
        <v>0</v>
      </c>
      <c r="AU122" s="250">
        <f>SUMPRODUCT(('T22'!$A$2:$A$97=$A122)*(T22Emp=AU$1),'T22'!$E$2:$AZ$97)</f>
        <v>0</v>
      </c>
      <c r="AV122" s="250">
        <f>SUMPRODUCT(('T22'!$A$2:$A$97=$A122)*(T22Emp=AV$1),'T22'!$E$2:$AZ$97)</f>
        <v>0</v>
      </c>
      <c r="AW122" s="250">
        <f>SUMPRODUCT(('T22'!$A$2:$A$97=$A122)*(T22Emp=AW$1),'T22'!$E$2:$AZ$97)</f>
        <v>0</v>
      </c>
      <c r="AX122" s="467">
        <f>SUMPRODUCT(('T22'!$A$2:$A$97=$A122)*(T22Emp=AX$1),'T22'!$E$2:$AZ$97)</f>
        <v>0</v>
      </c>
    </row>
    <row r="123" spans="1:52" s="271" customFormat="1" x14ac:dyDescent="0.2">
      <c r="A123" s="247">
        <f t="shared" si="45"/>
        <v>42546</v>
      </c>
      <c r="B123" s="254" t="str">
        <f>Total!$L$1</f>
        <v>RF</v>
      </c>
      <c r="C123" s="249">
        <f>SUMPRODUCT((RF!$A$2:$A$17=$A123)*(RFEmp=C$1)*(RF!$H$21:$AO$21="RF Valet"),RF!$H$2:$AO$17)</f>
        <v>0</v>
      </c>
      <c r="D123" s="250">
        <f>SUMPRODUCT((RF!$A$2:$A$17=$A123)*(RFEmp=D$1)*(RF!$H$21:$AO$21="RF Valet"),RF!$H$2:$AO$17)</f>
        <v>0</v>
      </c>
      <c r="E123" s="250">
        <f>SUMPRODUCT((RF!$A$2:$A$17=$A123)*(RFEmp=E$1)*(RF!$H$21:$AO$21="RF Valet"),RF!$H$2:$AO$17)</f>
        <v>0</v>
      </c>
      <c r="F123" s="250">
        <f>SUMPRODUCT((RF!$A$2:$A$17=$A123)*(RFEmp=F$1)*(RF!$H$21:$AO$21="RF Valet"),RF!$H$2:$AO$17)</f>
        <v>0</v>
      </c>
      <c r="G123" s="250">
        <f>SUMPRODUCT((RF!$A$2:$A$17=$A123)*(RFEmp=G$1)*(RF!$H$21:$AO$21="RF Valet"),RF!$H$2:$AO$17)</f>
        <v>0</v>
      </c>
      <c r="H123" s="250">
        <f>SUMPRODUCT((RF!$A$2:$A$17=$A123)*(RFEmp=H$1)*(RF!$H$21:$AO$21="RF Valet"),RF!$H$2:$AO$17)</f>
        <v>0</v>
      </c>
      <c r="I123" s="250">
        <f>SUMPRODUCT((RF!$A$2:$A$17=$A123)*(RFEmp=I$1)*(RF!$H$21:$AO$21="RF Valet"),RF!$H$2:$AO$17)</f>
        <v>0</v>
      </c>
      <c r="J123" s="250">
        <f>SUMPRODUCT((RF!$A$2:$A$17=$A123)*(RFEmp=J$1)*(RF!$H$21:$AO$21="RF Valet"),RF!$H$2:$AO$17)</f>
        <v>0</v>
      </c>
      <c r="K123" s="250">
        <f>SUMPRODUCT((RF!$A$2:$A$17=$A123)*(RFEmp=K$1)*(RF!$H$21:$AO$21="RF Valet"),RF!$H$2:$AO$17)</f>
        <v>0</v>
      </c>
      <c r="L123" s="250">
        <f>SUMPRODUCT((RF!$A$2:$A$17=$A123)*(RFEmp=L$1)*(RF!$H$21:$AO$21="RF Valet"),RF!$H$2:$AO$17)</f>
        <v>0</v>
      </c>
      <c r="M123" s="250">
        <f>SUMPRODUCT((RF!$A$2:$A$17=$A123)*(RFEmp=M$1)*(RF!$H$21:$AO$21="RF Valet"),RF!$H$2:$AO$17)</f>
        <v>0</v>
      </c>
      <c r="N123" s="250">
        <f>SUMPRODUCT((RF!$A$2:$A$17=$A123)*(RFEmp=N$1)*(RF!$H$21:$AO$21="RF Valet"),RF!$H$2:$AO$17)</f>
        <v>0</v>
      </c>
      <c r="O123" s="250">
        <f>SUMPRODUCT((RF!$A$2:$A$17=$A123)*(RFEmp=O$1)*(RF!$H$21:$AO$21="RF Valet"),RF!$H$2:$AO$17)</f>
        <v>0</v>
      </c>
      <c r="P123" s="250">
        <f>SUMPRODUCT((RF!$A$2:$A$17=$A123)*(RFEmp=P$1)*(RF!$H$21:$AO$21="RF Valet"),RF!$H$2:$AO$17)</f>
        <v>0</v>
      </c>
      <c r="Q123" s="250">
        <f>SUMPRODUCT((RF!$A$2:$A$17=$A123)*(RFEmp=Q$1)*(RF!$H$21:$AO$21="RF Valet"),RF!$H$2:$AO$17)</f>
        <v>0</v>
      </c>
      <c r="R123" s="250">
        <f>SUMPRODUCT((RF!$A$2:$A$17=$A123)*(RFEmp=R$1)*(RF!$H$21:$AO$21="RF Valet"),RF!$H$2:$AO$17)</f>
        <v>0</v>
      </c>
      <c r="S123" s="250">
        <f>SUMPRODUCT((RF!$A$2:$A$17=$A123)*(RFEmp=S$1)*(RF!$H$21:$AO$21="RF Valet"),RF!$H$2:$AO$17)</f>
        <v>0</v>
      </c>
      <c r="T123" s="250">
        <f>SUMPRODUCT((RF!$A$2:$A$17=$A123)*(RFEmp=T$1)*(RF!$H$21:$AO$21="RF Valet"),RF!$H$2:$AO$17)</f>
        <v>0</v>
      </c>
      <c r="U123" s="250">
        <f>SUMPRODUCT((RF!$A$2:$A$17=$A123)*(RFEmp=U$1)*(RF!$H$21:$AO$21="RF Valet"),RF!$H$2:$AO$17)</f>
        <v>0</v>
      </c>
      <c r="V123" s="250">
        <f>SUMPRODUCT((RF!$A$2:$A$17=$A123)*(RFEmp=V$1)*(RF!$H$21:$AO$21="RF Valet"),RF!$H$2:$AO$17)</f>
        <v>0</v>
      </c>
      <c r="W123" s="250">
        <f>SUMPRODUCT((RF!$A$2:$A$17=$A123)*(RFEmp=W$1)*(RF!$H$21:$AO$21="RF Valet"),RF!$H$2:$AO$17)</f>
        <v>0</v>
      </c>
      <c r="X123" s="250">
        <f>SUMPRODUCT((RF!$A$2:$A$17=$A123)*(RFEmp=X$1)*(RF!$H$21:$AO$21="RF Valet"),RF!$H$2:$AO$17)</f>
        <v>0</v>
      </c>
      <c r="Y123" s="250">
        <f>SUMPRODUCT((RF!$A$2:$A$17=$A123)*(RFEmp=Y$1)*(RF!$H$21:$AO$21="RF Valet"),RF!$H$2:$AO$17)</f>
        <v>0</v>
      </c>
      <c r="Z123" s="250">
        <f>SUMPRODUCT((RF!$A$2:$A$17=$A123)*(RFEmp=Z$1)*(RF!$H$21:$AO$21="RF Valet"),RF!$H$2:$AO$17)</f>
        <v>0</v>
      </c>
      <c r="AA123" s="250">
        <f>SUMPRODUCT((RF!$A$2:$A$17=$A123)*(RFEmp=AA$1)*(RF!$H$21:$AO$21="RF Valet"),RF!$H$2:$AO$17)</f>
        <v>0</v>
      </c>
      <c r="AB123" s="250">
        <f>SUMPRODUCT((RF!$A$2:$A$17=$A123)*(RFEmp=AB$1)*(RF!$H$21:$AO$21="RF Valet"),RF!$H$2:$AO$17)</f>
        <v>0</v>
      </c>
      <c r="AC123" s="250">
        <f>SUMPRODUCT((RF!$A$2:$A$17=$A123)*(RFEmp=AC$1)*(RF!$H$21:$AO$21="RF Valet"),RF!$H$2:$AO$17)</f>
        <v>0</v>
      </c>
      <c r="AD123" s="250">
        <f>SUMPRODUCT((RF!$A$2:$A$17=$A123)*(RFEmp=AD$1)*(RF!$H$21:$AO$21="RF Valet"),RF!$H$2:$AO$17)</f>
        <v>0</v>
      </c>
      <c r="AE123" s="250">
        <f>SUMPRODUCT((RF!$A$2:$A$17=$A123)*(RFEmp=AE$1)*(RF!$H$21:$AO$21="RF Valet"),RF!$H$2:$AO$17)</f>
        <v>0</v>
      </c>
      <c r="AF123" s="250">
        <f>SUMPRODUCT((RF!$A$2:$A$17=$A123)*(RFEmp=AF$1)*(RF!$H$21:$AO$21="RF Valet"),RF!$H$2:$AO$17)</f>
        <v>0</v>
      </c>
      <c r="AG123" s="250">
        <f>SUMPRODUCT((RF!$A$2:$A$17=$A123)*(RFEmp=AG$1)*(RF!$H$21:$AO$21="RF Valet"),RF!$H$2:$AO$17)</f>
        <v>0</v>
      </c>
      <c r="AH123" s="250">
        <f>SUMPRODUCT((RF!$A$2:$A$17=$A123)*(RFEmp=AH$1)*(RF!$H$21:$AO$21="RF Valet"),RF!$H$2:$AO$17)</f>
        <v>0</v>
      </c>
      <c r="AI123" s="250">
        <f>SUMPRODUCT((RF!$A$2:$A$17=$A123)*(RFEmp=AI$1)*(RF!$H$21:$AO$21="RF Valet"),RF!$H$2:$AO$17)</f>
        <v>0</v>
      </c>
      <c r="AJ123" s="250">
        <f>SUMPRODUCT((RF!$A$2:$A$17=$A123)*(RFEmp=AJ$1)*(RF!$H$21:$AO$21="RF Valet"),RF!$H$2:$AO$17)</f>
        <v>0</v>
      </c>
      <c r="AK123" s="250">
        <f>SUMPRODUCT((RF!$A$2:$A$17=$A123)*(RFEmp=AK$1)*(RF!$H$21:$AO$21="RF Valet"),RF!$H$2:$AO$17)</f>
        <v>0</v>
      </c>
      <c r="AL123" s="250">
        <f>SUMPRODUCT((RF!$A$2:$A$17=$A123)*(RFEmp=AL$1)*(RF!$H$21:$AO$21="RF Valet"),RF!$H$2:$AO$17)</f>
        <v>0</v>
      </c>
      <c r="AM123" s="250">
        <f>SUMPRODUCT((RF!$A$2:$A$17=$A123)*(RFEmp=AM$1)*(RF!$H$21:$AO$21="RF Valet"),RF!$H$2:$AO$17)</f>
        <v>0</v>
      </c>
      <c r="AN123" s="250">
        <f>SUMPRODUCT((RF!$A$2:$A$17=$A123)*(RFEmp=AN$1)*(RF!$H$21:$AO$21="RF Valet"),RF!$H$2:$AO$17)</f>
        <v>0</v>
      </c>
      <c r="AO123" s="250">
        <f>SUMPRODUCT((RF!$A$2:$A$17=$A123)*(RFEmp=AO$1)*(RF!$H$21:$AO$21="RF Valet"),RF!$H$2:$AO$17)</f>
        <v>0</v>
      </c>
      <c r="AP123" s="250">
        <f>SUMPRODUCT((RF!$A$2:$A$17=$A123)*(RFEmp=AP$1)*(RF!$H$21:$AO$21="RF Valet"),RF!$H$2:$AO$17)</f>
        <v>0</v>
      </c>
      <c r="AQ123" s="250">
        <f>SUMPRODUCT((RF!$A$2:$A$17=$A123)*(RFEmp=AQ$1)*(RF!$H$21:$AO$21="RF Valet"),RF!$H$2:$AO$17)</f>
        <v>0</v>
      </c>
      <c r="AR123" s="250">
        <f>SUMPRODUCT((RF!$A$2:$A$17=$A123)*(RFEmp=AR$1)*(RF!$H$21:$AO$21="RF Valet"),RF!$H$2:$AO$17)</f>
        <v>0</v>
      </c>
      <c r="AS123" s="250">
        <f>SUMPRODUCT((RF!$A$2:$A$17=$A123)*(RFEmp=AS$1)*(RF!$H$21:$AO$21="RF Valet"),RF!$H$2:$AO$17)</f>
        <v>0</v>
      </c>
      <c r="AT123" s="250">
        <f>SUMPRODUCT((RF!$A$2:$A$17=$A123)*(RFEmp=AT$1)*(RF!$H$21:$AO$21="RF Valet"),RF!$H$2:$AO$17)</f>
        <v>0</v>
      </c>
      <c r="AU123" s="250">
        <f>SUMPRODUCT((RF!$A$2:$A$17=$A123)*(RFEmp=AU$1)*(RF!$H$21:$AO$21="RF Valet"),RF!$H$2:$AO$17)</f>
        <v>0</v>
      </c>
      <c r="AV123" s="250">
        <f>SUMPRODUCT((RF!$A$2:$A$17=$A123)*(RFEmp=AV$1)*(RF!$H$21:$AO$21="RF Valet"),RF!$H$2:$AO$17)</f>
        <v>0</v>
      </c>
      <c r="AW123" s="250">
        <f>SUMPRODUCT((RF!$A$2:$A$17=$A123)*(RFEmp=AW$1)*(RF!$H$21:$AO$21="RF Valet"),RF!$H$2:$AO$17)</f>
        <v>0</v>
      </c>
      <c r="AX123" s="467">
        <f>SUMPRODUCT((RF!$A$2:$A$17=$A123)*(RFEmp=AX$1)*(RF!$H$21:$AO$21="RF Valet"),RF!$H$2:$AO$17)</f>
        <v>0</v>
      </c>
    </row>
    <row r="124" spans="1:52" s="271" customFormat="1" x14ac:dyDescent="0.2">
      <c r="A124" s="247">
        <f t="shared" si="45"/>
        <v>42546</v>
      </c>
      <c r="B124" s="571" t="s">
        <v>140</v>
      </c>
      <c r="C124" s="249">
        <f>SUMPRODUCT(('RC'!$A$2:$A$17=$A124)*(RCEmp=C$1),'RC'!$D$2:$AK$17)</f>
        <v>0</v>
      </c>
      <c r="D124" s="250">
        <f>SUMPRODUCT(('RC'!$A$2:$A$17=$A124)*(RCEmp=D$1),'RC'!$D$2:$AK$17)</f>
        <v>0</v>
      </c>
      <c r="E124" s="250">
        <f>SUMPRODUCT(('RC'!$A$2:$A$17=$A124)*(RCEmp=E$1),'RC'!$D$2:$AK$17)</f>
        <v>0</v>
      </c>
      <c r="F124" s="250">
        <f>SUMPRODUCT(('RC'!$A$2:$A$17=$A124)*(RCEmp=F$1),'RC'!$D$2:$AK$17)</f>
        <v>0</v>
      </c>
      <c r="G124" s="250">
        <f>SUMPRODUCT(('RC'!$A$2:$A$17=$A124)*(RCEmp=G$1),'RC'!$D$2:$AK$17)</f>
        <v>0</v>
      </c>
      <c r="H124" s="250">
        <f>SUMPRODUCT(('RC'!$A$2:$A$17=$A124)*(RCEmp=H$1),'RC'!$D$2:$AK$17)</f>
        <v>0</v>
      </c>
      <c r="I124" s="250">
        <f>SUMPRODUCT(('RC'!$A$2:$A$17=$A124)*(RCEmp=I$1),'RC'!$D$2:$AK$17)</f>
        <v>0</v>
      </c>
      <c r="J124" s="250">
        <f>SUMPRODUCT(('RC'!$A$2:$A$17=$A124)*(RCEmp=J$1),'RC'!$D$2:$AK$17)</f>
        <v>0</v>
      </c>
      <c r="K124" s="250">
        <f>SUMPRODUCT(('RC'!$A$2:$A$17=$A124)*(RCEmp=K$1),'RC'!$D$2:$AK$17)</f>
        <v>0</v>
      </c>
      <c r="L124" s="250">
        <f>SUMPRODUCT(('RC'!$A$2:$A$17=$A124)*(RCEmp=L$1),'RC'!$D$2:$AK$17)</f>
        <v>0</v>
      </c>
      <c r="M124" s="250">
        <f>SUMPRODUCT(('RC'!$A$2:$A$17=$A124)*(RCEmp=M$1),'RC'!$D$2:$AK$17)</f>
        <v>0</v>
      </c>
      <c r="N124" s="250">
        <f>SUMPRODUCT(('RC'!$A$2:$A$17=$A124)*(RCEmp=N$1),'RC'!$D$2:$AK$17)</f>
        <v>10.25</v>
      </c>
      <c r="O124" s="250">
        <f>SUMPRODUCT(('RC'!$A$2:$A$17=$A124)*(RCEmp=O$1),'RC'!$D$2:$AK$17)</f>
        <v>0</v>
      </c>
      <c r="P124" s="250">
        <f>SUMPRODUCT(('RC'!$A$2:$A$17=$A124)*(RCEmp=P$1),'RC'!$D$2:$AK$17)</f>
        <v>0</v>
      </c>
      <c r="Q124" s="250">
        <f>SUMPRODUCT(('RC'!$A$2:$A$17=$A124)*(RCEmp=Q$1),'RC'!$D$2:$AK$17)</f>
        <v>0</v>
      </c>
      <c r="R124" s="250">
        <f>SUMPRODUCT(('RC'!$A$2:$A$17=$A124)*(RCEmp=R$1),'RC'!$D$2:$AK$17)</f>
        <v>0</v>
      </c>
      <c r="S124" s="250">
        <f>SUMPRODUCT(('RC'!$A$2:$A$17=$A124)*(RCEmp=S$1),'RC'!$D$2:$AK$17)</f>
        <v>0</v>
      </c>
      <c r="T124" s="250">
        <f>SUMPRODUCT(('RC'!$A$2:$A$17=$A124)*(RCEmp=T$1),'RC'!$D$2:$AK$17)</f>
        <v>0</v>
      </c>
      <c r="U124" s="250">
        <f>SUMPRODUCT(('RC'!$A$2:$A$17=$A124)*(RCEmp=U$1),'RC'!$D$2:$AK$17)</f>
        <v>0</v>
      </c>
      <c r="V124" s="250">
        <f>SUMPRODUCT(('RC'!$A$2:$A$17=$A124)*(RCEmp=V$1),'RC'!$D$2:$AK$17)</f>
        <v>0</v>
      </c>
      <c r="W124" s="250">
        <f>SUMPRODUCT(('RC'!$A$2:$A$17=$A124)*(RCEmp=W$1),'RC'!$D$2:$AK$17)</f>
        <v>0</v>
      </c>
      <c r="X124" s="250">
        <f>SUMPRODUCT(('RC'!$A$2:$A$17=$A124)*(RCEmp=X$1),'RC'!$D$2:$AK$17)</f>
        <v>0</v>
      </c>
      <c r="Y124" s="250">
        <f>SUMPRODUCT(('RC'!$A$2:$A$17=$A124)*(RCEmp=Y$1),'RC'!$D$2:$AK$17)</f>
        <v>0</v>
      </c>
      <c r="Z124" s="250">
        <f>SUMPRODUCT(('RC'!$A$2:$A$17=$A124)*(RCEmp=Z$1),'RC'!$D$2:$AK$17)</f>
        <v>0</v>
      </c>
      <c r="AA124" s="250">
        <f>SUMPRODUCT(('RC'!$A$2:$A$17=$A124)*(RCEmp=AA$1),'RC'!$D$2:$AK$17)</f>
        <v>0</v>
      </c>
      <c r="AB124" s="250">
        <f>SUMPRODUCT(('RC'!$A$2:$A$17=$A124)*(RCEmp=AB$1),'RC'!$D$2:$AK$17)</f>
        <v>0</v>
      </c>
      <c r="AC124" s="250">
        <f>SUMPRODUCT(('RC'!$A$2:$A$17=$A124)*(RCEmp=AC$1),'RC'!$D$2:$AK$17)</f>
        <v>0</v>
      </c>
      <c r="AD124" s="250">
        <f>SUMPRODUCT(('RC'!$A$2:$A$17=$A124)*(RCEmp=AD$1),'RC'!$D$2:$AK$17)</f>
        <v>0</v>
      </c>
      <c r="AE124" s="250">
        <f>SUMPRODUCT(('RC'!$A$2:$A$17=$A124)*(RCEmp=AE$1),'RC'!$D$2:$AK$17)</f>
        <v>0</v>
      </c>
      <c r="AF124" s="250">
        <f>SUMPRODUCT(('RC'!$A$2:$A$17=$A124)*(RCEmp=AF$1),'RC'!$D$2:$AK$17)</f>
        <v>0</v>
      </c>
      <c r="AG124" s="250">
        <f>SUMPRODUCT(('RC'!$A$2:$A$17=$A124)*(RCEmp=AG$1),'RC'!$D$2:$AK$17)</f>
        <v>0</v>
      </c>
      <c r="AH124" s="250">
        <f>SUMPRODUCT(('RC'!$A$2:$A$17=$A124)*(RCEmp=AH$1),'RC'!$D$2:$AK$17)</f>
        <v>0</v>
      </c>
      <c r="AI124" s="250">
        <f>SUMPRODUCT(('RC'!$A$2:$A$17=$A124)*(RCEmp=AI$1),'RC'!$D$2:$AK$17)</f>
        <v>0</v>
      </c>
      <c r="AJ124" s="250">
        <f>SUMPRODUCT(('RC'!$A$2:$A$17=$A124)*(RCEmp=AJ$1),'RC'!$D$2:$AK$17)</f>
        <v>0</v>
      </c>
      <c r="AK124" s="250">
        <f>SUMPRODUCT(('RC'!$A$2:$A$17=$A124)*(RCEmp=AK$1),'RC'!$D$2:$AK$17)</f>
        <v>4.5</v>
      </c>
      <c r="AL124" s="250">
        <f>SUMPRODUCT(('RC'!$A$2:$A$17=$A124)*(RCEmp=AL$1),'RC'!$D$2:$AK$17)</f>
        <v>0</v>
      </c>
      <c r="AM124" s="250">
        <f>SUMPRODUCT(('RC'!$A$2:$A$17=$A124)*(RCEmp=AM$1),'RC'!$D$2:$AK$17)</f>
        <v>0</v>
      </c>
      <c r="AN124" s="250">
        <f>SUMPRODUCT(('RC'!$A$2:$A$17=$A124)*(RCEmp=AN$1),'RC'!$D$2:$AK$17)</f>
        <v>0</v>
      </c>
      <c r="AO124" s="250">
        <f>SUMPRODUCT(('RC'!$A$2:$A$17=$A124)*(RCEmp=AO$1),'RC'!$D$2:$AK$17)</f>
        <v>0</v>
      </c>
      <c r="AP124" s="250">
        <f>SUMPRODUCT(('RC'!$A$2:$A$17=$A124)*(RCEmp=AP$1),'RC'!$D$2:$AK$17)</f>
        <v>0</v>
      </c>
      <c r="AQ124" s="250">
        <f>SUMPRODUCT(('RC'!$A$2:$A$17=$A124)*(RCEmp=AQ$1),'RC'!$D$2:$AK$17)</f>
        <v>0</v>
      </c>
      <c r="AR124" s="250">
        <f>SUMPRODUCT(('RC'!$A$2:$A$17=$A124)*(RCEmp=AR$1),'RC'!$D$2:$AK$17)</f>
        <v>0</v>
      </c>
      <c r="AS124" s="250">
        <f>SUMPRODUCT(('RC'!$A$2:$A$17=$A124)*(RCEmp=AS$1),'RC'!$D$2:$AK$17)</f>
        <v>0</v>
      </c>
      <c r="AT124" s="250">
        <f>SUMPRODUCT(('RC'!$A$2:$A$17=$A124)*(RCEmp=AT$1),'RC'!$D$2:$AK$17)</f>
        <v>0</v>
      </c>
      <c r="AU124" s="250">
        <f>SUMPRODUCT(('RC'!$A$2:$A$17=$A124)*(RCEmp=AU$1),'RC'!$D$2:$AK$17)</f>
        <v>0</v>
      </c>
      <c r="AV124" s="250">
        <f>SUMPRODUCT(('RC'!$A$2:$A$17=$A124)*(RCEmp=AV$1),'RC'!$D$2:$AK$17)</f>
        <v>0</v>
      </c>
      <c r="AW124" s="250">
        <f>SUMPRODUCT(('RC'!$A$2:$A$17=$A124)*(RCEmp=AW$1),'RC'!$D$2:$AK$17)</f>
        <v>0</v>
      </c>
      <c r="AX124" s="467">
        <f>SUMPRODUCT(('RC'!$A$2:$A$17=$A124)*(RCEmp=AX$1),'RC'!$D$2:$AK$17)</f>
        <v>0</v>
      </c>
    </row>
    <row r="125" spans="1:52" s="271" customFormat="1" x14ac:dyDescent="0.2">
      <c r="A125" s="247">
        <f t="shared" si="45"/>
        <v>42546</v>
      </c>
      <c r="B125" s="614" t="s">
        <v>155</v>
      </c>
      <c r="C125" s="249">
        <f>SUMPRODUCT((HoO!$A$2:$A$34=$A125)*(HoOEmp=C$1),HoO!$E$2:$Y$34)</f>
        <v>0</v>
      </c>
      <c r="D125" s="250">
        <f>SUMPRODUCT((HoO!$A$2:$A$34=$A125)*(HoOEmp=D$1),HoO!$E$2:$Y$34)</f>
        <v>0</v>
      </c>
      <c r="E125" s="250">
        <f>SUMPRODUCT((HoO!$A$2:$A$34=$A125)*(HoOEmp=E$1),HoO!$E$2:$Y$34)</f>
        <v>0</v>
      </c>
      <c r="F125" s="250">
        <f>SUMPRODUCT((HoO!$A$2:$A$34=$A125)*(HoOEmp=F$1),HoO!$E$2:$Y$34)</f>
        <v>0</v>
      </c>
      <c r="G125" s="250">
        <f>SUMPRODUCT((HoO!$A$2:$A$34=$A125)*(HoOEmp=G$1),HoO!$E$2:$Y$34)</f>
        <v>0</v>
      </c>
      <c r="H125" s="250">
        <f>SUMPRODUCT((HoO!$A$2:$A$34=$A125)*(HoOEmp=H$1),HoO!$E$2:$Y$34)</f>
        <v>4.25</v>
      </c>
      <c r="I125" s="250">
        <f>SUMPRODUCT((HoO!$A$2:$A$34=$A125)*(HoOEmp=I$1),HoO!$E$2:$Y$34)</f>
        <v>0</v>
      </c>
      <c r="J125" s="250">
        <f>SUMPRODUCT((HoO!$A$2:$A$34=$A125)*(HoOEmp=J$1),HoO!$E$2:$Y$34)</f>
        <v>0</v>
      </c>
      <c r="K125" s="250">
        <f>SUMPRODUCT((HoO!$A$2:$A$34=$A125)*(HoOEmp=K$1),HoO!$E$2:$Y$34)</f>
        <v>0</v>
      </c>
      <c r="L125" s="250">
        <f>SUMPRODUCT((HoO!$A$2:$A$34=$A125)*(HoOEmp=L$1),HoO!$E$2:$Y$34)</f>
        <v>0</v>
      </c>
      <c r="M125" s="250">
        <f>SUMPRODUCT((HoO!$A$2:$A$34=$A125)*(HoOEmp=M$1),HoO!$E$2:$Y$34)</f>
        <v>0</v>
      </c>
      <c r="N125" s="250">
        <f>SUMPRODUCT((HoO!$A$2:$A$34=$A125)*(HoOEmp=N$1),HoO!$E$2:$Y$34)</f>
        <v>0</v>
      </c>
      <c r="O125" s="250">
        <f>SUMPRODUCT((HoO!$A$2:$A$34=$A125)*(HoOEmp=O$1),HoO!$E$2:$Y$34)</f>
        <v>0</v>
      </c>
      <c r="P125" s="250">
        <f>SUMPRODUCT((HoO!$A$2:$A$34=$A125)*(HoOEmp=P$1),HoO!$E$2:$Y$34)</f>
        <v>0</v>
      </c>
      <c r="Q125" s="250">
        <f>SUMPRODUCT((HoO!$A$2:$A$34=$A125)*(HoOEmp=Q$1),HoO!$E$2:$Y$34)</f>
        <v>0</v>
      </c>
      <c r="R125" s="250">
        <f>SUMPRODUCT((HoO!$A$2:$A$34=$A125)*(HoOEmp=R$1),HoO!$E$2:$Y$34)</f>
        <v>0</v>
      </c>
      <c r="S125" s="250">
        <f>SUMPRODUCT((HoO!$A$2:$A$34=$A125)*(HoOEmp=S$1),HoO!$E$2:$Y$34)</f>
        <v>0</v>
      </c>
      <c r="T125" s="250">
        <f>SUMPRODUCT((HoO!$A$2:$A$34=$A125)*(HoOEmp=T$1),HoO!$E$2:$Y$34)</f>
        <v>0</v>
      </c>
      <c r="U125" s="250">
        <f>SUMPRODUCT((HoO!$A$2:$A$34=$A125)*(HoOEmp=U$1),HoO!$E$2:$Y$34)</f>
        <v>0</v>
      </c>
      <c r="V125" s="250">
        <f>SUMPRODUCT((HoO!$A$2:$A$34=$A125)*(HoOEmp=V$1),HoO!$E$2:$Y$34)</f>
        <v>0</v>
      </c>
      <c r="W125" s="250">
        <f>SUMPRODUCT((HoO!$A$2:$A$34=$A125)*(HoOEmp=W$1),HoO!$E$2:$Y$34)</f>
        <v>0</v>
      </c>
      <c r="X125" s="250">
        <f>SUMPRODUCT((HoO!$A$2:$A$34=$A125)*(HoOEmp=X$1),HoO!$E$2:$Y$34)</f>
        <v>0</v>
      </c>
      <c r="Y125" s="250">
        <f>SUMPRODUCT((HoO!$A$2:$A$34=$A125)*(HoOEmp=Y$1),HoO!$E$2:$Y$34)</f>
        <v>0</v>
      </c>
      <c r="Z125" s="250">
        <f>SUMPRODUCT((HoO!$A$2:$A$34=$A125)*(HoOEmp=Z$1),HoO!$E$2:$Y$34)</f>
        <v>0</v>
      </c>
      <c r="AA125" s="250">
        <f>SUMPRODUCT((HoO!$A$2:$A$34=$A125)*(HoOEmp=AA$1),HoO!$E$2:$Y$34)</f>
        <v>0</v>
      </c>
      <c r="AB125" s="250">
        <f>SUMPRODUCT((HoO!$A$2:$A$34=$A125)*(HoOEmp=AB$1),HoO!$E$2:$Y$34)</f>
        <v>0</v>
      </c>
      <c r="AC125" s="250">
        <f>SUMPRODUCT((HoO!$A$2:$A$34=$A125)*(HoOEmp=AC$1),HoO!$E$2:$Y$34)</f>
        <v>0</v>
      </c>
      <c r="AD125" s="250">
        <f>SUMPRODUCT((HoO!$A$2:$A$34=$A125)*(HoOEmp=AD$1),HoO!$E$2:$Y$34)</f>
        <v>0</v>
      </c>
      <c r="AE125" s="250">
        <f>SUMPRODUCT((HoO!$A$2:$A$34=$A125)*(HoOEmp=AE$1),HoO!$E$2:$Y$34)</f>
        <v>0</v>
      </c>
      <c r="AF125" s="250">
        <f>SUMPRODUCT((HoO!$A$2:$A$34=$A125)*(HoOEmp=AF$1),HoO!$E$2:$Y$34)</f>
        <v>0</v>
      </c>
      <c r="AG125" s="250">
        <f>SUMPRODUCT((HoO!$A$2:$A$34=$A125)*(HoOEmp=AG$1),HoO!$E$2:$Y$34)</f>
        <v>0</v>
      </c>
      <c r="AH125" s="250">
        <f>SUMPRODUCT((HoO!$A$2:$A$34=$A125)*(HoOEmp=AH$1),HoO!$E$2:$Y$34)</f>
        <v>0</v>
      </c>
      <c r="AI125" s="250">
        <f>SUMPRODUCT((HoO!$A$2:$A$34=$A125)*(HoOEmp=AI$1),HoO!$E$2:$Y$34)</f>
        <v>0</v>
      </c>
      <c r="AJ125" s="250">
        <f>SUMPRODUCT((HoO!$A$2:$A$34=$A125)*(HoOEmp=AJ$1),HoO!$E$2:$Y$34)</f>
        <v>0</v>
      </c>
      <c r="AK125" s="250">
        <f>SUMPRODUCT((HoO!$A$2:$A$34=$A125)*(HoOEmp=AK$1),HoO!$E$2:$Y$34)</f>
        <v>0</v>
      </c>
      <c r="AL125" s="250">
        <f>SUMPRODUCT((HoO!$A$2:$A$34=$A125)*(HoOEmp=AL$1),HoO!$E$2:$Y$34)</f>
        <v>0</v>
      </c>
      <c r="AM125" s="250">
        <f>SUMPRODUCT((HoO!$A$2:$A$34=$A125)*(HoOEmp=AM$1),HoO!$E$2:$Y$34)</f>
        <v>0</v>
      </c>
      <c r="AN125" s="250">
        <f>SUMPRODUCT((HoO!$A$2:$A$34=$A125)*(HoOEmp=AN$1),HoO!$E$2:$Y$34)</f>
        <v>0</v>
      </c>
      <c r="AO125" s="250">
        <f>SUMPRODUCT((HoO!$A$2:$A$34=$A125)*(HoOEmp=AO$1),HoO!$E$2:$Y$34)</f>
        <v>0</v>
      </c>
      <c r="AP125" s="250">
        <f>SUMPRODUCT((HoO!$A$2:$A$34=$A125)*(HoOEmp=AP$1),HoO!$E$2:$Y$34)</f>
        <v>0</v>
      </c>
      <c r="AQ125" s="250">
        <f>SUMPRODUCT((HoO!$A$2:$A$34=$A125)*(HoOEmp=AQ$1),HoO!$E$2:$Y$34)</f>
        <v>0</v>
      </c>
      <c r="AR125" s="250">
        <f>SUMPRODUCT((HoO!$A$2:$A$34=$A125)*(HoOEmp=AR$1),HoO!$E$2:$Y$34)</f>
        <v>0</v>
      </c>
      <c r="AS125" s="250">
        <f>SUMPRODUCT((HoO!$A$2:$A$34=$A125)*(HoOEmp=AS$1),HoO!$E$2:$Y$34)</f>
        <v>0</v>
      </c>
      <c r="AT125" s="250">
        <f>SUMPRODUCT((HoO!$A$2:$A$34=$A125)*(HoOEmp=AT$1),HoO!$E$2:$Y$34)</f>
        <v>0</v>
      </c>
      <c r="AU125" s="250">
        <f>SUMPRODUCT((HoO!$A$2:$A$34=$A125)*(HoOEmp=AU$1),HoO!$E$2:$Y$34)</f>
        <v>0</v>
      </c>
      <c r="AV125" s="250">
        <f>SUMPRODUCT((HoO!$A$2:$A$34=$A125)*(HoOEmp=AV$1),HoO!$E$2:$Y$34)</f>
        <v>0</v>
      </c>
      <c r="AW125" s="250">
        <f>SUMPRODUCT((HoO!$A$2:$A$34=$A125)*(HoOEmp=AW$1),HoO!$E$2:$Y$34)</f>
        <v>0</v>
      </c>
      <c r="AX125" s="467">
        <f>SUMPRODUCT((HoO!$A$2:$A$34=$A125)*(HoOEmp=AX$1),HoO!$E$2:$Y$34)</f>
        <v>0</v>
      </c>
    </row>
    <row r="126" spans="1:52" s="271" customFormat="1" x14ac:dyDescent="0.2">
      <c r="A126" s="247">
        <f t="shared" si="45"/>
        <v>42546</v>
      </c>
      <c r="B126" s="255" t="s">
        <v>74</v>
      </c>
      <c r="C126" s="249">
        <f>SUMPRODUCT((TM!$A$2:$A$17=$A126)*(TMEmp=C$1),TM!$D$2:$AK$17)</f>
        <v>0</v>
      </c>
      <c r="D126" s="250">
        <f>SUMPRODUCT((TM!$A$2:$A$17=$A126)*(TMEmp=D$1),TM!$D$2:$AK$17)</f>
        <v>0</v>
      </c>
      <c r="E126" s="250">
        <f>SUMPRODUCT((TM!$A$2:$A$17=$A126)*(TMEmp=E$1),TM!$D$2:$AK$17)</f>
        <v>0</v>
      </c>
      <c r="F126" s="250">
        <f>SUMPRODUCT((TM!$A$2:$A$17=$A126)*(TMEmp=F$1),TM!$D$2:$AK$17)</f>
        <v>0</v>
      </c>
      <c r="G126" s="250">
        <f>SUMPRODUCT((TM!$A$2:$A$17=$A126)*(TMEmp=G$1),TM!$D$2:$AK$17)</f>
        <v>0</v>
      </c>
      <c r="H126" s="250">
        <f>SUMPRODUCT((TM!$A$2:$A$17=$A126)*(TMEmp=H$1),TM!$D$2:$AK$17)</f>
        <v>0</v>
      </c>
      <c r="I126" s="250">
        <f>SUMPRODUCT((TM!$A$2:$A$17=$A126)*(TMEmp=I$1),TM!$D$2:$AK$17)</f>
        <v>0</v>
      </c>
      <c r="J126" s="250">
        <f>SUMPRODUCT((TM!$A$2:$A$17=$A126)*(TMEmp=J$1),TM!$D$2:$AK$17)</f>
        <v>0</v>
      </c>
      <c r="K126" s="250">
        <f>SUMPRODUCT((TM!$A$2:$A$17=$A126)*(TMEmp=K$1),TM!$D$2:$AK$17)</f>
        <v>0</v>
      </c>
      <c r="L126" s="250">
        <f>SUMPRODUCT((TM!$A$2:$A$17=$A126)*(TMEmp=L$1),TM!$D$2:$AK$17)</f>
        <v>0</v>
      </c>
      <c r="M126" s="250">
        <f>SUMPRODUCT((TM!$A$2:$A$17=$A126)*(TMEmp=M$1),TM!$D$2:$AK$17)</f>
        <v>0</v>
      </c>
      <c r="N126" s="250">
        <f>SUMPRODUCT((TM!$A$2:$A$17=$A126)*(TMEmp=N$1),TM!$D$2:$AK$17)</f>
        <v>0</v>
      </c>
      <c r="O126" s="250">
        <f>SUMPRODUCT((TM!$A$2:$A$17=$A126)*(TMEmp=O$1),TM!$D$2:$AK$17)</f>
        <v>0</v>
      </c>
      <c r="P126" s="250">
        <f>SUMPRODUCT((TM!$A$2:$A$17=$A126)*(TMEmp=P$1),TM!$D$2:$AK$17)</f>
        <v>0</v>
      </c>
      <c r="Q126" s="250">
        <f>SUMPRODUCT((TM!$A$2:$A$17=$A126)*(TMEmp=Q$1),TM!$D$2:$AK$17)</f>
        <v>0</v>
      </c>
      <c r="R126" s="250">
        <f>SUMPRODUCT((TM!$A$2:$A$17=$A126)*(TMEmp=R$1),TM!$D$2:$AK$17)</f>
        <v>0</v>
      </c>
      <c r="S126" s="250">
        <f>SUMPRODUCT((TM!$A$2:$A$17=$A126)*(TMEmp=S$1),TM!$D$2:$AK$17)</f>
        <v>0</v>
      </c>
      <c r="T126" s="250">
        <f>SUMPRODUCT((TM!$A$2:$A$17=$A126)*(TMEmp=T$1),TM!$D$2:$AK$17)</f>
        <v>0</v>
      </c>
      <c r="U126" s="250">
        <f>SUMPRODUCT((TM!$A$2:$A$17=$A126)*(TMEmp=U$1),TM!$D$2:$AK$17)</f>
        <v>0</v>
      </c>
      <c r="V126" s="250">
        <f>SUMPRODUCT((TM!$A$2:$A$17=$A126)*(TMEmp=V$1),TM!$D$2:$AK$17)</f>
        <v>0</v>
      </c>
      <c r="W126" s="250">
        <f>SUMPRODUCT((TM!$A$2:$A$17=$A126)*(TMEmp=W$1),TM!$D$2:$AK$17)</f>
        <v>0</v>
      </c>
      <c r="X126" s="250">
        <f>SUMPRODUCT((TM!$A$2:$A$17=$A126)*(TMEmp=X$1),TM!$D$2:$AK$17)</f>
        <v>0</v>
      </c>
      <c r="Y126" s="250">
        <f>SUMPRODUCT((TM!$A$2:$A$17=$A126)*(TMEmp=Y$1),TM!$D$2:$AK$17)</f>
        <v>0</v>
      </c>
      <c r="Z126" s="250">
        <f>SUMPRODUCT((TM!$A$2:$A$17=$A126)*(TMEmp=Z$1),TM!$D$2:$AK$17)</f>
        <v>0</v>
      </c>
      <c r="AA126" s="250">
        <f>SUMPRODUCT((TM!$A$2:$A$17=$A126)*(TMEmp=AA$1),TM!$D$2:$AK$17)</f>
        <v>0</v>
      </c>
      <c r="AB126" s="250">
        <f>SUMPRODUCT((TM!$A$2:$A$17=$A126)*(TMEmp=AB$1),TM!$D$2:$AK$17)</f>
        <v>0</v>
      </c>
      <c r="AC126" s="250">
        <f>SUMPRODUCT((TM!$A$2:$A$17=$A126)*(TMEmp=AC$1),TM!$D$2:$AK$17)</f>
        <v>0</v>
      </c>
      <c r="AD126" s="250">
        <f>SUMPRODUCT((TM!$A$2:$A$17=$A126)*(TMEmp=AD$1),TM!$D$2:$AK$17)</f>
        <v>0</v>
      </c>
      <c r="AE126" s="250">
        <f>SUMPRODUCT((TM!$A$2:$A$17=$A126)*(TMEmp=AE$1),TM!$D$2:$AK$17)</f>
        <v>0</v>
      </c>
      <c r="AF126" s="250">
        <f>SUMPRODUCT((TM!$A$2:$A$17=$A126)*(TMEmp=AF$1),TM!$D$2:$AK$17)</f>
        <v>0</v>
      </c>
      <c r="AG126" s="250">
        <f>SUMPRODUCT((TM!$A$2:$A$17=$A126)*(TMEmp=AG$1),TM!$D$2:$AK$17)</f>
        <v>0</v>
      </c>
      <c r="AH126" s="250">
        <f>SUMPRODUCT((TM!$A$2:$A$17=$A126)*(TMEmp=AH$1),TM!$D$2:$AK$17)</f>
        <v>0</v>
      </c>
      <c r="AI126" s="250">
        <f>SUMPRODUCT((TM!$A$2:$A$17=$A126)*(TMEmp=AI$1),TM!$D$2:$AK$17)</f>
        <v>0</v>
      </c>
      <c r="AJ126" s="250">
        <f>SUMPRODUCT((TM!$A$2:$A$17=$A126)*(TMEmp=AJ$1),TM!$D$2:$AK$17)</f>
        <v>0</v>
      </c>
      <c r="AK126" s="250">
        <f>SUMPRODUCT((TM!$A$2:$A$17=$A126)*(TMEmp=AK$1),TM!$D$2:$AK$17)</f>
        <v>0</v>
      </c>
      <c r="AL126" s="250">
        <f>SUMPRODUCT((TM!$A$2:$A$17=$A126)*(TMEmp=AL$1),TM!$D$2:$AK$17)</f>
        <v>0</v>
      </c>
      <c r="AM126" s="250">
        <f>SUMPRODUCT((TM!$A$2:$A$17=$A126)*(TMEmp=AM$1),TM!$D$2:$AK$17)</f>
        <v>0</v>
      </c>
      <c r="AN126" s="250">
        <f>SUMPRODUCT((TM!$A$2:$A$17=$A126)*(TMEmp=AN$1),TM!$D$2:$AK$17)</f>
        <v>0</v>
      </c>
      <c r="AO126" s="250">
        <f>SUMPRODUCT((TM!$A$2:$A$17=$A126)*(TMEmp=AO$1),TM!$D$2:$AK$17)</f>
        <v>0</v>
      </c>
      <c r="AP126" s="250">
        <f>SUMPRODUCT((TM!$A$2:$A$17=$A126)*(TMEmp=AP$1),TM!$D$2:$AK$17)</f>
        <v>0</v>
      </c>
      <c r="AQ126" s="250">
        <f>SUMPRODUCT((TM!$A$2:$A$17=$A126)*(TMEmp=AQ$1),TM!$D$2:$AK$17)</f>
        <v>0</v>
      </c>
      <c r="AR126" s="250">
        <f>SUMPRODUCT((TM!$A$2:$A$17=$A126)*(TMEmp=AR$1),TM!$D$2:$AK$17)</f>
        <v>0</v>
      </c>
      <c r="AS126" s="250">
        <f>SUMPRODUCT((TM!$A$2:$A$17=$A126)*(TMEmp=AS$1),TM!$D$2:$AK$17)</f>
        <v>0</v>
      </c>
      <c r="AT126" s="250">
        <f>SUMPRODUCT((TM!$A$2:$A$17=$A126)*(TMEmp=AT$1),TM!$D$2:$AK$17)</f>
        <v>0</v>
      </c>
      <c r="AU126" s="250">
        <f>SUMPRODUCT((TM!$A$2:$A$17=$A126)*(TMEmp=AU$1),TM!$D$2:$AK$17)</f>
        <v>0</v>
      </c>
      <c r="AV126" s="250">
        <f>SUMPRODUCT((TM!$A$2:$A$17=$A126)*(TMEmp=AV$1),TM!$D$2:$AK$17)</f>
        <v>0</v>
      </c>
      <c r="AW126" s="250">
        <f>SUMPRODUCT((TM!$A$2:$A$17=$A126)*(TMEmp=AW$1),TM!$D$2:$AK$17)</f>
        <v>0</v>
      </c>
      <c r="AX126" s="467">
        <f>SUMPRODUCT((TM!$A$2:$A$17=$A126)*(TMEmp=AX$1),TM!$D$2:$AK$17)</f>
        <v>0</v>
      </c>
    </row>
    <row r="127" spans="1:52" s="271" customFormat="1" x14ac:dyDescent="0.2">
      <c r="A127" s="256">
        <f t="shared" si="45"/>
        <v>42546</v>
      </c>
      <c r="B127" s="257" t="s">
        <v>72</v>
      </c>
      <c r="C127" s="258">
        <f>SUMPRODUCT((PC!$A$2:$A$80=$A127)*(PCEmp=C$1),PC!$D$2:$BD$80)</f>
        <v>0</v>
      </c>
      <c r="D127" s="259">
        <f>SUMPRODUCT((PC!$A$2:$A$80=$A127)*(PCEmp=D$1),PC!$D$2:$BD$80)</f>
        <v>0</v>
      </c>
      <c r="E127" s="259">
        <f>SUMPRODUCT((PC!$A$2:$A$80=$A127)*(PCEmp=E$1),PC!$D$2:$BD$80)</f>
        <v>0</v>
      </c>
      <c r="F127" s="259">
        <f>SUMPRODUCT((PC!$A$2:$A$80=$A127)*(PCEmp=F$1),PC!$D$2:$BD$80)</f>
        <v>0</v>
      </c>
      <c r="G127" s="259">
        <f>SUMPRODUCT((PC!$A$2:$A$80=$A127)*(PCEmp=G$1),PC!$D$2:$BD$80)</f>
        <v>0</v>
      </c>
      <c r="H127" s="259">
        <f>SUMPRODUCT((PC!$A$2:$A$80=$A127)*(PCEmp=H$1),PC!$D$2:$BD$80)</f>
        <v>0</v>
      </c>
      <c r="I127" s="259">
        <f>SUMPRODUCT((PC!$A$2:$A$80=$A127)*(PCEmp=I$1),PC!$D$2:$BD$80)</f>
        <v>0</v>
      </c>
      <c r="J127" s="259">
        <f>SUMPRODUCT((PC!$A$2:$A$80=$A127)*(PCEmp=J$1),PC!$D$2:$BD$80)</f>
        <v>0</v>
      </c>
      <c r="K127" s="259">
        <f>SUMPRODUCT((PC!$A$2:$A$80=$A127)*(PCEmp=K$1),PC!$D$2:$BD$80)</f>
        <v>0</v>
      </c>
      <c r="L127" s="259">
        <f>SUMPRODUCT((PC!$A$2:$A$80=$A127)*(PCEmp=L$1),PC!$D$2:$BD$80)</f>
        <v>0</v>
      </c>
      <c r="M127" s="259">
        <f>SUMPRODUCT((PC!$A$2:$A$80=$A127)*(PCEmp=M$1),PC!$D$2:$BD$80)</f>
        <v>0</v>
      </c>
      <c r="N127" s="259">
        <f>SUMPRODUCT((PC!$A$2:$A$80=$A127)*(PCEmp=N$1),PC!$D$2:$BD$80)</f>
        <v>0</v>
      </c>
      <c r="O127" s="259">
        <f>SUMPRODUCT((PC!$A$2:$A$80=$A127)*(PCEmp=O$1),PC!$D$2:$BD$80)</f>
        <v>0</v>
      </c>
      <c r="P127" s="259">
        <f>SUMPRODUCT((PC!$A$2:$A$80=$A127)*(PCEmp=P$1),PC!$D$2:$BD$80)</f>
        <v>0</v>
      </c>
      <c r="Q127" s="259">
        <f>SUMPRODUCT((PC!$A$2:$A$80=$A127)*(PCEmp=Q$1),PC!$D$2:$BD$80)</f>
        <v>0</v>
      </c>
      <c r="R127" s="259">
        <f>SUMPRODUCT((PC!$A$2:$A$80=$A127)*(PCEmp=R$1),PC!$D$2:$BD$80)</f>
        <v>0</v>
      </c>
      <c r="S127" s="259">
        <f>SUMPRODUCT((PC!$A$2:$A$80=$A127)*(PCEmp=S$1),PC!$D$2:$BD$80)</f>
        <v>0</v>
      </c>
      <c r="T127" s="259">
        <f>SUMPRODUCT((PC!$A$2:$A$80=$A127)*(PCEmp=T$1),PC!$D$2:$BD$80)</f>
        <v>0</v>
      </c>
      <c r="U127" s="259">
        <f>SUMPRODUCT((PC!$A$2:$A$80=$A127)*(PCEmp=U$1),PC!$D$2:$BD$80)</f>
        <v>0</v>
      </c>
      <c r="V127" s="259">
        <f>SUMPRODUCT((PC!$A$2:$A$80=$A127)*(PCEmp=V$1),PC!$D$2:$BD$80)</f>
        <v>0</v>
      </c>
      <c r="W127" s="259">
        <f>SUMPRODUCT((PC!$A$2:$A$80=$A127)*(PCEmp=W$1),PC!$D$2:$BD$80)</f>
        <v>0</v>
      </c>
      <c r="X127" s="259">
        <f>SUMPRODUCT((PC!$A$2:$A$80=$A127)*(PCEmp=X$1),PC!$D$2:$BD$80)</f>
        <v>0</v>
      </c>
      <c r="Y127" s="259">
        <f>SUMPRODUCT((PC!$A$2:$A$80=$A127)*(PCEmp=Y$1),PC!$D$2:$BD$80)</f>
        <v>0</v>
      </c>
      <c r="Z127" s="259">
        <f>SUMPRODUCT((PC!$A$2:$A$80=$A127)*(PCEmp=Z$1),PC!$D$2:$BD$80)</f>
        <v>0</v>
      </c>
      <c r="AA127" s="259">
        <f>SUMPRODUCT((PC!$A$2:$A$80=$A127)*(PCEmp=AA$1),PC!$D$2:$BD$80)</f>
        <v>0</v>
      </c>
      <c r="AB127" s="259">
        <f>SUMPRODUCT((PC!$A$2:$A$80=$A127)*(PCEmp=AB$1),PC!$D$2:$BD$80)</f>
        <v>0</v>
      </c>
      <c r="AC127" s="259">
        <f>SUMPRODUCT((PC!$A$2:$A$80=$A127)*(PCEmp=AC$1),PC!$D$2:$BD$80)</f>
        <v>0</v>
      </c>
      <c r="AD127" s="259">
        <f>SUMPRODUCT((PC!$A$2:$A$80=$A127)*(PCEmp=AD$1),PC!$D$2:$BD$80)</f>
        <v>0</v>
      </c>
      <c r="AE127" s="259">
        <f>SUMPRODUCT((PC!$A$2:$A$80=$A127)*(PCEmp=AE$1),PC!$D$2:$BD$80)</f>
        <v>0</v>
      </c>
      <c r="AF127" s="259">
        <f>SUMPRODUCT((PC!$A$2:$A$80=$A127)*(PCEmp=AF$1),PC!$D$2:$BD$80)</f>
        <v>0</v>
      </c>
      <c r="AG127" s="259">
        <f>SUMPRODUCT((PC!$A$2:$A$80=$A127)*(PCEmp=AG$1),PC!$D$2:$BD$80)</f>
        <v>0</v>
      </c>
      <c r="AH127" s="259">
        <f>SUMPRODUCT((PC!$A$2:$A$80=$A127)*(PCEmp=AH$1),PC!$D$2:$BD$80)</f>
        <v>0</v>
      </c>
      <c r="AI127" s="259">
        <f>SUMPRODUCT((PC!$A$2:$A$80=$A127)*(PCEmp=AI$1),PC!$D$2:$BD$80)</f>
        <v>0</v>
      </c>
      <c r="AJ127" s="259">
        <f>SUMPRODUCT((PC!$A$2:$A$80=$A127)*(PCEmp=AJ$1),PC!$D$2:$BD$80)</f>
        <v>0</v>
      </c>
      <c r="AK127" s="259">
        <f>SUMPRODUCT((PC!$A$2:$A$80=$A127)*(PCEmp=AK$1),PC!$D$2:$BD$80)</f>
        <v>0</v>
      </c>
      <c r="AL127" s="259">
        <f>SUMPRODUCT((PC!$A$2:$A$80=$A127)*(PCEmp=AL$1),PC!$D$2:$BD$80)</f>
        <v>0</v>
      </c>
      <c r="AM127" s="259">
        <f>SUMPRODUCT((PC!$A$2:$A$80=$A127)*(PCEmp=AM$1),PC!$D$2:$BD$80)</f>
        <v>0</v>
      </c>
      <c r="AN127" s="259">
        <f>SUMPRODUCT((PC!$A$2:$A$80=$A127)*(PCEmp=AN$1),PC!$D$2:$BD$80)</f>
        <v>0</v>
      </c>
      <c r="AO127" s="259">
        <f>SUMPRODUCT((PC!$A$2:$A$80=$A127)*(PCEmp=AO$1),PC!$D$2:$BD$80)</f>
        <v>0</v>
      </c>
      <c r="AP127" s="259">
        <f>SUMPRODUCT((PC!$A$2:$A$80=$A127)*(PCEmp=AP$1),PC!$D$2:$BD$80)</f>
        <v>0</v>
      </c>
      <c r="AQ127" s="259">
        <f>SUMPRODUCT((PC!$A$2:$A$80=$A127)*(PCEmp=AQ$1),PC!$D$2:$BD$80)</f>
        <v>0</v>
      </c>
      <c r="AR127" s="259">
        <f>SUMPRODUCT((PC!$A$2:$A$80=$A127)*(PCEmp=AR$1),PC!$D$2:$BD$80)</f>
        <v>0</v>
      </c>
      <c r="AS127" s="259">
        <f>SUMPRODUCT((PC!$A$2:$A$80=$A127)*(PCEmp=AS$1),PC!$D$2:$BD$80)</f>
        <v>0</v>
      </c>
      <c r="AT127" s="259">
        <f>SUMPRODUCT((PC!$A$2:$A$80=$A127)*(PCEmp=AT$1),PC!$D$2:$BD$80)</f>
        <v>0</v>
      </c>
      <c r="AU127" s="259">
        <f>SUMPRODUCT((PC!$A$2:$A$80=$A127)*(PCEmp=AU$1),PC!$D$2:$BD$80)</f>
        <v>0</v>
      </c>
      <c r="AV127" s="259">
        <f>SUMPRODUCT((PC!$A$2:$A$80=$A127)*(PCEmp=AV$1),PC!$D$2:$BD$80)</f>
        <v>0</v>
      </c>
      <c r="AW127" s="259">
        <f>SUMPRODUCT((PC!$A$2:$A$80=$A127)*(PCEmp=AW$1),PC!$D$2:$BD$80)</f>
        <v>0</v>
      </c>
      <c r="AX127" s="468">
        <f>SUMPRODUCT((PC!$A$2:$A$80=$A127)*(PCEmp=AX$1),PC!$D$2:$BD$80)</f>
        <v>0</v>
      </c>
    </row>
    <row r="128" spans="1:52" s="271" customFormat="1" x14ac:dyDescent="0.2">
      <c r="A128" s="247">
        <f t="shared" si="45"/>
        <v>42546</v>
      </c>
      <c r="B128" s="254" t="s">
        <v>85</v>
      </c>
      <c r="C128" s="249">
        <f>SUMPRODUCT((RF!$A$2:$A$17=$A128)*(RFEmp=C$1)*(RF!$H$21:$AO$21="RF Lead"),RF!$H$2:$AO$17)</f>
        <v>0</v>
      </c>
      <c r="D128" s="250">
        <f>SUMPRODUCT((RF!$A$2:$A$17=$A128)*(RFEmp=D$1)*(RF!$H$21:$AO$21="RF Lead"),RF!$H$2:$AO$17)</f>
        <v>0</v>
      </c>
      <c r="E128" s="250">
        <f>SUMPRODUCT((RF!$A$2:$A$17=$A128)*(RFEmp=E$1)*(RF!$H$21:$AO$21="RF Lead"),RF!$H$2:$AO$17)</f>
        <v>0</v>
      </c>
      <c r="F128" s="250">
        <f>SUMPRODUCT((RF!$A$2:$A$17=$A128)*(RFEmp=F$1)*(RF!$H$21:$AO$21="RF Lead"),RF!$H$2:$AO$17)</f>
        <v>0</v>
      </c>
      <c r="G128" s="250">
        <f>SUMPRODUCT((RF!$A$2:$A$17=$A128)*(RFEmp=G$1)*(RF!$H$21:$AO$21="RF Lead"),RF!$H$2:$AO$17)</f>
        <v>0</v>
      </c>
      <c r="H128" s="250">
        <f>SUMPRODUCT((RF!$A$2:$A$17=$A128)*(RFEmp=H$1)*(RF!$H$21:$AO$21="RF Lead"),RF!$H$2:$AO$17)</f>
        <v>0</v>
      </c>
      <c r="I128" s="250">
        <f>SUMPRODUCT((RF!$A$2:$A$17=$A128)*(RFEmp=I$1)*(RF!$H$21:$AO$21="RF Lead"),RF!$H$2:$AO$17)</f>
        <v>0</v>
      </c>
      <c r="J128" s="250">
        <f>SUMPRODUCT((RF!$A$2:$A$17=$A128)*(RFEmp=J$1)*(RF!$H$21:$AO$21="RF Lead"),RF!$H$2:$AO$17)</f>
        <v>0</v>
      </c>
      <c r="K128" s="250">
        <f>SUMPRODUCT((RF!$A$2:$A$17=$A128)*(RFEmp=K$1)*(RF!$H$21:$AO$21="RF Lead"),RF!$H$2:$AO$17)</f>
        <v>0</v>
      </c>
      <c r="L128" s="250">
        <f>SUMPRODUCT((RF!$A$2:$A$17=$A128)*(RFEmp=L$1)*(RF!$H$21:$AO$21="RF Lead"),RF!$H$2:$AO$17)</f>
        <v>0</v>
      </c>
      <c r="M128" s="250">
        <f>SUMPRODUCT((RF!$A$2:$A$17=$A128)*(RFEmp=M$1)*(RF!$H$21:$AO$21="RF Lead"),RF!$H$2:$AO$17)</f>
        <v>0</v>
      </c>
      <c r="N128" s="250">
        <f>SUMPRODUCT((RF!$A$2:$A$17=$A128)*(RFEmp=N$1)*(RF!$H$21:$AO$21="RF Lead"),RF!$H$2:$AO$17)</f>
        <v>0</v>
      </c>
      <c r="O128" s="250">
        <f>SUMPRODUCT((RF!$A$2:$A$17=$A128)*(RFEmp=O$1)*(RF!$H$21:$AO$21="RF Lead"),RF!$H$2:$AO$17)</f>
        <v>0</v>
      </c>
      <c r="P128" s="250">
        <f>SUMPRODUCT((RF!$A$2:$A$17=$A128)*(RFEmp=P$1)*(RF!$H$21:$AO$21="RF Lead"),RF!$H$2:$AO$17)</f>
        <v>0</v>
      </c>
      <c r="Q128" s="250">
        <f>SUMPRODUCT((RF!$A$2:$A$17=$A128)*(RFEmp=Q$1)*(RF!$H$21:$AO$21="RF Lead"),RF!$H$2:$AO$17)</f>
        <v>0</v>
      </c>
      <c r="R128" s="250">
        <f>SUMPRODUCT((RF!$A$2:$A$17=$A128)*(RFEmp=R$1)*(RF!$H$21:$AO$21="RF Lead"),RF!$H$2:$AO$17)</f>
        <v>0</v>
      </c>
      <c r="S128" s="250">
        <f>SUMPRODUCT((RF!$A$2:$A$17=$A128)*(RFEmp=S$1)*(RF!$H$21:$AO$21="RF Lead"),RF!$H$2:$AO$17)</f>
        <v>0</v>
      </c>
      <c r="T128" s="250">
        <f>SUMPRODUCT((RF!$A$2:$A$17=$A128)*(RFEmp=T$1)*(RF!$H$21:$AO$21="RF Lead"),RF!$H$2:$AO$17)</f>
        <v>0</v>
      </c>
      <c r="U128" s="250">
        <f>SUMPRODUCT((RF!$A$2:$A$17=$A128)*(RFEmp=U$1)*(RF!$H$21:$AO$21="RF Lead"),RF!$H$2:$AO$17)</f>
        <v>0</v>
      </c>
      <c r="V128" s="250">
        <f>SUMPRODUCT((RF!$A$2:$A$17=$A128)*(RFEmp=V$1)*(RF!$H$21:$AO$21="RF Lead"),RF!$H$2:$AO$17)</f>
        <v>0</v>
      </c>
      <c r="W128" s="250">
        <f>SUMPRODUCT((RF!$A$2:$A$17=$A128)*(RFEmp=W$1)*(RF!$H$21:$AO$21="RF Lead"),RF!$H$2:$AO$17)</f>
        <v>0</v>
      </c>
      <c r="X128" s="250">
        <f>SUMPRODUCT((RF!$A$2:$A$17=$A128)*(RFEmp=X$1)*(RF!$H$21:$AO$21="RF Lead"),RF!$H$2:$AO$17)</f>
        <v>0</v>
      </c>
      <c r="Y128" s="250">
        <f>SUMPRODUCT((RF!$A$2:$A$17=$A128)*(RFEmp=Y$1)*(RF!$H$21:$AO$21="RF Lead"),RF!$H$2:$AO$17)</f>
        <v>0</v>
      </c>
      <c r="Z128" s="250">
        <f>SUMPRODUCT((RF!$A$2:$A$17=$A128)*(RFEmp=Z$1)*(RF!$H$21:$AO$21="RF Lead"),RF!$H$2:$AO$17)</f>
        <v>0</v>
      </c>
      <c r="AA128" s="250">
        <f>SUMPRODUCT((RF!$A$2:$A$17=$A128)*(RFEmp=AA$1)*(RF!$H$21:$AO$21="RF Lead"),RF!$H$2:$AO$17)</f>
        <v>0</v>
      </c>
      <c r="AB128" s="250">
        <f>SUMPRODUCT((RF!$A$2:$A$17=$A128)*(RFEmp=AB$1)*(RF!$H$21:$AO$21="RF Lead"),RF!$H$2:$AO$17)</f>
        <v>0</v>
      </c>
      <c r="AC128" s="250">
        <f>SUMPRODUCT((RF!$A$2:$A$17=$A128)*(RFEmp=AC$1)*(RF!$H$21:$AO$21="RF Lead"),RF!$H$2:$AO$17)</f>
        <v>0</v>
      </c>
      <c r="AD128" s="250">
        <f>SUMPRODUCT((RF!$A$2:$A$17=$A128)*(RFEmp=AD$1)*(RF!$H$21:$AO$21="RF Lead"),RF!$H$2:$AO$17)</f>
        <v>0</v>
      </c>
      <c r="AE128" s="250">
        <f>SUMPRODUCT((RF!$A$2:$A$17=$A128)*(RFEmp=AE$1)*(RF!$H$21:$AO$21="RF Lead"),RF!$H$2:$AO$17)</f>
        <v>0</v>
      </c>
      <c r="AF128" s="250">
        <f>SUMPRODUCT((RF!$A$2:$A$17=$A128)*(RFEmp=AF$1)*(RF!$H$21:$AO$21="RF Lead"),RF!$H$2:$AO$17)</f>
        <v>0</v>
      </c>
      <c r="AG128" s="250">
        <f>SUMPRODUCT((RF!$A$2:$A$17=$A128)*(RFEmp=AG$1)*(RF!$H$21:$AO$21="RF Lead"),RF!$H$2:$AO$17)</f>
        <v>0</v>
      </c>
      <c r="AH128" s="250">
        <f>SUMPRODUCT((RF!$A$2:$A$17=$A128)*(RFEmp=AH$1)*(RF!$H$21:$AO$21="RF Lead"),RF!$H$2:$AO$17)</f>
        <v>0</v>
      </c>
      <c r="AI128" s="250">
        <f>SUMPRODUCT((RF!$A$2:$A$17=$A128)*(RFEmp=AI$1)*(RF!$H$21:$AO$21="RF Lead"),RF!$H$2:$AO$17)</f>
        <v>0</v>
      </c>
      <c r="AJ128" s="250">
        <f>SUMPRODUCT((RF!$A$2:$A$17=$A128)*(RFEmp=AJ$1)*(RF!$H$21:$AO$21="RF Lead"),RF!$H$2:$AO$17)</f>
        <v>0</v>
      </c>
      <c r="AK128" s="250">
        <f>SUMPRODUCT((RF!$A$2:$A$17=$A128)*(RFEmp=AK$1)*(RF!$H$21:$AO$21="RF Lead"),RF!$H$2:$AO$17)</f>
        <v>0</v>
      </c>
      <c r="AL128" s="250">
        <f>SUMPRODUCT((RF!$A$2:$A$17=$A128)*(RFEmp=AL$1)*(RF!$H$21:$AO$21="RF Lead"),RF!$H$2:$AO$17)</f>
        <v>0</v>
      </c>
      <c r="AM128" s="250">
        <f>SUMPRODUCT((RF!$A$2:$A$17=$A128)*(RFEmp=AM$1)*(RF!$H$21:$AO$21="RF Lead"),RF!$H$2:$AO$17)</f>
        <v>0</v>
      </c>
      <c r="AN128" s="250">
        <f>SUMPRODUCT((RF!$A$2:$A$17=$A128)*(RFEmp=AN$1)*(RF!$H$21:$AO$21="RF Lead"),RF!$H$2:$AO$17)</f>
        <v>0</v>
      </c>
      <c r="AO128" s="250">
        <f>SUMPRODUCT((RF!$A$2:$A$17=$A128)*(RFEmp=AO$1)*(RF!$H$21:$AO$21="RF Lead"),RF!$H$2:$AO$17)</f>
        <v>0</v>
      </c>
      <c r="AP128" s="250">
        <f>SUMPRODUCT((RF!$A$2:$A$17=$A128)*(RFEmp=AP$1)*(RF!$H$21:$AO$21="RF Lead"),RF!$H$2:$AO$17)</f>
        <v>0</v>
      </c>
      <c r="AQ128" s="250">
        <f>SUMPRODUCT((RF!$A$2:$A$17=$A128)*(RFEmp=AQ$1)*(RF!$H$21:$AO$21="RF Lead"),RF!$H$2:$AO$17)</f>
        <v>0</v>
      </c>
      <c r="AR128" s="250">
        <f>SUMPRODUCT((RF!$A$2:$A$17=$A128)*(RFEmp=AR$1)*(RF!$H$21:$AO$21="RF Lead"),RF!$H$2:$AO$17)</f>
        <v>0</v>
      </c>
      <c r="AS128" s="250">
        <f>SUMPRODUCT((RF!$A$2:$A$17=$A128)*(RFEmp=AS$1)*(RF!$H$21:$AO$21="RF Lead"),RF!$H$2:$AO$17)</f>
        <v>0</v>
      </c>
      <c r="AT128" s="250">
        <f>SUMPRODUCT((RF!$A$2:$A$17=$A128)*(RFEmp=AT$1)*(RF!$H$21:$AO$21="RF Lead"),RF!$H$2:$AO$17)</f>
        <v>0</v>
      </c>
      <c r="AU128" s="250">
        <f>SUMPRODUCT((RF!$A$2:$A$17=$A128)*(RFEmp=AU$1)*(RF!$H$21:$AO$21="RF Lead"),RF!$H$2:$AO$17)</f>
        <v>0</v>
      </c>
      <c r="AV128" s="250">
        <f>SUMPRODUCT((RF!$A$2:$A$17=$A128)*(RFEmp=AV$1)*(RF!$H$21:$AO$21="RF Lead"),RF!$H$2:$AO$17)</f>
        <v>0</v>
      </c>
      <c r="AW128" s="250">
        <f>SUMPRODUCT((RF!$A$2:$A$17=$A128)*(RFEmp=AW$1)*(RF!$H$21:$AO$21="RF Lead"),RF!$H$2:$AO$17)</f>
        <v>0</v>
      </c>
      <c r="AX128" s="467">
        <f>SUMPRODUCT((RF!$A$2:$A$17=$A128)*(RFEmp=AX$1)*(RF!$H$21:$AO$21="RF Lead"),RF!$H$2:$AO$17)</f>
        <v>0</v>
      </c>
    </row>
    <row r="129" spans="1:50" s="271" customFormat="1" x14ac:dyDescent="0.2">
      <c r="A129" s="260">
        <f t="shared" si="45"/>
        <v>42546</v>
      </c>
      <c r="B129" s="261" t="str">
        <f>Total!$M$1</f>
        <v>SC</v>
      </c>
      <c r="C129" s="249">
        <f>SUMPRODUCT((SC!$A$2:$A$34=$A129)*(SCEmp=C$1),SC!$F$2:$Z$34)</f>
        <v>0</v>
      </c>
      <c r="D129" s="250">
        <f>SUMPRODUCT((SC!$A$2:$A$34=$A129)*(SCEmp=D$1),SC!$F$2:$Z$34)</f>
        <v>0</v>
      </c>
      <c r="E129" s="250">
        <f>SUMPRODUCT((SC!$A$2:$A$34=$A129)*(SCEmp=E$1),SC!$F$2:$Z$34)</f>
        <v>0</v>
      </c>
      <c r="F129" s="250">
        <f>SUMPRODUCT((SC!$A$2:$A$34=$A129)*(SCEmp=F$1),SC!$F$2:$Z$34)</f>
        <v>0</v>
      </c>
      <c r="G129" s="250">
        <f>SUMPRODUCT((SC!$A$2:$A$34=$A129)*(SCEmp=G$1),SC!$F$2:$Z$34)</f>
        <v>0</v>
      </c>
      <c r="H129" s="250">
        <f>SUMPRODUCT((SC!$A$2:$A$34=$A129)*(SCEmp=H$1),SC!$F$2:$Z$34)</f>
        <v>0</v>
      </c>
      <c r="I129" s="250">
        <f>SUMPRODUCT((SC!$A$2:$A$34=$A129)*(SCEmp=I$1),SC!$F$2:$Z$34)</f>
        <v>0</v>
      </c>
      <c r="J129" s="250">
        <f>SUMPRODUCT((SC!$A$2:$A$34=$A129)*(SCEmp=J$1),SC!$F$2:$Z$34)</f>
        <v>0</v>
      </c>
      <c r="K129" s="250">
        <f>SUMPRODUCT((SC!$A$2:$A$34=$A129)*(SCEmp=K$1),SC!$F$2:$Z$34)</f>
        <v>0</v>
      </c>
      <c r="L129" s="250">
        <f>SUMPRODUCT((SC!$A$2:$A$34=$A129)*(SCEmp=L$1),SC!$F$2:$Z$34)</f>
        <v>0</v>
      </c>
      <c r="M129" s="250">
        <f>SUMPRODUCT((SC!$A$2:$A$34=$A129)*(SCEmp=M$1),SC!$F$2:$Z$34)</f>
        <v>0</v>
      </c>
      <c r="N129" s="250">
        <f>SUMPRODUCT((SC!$A$2:$A$34=$A129)*(SCEmp=N$1),SC!$F$2:$Z$34)</f>
        <v>0</v>
      </c>
      <c r="O129" s="250">
        <f>SUMPRODUCT((SC!$A$2:$A$34=$A129)*(SCEmp=O$1),SC!$F$2:$Z$34)</f>
        <v>0</v>
      </c>
      <c r="P129" s="250">
        <f>SUMPRODUCT((SC!$A$2:$A$34=$A129)*(SCEmp=P$1),SC!$F$2:$Z$34)</f>
        <v>0</v>
      </c>
      <c r="Q129" s="250">
        <f>SUMPRODUCT((SC!$A$2:$A$34=$A129)*(SCEmp=Q$1),SC!$F$2:$Z$34)</f>
        <v>0</v>
      </c>
      <c r="R129" s="250">
        <f>SUMPRODUCT((SC!$A$2:$A$34=$A129)*(SCEmp=R$1),SC!$F$2:$Z$34)</f>
        <v>0</v>
      </c>
      <c r="S129" s="250">
        <f>SUMPRODUCT((SC!$A$2:$A$34=$A129)*(SCEmp=S$1),SC!$F$2:$Z$34)</f>
        <v>0</v>
      </c>
      <c r="T129" s="250">
        <f>SUMPRODUCT((SC!$A$2:$A$34=$A129)*(SCEmp=T$1),SC!$F$2:$Z$34)</f>
        <v>0</v>
      </c>
      <c r="U129" s="250">
        <f>SUMPRODUCT((SC!$A$2:$A$34=$A129)*(SCEmp=U$1),SC!$F$2:$Z$34)</f>
        <v>0</v>
      </c>
      <c r="V129" s="250">
        <f>SUMPRODUCT((SC!$A$2:$A$34=$A129)*(SCEmp=V$1),SC!$F$2:$Z$34)</f>
        <v>0</v>
      </c>
      <c r="W129" s="250">
        <f>SUMPRODUCT((SC!$A$2:$A$34=$A129)*(SCEmp=W$1),SC!$F$2:$Z$34)</f>
        <v>0</v>
      </c>
      <c r="X129" s="250">
        <f>SUMPRODUCT((SC!$A$2:$A$34=$A129)*(SCEmp=X$1),SC!$F$2:$Z$34)</f>
        <v>0</v>
      </c>
      <c r="Y129" s="250">
        <f>SUMPRODUCT((SC!$A$2:$A$34=$A129)*(SCEmp=Y$1),SC!$F$2:$Z$34)</f>
        <v>0</v>
      </c>
      <c r="Z129" s="250">
        <f>SUMPRODUCT((SC!$A$2:$A$34=$A129)*(SCEmp=Z$1),SC!$F$2:$Z$34)</f>
        <v>0</v>
      </c>
      <c r="AA129" s="250">
        <f>SUMPRODUCT((SC!$A$2:$A$34=$A129)*(SCEmp=AA$1),SC!$F$2:$Z$34)</f>
        <v>0</v>
      </c>
      <c r="AB129" s="250">
        <f>SUMPRODUCT((SC!$A$2:$A$34=$A129)*(SCEmp=AB$1),SC!$F$2:$Z$34)</f>
        <v>0</v>
      </c>
      <c r="AC129" s="250">
        <f>SUMPRODUCT((SC!$A$2:$A$34=$A129)*(SCEmp=AC$1),SC!$F$2:$Z$34)</f>
        <v>0</v>
      </c>
      <c r="AD129" s="250">
        <f>SUMPRODUCT((SC!$A$2:$A$34=$A129)*(SCEmp=AD$1),SC!$F$2:$Z$34)</f>
        <v>0</v>
      </c>
      <c r="AE129" s="250">
        <f>SUMPRODUCT((SC!$A$2:$A$34=$A129)*(SCEmp=AE$1),SC!$F$2:$Z$34)</f>
        <v>0</v>
      </c>
      <c r="AF129" s="250">
        <f>SUMPRODUCT((SC!$A$2:$A$34=$A129)*(SCEmp=AF$1),SC!$F$2:$Z$34)</f>
        <v>0</v>
      </c>
      <c r="AG129" s="250">
        <f>SUMPRODUCT((SC!$A$2:$A$34=$A129)*(SCEmp=AG$1),SC!$F$2:$Z$34)</f>
        <v>0</v>
      </c>
      <c r="AH129" s="250">
        <f>SUMPRODUCT((SC!$A$2:$A$34=$A129)*(SCEmp=AH$1),SC!$F$2:$Z$34)</f>
        <v>0</v>
      </c>
      <c r="AI129" s="250">
        <f>SUMPRODUCT((SC!$A$2:$A$34=$A129)*(SCEmp=AI$1),SC!$F$2:$Z$34)</f>
        <v>0</v>
      </c>
      <c r="AJ129" s="250">
        <f>SUMPRODUCT((SC!$A$2:$A$34=$A129)*(SCEmp=AJ$1),SC!$F$2:$Z$34)</f>
        <v>0</v>
      </c>
      <c r="AK129" s="250">
        <f>SUMPRODUCT((SC!$A$2:$A$34=$A129)*(SCEmp=AK$1),SC!$F$2:$Z$34)</f>
        <v>0</v>
      </c>
      <c r="AL129" s="250">
        <f>SUMPRODUCT((SC!$A$2:$A$34=$A129)*(SCEmp=AL$1),SC!$F$2:$Z$34)</f>
        <v>0</v>
      </c>
      <c r="AM129" s="250">
        <f>SUMPRODUCT((SC!$A$2:$A$34=$A129)*(SCEmp=AM$1),SC!$F$2:$Z$34)</f>
        <v>0</v>
      </c>
      <c r="AN129" s="250">
        <f>SUMPRODUCT((SC!$A$2:$A$34=$A129)*(SCEmp=AN$1),SC!$F$2:$Z$34)</f>
        <v>0</v>
      </c>
      <c r="AO129" s="250">
        <f>SUMPRODUCT((SC!$A$2:$A$34=$A129)*(SCEmp=AO$1),SC!$F$2:$Z$34)</f>
        <v>0</v>
      </c>
      <c r="AP129" s="250">
        <f>SUMPRODUCT((SC!$A$2:$A$34=$A129)*(SCEmp=AP$1),SC!$F$2:$Z$34)</f>
        <v>0</v>
      </c>
      <c r="AQ129" s="250">
        <f>SUMPRODUCT((SC!$A$2:$A$34=$A129)*(SCEmp=AQ$1),SC!$F$2:$Z$34)</f>
        <v>0</v>
      </c>
      <c r="AR129" s="250">
        <f>SUMPRODUCT((SC!$A$2:$A$34=$A129)*(SCEmp=AR$1),SC!$F$2:$Z$34)</f>
        <v>0</v>
      </c>
      <c r="AS129" s="250">
        <f>SUMPRODUCT((SC!$A$2:$A$34=$A129)*(SCEmp=AS$1),SC!$F$2:$Z$34)</f>
        <v>0</v>
      </c>
      <c r="AT129" s="250">
        <f>SUMPRODUCT((SC!$A$2:$A$34=$A129)*(SCEmp=AT$1),SC!$F$2:$Z$34)</f>
        <v>0</v>
      </c>
      <c r="AU129" s="250">
        <f>SUMPRODUCT((SC!$A$2:$A$34=$A129)*(SCEmp=AU$1),SC!$F$2:$Z$34)</f>
        <v>0</v>
      </c>
      <c r="AV129" s="250">
        <f>SUMPRODUCT((SC!$A$2:$A$34=$A129)*(SCEmp=AV$1),SC!$F$2:$Z$34)</f>
        <v>0</v>
      </c>
      <c r="AW129" s="250">
        <f>SUMPRODUCT((SC!$A$2:$A$34=$A129)*(SCEmp=AW$1),SC!$F$2:$Z$34)</f>
        <v>0</v>
      </c>
      <c r="AX129" s="467">
        <f>SUMPRODUCT((SC!$A$2:$A$34=$A129)*(SCEmp=AX$1),SC!$F$2:$Z$34)</f>
        <v>0</v>
      </c>
    </row>
    <row r="130" spans="1:50" s="271" customFormat="1" x14ac:dyDescent="0.2">
      <c r="A130" s="262">
        <f t="shared" si="45"/>
        <v>42546</v>
      </c>
      <c r="B130" s="263" t="s">
        <v>87</v>
      </c>
      <c r="C130" s="264">
        <f t="shared" ref="C130:AN130" si="58">IF(SUM(C119:C129)&gt;8,SUM(C119:C129)-8,0)+IF(SUM(C119:C129)&gt;12,SUM(C119:C129)-12,0)</f>
        <v>0</v>
      </c>
      <c r="D130" s="265">
        <f t="shared" si="58"/>
        <v>0</v>
      </c>
      <c r="E130" s="265">
        <f t="shared" si="58"/>
        <v>0</v>
      </c>
      <c r="F130" s="265">
        <f t="shared" si="58"/>
        <v>0</v>
      </c>
      <c r="G130" s="265">
        <f t="shared" si="58"/>
        <v>0</v>
      </c>
      <c r="H130" s="265">
        <f t="shared" si="58"/>
        <v>0</v>
      </c>
      <c r="I130" s="265">
        <f t="shared" si="58"/>
        <v>0</v>
      </c>
      <c r="J130" s="265">
        <f t="shared" si="58"/>
        <v>0.5</v>
      </c>
      <c r="K130" s="265">
        <f t="shared" si="58"/>
        <v>0</v>
      </c>
      <c r="L130" s="265">
        <f t="shared" si="58"/>
        <v>0</v>
      </c>
      <c r="M130" s="265">
        <f t="shared" si="58"/>
        <v>0</v>
      </c>
      <c r="N130" s="265">
        <f t="shared" si="58"/>
        <v>2.25</v>
      </c>
      <c r="O130" s="265">
        <f t="shared" si="58"/>
        <v>0</v>
      </c>
      <c r="P130" s="265">
        <f t="shared" si="58"/>
        <v>0</v>
      </c>
      <c r="Q130" s="265">
        <f t="shared" si="58"/>
        <v>0</v>
      </c>
      <c r="R130" s="265">
        <f t="shared" si="58"/>
        <v>0</v>
      </c>
      <c r="S130" s="265">
        <f t="shared" si="58"/>
        <v>0</v>
      </c>
      <c r="T130" s="265">
        <f t="shared" si="58"/>
        <v>0</v>
      </c>
      <c r="U130" s="265">
        <f t="shared" si="58"/>
        <v>0</v>
      </c>
      <c r="V130" s="265">
        <f t="shared" si="58"/>
        <v>0</v>
      </c>
      <c r="W130" s="265">
        <f t="shared" si="58"/>
        <v>0.5</v>
      </c>
      <c r="X130" s="265">
        <f t="shared" si="58"/>
        <v>0</v>
      </c>
      <c r="Y130" s="265">
        <f t="shared" si="58"/>
        <v>0</v>
      </c>
      <c r="Z130" s="265">
        <f t="shared" si="58"/>
        <v>0.5</v>
      </c>
      <c r="AA130" s="265">
        <f t="shared" si="58"/>
        <v>0</v>
      </c>
      <c r="AB130" s="265">
        <f t="shared" si="58"/>
        <v>10.5</v>
      </c>
      <c r="AC130" s="265">
        <f t="shared" si="58"/>
        <v>0</v>
      </c>
      <c r="AD130" s="265">
        <f t="shared" si="58"/>
        <v>0</v>
      </c>
      <c r="AE130" s="265">
        <f t="shared" si="58"/>
        <v>1.5500000000000007</v>
      </c>
      <c r="AF130" s="265">
        <f t="shared" si="58"/>
        <v>0</v>
      </c>
      <c r="AG130" s="265">
        <f t="shared" si="58"/>
        <v>0</v>
      </c>
      <c r="AH130" s="265">
        <f t="shared" si="58"/>
        <v>0</v>
      </c>
      <c r="AI130" s="265">
        <f t="shared" si="58"/>
        <v>0</v>
      </c>
      <c r="AJ130" s="265">
        <f t="shared" si="58"/>
        <v>0</v>
      </c>
      <c r="AK130" s="265">
        <f t="shared" si="58"/>
        <v>0</v>
      </c>
      <c r="AL130" s="265">
        <f t="shared" si="58"/>
        <v>0</v>
      </c>
      <c r="AM130" s="265">
        <f t="shared" si="58"/>
        <v>0</v>
      </c>
      <c r="AN130" s="265">
        <f t="shared" si="58"/>
        <v>0</v>
      </c>
      <c r="AO130" s="265">
        <f t="shared" ref="AO130:AU130" si="59">IF(SUM(AO119:AO129)&gt;8,SUM(AO119:AO129)-8,0)+IF(SUM(AO119:AO129)&gt;12,SUM(AO119:AO129)-12,0)</f>
        <v>0</v>
      </c>
      <c r="AP130" s="265">
        <f t="shared" si="59"/>
        <v>0</v>
      </c>
      <c r="AQ130" s="265">
        <f t="shared" si="59"/>
        <v>0</v>
      </c>
      <c r="AR130" s="265">
        <f t="shared" si="59"/>
        <v>0</v>
      </c>
      <c r="AS130" s="265">
        <f t="shared" si="59"/>
        <v>0</v>
      </c>
      <c r="AT130" s="265">
        <f t="shared" si="59"/>
        <v>0</v>
      </c>
      <c r="AU130" s="265">
        <f t="shared" si="59"/>
        <v>0</v>
      </c>
      <c r="AV130" s="265">
        <f t="shared" ref="AV130:AW130" si="60">IF(SUM(AV119:AV129)&gt;8,SUM(AV119:AV129)-8,0)+IF(SUM(AV119:AV129)&gt;12,SUM(AV119:AV129)-12,0)</f>
        <v>0</v>
      </c>
      <c r="AW130" s="265">
        <f t="shared" si="60"/>
        <v>0</v>
      </c>
      <c r="AX130" s="469">
        <f>IF(SUM(AX119:AX129)&gt;8,SUM(AX119:AX129)-8,0)+IF(SUM(AX119:AX129)&gt;12,SUM(AX119:AX129)-12,0)</f>
        <v>0</v>
      </c>
    </row>
    <row r="131" spans="1:50" s="271" customFormat="1" x14ac:dyDescent="0.2">
      <c r="A131" s="266">
        <f t="shared" si="45"/>
        <v>42546</v>
      </c>
      <c r="B131" s="267" t="s">
        <v>86</v>
      </c>
      <c r="C131" s="268">
        <f t="shared" ref="C131:AN131" si="61">IFERROR((C$211*SUM(C119:C126)+C$212*SUM(C127:C129))/SUM(C119:C129)/2,0)*C130</f>
        <v>0</v>
      </c>
      <c r="D131" s="269">
        <f t="shared" si="61"/>
        <v>0</v>
      </c>
      <c r="E131" s="269">
        <f t="shared" si="61"/>
        <v>0</v>
      </c>
      <c r="F131" s="269">
        <f t="shared" si="61"/>
        <v>0</v>
      </c>
      <c r="G131" s="269">
        <f t="shared" si="61"/>
        <v>0</v>
      </c>
      <c r="H131" s="269">
        <f t="shared" si="61"/>
        <v>0</v>
      </c>
      <c r="I131" s="269">
        <f t="shared" si="61"/>
        <v>0</v>
      </c>
      <c r="J131" s="269">
        <f t="shared" si="61"/>
        <v>2.5</v>
      </c>
      <c r="K131" s="269">
        <f t="shared" si="61"/>
        <v>0</v>
      </c>
      <c r="L131" s="269">
        <f t="shared" si="61"/>
        <v>0</v>
      </c>
      <c r="M131" s="269">
        <f t="shared" si="61"/>
        <v>0</v>
      </c>
      <c r="N131" s="269">
        <f t="shared" si="61"/>
        <v>11.25</v>
      </c>
      <c r="O131" s="269">
        <f t="shared" si="61"/>
        <v>0</v>
      </c>
      <c r="P131" s="269">
        <f t="shared" si="61"/>
        <v>0</v>
      </c>
      <c r="Q131" s="269">
        <f t="shared" si="61"/>
        <v>0</v>
      </c>
      <c r="R131" s="269">
        <f t="shared" si="61"/>
        <v>0</v>
      </c>
      <c r="S131" s="269">
        <f t="shared" si="61"/>
        <v>0</v>
      </c>
      <c r="T131" s="269">
        <f t="shared" si="61"/>
        <v>0</v>
      </c>
      <c r="U131" s="269">
        <f t="shared" si="61"/>
        <v>0</v>
      </c>
      <c r="V131" s="269">
        <f t="shared" si="61"/>
        <v>0</v>
      </c>
      <c r="W131" s="269">
        <f t="shared" si="61"/>
        <v>2.5</v>
      </c>
      <c r="X131" s="269">
        <f t="shared" si="61"/>
        <v>0</v>
      </c>
      <c r="Y131" s="269">
        <f t="shared" si="61"/>
        <v>0</v>
      </c>
      <c r="Z131" s="269">
        <f t="shared" si="61"/>
        <v>2.5</v>
      </c>
      <c r="AA131" s="269">
        <f t="shared" si="61"/>
        <v>0</v>
      </c>
      <c r="AB131" s="269">
        <f t="shared" si="61"/>
        <v>0</v>
      </c>
      <c r="AC131" s="269">
        <f t="shared" si="61"/>
        <v>0</v>
      </c>
      <c r="AD131" s="269">
        <f t="shared" si="61"/>
        <v>0</v>
      </c>
      <c r="AE131" s="269">
        <f t="shared" si="61"/>
        <v>7.7500000000000036</v>
      </c>
      <c r="AF131" s="269">
        <f t="shared" si="61"/>
        <v>0</v>
      </c>
      <c r="AG131" s="269">
        <f t="shared" si="61"/>
        <v>0</v>
      </c>
      <c r="AH131" s="269">
        <f t="shared" si="61"/>
        <v>0</v>
      </c>
      <c r="AI131" s="269">
        <f t="shared" si="61"/>
        <v>0</v>
      </c>
      <c r="AJ131" s="269">
        <f t="shared" si="61"/>
        <v>0</v>
      </c>
      <c r="AK131" s="269">
        <f t="shared" si="61"/>
        <v>0</v>
      </c>
      <c r="AL131" s="269">
        <f t="shared" si="61"/>
        <v>0</v>
      </c>
      <c r="AM131" s="269">
        <f t="shared" si="61"/>
        <v>0</v>
      </c>
      <c r="AN131" s="269">
        <f t="shared" si="61"/>
        <v>0</v>
      </c>
      <c r="AO131" s="269">
        <f t="shared" ref="AO131:AU131" si="62">IFERROR((AO$211*SUM(AO119:AO126)+AO$212*SUM(AO127:AO129))/SUM(AO119:AO129)/2,0)*AO130</f>
        <v>0</v>
      </c>
      <c r="AP131" s="269">
        <f t="shared" si="62"/>
        <v>0</v>
      </c>
      <c r="AQ131" s="269">
        <f t="shared" si="62"/>
        <v>0</v>
      </c>
      <c r="AR131" s="269">
        <f t="shared" si="62"/>
        <v>0</v>
      </c>
      <c r="AS131" s="269">
        <f t="shared" si="62"/>
        <v>0</v>
      </c>
      <c r="AT131" s="269">
        <f t="shared" si="62"/>
        <v>0</v>
      </c>
      <c r="AU131" s="269">
        <f t="shared" si="62"/>
        <v>0</v>
      </c>
      <c r="AV131" s="269">
        <f t="shared" ref="AV131:AW131" si="63">IFERROR((AV$211*SUM(AV119:AV126)+AV$212*SUM(AV127:AV129))/SUM(AV119:AV129)/2,0)*AV130</f>
        <v>0</v>
      </c>
      <c r="AW131" s="269">
        <f t="shared" si="63"/>
        <v>0</v>
      </c>
      <c r="AX131" s="470">
        <f>IFERROR((AX$211*SUM(AX119:AX126)+AX$212*SUM(AX127:AX129))/SUM(AX119:AX129)/2,0)*AX130</f>
        <v>0</v>
      </c>
    </row>
    <row r="132" spans="1:50" s="271" customFormat="1" x14ac:dyDescent="0.2">
      <c r="A132" s="247">
        <f>A119+1</f>
        <v>42547</v>
      </c>
      <c r="B132" s="248" t="s">
        <v>77</v>
      </c>
      <c r="C132" s="249">
        <f>SUMPRODUCT((Driver!$A$2:$A$17=$A132)*(DriverEmp=C$1),Driver!$C$2:$V$17)</f>
        <v>0</v>
      </c>
      <c r="D132" s="250">
        <f>SUMPRODUCT((Driver!$A$2:$A$17=$A132)*(DriverEmp=D$1),Driver!$C$2:$V$17)</f>
        <v>0</v>
      </c>
      <c r="E132" s="250">
        <f>SUMPRODUCT((Driver!$A$2:$A$17=$A132)*(DriverEmp=E$1),Driver!$C$2:$V$17)</f>
        <v>0</v>
      </c>
      <c r="F132" s="250">
        <f>SUMPRODUCT((Driver!$A$2:$A$17=$A132)*(DriverEmp=F$1),Driver!$C$2:$V$17)</f>
        <v>0</v>
      </c>
      <c r="G132" s="250">
        <f>SUMPRODUCT((Driver!$A$2:$A$17=$A132)*(DriverEmp=G$1),Driver!$C$2:$V$17)</f>
        <v>0</v>
      </c>
      <c r="H132" s="250">
        <f>SUMPRODUCT((Driver!$A$2:$A$17=$A132)*(DriverEmp=H$1),Driver!$C$2:$V$17)</f>
        <v>0</v>
      </c>
      <c r="I132" s="250">
        <f>SUMPRODUCT((Driver!$A$2:$A$17=$A132)*(DriverEmp=I$1),Driver!$C$2:$V$17)</f>
        <v>0</v>
      </c>
      <c r="J132" s="250">
        <f>SUMPRODUCT((Driver!$A$2:$A$17=$A132)*(DriverEmp=J$1),Driver!$C$2:$V$17)</f>
        <v>0</v>
      </c>
      <c r="K132" s="250">
        <f>SUMPRODUCT((Driver!$A$2:$A$17=$A132)*(DriverEmp=K$1),Driver!$C$2:$V$17)</f>
        <v>0</v>
      </c>
      <c r="L132" s="250">
        <f>SUMPRODUCT((Driver!$A$2:$A$17=$A132)*(DriverEmp=L$1),Driver!$C$2:$V$17)</f>
        <v>0</v>
      </c>
      <c r="M132" s="250">
        <f>SUMPRODUCT((Driver!$A$2:$A$17=$A132)*(DriverEmp=M$1),Driver!$C$2:$V$17)</f>
        <v>0</v>
      </c>
      <c r="N132" s="250">
        <f>SUMPRODUCT((Driver!$A$2:$A$17=$A132)*(DriverEmp=N$1),Driver!$C$2:$V$17)</f>
        <v>0</v>
      </c>
      <c r="O132" s="250">
        <f>SUMPRODUCT((Driver!$A$2:$A$17=$A132)*(DriverEmp=O$1),Driver!$C$2:$V$17)</f>
        <v>0</v>
      </c>
      <c r="P132" s="250">
        <f>SUMPRODUCT((Driver!$A$2:$A$17=$A132)*(DriverEmp=P$1),Driver!$C$2:$V$17)</f>
        <v>0</v>
      </c>
      <c r="Q132" s="250">
        <f>SUMPRODUCT((Driver!$A$2:$A$17=$A132)*(DriverEmp=Q$1),Driver!$C$2:$V$17)</f>
        <v>0</v>
      </c>
      <c r="R132" s="250">
        <f>SUMPRODUCT((Driver!$A$2:$A$17=$A132)*(DriverEmp=R$1),Driver!$C$2:$V$17)</f>
        <v>0</v>
      </c>
      <c r="S132" s="250">
        <f>SUMPRODUCT((Driver!$A$2:$A$17=$A132)*(DriverEmp=S$1),Driver!$C$2:$V$17)</f>
        <v>0</v>
      </c>
      <c r="T132" s="250">
        <f>SUMPRODUCT((Driver!$A$2:$A$17=$A132)*(DriverEmp=T$1),Driver!$C$2:$V$17)</f>
        <v>0</v>
      </c>
      <c r="U132" s="250">
        <f>SUMPRODUCT((Driver!$A$2:$A$17=$A132)*(DriverEmp=U$1),Driver!$C$2:$V$17)</f>
        <v>1.5</v>
      </c>
      <c r="V132" s="250">
        <f>SUMPRODUCT((Driver!$A$2:$A$17=$A132)*(DriverEmp=V$1),Driver!$C$2:$V$17)</f>
        <v>0</v>
      </c>
      <c r="W132" s="250">
        <f>SUMPRODUCT((Driver!$A$2:$A$17=$A132)*(DriverEmp=W$1),Driver!$C$2:$V$17)</f>
        <v>0</v>
      </c>
      <c r="X132" s="250">
        <f>SUMPRODUCT((Driver!$A$2:$A$17=$A132)*(DriverEmp=X$1),Driver!$C$2:$V$17)</f>
        <v>0</v>
      </c>
      <c r="Y132" s="250">
        <f>SUMPRODUCT((Driver!$A$2:$A$17=$A132)*(DriverEmp=Y$1),Driver!$C$2:$V$17)</f>
        <v>0</v>
      </c>
      <c r="Z132" s="250">
        <f>SUMPRODUCT((Driver!$A$2:$A$17=$A132)*(DriverEmp=Z$1),Driver!$C$2:$V$17)</f>
        <v>0</v>
      </c>
      <c r="AA132" s="250">
        <f>SUMPRODUCT((Driver!$A$2:$A$17=$A132)*(DriverEmp=AA$1),Driver!$C$2:$V$17)</f>
        <v>0</v>
      </c>
      <c r="AB132" s="250">
        <f>SUMPRODUCT((Driver!$A$2:$A$17=$A132)*(DriverEmp=AB$1),Driver!$C$2:$V$17)</f>
        <v>0</v>
      </c>
      <c r="AC132" s="250">
        <f>SUMPRODUCT((Driver!$A$2:$A$17=$A132)*(DriverEmp=AC$1),Driver!$C$2:$V$17)</f>
        <v>0</v>
      </c>
      <c r="AD132" s="250">
        <f>SUMPRODUCT((Driver!$A$2:$A$17=$A132)*(DriverEmp=AD$1),Driver!$C$2:$V$17)</f>
        <v>0</v>
      </c>
      <c r="AE132" s="250">
        <f>SUMPRODUCT((Driver!$A$2:$A$17=$A132)*(DriverEmp=AE$1),Driver!$C$2:$V$17)</f>
        <v>0</v>
      </c>
      <c r="AF132" s="250">
        <f>SUMPRODUCT((Driver!$A$2:$A$17=$A132)*(DriverEmp=AF$1),Driver!$C$2:$V$17)</f>
        <v>0</v>
      </c>
      <c r="AG132" s="250">
        <f>SUMPRODUCT((Driver!$A$2:$A$17=$A132)*(DriverEmp=AG$1),Driver!$C$2:$V$17)</f>
        <v>0</v>
      </c>
      <c r="AH132" s="250">
        <f>SUMPRODUCT((Driver!$A$2:$A$17=$A132)*(DriverEmp=AH$1),Driver!$C$2:$V$17)</f>
        <v>0</v>
      </c>
      <c r="AI132" s="250">
        <f>SUMPRODUCT((Driver!$A$2:$A$17=$A132)*(DriverEmp=AI$1),Driver!$C$2:$V$17)</f>
        <v>0</v>
      </c>
      <c r="AJ132" s="250">
        <f>SUMPRODUCT((Driver!$A$2:$A$17=$A132)*(DriverEmp=AJ$1),Driver!$C$2:$V$17)</f>
        <v>0</v>
      </c>
      <c r="AK132" s="250">
        <f>SUMPRODUCT((Driver!$A$2:$A$17=$A132)*(DriverEmp=AK$1),Driver!$C$2:$V$17)</f>
        <v>0</v>
      </c>
      <c r="AL132" s="250">
        <f>SUMPRODUCT((Driver!$A$2:$A$17=$A132)*(DriverEmp=AL$1),Driver!$C$2:$V$17)</f>
        <v>0</v>
      </c>
      <c r="AM132" s="250">
        <f>SUMPRODUCT((Driver!$A$2:$A$17=$A132)*(DriverEmp=AM$1),Driver!$C$2:$V$17)</f>
        <v>0</v>
      </c>
      <c r="AN132" s="250">
        <f>SUMPRODUCT((Driver!$A$2:$A$17=$A132)*(DriverEmp=AN$1),Driver!$C$2:$V$17)</f>
        <v>0</v>
      </c>
      <c r="AO132" s="250">
        <f>SUMPRODUCT((Driver!$A$2:$A$17=$A132)*(DriverEmp=AO$1),Driver!$C$2:$V$17)</f>
        <v>0</v>
      </c>
      <c r="AP132" s="250">
        <f>SUMPRODUCT((Driver!$A$2:$A$17=$A132)*(DriverEmp=AP$1),Driver!$C$2:$V$17)</f>
        <v>0</v>
      </c>
      <c r="AQ132" s="250">
        <f>SUMPRODUCT((Driver!$A$2:$A$17=$A132)*(DriverEmp=AQ$1),Driver!$C$2:$V$17)</f>
        <v>0</v>
      </c>
      <c r="AR132" s="250">
        <f>SUMPRODUCT((Driver!$A$2:$A$17=$A132)*(DriverEmp=AR$1),Driver!$C$2:$V$17)</f>
        <v>0</v>
      </c>
      <c r="AS132" s="250">
        <f>SUMPRODUCT((Driver!$A$2:$A$17=$A132)*(DriverEmp=AS$1),Driver!$C$2:$V$17)</f>
        <v>0</v>
      </c>
      <c r="AT132" s="250">
        <f>SUMPRODUCT((Driver!$A$2:$A$17=$A132)*(DriverEmp=AT$1),Driver!$C$2:$V$17)</f>
        <v>0</v>
      </c>
      <c r="AU132" s="250">
        <f>SUMPRODUCT((Driver!$A$2:$A$17=$A132)*(DriverEmp=AU$1),Driver!$C$2:$V$17)</f>
        <v>0</v>
      </c>
      <c r="AV132" s="250">
        <f>SUMPRODUCT((Driver!$A$2:$A$17=$A132)*(DriverEmp=AV$1),Driver!$C$2:$V$17)</f>
        <v>0</v>
      </c>
      <c r="AW132" s="250">
        <f>SUMPRODUCT((Driver!$A$2:$A$17=$A132)*(DriverEmp=AW$1),Driver!$C$2:$V$17)</f>
        <v>0</v>
      </c>
      <c r="AX132" s="467">
        <f>SUMPRODUCT((Driver!$A$2:$A$17=$A132)*(DriverEmp=AX$1),Driver!$C$2:$V$17)</f>
        <v>0</v>
      </c>
    </row>
    <row r="133" spans="1:50" s="271" customFormat="1" x14ac:dyDescent="0.2">
      <c r="A133" s="247">
        <f>A132</f>
        <v>42547</v>
      </c>
      <c r="B133" s="251" t="str">
        <f>Total!$H$1</f>
        <v>PP</v>
      </c>
      <c r="C133" s="249">
        <f>SUMPRODUCT((PP!$A$2:$A$80=$A133)*(PPEmp=C$1),PP!$D$2:$BD$80)</f>
        <v>0</v>
      </c>
      <c r="D133" s="250">
        <f>SUMPRODUCT((PP!$A$2:$A$80=$A133)*(PPEmp=D$1),PP!$D$2:$BD$80)</f>
        <v>0</v>
      </c>
      <c r="E133" s="250">
        <f>SUMPRODUCT((PP!$A$2:$A$80=$A133)*(PPEmp=E$1),PP!$D$2:$BD$80)</f>
        <v>0</v>
      </c>
      <c r="F133" s="250">
        <f>SUMPRODUCT((PP!$A$2:$A$80=$A133)*(PPEmp=F$1),PP!$D$2:$BD$80)</f>
        <v>0</v>
      </c>
      <c r="G133" s="250">
        <f>SUMPRODUCT((PP!$A$2:$A$80=$A133)*(PPEmp=G$1),PP!$D$2:$BD$80)</f>
        <v>0</v>
      </c>
      <c r="H133" s="250">
        <f>SUMPRODUCT((PP!$A$2:$A$80=$A133)*(PPEmp=H$1),PP!$D$2:$BD$80)</f>
        <v>0</v>
      </c>
      <c r="I133" s="250">
        <f>SUMPRODUCT((PP!$A$2:$A$80=$A133)*(PPEmp=I$1),PP!$D$2:$BD$80)</f>
        <v>6.5</v>
      </c>
      <c r="J133" s="250">
        <f>SUMPRODUCT((PP!$A$2:$A$80=$A133)*(PPEmp=J$1),PP!$D$2:$BD$80)</f>
        <v>0</v>
      </c>
      <c r="K133" s="250">
        <f>SUMPRODUCT((PP!$A$2:$A$80=$A133)*(PPEmp=K$1),PP!$D$2:$BD$80)</f>
        <v>0</v>
      </c>
      <c r="L133" s="250">
        <f>SUMPRODUCT((PP!$A$2:$A$80=$A133)*(PPEmp=L$1),PP!$D$2:$BD$80)</f>
        <v>0</v>
      </c>
      <c r="M133" s="250">
        <f>SUMPRODUCT((PP!$A$2:$A$80=$A133)*(PPEmp=M$1),PP!$D$2:$BD$80)</f>
        <v>0</v>
      </c>
      <c r="N133" s="250">
        <f>SUMPRODUCT((PP!$A$2:$A$80=$A133)*(PPEmp=N$1),PP!$D$2:$BD$80)</f>
        <v>0</v>
      </c>
      <c r="O133" s="250">
        <f>SUMPRODUCT((PP!$A$2:$A$80=$A133)*(PPEmp=O$1),PP!$D$2:$BD$80)</f>
        <v>0</v>
      </c>
      <c r="P133" s="250">
        <f>SUMPRODUCT((PP!$A$2:$A$80=$A133)*(PPEmp=P$1),PP!$D$2:$BD$80)</f>
        <v>0</v>
      </c>
      <c r="Q133" s="250">
        <f>SUMPRODUCT((PP!$A$2:$A$80=$A133)*(PPEmp=Q$1),PP!$D$2:$BD$80)</f>
        <v>0</v>
      </c>
      <c r="R133" s="250">
        <f>SUMPRODUCT((PP!$A$2:$A$80=$A133)*(PPEmp=R$1),PP!$D$2:$BD$80)</f>
        <v>0</v>
      </c>
      <c r="S133" s="250">
        <f>SUMPRODUCT((PP!$A$2:$A$80=$A133)*(PPEmp=S$1),PP!$D$2:$BD$80)</f>
        <v>0</v>
      </c>
      <c r="T133" s="250">
        <f>SUMPRODUCT((PP!$A$2:$A$80=$A133)*(PPEmp=T$1),PP!$D$2:$BD$80)</f>
        <v>0</v>
      </c>
      <c r="U133" s="250">
        <f>SUMPRODUCT((PP!$A$2:$A$80=$A133)*(PPEmp=U$1),PP!$D$2:$BD$80)</f>
        <v>0</v>
      </c>
      <c r="V133" s="250">
        <f>SUMPRODUCT((PP!$A$2:$A$80=$A133)*(PPEmp=V$1),PP!$D$2:$BD$80)</f>
        <v>0</v>
      </c>
      <c r="W133" s="250">
        <f>SUMPRODUCT((PP!$A$2:$A$80=$A133)*(PPEmp=W$1),PP!$D$2:$BD$80)</f>
        <v>6.5</v>
      </c>
      <c r="X133" s="250">
        <f>SUMPRODUCT((PP!$A$2:$A$80=$A133)*(PPEmp=X$1),PP!$D$2:$BD$80)</f>
        <v>0</v>
      </c>
      <c r="Y133" s="250">
        <f>SUMPRODUCT((PP!$A$2:$A$80=$A133)*(PPEmp=Y$1),PP!$D$2:$BD$80)</f>
        <v>0</v>
      </c>
      <c r="Z133" s="250">
        <f>SUMPRODUCT((PP!$A$2:$A$80=$A133)*(PPEmp=Z$1),PP!$D$2:$BD$80)</f>
        <v>0</v>
      </c>
      <c r="AA133" s="250">
        <f>SUMPRODUCT((PP!$A$2:$A$80=$A133)*(PPEmp=AA$1),PP!$D$2:$BD$80)</f>
        <v>0</v>
      </c>
      <c r="AB133" s="250">
        <f>SUMPRODUCT((PP!$A$2:$A$80=$A133)*(PPEmp=AB$1),PP!$D$2:$BD$80)</f>
        <v>0</v>
      </c>
      <c r="AC133" s="250">
        <f>SUMPRODUCT((PP!$A$2:$A$80=$A133)*(PPEmp=AC$1),PP!$D$2:$BD$80)</f>
        <v>0</v>
      </c>
      <c r="AD133" s="250">
        <f>SUMPRODUCT((PP!$A$2:$A$80=$A133)*(PPEmp=AD$1),PP!$D$2:$BD$80)</f>
        <v>0</v>
      </c>
      <c r="AE133" s="250">
        <f>SUMPRODUCT((PP!$A$2:$A$80=$A133)*(PPEmp=AE$1),PP!$D$2:$BD$80)</f>
        <v>0</v>
      </c>
      <c r="AF133" s="250">
        <f>SUMPRODUCT((PP!$A$2:$A$80=$A133)*(PPEmp=AF$1),PP!$D$2:$BD$80)</f>
        <v>0</v>
      </c>
      <c r="AG133" s="250">
        <f>SUMPRODUCT((PP!$A$2:$A$80=$A133)*(PPEmp=AG$1),PP!$D$2:$BD$80)</f>
        <v>0</v>
      </c>
      <c r="AH133" s="250">
        <f>SUMPRODUCT((PP!$A$2:$A$80=$A133)*(PPEmp=AH$1),PP!$D$2:$BD$80)</f>
        <v>0</v>
      </c>
      <c r="AI133" s="250">
        <f>SUMPRODUCT((PP!$A$2:$A$80=$A133)*(PPEmp=AI$1),PP!$D$2:$BD$80)</f>
        <v>0</v>
      </c>
      <c r="AJ133" s="250">
        <f>SUMPRODUCT((PP!$A$2:$A$80=$A133)*(PPEmp=AJ$1),PP!$D$2:$BD$80)</f>
        <v>0</v>
      </c>
      <c r="AK133" s="250">
        <f>SUMPRODUCT((PP!$A$2:$A$80=$A133)*(PPEmp=AK$1),PP!$D$2:$BD$80)</f>
        <v>6.5</v>
      </c>
      <c r="AL133" s="250">
        <f>SUMPRODUCT((PP!$A$2:$A$80=$A133)*(PPEmp=AL$1),PP!$D$2:$BD$80)</f>
        <v>0</v>
      </c>
      <c r="AM133" s="250">
        <f>SUMPRODUCT((PP!$A$2:$A$80=$A133)*(PPEmp=AM$1),PP!$D$2:$BD$80)</f>
        <v>0</v>
      </c>
      <c r="AN133" s="250">
        <f>SUMPRODUCT((PP!$A$2:$A$80=$A133)*(PPEmp=AN$1),PP!$D$2:$BD$80)</f>
        <v>0</v>
      </c>
      <c r="AO133" s="250">
        <f>SUMPRODUCT((PP!$A$2:$A$80=$A133)*(PPEmp=AO$1),PP!$D$2:$BD$80)</f>
        <v>0</v>
      </c>
      <c r="AP133" s="250">
        <f>SUMPRODUCT((PP!$A$2:$A$80=$A133)*(PPEmp=AP$1),PP!$D$2:$BD$80)</f>
        <v>0</v>
      </c>
      <c r="AQ133" s="250">
        <f>SUMPRODUCT((PP!$A$2:$A$80=$A133)*(PPEmp=AQ$1),PP!$D$2:$BD$80)</f>
        <v>0</v>
      </c>
      <c r="AR133" s="250">
        <f>SUMPRODUCT((PP!$A$2:$A$80=$A133)*(PPEmp=AR$1),PP!$D$2:$BD$80)</f>
        <v>0</v>
      </c>
      <c r="AS133" s="250">
        <f>SUMPRODUCT((PP!$A$2:$A$80=$A133)*(PPEmp=AS$1),PP!$D$2:$BD$80)</f>
        <v>0</v>
      </c>
      <c r="AT133" s="250">
        <f>SUMPRODUCT((PP!$A$2:$A$80=$A133)*(PPEmp=AT$1),PP!$D$2:$BD$80)</f>
        <v>0</v>
      </c>
      <c r="AU133" s="250">
        <f>SUMPRODUCT((PP!$A$2:$A$80=$A133)*(PPEmp=AU$1),PP!$D$2:$BD$80)</f>
        <v>0</v>
      </c>
      <c r="AV133" s="250">
        <f>SUMPRODUCT((PP!$A$2:$A$80=$A133)*(PPEmp=AV$1),PP!$D$2:$BD$80)</f>
        <v>0</v>
      </c>
      <c r="AW133" s="250">
        <f>SUMPRODUCT((PP!$A$2:$A$80=$A133)*(PPEmp=AW$1),PP!$D$2:$BD$80)</f>
        <v>0</v>
      </c>
      <c r="AX133" s="467">
        <f>SUMPRODUCT((PP!$A$2:$A$80=$A133)*(PPEmp=AX$1),PP!$D$2:$BD$80)</f>
        <v>0</v>
      </c>
    </row>
    <row r="134" spans="1:50" s="271" customFormat="1" x14ac:dyDescent="0.2">
      <c r="A134" s="247">
        <f t="shared" si="45"/>
        <v>42547</v>
      </c>
      <c r="B134" s="252" t="str">
        <f>Total!$J$1</f>
        <v>FH</v>
      </c>
      <c r="C134" s="249">
        <f>SUMPRODUCT((FH!$A$2:$A$97=$A134)*(FHEmp=C$1),FH!$E$2:$AZ$97)</f>
        <v>0</v>
      </c>
      <c r="D134" s="250">
        <f>SUMPRODUCT((FH!$A$2:$A$97=$A134)*(FHEmp=D$1),FH!$E$2:$AZ$97)</f>
        <v>0</v>
      </c>
      <c r="E134" s="250">
        <f>SUMPRODUCT((FH!$A$2:$A$97=$A134)*(FHEmp=E$1),FH!$E$2:$AZ$97)</f>
        <v>0</v>
      </c>
      <c r="F134" s="250">
        <f>SUMPRODUCT((FH!$A$2:$A$97=$A134)*(FHEmp=F$1),FH!$E$2:$AZ$97)</f>
        <v>0</v>
      </c>
      <c r="G134" s="250">
        <f>SUMPRODUCT((FH!$A$2:$A$97=$A134)*(FHEmp=G$1),FH!$E$2:$AZ$97)</f>
        <v>0</v>
      </c>
      <c r="H134" s="250">
        <f>SUMPRODUCT((FH!$A$2:$A$97=$A134)*(FHEmp=H$1),FH!$E$2:$AZ$97)</f>
        <v>0</v>
      </c>
      <c r="I134" s="250">
        <f>SUMPRODUCT((FH!$A$2:$A$97=$A134)*(FHEmp=I$1),FH!$E$2:$AZ$97)</f>
        <v>0</v>
      </c>
      <c r="J134" s="250">
        <f>SUMPRODUCT((FH!$A$2:$A$97=$A134)*(FHEmp=J$1),FH!$E$2:$AZ$97)</f>
        <v>0</v>
      </c>
      <c r="K134" s="250">
        <f>SUMPRODUCT((FH!$A$2:$A$97=$A134)*(FHEmp=K$1),FH!$E$2:$AZ$97)</f>
        <v>0</v>
      </c>
      <c r="L134" s="250">
        <f>SUMPRODUCT((FH!$A$2:$A$97=$A134)*(FHEmp=L$1),FH!$E$2:$AZ$97)</f>
        <v>0</v>
      </c>
      <c r="M134" s="250">
        <f>SUMPRODUCT((FH!$A$2:$A$97=$A134)*(FHEmp=M$1),FH!$E$2:$AZ$97)</f>
        <v>0</v>
      </c>
      <c r="N134" s="250">
        <f>SUMPRODUCT((FH!$A$2:$A$97=$A134)*(FHEmp=N$1),FH!$E$2:$AZ$97)</f>
        <v>0</v>
      </c>
      <c r="O134" s="250">
        <f>SUMPRODUCT((FH!$A$2:$A$97=$A134)*(FHEmp=O$1),FH!$E$2:$AZ$97)</f>
        <v>0</v>
      </c>
      <c r="P134" s="250">
        <f>SUMPRODUCT((FH!$A$2:$A$97=$A134)*(FHEmp=P$1),FH!$E$2:$AZ$97)</f>
        <v>0</v>
      </c>
      <c r="Q134" s="250">
        <f>SUMPRODUCT((FH!$A$2:$A$97=$A134)*(FHEmp=Q$1),FH!$E$2:$AZ$97)</f>
        <v>0</v>
      </c>
      <c r="R134" s="250">
        <f>SUMPRODUCT((FH!$A$2:$A$97=$A134)*(FHEmp=R$1),FH!$E$2:$AZ$97)</f>
        <v>0</v>
      </c>
      <c r="S134" s="250">
        <f>SUMPRODUCT((FH!$A$2:$A$97=$A134)*(FHEmp=S$1),FH!$E$2:$AZ$97)</f>
        <v>0</v>
      </c>
      <c r="T134" s="250">
        <f>SUMPRODUCT((FH!$A$2:$A$97=$A134)*(FHEmp=T$1),FH!$E$2:$AZ$97)</f>
        <v>0</v>
      </c>
      <c r="U134" s="250">
        <f>SUMPRODUCT((FH!$A$2:$A$97=$A134)*(FHEmp=U$1),FH!$E$2:$AZ$97)</f>
        <v>0</v>
      </c>
      <c r="V134" s="250">
        <f>SUMPRODUCT((FH!$A$2:$A$97=$A134)*(FHEmp=V$1),FH!$E$2:$AZ$97)</f>
        <v>0</v>
      </c>
      <c r="W134" s="250">
        <f>SUMPRODUCT((FH!$A$2:$A$97=$A134)*(FHEmp=W$1),FH!$E$2:$AZ$97)</f>
        <v>0</v>
      </c>
      <c r="X134" s="250">
        <f>SUMPRODUCT((FH!$A$2:$A$97=$A134)*(FHEmp=X$1),FH!$E$2:$AZ$97)</f>
        <v>0</v>
      </c>
      <c r="Y134" s="250">
        <f>SUMPRODUCT((FH!$A$2:$A$97=$A134)*(FHEmp=Y$1),FH!$E$2:$AZ$97)</f>
        <v>0</v>
      </c>
      <c r="Z134" s="250">
        <f>SUMPRODUCT((FH!$A$2:$A$97=$A134)*(FHEmp=Z$1),FH!$E$2:$AZ$97)</f>
        <v>0</v>
      </c>
      <c r="AA134" s="250">
        <f>SUMPRODUCT((FH!$A$2:$A$97=$A134)*(FHEmp=AA$1),FH!$E$2:$AZ$97)</f>
        <v>0</v>
      </c>
      <c r="AB134" s="250">
        <f>SUMPRODUCT((FH!$A$2:$A$97=$A134)*(FHEmp=AB$1),FH!$E$2:$AZ$97)</f>
        <v>0</v>
      </c>
      <c r="AC134" s="250">
        <f>SUMPRODUCT((FH!$A$2:$A$97=$A134)*(FHEmp=AC$1),FH!$E$2:$AZ$97)</f>
        <v>0</v>
      </c>
      <c r="AD134" s="250">
        <f>SUMPRODUCT((FH!$A$2:$A$97=$A134)*(FHEmp=AD$1),FH!$E$2:$AZ$97)</f>
        <v>0</v>
      </c>
      <c r="AE134" s="250">
        <f>SUMPRODUCT((FH!$A$2:$A$97=$A134)*(FHEmp=AE$1),FH!$E$2:$AZ$97)</f>
        <v>0</v>
      </c>
      <c r="AF134" s="250">
        <f>SUMPRODUCT((FH!$A$2:$A$97=$A134)*(FHEmp=AF$1),FH!$E$2:$AZ$97)</f>
        <v>0</v>
      </c>
      <c r="AG134" s="250">
        <f>SUMPRODUCT((FH!$A$2:$A$97=$A134)*(FHEmp=AG$1),FH!$E$2:$AZ$97)</f>
        <v>0</v>
      </c>
      <c r="AH134" s="250">
        <f>SUMPRODUCT((FH!$A$2:$A$97=$A134)*(FHEmp=AH$1),FH!$E$2:$AZ$97)</f>
        <v>0</v>
      </c>
      <c r="AI134" s="250">
        <f>SUMPRODUCT((FH!$A$2:$A$97=$A134)*(FHEmp=AI$1),FH!$E$2:$AZ$97)</f>
        <v>0</v>
      </c>
      <c r="AJ134" s="250">
        <f>SUMPRODUCT((FH!$A$2:$A$97=$A134)*(FHEmp=AJ$1),FH!$E$2:$AZ$97)</f>
        <v>0</v>
      </c>
      <c r="AK134" s="250">
        <f>SUMPRODUCT((FH!$A$2:$A$97=$A134)*(FHEmp=AK$1),FH!$E$2:$AZ$97)</f>
        <v>0</v>
      </c>
      <c r="AL134" s="250">
        <f>SUMPRODUCT((FH!$A$2:$A$97=$A134)*(FHEmp=AL$1),FH!$E$2:$AZ$97)</f>
        <v>0</v>
      </c>
      <c r="AM134" s="250">
        <f>SUMPRODUCT((FH!$A$2:$A$97=$A134)*(FHEmp=AM$1),FH!$E$2:$AZ$97)</f>
        <v>0</v>
      </c>
      <c r="AN134" s="250">
        <f>SUMPRODUCT((FH!$A$2:$A$97=$A134)*(FHEmp=AN$1),FH!$E$2:$AZ$97)</f>
        <v>0</v>
      </c>
      <c r="AO134" s="250">
        <f>SUMPRODUCT((FH!$A$2:$A$97=$A134)*(FHEmp=AO$1),FH!$E$2:$AZ$97)</f>
        <v>0</v>
      </c>
      <c r="AP134" s="250">
        <f>SUMPRODUCT((FH!$A$2:$A$97=$A134)*(FHEmp=AP$1),FH!$E$2:$AZ$97)</f>
        <v>0</v>
      </c>
      <c r="AQ134" s="250">
        <f>SUMPRODUCT((FH!$A$2:$A$97=$A134)*(FHEmp=AQ$1),FH!$E$2:$AZ$97)</f>
        <v>0</v>
      </c>
      <c r="AR134" s="250">
        <f>SUMPRODUCT((FH!$A$2:$A$97=$A134)*(FHEmp=AR$1),FH!$E$2:$AZ$97)</f>
        <v>0</v>
      </c>
      <c r="AS134" s="250">
        <f>SUMPRODUCT((FH!$A$2:$A$97=$A134)*(FHEmp=AS$1),FH!$E$2:$AZ$97)</f>
        <v>0</v>
      </c>
      <c r="AT134" s="250">
        <f>SUMPRODUCT((FH!$A$2:$A$97=$A134)*(FHEmp=AT$1),FH!$E$2:$AZ$97)</f>
        <v>0</v>
      </c>
      <c r="AU134" s="250">
        <f>SUMPRODUCT((FH!$A$2:$A$97=$A134)*(FHEmp=AU$1),FH!$E$2:$AZ$97)</f>
        <v>0</v>
      </c>
      <c r="AV134" s="250">
        <f>SUMPRODUCT((FH!$A$2:$A$97=$A134)*(FHEmp=AV$1),FH!$E$2:$AZ$97)</f>
        <v>0</v>
      </c>
      <c r="AW134" s="250">
        <f>SUMPRODUCT((FH!$A$2:$A$97=$A134)*(FHEmp=AW$1),FH!$E$2:$AZ$97)</f>
        <v>0</v>
      </c>
      <c r="AX134" s="467">
        <f>SUMPRODUCT((FH!$A$2:$A$97=$A134)*(FHEmp=AX$1),FH!$E$2:$AZ$97)</f>
        <v>0</v>
      </c>
    </row>
    <row r="135" spans="1:50" s="271" customFormat="1" x14ac:dyDescent="0.2">
      <c r="A135" s="247">
        <f t="shared" si="45"/>
        <v>42547</v>
      </c>
      <c r="B135" s="253" t="str">
        <f>Total!$K$1</f>
        <v>T22</v>
      </c>
      <c r="C135" s="249">
        <f>SUMPRODUCT(('T22'!$A$2:$A$97=$A135)*(T22Emp=C$1),'T22'!$E$2:$AZ$97)</f>
        <v>0</v>
      </c>
      <c r="D135" s="250">
        <f>SUMPRODUCT(('T22'!$A$2:$A$97=$A135)*(T22Emp=D$1),'T22'!$E$2:$AZ$97)</f>
        <v>0</v>
      </c>
      <c r="E135" s="250">
        <f>SUMPRODUCT(('T22'!$A$2:$A$97=$A135)*(T22Emp=E$1),'T22'!$E$2:$AZ$97)</f>
        <v>0</v>
      </c>
      <c r="F135" s="250">
        <f>SUMPRODUCT(('T22'!$A$2:$A$97=$A135)*(T22Emp=F$1),'T22'!$E$2:$AZ$97)</f>
        <v>0</v>
      </c>
      <c r="G135" s="250">
        <f>SUMPRODUCT(('T22'!$A$2:$A$97=$A135)*(T22Emp=G$1),'T22'!$E$2:$AZ$97)</f>
        <v>0</v>
      </c>
      <c r="H135" s="250">
        <f>SUMPRODUCT(('T22'!$A$2:$A$97=$A135)*(T22Emp=H$1),'T22'!$E$2:$AZ$97)</f>
        <v>0</v>
      </c>
      <c r="I135" s="250">
        <f>SUMPRODUCT(('T22'!$A$2:$A$97=$A135)*(T22Emp=I$1),'T22'!$E$2:$AZ$97)</f>
        <v>0</v>
      </c>
      <c r="J135" s="250">
        <f>SUMPRODUCT(('T22'!$A$2:$A$97=$A135)*(T22Emp=J$1),'T22'!$E$2:$AZ$97)</f>
        <v>0</v>
      </c>
      <c r="K135" s="250">
        <f>SUMPRODUCT(('T22'!$A$2:$A$97=$A135)*(T22Emp=K$1),'T22'!$E$2:$AZ$97)</f>
        <v>0</v>
      </c>
      <c r="L135" s="250">
        <f>SUMPRODUCT(('T22'!$A$2:$A$97=$A135)*(T22Emp=L$1),'T22'!$E$2:$AZ$97)</f>
        <v>0</v>
      </c>
      <c r="M135" s="250">
        <f>SUMPRODUCT(('T22'!$A$2:$A$97=$A135)*(T22Emp=M$1),'T22'!$E$2:$AZ$97)</f>
        <v>0</v>
      </c>
      <c r="N135" s="250">
        <f>SUMPRODUCT(('T22'!$A$2:$A$97=$A135)*(T22Emp=N$1),'T22'!$E$2:$AZ$97)</f>
        <v>0</v>
      </c>
      <c r="O135" s="250">
        <f>SUMPRODUCT(('T22'!$A$2:$A$97=$A135)*(T22Emp=O$1),'T22'!$E$2:$AZ$97)</f>
        <v>0</v>
      </c>
      <c r="P135" s="250">
        <f>SUMPRODUCT(('T22'!$A$2:$A$97=$A135)*(T22Emp=P$1),'T22'!$E$2:$AZ$97)</f>
        <v>0</v>
      </c>
      <c r="Q135" s="250">
        <f>SUMPRODUCT(('T22'!$A$2:$A$97=$A135)*(T22Emp=Q$1),'T22'!$E$2:$AZ$97)</f>
        <v>0</v>
      </c>
      <c r="R135" s="250">
        <f>SUMPRODUCT(('T22'!$A$2:$A$97=$A135)*(T22Emp=R$1),'T22'!$E$2:$AZ$97)</f>
        <v>0</v>
      </c>
      <c r="S135" s="250">
        <f>SUMPRODUCT(('T22'!$A$2:$A$97=$A135)*(T22Emp=S$1),'T22'!$E$2:$AZ$97)</f>
        <v>0</v>
      </c>
      <c r="T135" s="250">
        <f>SUMPRODUCT(('T22'!$A$2:$A$97=$A135)*(T22Emp=T$1),'T22'!$E$2:$AZ$97)</f>
        <v>0</v>
      </c>
      <c r="U135" s="250">
        <f>SUMPRODUCT(('T22'!$A$2:$A$97=$A135)*(T22Emp=U$1),'T22'!$E$2:$AZ$97)</f>
        <v>0</v>
      </c>
      <c r="V135" s="250">
        <f>SUMPRODUCT(('T22'!$A$2:$A$97=$A135)*(T22Emp=V$1),'T22'!$E$2:$AZ$97)</f>
        <v>0</v>
      </c>
      <c r="W135" s="250">
        <f>SUMPRODUCT(('T22'!$A$2:$A$97=$A135)*(T22Emp=W$1),'T22'!$E$2:$AZ$97)</f>
        <v>0</v>
      </c>
      <c r="X135" s="250">
        <f>SUMPRODUCT(('T22'!$A$2:$A$97=$A135)*(T22Emp=X$1),'T22'!$E$2:$AZ$97)</f>
        <v>0</v>
      </c>
      <c r="Y135" s="250">
        <f>SUMPRODUCT(('T22'!$A$2:$A$97=$A135)*(T22Emp=Y$1),'T22'!$E$2:$AZ$97)</f>
        <v>0</v>
      </c>
      <c r="Z135" s="250">
        <f>SUMPRODUCT(('T22'!$A$2:$A$97=$A135)*(T22Emp=Z$1),'T22'!$E$2:$AZ$97)</f>
        <v>0</v>
      </c>
      <c r="AA135" s="250">
        <f>SUMPRODUCT(('T22'!$A$2:$A$97=$A135)*(T22Emp=AA$1),'T22'!$E$2:$AZ$97)</f>
        <v>0</v>
      </c>
      <c r="AB135" s="250">
        <f>SUMPRODUCT(('T22'!$A$2:$A$97=$A135)*(T22Emp=AB$1),'T22'!$E$2:$AZ$97)</f>
        <v>0</v>
      </c>
      <c r="AC135" s="250">
        <f>SUMPRODUCT(('T22'!$A$2:$A$97=$A135)*(T22Emp=AC$1),'T22'!$E$2:$AZ$97)</f>
        <v>0</v>
      </c>
      <c r="AD135" s="250">
        <f>SUMPRODUCT(('T22'!$A$2:$A$97=$A135)*(T22Emp=AD$1),'T22'!$E$2:$AZ$97)</f>
        <v>0</v>
      </c>
      <c r="AE135" s="250">
        <f>SUMPRODUCT(('T22'!$A$2:$A$97=$A135)*(T22Emp=AE$1),'T22'!$E$2:$AZ$97)</f>
        <v>0</v>
      </c>
      <c r="AF135" s="250">
        <f>SUMPRODUCT(('T22'!$A$2:$A$97=$A135)*(T22Emp=AF$1),'T22'!$E$2:$AZ$97)</f>
        <v>0</v>
      </c>
      <c r="AG135" s="250">
        <f>SUMPRODUCT(('T22'!$A$2:$A$97=$A135)*(T22Emp=AG$1),'T22'!$E$2:$AZ$97)</f>
        <v>0</v>
      </c>
      <c r="AH135" s="250">
        <f>SUMPRODUCT(('T22'!$A$2:$A$97=$A135)*(T22Emp=AH$1),'T22'!$E$2:$AZ$97)</f>
        <v>0</v>
      </c>
      <c r="AI135" s="250">
        <f>SUMPRODUCT(('T22'!$A$2:$A$97=$A135)*(T22Emp=AI$1),'T22'!$E$2:$AZ$97)</f>
        <v>0</v>
      </c>
      <c r="AJ135" s="250">
        <f>SUMPRODUCT(('T22'!$A$2:$A$97=$A135)*(T22Emp=AJ$1),'T22'!$E$2:$AZ$97)</f>
        <v>0</v>
      </c>
      <c r="AK135" s="250">
        <f>SUMPRODUCT(('T22'!$A$2:$A$97=$A135)*(T22Emp=AK$1),'T22'!$E$2:$AZ$97)</f>
        <v>0</v>
      </c>
      <c r="AL135" s="250">
        <f>SUMPRODUCT(('T22'!$A$2:$A$97=$A135)*(T22Emp=AL$1),'T22'!$E$2:$AZ$97)</f>
        <v>0</v>
      </c>
      <c r="AM135" s="250">
        <f>SUMPRODUCT(('T22'!$A$2:$A$97=$A135)*(T22Emp=AM$1),'T22'!$E$2:$AZ$97)</f>
        <v>0</v>
      </c>
      <c r="AN135" s="250">
        <f>SUMPRODUCT(('T22'!$A$2:$A$97=$A135)*(T22Emp=AN$1),'T22'!$E$2:$AZ$97)</f>
        <v>0</v>
      </c>
      <c r="AO135" s="250">
        <f>SUMPRODUCT(('T22'!$A$2:$A$97=$A135)*(T22Emp=AO$1),'T22'!$E$2:$AZ$97)</f>
        <v>0</v>
      </c>
      <c r="AP135" s="250">
        <f>SUMPRODUCT(('T22'!$A$2:$A$97=$A135)*(T22Emp=AP$1),'T22'!$E$2:$AZ$97)</f>
        <v>0</v>
      </c>
      <c r="AQ135" s="250">
        <f>SUMPRODUCT(('T22'!$A$2:$A$97=$A135)*(T22Emp=AQ$1),'T22'!$E$2:$AZ$97)</f>
        <v>0</v>
      </c>
      <c r="AR135" s="250">
        <f>SUMPRODUCT(('T22'!$A$2:$A$97=$A135)*(T22Emp=AR$1),'T22'!$E$2:$AZ$97)</f>
        <v>0</v>
      </c>
      <c r="AS135" s="250">
        <f>SUMPRODUCT(('T22'!$A$2:$A$97=$A135)*(T22Emp=AS$1),'T22'!$E$2:$AZ$97)</f>
        <v>0</v>
      </c>
      <c r="AT135" s="250">
        <f>SUMPRODUCT(('T22'!$A$2:$A$97=$A135)*(T22Emp=AT$1),'T22'!$E$2:$AZ$97)</f>
        <v>0</v>
      </c>
      <c r="AU135" s="250">
        <f>SUMPRODUCT(('T22'!$A$2:$A$97=$A135)*(T22Emp=AU$1),'T22'!$E$2:$AZ$97)</f>
        <v>0</v>
      </c>
      <c r="AV135" s="250">
        <f>SUMPRODUCT(('T22'!$A$2:$A$97=$A135)*(T22Emp=AV$1),'T22'!$E$2:$AZ$97)</f>
        <v>0</v>
      </c>
      <c r="AW135" s="250">
        <f>SUMPRODUCT(('T22'!$A$2:$A$97=$A135)*(T22Emp=AW$1),'T22'!$E$2:$AZ$97)</f>
        <v>0</v>
      </c>
      <c r="AX135" s="467">
        <f>SUMPRODUCT(('T22'!$A$2:$A$97=$A135)*(T22Emp=AX$1),'T22'!$E$2:$AZ$97)</f>
        <v>0</v>
      </c>
    </row>
    <row r="136" spans="1:50" s="271" customFormat="1" x14ac:dyDescent="0.2">
      <c r="A136" s="247">
        <f t="shared" si="45"/>
        <v>42547</v>
      </c>
      <c r="B136" s="254" t="str">
        <f>Total!$L$1</f>
        <v>RF</v>
      </c>
      <c r="C136" s="249">
        <f>SUMPRODUCT((RF!$A$2:$A$17=$A136)*(RFEmp=C$1)*(RF!$H$21:$AO$21="RF Valet"),RF!$H$2:$AO$17)</f>
        <v>0</v>
      </c>
      <c r="D136" s="250">
        <f>SUMPRODUCT((RF!$A$2:$A$17=$A136)*(RFEmp=D$1)*(RF!$H$21:$AO$21="RF Valet"),RF!$H$2:$AO$17)</f>
        <v>0</v>
      </c>
      <c r="E136" s="250">
        <f>SUMPRODUCT((RF!$A$2:$A$17=$A136)*(RFEmp=E$1)*(RF!$H$21:$AO$21="RF Valet"),RF!$H$2:$AO$17)</f>
        <v>0</v>
      </c>
      <c r="F136" s="250">
        <f>SUMPRODUCT((RF!$A$2:$A$17=$A136)*(RFEmp=F$1)*(RF!$H$21:$AO$21="RF Valet"),RF!$H$2:$AO$17)</f>
        <v>0</v>
      </c>
      <c r="G136" s="250">
        <f>SUMPRODUCT((RF!$A$2:$A$17=$A136)*(RFEmp=G$1)*(RF!$H$21:$AO$21="RF Valet"),RF!$H$2:$AO$17)</f>
        <v>0</v>
      </c>
      <c r="H136" s="250">
        <f>SUMPRODUCT((RF!$A$2:$A$17=$A136)*(RFEmp=H$1)*(RF!$H$21:$AO$21="RF Valet"),RF!$H$2:$AO$17)</f>
        <v>0</v>
      </c>
      <c r="I136" s="250">
        <f>SUMPRODUCT((RF!$A$2:$A$17=$A136)*(RFEmp=I$1)*(RF!$H$21:$AO$21="RF Valet"),RF!$H$2:$AO$17)</f>
        <v>0</v>
      </c>
      <c r="J136" s="250">
        <f>SUMPRODUCT((RF!$A$2:$A$17=$A136)*(RFEmp=J$1)*(RF!$H$21:$AO$21="RF Valet"),RF!$H$2:$AO$17)</f>
        <v>0</v>
      </c>
      <c r="K136" s="250">
        <f>SUMPRODUCT((RF!$A$2:$A$17=$A136)*(RFEmp=K$1)*(RF!$H$21:$AO$21="RF Valet"),RF!$H$2:$AO$17)</f>
        <v>0</v>
      </c>
      <c r="L136" s="250">
        <f>SUMPRODUCT((RF!$A$2:$A$17=$A136)*(RFEmp=L$1)*(RF!$H$21:$AO$21="RF Valet"),RF!$H$2:$AO$17)</f>
        <v>0</v>
      </c>
      <c r="M136" s="250">
        <f>SUMPRODUCT((RF!$A$2:$A$17=$A136)*(RFEmp=M$1)*(RF!$H$21:$AO$21="RF Valet"),RF!$H$2:$AO$17)</f>
        <v>0</v>
      </c>
      <c r="N136" s="250">
        <f>SUMPRODUCT((RF!$A$2:$A$17=$A136)*(RFEmp=N$1)*(RF!$H$21:$AO$21="RF Valet"),RF!$H$2:$AO$17)</f>
        <v>0</v>
      </c>
      <c r="O136" s="250">
        <f>SUMPRODUCT((RF!$A$2:$A$17=$A136)*(RFEmp=O$1)*(RF!$H$21:$AO$21="RF Valet"),RF!$H$2:$AO$17)</f>
        <v>0</v>
      </c>
      <c r="P136" s="250">
        <f>SUMPRODUCT((RF!$A$2:$A$17=$A136)*(RFEmp=P$1)*(RF!$H$21:$AO$21="RF Valet"),RF!$H$2:$AO$17)</f>
        <v>0</v>
      </c>
      <c r="Q136" s="250">
        <f>SUMPRODUCT((RF!$A$2:$A$17=$A136)*(RFEmp=Q$1)*(RF!$H$21:$AO$21="RF Valet"),RF!$H$2:$AO$17)</f>
        <v>0</v>
      </c>
      <c r="R136" s="250">
        <f>SUMPRODUCT((RF!$A$2:$A$17=$A136)*(RFEmp=R$1)*(RF!$H$21:$AO$21="RF Valet"),RF!$H$2:$AO$17)</f>
        <v>0</v>
      </c>
      <c r="S136" s="250">
        <f>SUMPRODUCT((RF!$A$2:$A$17=$A136)*(RFEmp=S$1)*(RF!$H$21:$AO$21="RF Valet"),RF!$H$2:$AO$17)</f>
        <v>0</v>
      </c>
      <c r="T136" s="250">
        <f>SUMPRODUCT((RF!$A$2:$A$17=$A136)*(RFEmp=T$1)*(RF!$H$21:$AO$21="RF Valet"),RF!$H$2:$AO$17)</f>
        <v>0</v>
      </c>
      <c r="U136" s="250">
        <f>SUMPRODUCT((RF!$A$2:$A$17=$A136)*(RFEmp=U$1)*(RF!$H$21:$AO$21="RF Valet"),RF!$H$2:$AO$17)</f>
        <v>0</v>
      </c>
      <c r="V136" s="250">
        <f>SUMPRODUCT((RF!$A$2:$A$17=$A136)*(RFEmp=V$1)*(RF!$H$21:$AO$21="RF Valet"),RF!$H$2:$AO$17)</f>
        <v>0</v>
      </c>
      <c r="W136" s="250">
        <f>SUMPRODUCT((RF!$A$2:$A$17=$A136)*(RFEmp=W$1)*(RF!$H$21:$AO$21="RF Valet"),RF!$H$2:$AO$17)</f>
        <v>0</v>
      </c>
      <c r="X136" s="250">
        <f>SUMPRODUCT((RF!$A$2:$A$17=$A136)*(RFEmp=X$1)*(RF!$H$21:$AO$21="RF Valet"),RF!$H$2:$AO$17)</f>
        <v>0</v>
      </c>
      <c r="Y136" s="250">
        <f>SUMPRODUCT((RF!$A$2:$A$17=$A136)*(RFEmp=Y$1)*(RF!$H$21:$AO$21="RF Valet"),RF!$H$2:$AO$17)</f>
        <v>0</v>
      </c>
      <c r="Z136" s="250">
        <f>SUMPRODUCT((RF!$A$2:$A$17=$A136)*(RFEmp=Z$1)*(RF!$H$21:$AO$21="RF Valet"),RF!$H$2:$AO$17)</f>
        <v>0</v>
      </c>
      <c r="AA136" s="250">
        <f>SUMPRODUCT((RF!$A$2:$A$17=$A136)*(RFEmp=AA$1)*(RF!$H$21:$AO$21="RF Valet"),RF!$H$2:$AO$17)</f>
        <v>0</v>
      </c>
      <c r="AB136" s="250">
        <f>SUMPRODUCT((RF!$A$2:$A$17=$A136)*(RFEmp=AB$1)*(RF!$H$21:$AO$21="RF Valet"),RF!$H$2:$AO$17)</f>
        <v>0</v>
      </c>
      <c r="AC136" s="250">
        <f>SUMPRODUCT((RF!$A$2:$A$17=$A136)*(RFEmp=AC$1)*(RF!$H$21:$AO$21="RF Valet"),RF!$H$2:$AO$17)</f>
        <v>0</v>
      </c>
      <c r="AD136" s="250">
        <f>SUMPRODUCT((RF!$A$2:$A$17=$A136)*(RFEmp=AD$1)*(RF!$H$21:$AO$21="RF Valet"),RF!$H$2:$AO$17)</f>
        <v>0</v>
      </c>
      <c r="AE136" s="250">
        <f>SUMPRODUCT((RF!$A$2:$A$17=$A136)*(RFEmp=AE$1)*(RF!$H$21:$AO$21="RF Valet"),RF!$H$2:$AO$17)</f>
        <v>0</v>
      </c>
      <c r="AF136" s="250">
        <f>SUMPRODUCT((RF!$A$2:$A$17=$A136)*(RFEmp=AF$1)*(RF!$H$21:$AO$21="RF Valet"),RF!$H$2:$AO$17)</f>
        <v>0</v>
      </c>
      <c r="AG136" s="250">
        <f>SUMPRODUCT((RF!$A$2:$A$17=$A136)*(RFEmp=AG$1)*(RF!$H$21:$AO$21="RF Valet"),RF!$H$2:$AO$17)</f>
        <v>0</v>
      </c>
      <c r="AH136" s="250">
        <f>SUMPRODUCT((RF!$A$2:$A$17=$A136)*(RFEmp=AH$1)*(RF!$H$21:$AO$21="RF Valet"),RF!$H$2:$AO$17)</f>
        <v>0</v>
      </c>
      <c r="AI136" s="250">
        <f>SUMPRODUCT((RF!$A$2:$A$17=$A136)*(RFEmp=AI$1)*(RF!$H$21:$AO$21="RF Valet"),RF!$H$2:$AO$17)</f>
        <v>0</v>
      </c>
      <c r="AJ136" s="250">
        <f>SUMPRODUCT((RF!$A$2:$A$17=$A136)*(RFEmp=AJ$1)*(RF!$H$21:$AO$21="RF Valet"),RF!$H$2:$AO$17)</f>
        <v>0</v>
      </c>
      <c r="AK136" s="250">
        <f>SUMPRODUCT((RF!$A$2:$A$17=$A136)*(RFEmp=AK$1)*(RF!$H$21:$AO$21="RF Valet"),RF!$H$2:$AO$17)</f>
        <v>0</v>
      </c>
      <c r="AL136" s="250">
        <f>SUMPRODUCT((RF!$A$2:$A$17=$A136)*(RFEmp=AL$1)*(RF!$H$21:$AO$21="RF Valet"),RF!$H$2:$AO$17)</f>
        <v>0</v>
      </c>
      <c r="AM136" s="250">
        <f>SUMPRODUCT((RF!$A$2:$A$17=$A136)*(RFEmp=AM$1)*(RF!$H$21:$AO$21="RF Valet"),RF!$H$2:$AO$17)</f>
        <v>0</v>
      </c>
      <c r="AN136" s="250">
        <f>SUMPRODUCT((RF!$A$2:$A$17=$A136)*(RFEmp=AN$1)*(RF!$H$21:$AO$21="RF Valet"),RF!$H$2:$AO$17)</f>
        <v>0</v>
      </c>
      <c r="AO136" s="250">
        <f>SUMPRODUCT((RF!$A$2:$A$17=$A136)*(RFEmp=AO$1)*(RF!$H$21:$AO$21="RF Valet"),RF!$H$2:$AO$17)</f>
        <v>0</v>
      </c>
      <c r="AP136" s="250">
        <f>SUMPRODUCT((RF!$A$2:$A$17=$A136)*(RFEmp=AP$1)*(RF!$H$21:$AO$21="RF Valet"),RF!$H$2:$AO$17)</f>
        <v>0</v>
      </c>
      <c r="AQ136" s="250">
        <f>SUMPRODUCT((RF!$A$2:$A$17=$A136)*(RFEmp=AQ$1)*(RF!$H$21:$AO$21="RF Valet"),RF!$H$2:$AO$17)</f>
        <v>0</v>
      </c>
      <c r="AR136" s="250">
        <f>SUMPRODUCT((RF!$A$2:$A$17=$A136)*(RFEmp=AR$1)*(RF!$H$21:$AO$21="RF Valet"),RF!$H$2:$AO$17)</f>
        <v>0</v>
      </c>
      <c r="AS136" s="250">
        <f>SUMPRODUCT((RF!$A$2:$A$17=$A136)*(RFEmp=AS$1)*(RF!$H$21:$AO$21="RF Valet"),RF!$H$2:$AO$17)</f>
        <v>0</v>
      </c>
      <c r="AT136" s="250">
        <f>SUMPRODUCT((RF!$A$2:$A$17=$A136)*(RFEmp=AT$1)*(RF!$H$21:$AO$21="RF Valet"),RF!$H$2:$AO$17)</f>
        <v>0</v>
      </c>
      <c r="AU136" s="250">
        <f>SUMPRODUCT((RF!$A$2:$A$17=$A136)*(RFEmp=AU$1)*(RF!$H$21:$AO$21="RF Valet"),RF!$H$2:$AO$17)</f>
        <v>0</v>
      </c>
      <c r="AV136" s="250">
        <f>SUMPRODUCT((RF!$A$2:$A$17=$A136)*(RFEmp=AV$1)*(RF!$H$21:$AO$21="RF Valet"),RF!$H$2:$AO$17)</f>
        <v>0</v>
      </c>
      <c r="AW136" s="250">
        <f>SUMPRODUCT((RF!$A$2:$A$17=$A136)*(RFEmp=AW$1)*(RF!$H$21:$AO$21="RF Valet"),RF!$H$2:$AO$17)</f>
        <v>0</v>
      </c>
      <c r="AX136" s="467">
        <f>SUMPRODUCT((RF!$A$2:$A$17=$A136)*(RFEmp=AX$1)*(RF!$H$21:$AO$21="RF Valet"),RF!$H$2:$AO$17)</f>
        <v>0</v>
      </c>
    </row>
    <row r="137" spans="1:50" s="271" customFormat="1" x14ac:dyDescent="0.2">
      <c r="A137" s="247">
        <f t="shared" si="45"/>
        <v>42547</v>
      </c>
      <c r="B137" s="571" t="s">
        <v>140</v>
      </c>
      <c r="C137" s="249">
        <f>SUMPRODUCT(('RC'!$A$2:$A$17=$A137)*(RCEmp=C$1),'RC'!$D$2:$AK$17)</f>
        <v>0</v>
      </c>
      <c r="D137" s="250">
        <f>SUMPRODUCT(('RC'!$A$2:$A$17=$A137)*(RCEmp=D$1),'RC'!$D$2:$AK$17)</f>
        <v>0</v>
      </c>
      <c r="E137" s="250">
        <f>SUMPRODUCT(('RC'!$A$2:$A$17=$A137)*(RCEmp=E$1),'RC'!$D$2:$AK$17)</f>
        <v>0</v>
      </c>
      <c r="F137" s="250">
        <f>SUMPRODUCT(('RC'!$A$2:$A$17=$A137)*(RCEmp=F$1),'RC'!$D$2:$AK$17)</f>
        <v>0</v>
      </c>
      <c r="G137" s="250">
        <f>SUMPRODUCT(('RC'!$A$2:$A$17=$A137)*(RCEmp=G$1),'RC'!$D$2:$AK$17)</f>
        <v>0</v>
      </c>
      <c r="H137" s="250">
        <f>SUMPRODUCT(('RC'!$A$2:$A$17=$A137)*(RCEmp=H$1),'RC'!$D$2:$AK$17)</f>
        <v>0</v>
      </c>
      <c r="I137" s="250">
        <f>SUMPRODUCT(('RC'!$A$2:$A$17=$A137)*(RCEmp=I$1),'RC'!$D$2:$AK$17)</f>
        <v>0</v>
      </c>
      <c r="J137" s="250">
        <f>SUMPRODUCT(('RC'!$A$2:$A$17=$A137)*(RCEmp=J$1),'RC'!$D$2:$AK$17)</f>
        <v>0</v>
      </c>
      <c r="K137" s="250">
        <f>SUMPRODUCT(('RC'!$A$2:$A$17=$A137)*(RCEmp=K$1),'RC'!$D$2:$AK$17)</f>
        <v>0</v>
      </c>
      <c r="L137" s="250">
        <f>SUMPRODUCT(('RC'!$A$2:$A$17=$A137)*(RCEmp=L$1),'RC'!$D$2:$AK$17)</f>
        <v>0</v>
      </c>
      <c r="M137" s="250">
        <f>SUMPRODUCT(('RC'!$A$2:$A$17=$A137)*(RCEmp=M$1),'RC'!$D$2:$AK$17)</f>
        <v>0</v>
      </c>
      <c r="N137" s="250">
        <f>SUMPRODUCT(('RC'!$A$2:$A$17=$A137)*(RCEmp=N$1),'RC'!$D$2:$AK$17)</f>
        <v>6.25</v>
      </c>
      <c r="O137" s="250">
        <f>SUMPRODUCT(('RC'!$A$2:$A$17=$A137)*(RCEmp=O$1),'RC'!$D$2:$AK$17)</f>
        <v>0</v>
      </c>
      <c r="P137" s="250">
        <f>SUMPRODUCT(('RC'!$A$2:$A$17=$A137)*(RCEmp=P$1),'RC'!$D$2:$AK$17)</f>
        <v>0</v>
      </c>
      <c r="Q137" s="250">
        <f>SUMPRODUCT(('RC'!$A$2:$A$17=$A137)*(RCEmp=Q$1),'RC'!$D$2:$AK$17)</f>
        <v>0</v>
      </c>
      <c r="R137" s="250">
        <f>SUMPRODUCT(('RC'!$A$2:$A$17=$A137)*(RCEmp=R$1),'RC'!$D$2:$AK$17)</f>
        <v>0</v>
      </c>
      <c r="S137" s="250">
        <f>SUMPRODUCT(('RC'!$A$2:$A$17=$A137)*(RCEmp=S$1),'RC'!$D$2:$AK$17)</f>
        <v>0</v>
      </c>
      <c r="T137" s="250">
        <f>SUMPRODUCT(('RC'!$A$2:$A$17=$A137)*(RCEmp=T$1),'RC'!$D$2:$AK$17)</f>
        <v>0</v>
      </c>
      <c r="U137" s="250">
        <f>SUMPRODUCT(('RC'!$A$2:$A$17=$A137)*(RCEmp=U$1),'RC'!$D$2:$AK$17)</f>
        <v>0</v>
      </c>
      <c r="V137" s="250">
        <f>SUMPRODUCT(('RC'!$A$2:$A$17=$A137)*(RCEmp=V$1),'RC'!$D$2:$AK$17)</f>
        <v>0</v>
      </c>
      <c r="W137" s="250">
        <f>SUMPRODUCT(('RC'!$A$2:$A$17=$A137)*(RCEmp=W$1),'RC'!$D$2:$AK$17)</f>
        <v>0</v>
      </c>
      <c r="X137" s="250">
        <f>SUMPRODUCT(('RC'!$A$2:$A$17=$A137)*(RCEmp=X$1),'RC'!$D$2:$AK$17)</f>
        <v>0</v>
      </c>
      <c r="Y137" s="250">
        <f>SUMPRODUCT(('RC'!$A$2:$A$17=$A137)*(RCEmp=Y$1),'RC'!$D$2:$AK$17)</f>
        <v>0</v>
      </c>
      <c r="Z137" s="250">
        <f>SUMPRODUCT(('RC'!$A$2:$A$17=$A137)*(RCEmp=Z$1),'RC'!$D$2:$AK$17)</f>
        <v>3.75</v>
      </c>
      <c r="AA137" s="250">
        <f>SUMPRODUCT(('RC'!$A$2:$A$17=$A137)*(RCEmp=AA$1),'RC'!$D$2:$AK$17)</f>
        <v>0</v>
      </c>
      <c r="AB137" s="250">
        <f>SUMPRODUCT(('RC'!$A$2:$A$17=$A137)*(RCEmp=AB$1),'RC'!$D$2:$AK$17)</f>
        <v>0</v>
      </c>
      <c r="AC137" s="250">
        <f>SUMPRODUCT(('RC'!$A$2:$A$17=$A137)*(RCEmp=AC$1),'RC'!$D$2:$AK$17)</f>
        <v>0</v>
      </c>
      <c r="AD137" s="250">
        <f>SUMPRODUCT(('RC'!$A$2:$A$17=$A137)*(RCEmp=AD$1),'RC'!$D$2:$AK$17)</f>
        <v>0</v>
      </c>
      <c r="AE137" s="250">
        <f>SUMPRODUCT(('RC'!$A$2:$A$17=$A137)*(RCEmp=AE$1),'RC'!$D$2:$AK$17)</f>
        <v>0</v>
      </c>
      <c r="AF137" s="250">
        <f>SUMPRODUCT(('RC'!$A$2:$A$17=$A137)*(RCEmp=AF$1),'RC'!$D$2:$AK$17)</f>
        <v>0</v>
      </c>
      <c r="AG137" s="250">
        <f>SUMPRODUCT(('RC'!$A$2:$A$17=$A137)*(RCEmp=AG$1),'RC'!$D$2:$AK$17)</f>
        <v>0</v>
      </c>
      <c r="AH137" s="250">
        <f>SUMPRODUCT(('RC'!$A$2:$A$17=$A137)*(RCEmp=AH$1),'RC'!$D$2:$AK$17)</f>
        <v>0</v>
      </c>
      <c r="AI137" s="250">
        <f>SUMPRODUCT(('RC'!$A$2:$A$17=$A137)*(RCEmp=AI$1),'RC'!$D$2:$AK$17)</f>
        <v>0</v>
      </c>
      <c r="AJ137" s="250">
        <f>SUMPRODUCT(('RC'!$A$2:$A$17=$A137)*(RCEmp=AJ$1),'RC'!$D$2:$AK$17)</f>
        <v>0</v>
      </c>
      <c r="AK137" s="250">
        <f>SUMPRODUCT(('RC'!$A$2:$A$17=$A137)*(RCEmp=AK$1),'RC'!$D$2:$AK$17)</f>
        <v>0</v>
      </c>
      <c r="AL137" s="250">
        <f>SUMPRODUCT(('RC'!$A$2:$A$17=$A137)*(RCEmp=AL$1),'RC'!$D$2:$AK$17)</f>
        <v>0</v>
      </c>
      <c r="AM137" s="250">
        <f>SUMPRODUCT(('RC'!$A$2:$A$17=$A137)*(RCEmp=AM$1),'RC'!$D$2:$AK$17)</f>
        <v>0</v>
      </c>
      <c r="AN137" s="250">
        <f>SUMPRODUCT(('RC'!$A$2:$A$17=$A137)*(RCEmp=AN$1),'RC'!$D$2:$AK$17)</f>
        <v>0</v>
      </c>
      <c r="AO137" s="250">
        <f>SUMPRODUCT(('RC'!$A$2:$A$17=$A137)*(RCEmp=AO$1),'RC'!$D$2:$AK$17)</f>
        <v>0</v>
      </c>
      <c r="AP137" s="250">
        <f>SUMPRODUCT(('RC'!$A$2:$A$17=$A137)*(RCEmp=AP$1),'RC'!$D$2:$AK$17)</f>
        <v>0</v>
      </c>
      <c r="AQ137" s="250">
        <f>SUMPRODUCT(('RC'!$A$2:$A$17=$A137)*(RCEmp=AQ$1),'RC'!$D$2:$AK$17)</f>
        <v>0</v>
      </c>
      <c r="AR137" s="250">
        <f>SUMPRODUCT(('RC'!$A$2:$A$17=$A137)*(RCEmp=AR$1),'RC'!$D$2:$AK$17)</f>
        <v>0</v>
      </c>
      <c r="AS137" s="250">
        <f>SUMPRODUCT(('RC'!$A$2:$A$17=$A137)*(RCEmp=AS$1),'RC'!$D$2:$AK$17)</f>
        <v>0</v>
      </c>
      <c r="AT137" s="250">
        <f>SUMPRODUCT(('RC'!$A$2:$A$17=$A137)*(RCEmp=AT$1),'RC'!$D$2:$AK$17)</f>
        <v>0</v>
      </c>
      <c r="AU137" s="250">
        <f>SUMPRODUCT(('RC'!$A$2:$A$17=$A137)*(RCEmp=AU$1),'RC'!$D$2:$AK$17)</f>
        <v>0</v>
      </c>
      <c r="AV137" s="250">
        <f>SUMPRODUCT(('RC'!$A$2:$A$17=$A137)*(RCEmp=AV$1),'RC'!$D$2:$AK$17)</f>
        <v>0</v>
      </c>
      <c r="AW137" s="250">
        <f>SUMPRODUCT(('RC'!$A$2:$A$17=$A137)*(RCEmp=AW$1),'RC'!$D$2:$AK$17)</f>
        <v>0</v>
      </c>
      <c r="AX137" s="467">
        <f>SUMPRODUCT(('RC'!$A$2:$A$17=$A137)*(RCEmp=AX$1),'RC'!$D$2:$AK$17)</f>
        <v>0</v>
      </c>
    </row>
    <row r="138" spans="1:50" s="271" customFormat="1" x14ac:dyDescent="0.2">
      <c r="A138" s="247">
        <f t="shared" si="45"/>
        <v>42547</v>
      </c>
      <c r="B138" s="614" t="s">
        <v>155</v>
      </c>
      <c r="C138" s="249">
        <f>SUMPRODUCT((HoO!$A$2:$A$34=$A138)*(HoOEmp=C$1),HoO!$E$2:$Y$34)</f>
        <v>0</v>
      </c>
      <c r="D138" s="250">
        <f>SUMPRODUCT((HoO!$A$2:$A$34=$A138)*(HoOEmp=D$1),HoO!$E$2:$Y$34)</f>
        <v>0</v>
      </c>
      <c r="E138" s="250">
        <f>SUMPRODUCT((HoO!$A$2:$A$34=$A138)*(HoOEmp=E$1),HoO!$E$2:$Y$34)</f>
        <v>0</v>
      </c>
      <c r="F138" s="250">
        <f>SUMPRODUCT((HoO!$A$2:$A$34=$A138)*(HoOEmp=F$1),HoO!$E$2:$Y$34)</f>
        <v>0</v>
      </c>
      <c r="G138" s="250">
        <f>SUMPRODUCT((HoO!$A$2:$A$34=$A138)*(HoOEmp=G$1),HoO!$E$2:$Y$34)</f>
        <v>0</v>
      </c>
      <c r="H138" s="250">
        <f>SUMPRODUCT((HoO!$A$2:$A$34=$A138)*(HoOEmp=H$1),HoO!$E$2:$Y$34)</f>
        <v>0</v>
      </c>
      <c r="I138" s="250">
        <f>SUMPRODUCT((HoO!$A$2:$A$34=$A138)*(HoOEmp=I$1),HoO!$E$2:$Y$34)</f>
        <v>0</v>
      </c>
      <c r="J138" s="250">
        <f>SUMPRODUCT((HoO!$A$2:$A$34=$A138)*(HoOEmp=J$1),HoO!$E$2:$Y$34)</f>
        <v>0</v>
      </c>
      <c r="K138" s="250">
        <f>SUMPRODUCT((HoO!$A$2:$A$34=$A138)*(HoOEmp=K$1),HoO!$E$2:$Y$34)</f>
        <v>0</v>
      </c>
      <c r="L138" s="250">
        <f>SUMPRODUCT((HoO!$A$2:$A$34=$A138)*(HoOEmp=L$1),HoO!$E$2:$Y$34)</f>
        <v>0</v>
      </c>
      <c r="M138" s="250">
        <f>SUMPRODUCT((HoO!$A$2:$A$34=$A138)*(HoOEmp=M$1),HoO!$E$2:$Y$34)</f>
        <v>0</v>
      </c>
      <c r="N138" s="250">
        <f>SUMPRODUCT((HoO!$A$2:$A$34=$A138)*(HoOEmp=N$1),HoO!$E$2:$Y$34)</f>
        <v>0</v>
      </c>
      <c r="O138" s="250">
        <f>SUMPRODUCT((HoO!$A$2:$A$34=$A138)*(HoOEmp=O$1),HoO!$E$2:$Y$34)</f>
        <v>0</v>
      </c>
      <c r="P138" s="250">
        <f>SUMPRODUCT((HoO!$A$2:$A$34=$A138)*(HoOEmp=P$1),HoO!$E$2:$Y$34)</f>
        <v>0</v>
      </c>
      <c r="Q138" s="250">
        <f>SUMPRODUCT((HoO!$A$2:$A$34=$A138)*(HoOEmp=Q$1),HoO!$E$2:$Y$34)</f>
        <v>0</v>
      </c>
      <c r="R138" s="250">
        <f>SUMPRODUCT((HoO!$A$2:$A$34=$A138)*(HoOEmp=R$1),HoO!$E$2:$Y$34)</f>
        <v>0</v>
      </c>
      <c r="S138" s="250">
        <f>SUMPRODUCT((HoO!$A$2:$A$34=$A138)*(HoOEmp=S$1),HoO!$E$2:$Y$34)</f>
        <v>0</v>
      </c>
      <c r="T138" s="250">
        <f>SUMPRODUCT((HoO!$A$2:$A$34=$A138)*(HoOEmp=T$1),HoO!$E$2:$Y$34)</f>
        <v>0</v>
      </c>
      <c r="U138" s="250">
        <f>SUMPRODUCT((HoO!$A$2:$A$34=$A138)*(HoOEmp=U$1),HoO!$E$2:$Y$34)</f>
        <v>0</v>
      </c>
      <c r="V138" s="250">
        <f>SUMPRODUCT((HoO!$A$2:$A$34=$A138)*(HoOEmp=V$1),HoO!$E$2:$Y$34)</f>
        <v>0</v>
      </c>
      <c r="W138" s="250">
        <f>SUMPRODUCT((HoO!$A$2:$A$34=$A138)*(HoOEmp=W$1),HoO!$E$2:$Y$34)</f>
        <v>0</v>
      </c>
      <c r="X138" s="250">
        <f>SUMPRODUCT((HoO!$A$2:$A$34=$A138)*(HoOEmp=X$1),HoO!$E$2:$Y$34)</f>
        <v>0</v>
      </c>
      <c r="Y138" s="250">
        <f>SUMPRODUCT((HoO!$A$2:$A$34=$A138)*(HoOEmp=Y$1),HoO!$E$2:$Y$34)</f>
        <v>0</v>
      </c>
      <c r="Z138" s="250">
        <f>SUMPRODUCT((HoO!$A$2:$A$34=$A138)*(HoOEmp=Z$1),HoO!$E$2:$Y$34)</f>
        <v>0</v>
      </c>
      <c r="AA138" s="250">
        <f>SUMPRODUCT((HoO!$A$2:$A$34=$A138)*(HoOEmp=AA$1),HoO!$E$2:$Y$34)</f>
        <v>0</v>
      </c>
      <c r="AB138" s="250">
        <f>SUMPRODUCT((HoO!$A$2:$A$34=$A138)*(HoOEmp=AB$1),HoO!$E$2:$Y$34)</f>
        <v>0</v>
      </c>
      <c r="AC138" s="250">
        <f>SUMPRODUCT((HoO!$A$2:$A$34=$A138)*(HoOEmp=AC$1),HoO!$E$2:$Y$34)</f>
        <v>0</v>
      </c>
      <c r="AD138" s="250">
        <f>SUMPRODUCT((HoO!$A$2:$A$34=$A138)*(HoOEmp=AD$1),HoO!$E$2:$Y$34)</f>
        <v>0</v>
      </c>
      <c r="AE138" s="250">
        <f>SUMPRODUCT((HoO!$A$2:$A$34=$A138)*(HoOEmp=AE$1),HoO!$E$2:$Y$34)</f>
        <v>0</v>
      </c>
      <c r="AF138" s="250">
        <f>SUMPRODUCT((HoO!$A$2:$A$34=$A138)*(HoOEmp=AF$1),HoO!$E$2:$Y$34)</f>
        <v>0</v>
      </c>
      <c r="AG138" s="250">
        <f>SUMPRODUCT((HoO!$A$2:$A$34=$A138)*(HoOEmp=AG$1),HoO!$E$2:$Y$34)</f>
        <v>0</v>
      </c>
      <c r="AH138" s="250">
        <f>SUMPRODUCT((HoO!$A$2:$A$34=$A138)*(HoOEmp=AH$1),HoO!$E$2:$Y$34)</f>
        <v>0</v>
      </c>
      <c r="AI138" s="250">
        <f>SUMPRODUCT((HoO!$A$2:$A$34=$A138)*(HoOEmp=AI$1),HoO!$E$2:$Y$34)</f>
        <v>0</v>
      </c>
      <c r="AJ138" s="250">
        <f>SUMPRODUCT((HoO!$A$2:$A$34=$A138)*(HoOEmp=AJ$1),HoO!$E$2:$Y$34)</f>
        <v>0</v>
      </c>
      <c r="AK138" s="250">
        <f>SUMPRODUCT((HoO!$A$2:$A$34=$A138)*(HoOEmp=AK$1),HoO!$E$2:$Y$34)</f>
        <v>0</v>
      </c>
      <c r="AL138" s="250">
        <f>SUMPRODUCT((HoO!$A$2:$A$34=$A138)*(HoOEmp=AL$1),HoO!$E$2:$Y$34)</f>
        <v>0</v>
      </c>
      <c r="AM138" s="250">
        <f>SUMPRODUCT((HoO!$A$2:$A$34=$A138)*(HoOEmp=AM$1),HoO!$E$2:$Y$34)</f>
        <v>0</v>
      </c>
      <c r="AN138" s="250">
        <f>SUMPRODUCT((HoO!$A$2:$A$34=$A138)*(HoOEmp=AN$1),HoO!$E$2:$Y$34)</f>
        <v>0</v>
      </c>
      <c r="AO138" s="250">
        <f>SUMPRODUCT((HoO!$A$2:$A$34=$A138)*(HoOEmp=AO$1),HoO!$E$2:$Y$34)</f>
        <v>0</v>
      </c>
      <c r="AP138" s="250">
        <f>SUMPRODUCT((HoO!$A$2:$A$34=$A138)*(HoOEmp=AP$1),HoO!$E$2:$Y$34)</f>
        <v>0</v>
      </c>
      <c r="AQ138" s="250">
        <f>SUMPRODUCT((HoO!$A$2:$A$34=$A138)*(HoOEmp=AQ$1),HoO!$E$2:$Y$34)</f>
        <v>0</v>
      </c>
      <c r="AR138" s="250">
        <f>SUMPRODUCT((HoO!$A$2:$A$34=$A138)*(HoOEmp=AR$1),HoO!$E$2:$Y$34)</f>
        <v>0</v>
      </c>
      <c r="AS138" s="250">
        <f>SUMPRODUCT((HoO!$A$2:$A$34=$A138)*(HoOEmp=AS$1),HoO!$E$2:$Y$34)</f>
        <v>0</v>
      </c>
      <c r="AT138" s="250">
        <f>SUMPRODUCT((HoO!$A$2:$A$34=$A138)*(HoOEmp=AT$1),HoO!$E$2:$Y$34)</f>
        <v>0</v>
      </c>
      <c r="AU138" s="250">
        <f>SUMPRODUCT((HoO!$A$2:$A$34=$A138)*(HoOEmp=AU$1),HoO!$E$2:$Y$34)</f>
        <v>0</v>
      </c>
      <c r="AV138" s="250">
        <f>SUMPRODUCT((HoO!$A$2:$A$34=$A138)*(HoOEmp=AV$1),HoO!$E$2:$Y$34)</f>
        <v>0</v>
      </c>
      <c r="AW138" s="250">
        <f>SUMPRODUCT((HoO!$A$2:$A$34=$A138)*(HoOEmp=AW$1),HoO!$E$2:$Y$34)</f>
        <v>0</v>
      </c>
      <c r="AX138" s="467">
        <f>SUMPRODUCT((HoO!$A$2:$A$34=$A138)*(HoOEmp=AX$1),HoO!$E$2:$Y$34)</f>
        <v>0</v>
      </c>
    </row>
    <row r="139" spans="1:50" s="271" customFormat="1" x14ac:dyDescent="0.2">
      <c r="A139" s="247">
        <f t="shared" si="45"/>
        <v>42547</v>
      </c>
      <c r="B139" s="255" t="s">
        <v>74</v>
      </c>
      <c r="C139" s="249">
        <f>SUMPRODUCT((TM!$A$2:$A$17=$A139)*(TMEmp=C$1),TM!$D$2:$AK$17)</f>
        <v>0</v>
      </c>
      <c r="D139" s="250">
        <f>SUMPRODUCT((TM!$A$2:$A$17=$A139)*(TMEmp=D$1),TM!$D$2:$AK$17)</f>
        <v>0</v>
      </c>
      <c r="E139" s="250">
        <f>SUMPRODUCT((TM!$A$2:$A$17=$A139)*(TMEmp=E$1),TM!$D$2:$AK$17)</f>
        <v>0</v>
      </c>
      <c r="F139" s="250">
        <f>SUMPRODUCT((TM!$A$2:$A$17=$A139)*(TMEmp=F$1),TM!$D$2:$AK$17)</f>
        <v>0</v>
      </c>
      <c r="G139" s="250">
        <f>SUMPRODUCT((TM!$A$2:$A$17=$A139)*(TMEmp=G$1),TM!$D$2:$AK$17)</f>
        <v>0</v>
      </c>
      <c r="H139" s="250">
        <f>SUMPRODUCT((TM!$A$2:$A$17=$A139)*(TMEmp=H$1),TM!$D$2:$AK$17)</f>
        <v>0</v>
      </c>
      <c r="I139" s="250">
        <f>SUMPRODUCT((TM!$A$2:$A$17=$A139)*(TMEmp=I$1),TM!$D$2:$AK$17)</f>
        <v>0</v>
      </c>
      <c r="J139" s="250">
        <f>SUMPRODUCT((TM!$A$2:$A$17=$A139)*(TMEmp=J$1),TM!$D$2:$AK$17)</f>
        <v>0</v>
      </c>
      <c r="K139" s="250">
        <f>SUMPRODUCT((TM!$A$2:$A$17=$A139)*(TMEmp=K$1),TM!$D$2:$AK$17)</f>
        <v>0</v>
      </c>
      <c r="L139" s="250">
        <f>SUMPRODUCT((TM!$A$2:$A$17=$A139)*(TMEmp=L$1),TM!$D$2:$AK$17)</f>
        <v>0</v>
      </c>
      <c r="M139" s="250">
        <f>SUMPRODUCT((TM!$A$2:$A$17=$A139)*(TMEmp=M$1),TM!$D$2:$AK$17)</f>
        <v>0</v>
      </c>
      <c r="N139" s="250">
        <f>SUMPRODUCT((TM!$A$2:$A$17=$A139)*(TMEmp=N$1),TM!$D$2:$AK$17)</f>
        <v>0</v>
      </c>
      <c r="O139" s="250">
        <f>SUMPRODUCT((TM!$A$2:$A$17=$A139)*(TMEmp=O$1),TM!$D$2:$AK$17)</f>
        <v>0</v>
      </c>
      <c r="P139" s="250">
        <f>SUMPRODUCT((TM!$A$2:$A$17=$A139)*(TMEmp=P$1),TM!$D$2:$AK$17)</f>
        <v>0</v>
      </c>
      <c r="Q139" s="250">
        <f>SUMPRODUCT((TM!$A$2:$A$17=$A139)*(TMEmp=Q$1),TM!$D$2:$AK$17)</f>
        <v>0</v>
      </c>
      <c r="R139" s="250">
        <f>SUMPRODUCT((TM!$A$2:$A$17=$A139)*(TMEmp=R$1),TM!$D$2:$AK$17)</f>
        <v>0</v>
      </c>
      <c r="S139" s="250">
        <f>SUMPRODUCT((TM!$A$2:$A$17=$A139)*(TMEmp=S$1),TM!$D$2:$AK$17)</f>
        <v>0</v>
      </c>
      <c r="T139" s="250">
        <f>SUMPRODUCT((TM!$A$2:$A$17=$A139)*(TMEmp=T$1),TM!$D$2:$AK$17)</f>
        <v>0</v>
      </c>
      <c r="U139" s="250">
        <f>SUMPRODUCT((TM!$A$2:$A$17=$A139)*(TMEmp=U$1),TM!$D$2:$AK$17)</f>
        <v>0</v>
      </c>
      <c r="V139" s="250">
        <f>SUMPRODUCT((TM!$A$2:$A$17=$A139)*(TMEmp=V$1),TM!$D$2:$AK$17)</f>
        <v>0</v>
      </c>
      <c r="W139" s="250">
        <f>SUMPRODUCT((TM!$A$2:$A$17=$A139)*(TMEmp=W$1),TM!$D$2:$AK$17)</f>
        <v>0</v>
      </c>
      <c r="X139" s="250">
        <f>SUMPRODUCT((TM!$A$2:$A$17=$A139)*(TMEmp=X$1),TM!$D$2:$AK$17)</f>
        <v>0</v>
      </c>
      <c r="Y139" s="250">
        <f>SUMPRODUCT((TM!$A$2:$A$17=$A139)*(TMEmp=Y$1),TM!$D$2:$AK$17)</f>
        <v>0</v>
      </c>
      <c r="Z139" s="250">
        <f>SUMPRODUCT((TM!$A$2:$A$17=$A139)*(TMEmp=Z$1),TM!$D$2:$AK$17)</f>
        <v>0</v>
      </c>
      <c r="AA139" s="250">
        <f>SUMPRODUCT((TM!$A$2:$A$17=$A139)*(TMEmp=AA$1),TM!$D$2:$AK$17)</f>
        <v>0</v>
      </c>
      <c r="AB139" s="250">
        <f>SUMPRODUCT((TM!$A$2:$A$17=$A139)*(TMEmp=AB$1),TM!$D$2:$AK$17)</f>
        <v>0</v>
      </c>
      <c r="AC139" s="250">
        <f>SUMPRODUCT((TM!$A$2:$A$17=$A139)*(TMEmp=AC$1),TM!$D$2:$AK$17)</f>
        <v>0</v>
      </c>
      <c r="AD139" s="250">
        <f>SUMPRODUCT((TM!$A$2:$A$17=$A139)*(TMEmp=AD$1),TM!$D$2:$AK$17)</f>
        <v>0</v>
      </c>
      <c r="AE139" s="250">
        <f>SUMPRODUCT((TM!$A$2:$A$17=$A139)*(TMEmp=AE$1),TM!$D$2:$AK$17)</f>
        <v>0</v>
      </c>
      <c r="AF139" s="250">
        <f>SUMPRODUCT((TM!$A$2:$A$17=$A139)*(TMEmp=AF$1),TM!$D$2:$AK$17)</f>
        <v>0</v>
      </c>
      <c r="AG139" s="250">
        <f>SUMPRODUCT((TM!$A$2:$A$17=$A139)*(TMEmp=AG$1),TM!$D$2:$AK$17)</f>
        <v>0</v>
      </c>
      <c r="AH139" s="250">
        <f>SUMPRODUCT((TM!$A$2:$A$17=$A139)*(TMEmp=AH$1),TM!$D$2:$AK$17)</f>
        <v>0</v>
      </c>
      <c r="AI139" s="250">
        <f>SUMPRODUCT((TM!$A$2:$A$17=$A139)*(TMEmp=AI$1),TM!$D$2:$AK$17)</f>
        <v>0</v>
      </c>
      <c r="AJ139" s="250">
        <f>SUMPRODUCT((TM!$A$2:$A$17=$A139)*(TMEmp=AJ$1),TM!$D$2:$AK$17)</f>
        <v>0</v>
      </c>
      <c r="AK139" s="250">
        <f>SUMPRODUCT((TM!$A$2:$A$17=$A139)*(TMEmp=AK$1),TM!$D$2:$AK$17)</f>
        <v>0</v>
      </c>
      <c r="AL139" s="250">
        <f>SUMPRODUCT((TM!$A$2:$A$17=$A139)*(TMEmp=AL$1),TM!$D$2:$AK$17)</f>
        <v>0</v>
      </c>
      <c r="AM139" s="250">
        <f>SUMPRODUCT((TM!$A$2:$A$17=$A139)*(TMEmp=AM$1),TM!$D$2:$AK$17)</f>
        <v>0</v>
      </c>
      <c r="AN139" s="250">
        <f>SUMPRODUCT((TM!$A$2:$A$17=$A139)*(TMEmp=AN$1),TM!$D$2:$AK$17)</f>
        <v>0</v>
      </c>
      <c r="AO139" s="250">
        <f>SUMPRODUCT((TM!$A$2:$A$17=$A139)*(TMEmp=AO$1),TM!$D$2:$AK$17)</f>
        <v>0</v>
      </c>
      <c r="AP139" s="250">
        <f>SUMPRODUCT((TM!$A$2:$A$17=$A139)*(TMEmp=AP$1),TM!$D$2:$AK$17)</f>
        <v>0</v>
      </c>
      <c r="AQ139" s="250">
        <f>SUMPRODUCT((TM!$A$2:$A$17=$A139)*(TMEmp=AQ$1),TM!$D$2:$AK$17)</f>
        <v>0</v>
      </c>
      <c r="AR139" s="250">
        <f>SUMPRODUCT((TM!$A$2:$A$17=$A139)*(TMEmp=AR$1),TM!$D$2:$AK$17)</f>
        <v>0</v>
      </c>
      <c r="AS139" s="250">
        <f>SUMPRODUCT((TM!$A$2:$A$17=$A139)*(TMEmp=AS$1),TM!$D$2:$AK$17)</f>
        <v>0</v>
      </c>
      <c r="AT139" s="250">
        <f>SUMPRODUCT((TM!$A$2:$A$17=$A139)*(TMEmp=AT$1),TM!$D$2:$AK$17)</f>
        <v>0</v>
      </c>
      <c r="AU139" s="250">
        <f>SUMPRODUCT((TM!$A$2:$A$17=$A139)*(TMEmp=AU$1),TM!$D$2:$AK$17)</f>
        <v>0</v>
      </c>
      <c r="AV139" s="250">
        <f>SUMPRODUCT((TM!$A$2:$A$17=$A139)*(TMEmp=AV$1),TM!$D$2:$AK$17)</f>
        <v>0</v>
      </c>
      <c r="AW139" s="250">
        <f>SUMPRODUCT((TM!$A$2:$A$17=$A139)*(TMEmp=AW$1),TM!$D$2:$AK$17)</f>
        <v>0</v>
      </c>
      <c r="AX139" s="467">
        <f>SUMPRODUCT((TM!$A$2:$A$17=$A139)*(TMEmp=AX$1),TM!$D$2:$AK$17)</f>
        <v>0</v>
      </c>
    </row>
    <row r="140" spans="1:50" s="271" customFormat="1" x14ac:dyDescent="0.2">
      <c r="A140" s="256">
        <f t="shared" si="45"/>
        <v>42547</v>
      </c>
      <c r="B140" s="257" t="s">
        <v>72</v>
      </c>
      <c r="C140" s="258">
        <f>SUMPRODUCT((PC!$A$2:$A$80=$A140)*(PCEmp=C$1),PC!$D$2:$BD$80)</f>
        <v>0</v>
      </c>
      <c r="D140" s="259">
        <f>SUMPRODUCT((PC!$A$2:$A$80=$A140)*(PCEmp=D$1),PC!$D$2:$BD$80)</f>
        <v>0</v>
      </c>
      <c r="E140" s="259">
        <f>SUMPRODUCT((PC!$A$2:$A$80=$A140)*(PCEmp=E$1),PC!$D$2:$BD$80)</f>
        <v>0</v>
      </c>
      <c r="F140" s="259">
        <f>SUMPRODUCT((PC!$A$2:$A$80=$A140)*(PCEmp=F$1),PC!$D$2:$BD$80)</f>
        <v>0</v>
      </c>
      <c r="G140" s="259">
        <f>SUMPRODUCT((PC!$A$2:$A$80=$A140)*(PCEmp=G$1),PC!$D$2:$BD$80)</f>
        <v>0</v>
      </c>
      <c r="H140" s="259">
        <f>SUMPRODUCT((PC!$A$2:$A$80=$A140)*(PCEmp=H$1),PC!$D$2:$BD$80)</f>
        <v>0</v>
      </c>
      <c r="I140" s="259">
        <f>SUMPRODUCT((PC!$A$2:$A$80=$A140)*(PCEmp=I$1),PC!$D$2:$BD$80)</f>
        <v>0</v>
      </c>
      <c r="J140" s="259">
        <f>SUMPRODUCT((PC!$A$2:$A$80=$A140)*(PCEmp=J$1),PC!$D$2:$BD$80)</f>
        <v>0</v>
      </c>
      <c r="K140" s="259">
        <f>SUMPRODUCT((PC!$A$2:$A$80=$A140)*(PCEmp=K$1),PC!$D$2:$BD$80)</f>
        <v>0</v>
      </c>
      <c r="L140" s="259">
        <f>SUMPRODUCT((PC!$A$2:$A$80=$A140)*(PCEmp=L$1),PC!$D$2:$BD$80)</f>
        <v>0</v>
      </c>
      <c r="M140" s="259">
        <f>SUMPRODUCT((PC!$A$2:$A$80=$A140)*(PCEmp=M$1),PC!$D$2:$BD$80)</f>
        <v>0</v>
      </c>
      <c r="N140" s="259">
        <f>SUMPRODUCT((PC!$A$2:$A$80=$A140)*(PCEmp=N$1),PC!$D$2:$BD$80)</f>
        <v>0</v>
      </c>
      <c r="O140" s="259">
        <f>SUMPRODUCT((PC!$A$2:$A$80=$A140)*(PCEmp=O$1),PC!$D$2:$BD$80)</f>
        <v>0</v>
      </c>
      <c r="P140" s="259">
        <f>SUMPRODUCT((PC!$A$2:$A$80=$A140)*(PCEmp=P$1),PC!$D$2:$BD$80)</f>
        <v>0</v>
      </c>
      <c r="Q140" s="259">
        <f>SUMPRODUCT((PC!$A$2:$A$80=$A140)*(PCEmp=Q$1),PC!$D$2:$BD$80)</f>
        <v>0</v>
      </c>
      <c r="R140" s="259">
        <f>SUMPRODUCT((PC!$A$2:$A$80=$A140)*(PCEmp=R$1),PC!$D$2:$BD$80)</f>
        <v>0</v>
      </c>
      <c r="S140" s="259">
        <f>SUMPRODUCT((PC!$A$2:$A$80=$A140)*(PCEmp=S$1),PC!$D$2:$BD$80)</f>
        <v>0</v>
      </c>
      <c r="T140" s="259">
        <f>SUMPRODUCT((PC!$A$2:$A$80=$A140)*(PCEmp=T$1),PC!$D$2:$BD$80)</f>
        <v>0</v>
      </c>
      <c r="U140" s="259">
        <f>SUMPRODUCT((PC!$A$2:$A$80=$A140)*(PCEmp=U$1),PC!$D$2:$BD$80)</f>
        <v>0</v>
      </c>
      <c r="V140" s="259">
        <f>SUMPRODUCT((PC!$A$2:$A$80=$A140)*(PCEmp=V$1),PC!$D$2:$BD$80)</f>
        <v>0</v>
      </c>
      <c r="W140" s="259">
        <f>SUMPRODUCT((PC!$A$2:$A$80=$A140)*(PCEmp=W$1),PC!$D$2:$BD$80)</f>
        <v>0</v>
      </c>
      <c r="X140" s="259">
        <f>SUMPRODUCT((PC!$A$2:$A$80=$A140)*(PCEmp=X$1),PC!$D$2:$BD$80)</f>
        <v>0</v>
      </c>
      <c r="Y140" s="259">
        <f>SUMPRODUCT((PC!$A$2:$A$80=$A140)*(PCEmp=Y$1),PC!$D$2:$BD$80)</f>
        <v>0</v>
      </c>
      <c r="Z140" s="259">
        <f>SUMPRODUCT((PC!$A$2:$A$80=$A140)*(PCEmp=Z$1),PC!$D$2:$BD$80)</f>
        <v>0</v>
      </c>
      <c r="AA140" s="259">
        <f>SUMPRODUCT((PC!$A$2:$A$80=$A140)*(PCEmp=AA$1),PC!$D$2:$BD$80)</f>
        <v>0</v>
      </c>
      <c r="AB140" s="259">
        <f>SUMPRODUCT((PC!$A$2:$A$80=$A140)*(PCEmp=AB$1),PC!$D$2:$BD$80)</f>
        <v>0</v>
      </c>
      <c r="AC140" s="259">
        <f>SUMPRODUCT((PC!$A$2:$A$80=$A140)*(PCEmp=AC$1),PC!$D$2:$BD$80)</f>
        <v>0</v>
      </c>
      <c r="AD140" s="259">
        <f>SUMPRODUCT((PC!$A$2:$A$80=$A140)*(PCEmp=AD$1),PC!$D$2:$BD$80)</f>
        <v>0</v>
      </c>
      <c r="AE140" s="259">
        <f>SUMPRODUCT((PC!$A$2:$A$80=$A140)*(PCEmp=AE$1),PC!$D$2:$BD$80)</f>
        <v>0</v>
      </c>
      <c r="AF140" s="259">
        <f>SUMPRODUCT((PC!$A$2:$A$80=$A140)*(PCEmp=AF$1),PC!$D$2:$BD$80)</f>
        <v>0</v>
      </c>
      <c r="AG140" s="259">
        <f>SUMPRODUCT((PC!$A$2:$A$80=$A140)*(PCEmp=AG$1),PC!$D$2:$BD$80)</f>
        <v>0</v>
      </c>
      <c r="AH140" s="259">
        <f>SUMPRODUCT((PC!$A$2:$A$80=$A140)*(PCEmp=AH$1),PC!$D$2:$BD$80)</f>
        <v>0</v>
      </c>
      <c r="AI140" s="259">
        <f>SUMPRODUCT((PC!$A$2:$A$80=$A140)*(PCEmp=AI$1),PC!$D$2:$BD$80)</f>
        <v>0</v>
      </c>
      <c r="AJ140" s="259">
        <f>SUMPRODUCT((PC!$A$2:$A$80=$A140)*(PCEmp=AJ$1),PC!$D$2:$BD$80)</f>
        <v>0</v>
      </c>
      <c r="AK140" s="259">
        <f>SUMPRODUCT((PC!$A$2:$A$80=$A140)*(PCEmp=AK$1),PC!$D$2:$BD$80)</f>
        <v>0</v>
      </c>
      <c r="AL140" s="259">
        <f>SUMPRODUCT((PC!$A$2:$A$80=$A140)*(PCEmp=AL$1),PC!$D$2:$BD$80)</f>
        <v>0</v>
      </c>
      <c r="AM140" s="259">
        <f>SUMPRODUCT((PC!$A$2:$A$80=$A140)*(PCEmp=AM$1),PC!$D$2:$BD$80)</f>
        <v>0</v>
      </c>
      <c r="AN140" s="259">
        <f>SUMPRODUCT((PC!$A$2:$A$80=$A140)*(PCEmp=AN$1),PC!$D$2:$BD$80)</f>
        <v>0</v>
      </c>
      <c r="AO140" s="259">
        <f>SUMPRODUCT((PC!$A$2:$A$80=$A140)*(PCEmp=AO$1),PC!$D$2:$BD$80)</f>
        <v>0</v>
      </c>
      <c r="AP140" s="259">
        <f>SUMPRODUCT((PC!$A$2:$A$80=$A140)*(PCEmp=AP$1),PC!$D$2:$BD$80)</f>
        <v>0</v>
      </c>
      <c r="AQ140" s="259">
        <f>SUMPRODUCT((PC!$A$2:$A$80=$A140)*(PCEmp=AQ$1),PC!$D$2:$BD$80)</f>
        <v>0</v>
      </c>
      <c r="AR140" s="259">
        <f>SUMPRODUCT((PC!$A$2:$A$80=$A140)*(PCEmp=AR$1),PC!$D$2:$BD$80)</f>
        <v>0</v>
      </c>
      <c r="AS140" s="259">
        <f>SUMPRODUCT((PC!$A$2:$A$80=$A140)*(PCEmp=AS$1),PC!$D$2:$BD$80)</f>
        <v>0</v>
      </c>
      <c r="AT140" s="259">
        <f>SUMPRODUCT((PC!$A$2:$A$80=$A140)*(PCEmp=AT$1),PC!$D$2:$BD$80)</f>
        <v>0</v>
      </c>
      <c r="AU140" s="259">
        <f>SUMPRODUCT((PC!$A$2:$A$80=$A140)*(PCEmp=AU$1),PC!$D$2:$BD$80)</f>
        <v>0</v>
      </c>
      <c r="AV140" s="259">
        <f>SUMPRODUCT((PC!$A$2:$A$80=$A140)*(PCEmp=AV$1),PC!$D$2:$BD$80)</f>
        <v>0</v>
      </c>
      <c r="AW140" s="259">
        <f>SUMPRODUCT((PC!$A$2:$A$80=$A140)*(PCEmp=AW$1),PC!$D$2:$BD$80)</f>
        <v>0</v>
      </c>
      <c r="AX140" s="468">
        <f>SUMPRODUCT((PC!$A$2:$A$80=$A140)*(PCEmp=AX$1),PC!$D$2:$BD$80)</f>
        <v>0</v>
      </c>
    </row>
    <row r="141" spans="1:50" s="271" customFormat="1" x14ac:dyDescent="0.2">
      <c r="A141" s="247">
        <f t="shared" si="45"/>
        <v>42547</v>
      </c>
      <c r="B141" s="254" t="s">
        <v>85</v>
      </c>
      <c r="C141" s="249">
        <f>SUMPRODUCT((RF!$A$2:$A$17=$A141)*(RFEmp=C$1)*(RF!$H$21:$AO$21="RF Lead"),RF!$H$2:$AO$17)</f>
        <v>0</v>
      </c>
      <c r="D141" s="250">
        <f>SUMPRODUCT((RF!$A$2:$A$17=$A141)*(RFEmp=D$1)*(RF!$H$21:$AO$21="RF Lead"),RF!$H$2:$AO$17)</f>
        <v>0</v>
      </c>
      <c r="E141" s="250">
        <f>SUMPRODUCT((RF!$A$2:$A$17=$A141)*(RFEmp=E$1)*(RF!$H$21:$AO$21="RF Lead"),RF!$H$2:$AO$17)</f>
        <v>0</v>
      </c>
      <c r="F141" s="250">
        <f>SUMPRODUCT((RF!$A$2:$A$17=$A141)*(RFEmp=F$1)*(RF!$H$21:$AO$21="RF Lead"),RF!$H$2:$AO$17)</f>
        <v>0</v>
      </c>
      <c r="G141" s="250">
        <f>SUMPRODUCT((RF!$A$2:$A$17=$A141)*(RFEmp=G$1)*(RF!$H$21:$AO$21="RF Lead"),RF!$H$2:$AO$17)</f>
        <v>0</v>
      </c>
      <c r="H141" s="250">
        <f>SUMPRODUCT((RF!$A$2:$A$17=$A141)*(RFEmp=H$1)*(RF!$H$21:$AO$21="RF Lead"),RF!$H$2:$AO$17)</f>
        <v>0</v>
      </c>
      <c r="I141" s="250">
        <f>SUMPRODUCT((RF!$A$2:$A$17=$A141)*(RFEmp=I$1)*(RF!$H$21:$AO$21="RF Lead"),RF!$H$2:$AO$17)</f>
        <v>0</v>
      </c>
      <c r="J141" s="250">
        <f>SUMPRODUCT((RF!$A$2:$A$17=$A141)*(RFEmp=J$1)*(RF!$H$21:$AO$21="RF Lead"),RF!$H$2:$AO$17)</f>
        <v>0</v>
      </c>
      <c r="K141" s="250">
        <f>SUMPRODUCT((RF!$A$2:$A$17=$A141)*(RFEmp=K$1)*(RF!$H$21:$AO$21="RF Lead"),RF!$H$2:$AO$17)</f>
        <v>0</v>
      </c>
      <c r="L141" s="250">
        <f>SUMPRODUCT((RF!$A$2:$A$17=$A141)*(RFEmp=L$1)*(RF!$H$21:$AO$21="RF Lead"),RF!$H$2:$AO$17)</f>
        <v>0</v>
      </c>
      <c r="M141" s="250">
        <f>SUMPRODUCT((RF!$A$2:$A$17=$A141)*(RFEmp=M$1)*(RF!$H$21:$AO$21="RF Lead"),RF!$H$2:$AO$17)</f>
        <v>0</v>
      </c>
      <c r="N141" s="250">
        <f>SUMPRODUCT((RF!$A$2:$A$17=$A141)*(RFEmp=N$1)*(RF!$H$21:$AO$21="RF Lead"),RF!$H$2:$AO$17)</f>
        <v>0</v>
      </c>
      <c r="O141" s="250">
        <f>SUMPRODUCT((RF!$A$2:$A$17=$A141)*(RFEmp=O$1)*(RF!$H$21:$AO$21="RF Lead"),RF!$H$2:$AO$17)</f>
        <v>0</v>
      </c>
      <c r="P141" s="250">
        <f>SUMPRODUCT((RF!$A$2:$A$17=$A141)*(RFEmp=P$1)*(RF!$H$21:$AO$21="RF Lead"),RF!$H$2:$AO$17)</f>
        <v>0</v>
      </c>
      <c r="Q141" s="250">
        <f>SUMPRODUCT((RF!$A$2:$A$17=$A141)*(RFEmp=Q$1)*(RF!$H$21:$AO$21="RF Lead"),RF!$H$2:$AO$17)</f>
        <v>0</v>
      </c>
      <c r="R141" s="250">
        <f>SUMPRODUCT((RF!$A$2:$A$17=$A141)*(RFEmp=R$1)*(RF!$H$21:$AO$21="RF Lead"),RF!$H$2:$AO$17)</f>
        <v>0</v>
      </c>
      <c r="S141" s="250">
        <f>SUMPRODUCT((RF!$A$2:$A$17=$A141)*(RFEmp=S$1)*(RF!$H$21:$AO$21="RF Lead"),RF!$H$2:$AO$17)</f>
        <v>0</v>
      </c>
      <c r="T141" s="250">
        <f>SUMPRODUCT((RF!$A$2:$A$17=$A141)*(RFEmp=T$1)*(RF!$H$21:$AO$21="RF Lead"),RF!$H$2:$AO$17)</f>
        <v>0</v>
      </c>
      <c r="U141" s="250">
        <f>SUMPRODUCT((RF!$A$2:$A$17=$A141)*(RFEmp=U$1)*(RF!$H$21:$AO$21="RF Lead"),RF!$H$2:$AO$17)</f>
        <v>0</v>
      </c>
      <c r="V141" s="250">
        <f>SUMPRODUCT((RF!$A$2:$A$17=$A141)*(RFEmp=V$1)*(RF!$H$21:$AO$21="RF Lead"),RF!$H$2:$AO$17)</f>
        <v>0</v>
      </c>
      <c r="W141" s="250">
        <f>SUMPRODUCT((RF!$A$2:$A$17=$A141)*(RFEmp=W$1)*(RF!$H$21:$AO$21="RF Lead"),RF!$H$2:$AO$17)</f>
        <v>0</v>
      </c>
      <c r="X141" s="250">
        <f>SUMPRODUCT((RF!$A$2:$A$17=$A141)*(RFEmp=X$1)*(RF!$H$21:$AO$21="RF Lead"),RF!$H$2:$AO$17)</f>
        <v>0</v>
      </c>
      <c r="Y141" s="250">
        <f>SUMPRODUCT((RF!$A$2:$A$17=$A141)*(RFEmp=Y$1)*(RF!$H$21:$AO$21="RF Lead"),RF!$H$2:$AO$17)</f>
        <v>0</v>
      </c>
      <c r="Z141" s="250">
        <f>SUMPRODUCT((RF!$A$2:$A$17=$A141)*(RFEmp=Z$1)*(RF!$H$21:$AO$21="RF Lead"),RF!$H$2:$AO$17)</f>
        <v>0</v>
      </c>
      <c r="AA141" s="250">
        <f>SUMPRODUCT((RF!$A$2:$A$17=$A141)*(RFEmp=AA$1)*(RF!$H$21:$AO$21="RF Lead"),RF!$H$2:$AO$17)</f>
        <v>0</v>
      </c>
      <c r="AB141" s="250">
        <f>SUMPRODUCT((RF!$A$2:$A$17=$A141)*(RFEmp=AB$1)*(RF!$H$21:$AO$21="RF Lead"),RF!$H$2:$AO$17)</f>
        <v>0</v>
      </c>
      <c r="AC141" s="250">
        <f>SUMPRODUCT((RF!$A$2:$A$17=$A141)*(RFEmp=AC$1)*(RF!$H$21:$AO$21="RF Lead"),RF!$H$2:$AO$17)</f>
        <v>0</v>
      </c>
      <c r="AD141" s="250">
        <f>SUMPRODUCT((RF!$A$2:$A$17=$A141)*(RFEmp=AD$1)*(RF!$H$21:$AO$21="RF Lead"),RF!$H$2:$AO$17)</f>
        <v>0</v>
      </c>
      <c r="AE141" s="250">
        <f>SUMPRODUCT((RF!$A$2:$A$17=$A141)*(RFEmp=AE$1)*(RF!$H$21:$AO$21="RF Lead"),RF!$H$2:$AO$17)</f>
        <v>0</v>
      </c>
      <c r="AF141" s="250">
        <f>SUMPRODUCT((RF!$A$2:$A$17=$A141)*(RFEmp=AF$1)*(RF!$H$21:$AO$21="RF Lead"),RF!$H$2:$AO$17)</f>
        <v>0</v>
      </c>
      <c r="AG141" s="250">
        <f>SUMPRODUCT((RF!$A$2:$A$17=$A141)*(RFEmp=AG$1)*(RF!$H$21:$AO$21="RF Lead"),RF!$H$2:$AO$17)</f>
        <v>0</v>
      </c>
      <c r="AH141" s="250">
        <f>SUMPRODUCT((RF!$A$2:$A$17=$A141)*(RFEmp=AH$1)*(RF!$H$21:$AO$21="RF Lead"),RF!$H$2:$AO$17)</f>
        <v>0</v>
      </c>
      <c r="AI141" s="250">
        <f>SUMPRODUCT((RF!$A$2:$A$17=$A141)*(RFEmp=AI$1)*(RF!$H$21:$AO$21="RF Lead"),RF!$H$2:$AO$17)</f>
        <v>0</v>
      </c>
      <c r="AJ141" s="250">
        <f>SUMPRODUCT((RF!$A$2:$A$17=$A141)*(RFEmp=AJ$1)*(RF!$H$21:$AO$21="RF Lead"),RF!$H$2:$AO$17)</f>
        <v>0</v>
      </c>
      <c r="AK141" s="250">
        <f>SUMPRODUCT((RF!$A$2:$A$17=$A141)*(RFEmp=AK$1)*(RF!$H$21:$AO$21="RF Lead"),RF!$H$2:$AO$17)</f>
        <v>0</v>
      </c>
      <c r="AL141" s="250">
        <f>SUMPRODUCT((RF!$A$2:$A$17=$A141)*(RFEmp=AL$1)*(RF!$H$21:$AO$21="RF Lead"),RF!$H$2:$AO$17)</f>
        <v>0</v>
      </c>
      <c r="AM141" s="250">
        <f>SUMPRODUCT((RF!$A$2:$A$17=$A141)*(RFEmp=AM$1)*(RF!$H$21:$AO$21="RF Lead"),RF!$H$2:$AO$17)</f>
        <v>0</v>
      </c>
      <c r="AN141" s="250">
        <f>SUMPRODUCT((RF!$A$2:$A$17=$A141)*(RFEmp=AN$1)*(RF!$H$21:$AO$21="RF Lead"),RF!$H$2:$AO$17)</f>
        <v>0</v>
      </c>
      <c r="AO141" s="250">
        <f>SUMPRODUCT((RF!$A$2:$A$17=$A141)*(RFEmp=AO$1)*(RF!$H$21:$AO$21="RF Lead"),RF!$H$2:$AO$17)</f>
        <v>0</v>
      </c>
      <c r="AP141" s="250">
        <f>SUMPRODUCT((RF!$A$2:$A$17=$A141)*(RFEmp=AP$1)*(RF!$H$21:$AO$21="RF Lead"),RF!$H$2:$AO$17)</f>
        <v>0</v>
      </c>
      <c r="AQ141" s="250">
        <f>SUMPRODUCT((RF!$A$2:$A$17=$A141)*(RFEmp=AQ$1)*(RF!$H$21:$AO$21="RF Lead"),RF!$H$2:$AO$17)</f>
        <v>0</v>
      </c>
      <c r="AR141" s="250">
        <f>SUMPRODUCT((RF!$A$2:$A$17=$A141)*(RFEmp=AR$1)*(RF!$H$21:$AO$21="RF Lead"),RF!$H$2:$AO$17)</f>
        <v>0</v>
      </c>
      <c r="AS141" s="250">
        <f>SUMPRODUCT((RF!$A$2:$A$17=$A141)*(RFEmp=AS$1)*(RF!$H$21:$AO$21="RF Lead"),RF!$H$2:$AO$17)</f>
        <v>0</v>
      </c>
      <c r="AT141" s="250">
        <f>SUMPRODUCT((RF!$A$2:$A$17=$A141)*(RFEmp=AT$1)*(RF!$H$21:$AO$21="RF Lead"),RF!$H$2:$AO$17)</f>
        <v>0</v>
      </c>
      <c r="AU141" s="250">
        <f>SUMPRODUCT((RF!$A$2:$A$17=$A141)*(RFEmp=AU$1)*(RF!$H$21:$AO$21="RF Lead"),RF!$H$2:$AO$17)</f>
        <v>0</v>
      </c>
      <c r="AV141" s="250">
        <f>SUMPRODUCT((RF!$A$2:$A$17=$A141)*(RFEmp=AV$1)*(RF!$H$21:$AO$21="RF Lead"),RF!$H$2:$AO$17)</f>
        <v>0</v>
      </c>
      <c r="AW141" s="250">
        <f>SUMPRODUCT((RF!$A$2:$A$17=$A141)*(RFEmp=AW$1)*(RF!$H$21:$AO$21="RF Lead"),RF!$H$2:$AO$17)</f>
        <v>0</v>
      </c>
      <c r="AX141" s="467">
        <f>SUMPRODUCT((RF!$A$2:$A$17=$A141)*(RFEmp=AX$1)*(RF!$H$21:$AO$21="RF Lead"),RF!$H$2:$AO$17)</f>
        <v>0</v>
      </c>
    </row>
    <row r="142" spans="1:50" s="271" customFormat="1" x14ac:dyDescent="0.2">
      <c r="A142" s="260">
        <f t="shared" si="45"/>
        <v>42547</v>
      </c>
      <c r="B142" s="261" t="str">
        <f>Total!$M$1</f>
        <v>SC</v>
      </c>
      <c r="C142" s="249">
        <f>SUMPRODUCT((SC!$A$2:$A$34=$A142)*(SCEmp=C$1),SC!$F$2:$Z$34)</f>
        <v>0</v>
      </c>
      <c r="D142" s="250">
        <f>SUMPRODUCT((SC!$A$2:$A$34=$A142)*(SCEmp=D$1),SC!$F$2:$Z$34)</f>
        <v>0</v>
      </c>
      <c r="E142" s="250">
        <f>SUMPRODUCT((SC!$A$2:$A$34=$A142)*(SCEmp=E$1),SC!$F$2:$Z$34)</f>
        <v>0</v>
      </c>
      <c r="F142" s="250">
        <f>SUMPRODUCT((SC!$A$2:$A$34=$A142)*(SCEmp=F$1),SC!$F$2:$Z$34)</f>
        <v>0</v>
      </c>
      <c r="G142" s="250">
        <f>SUMPRODUCT((SC!$A$2:$A$34=$A142)*(SCEmp=G$1),SC!$F$2:$Z$34)</f>
        <v>0</v>
      </c>
      <c r="H142" s="250">
        <f>SUMPRODUCT((SC!$A$2:$A$34=$A142)*(SCEmp=H$1),SC!$F$2:$Z$34)</f>
        <v>0</v>
      </c>
      <c r="I142" s="250">
        <f>SUMPRODUCT((SC!$A$2:$A$34=$A142)*(SCEmp=I$1),SC!$F$2:$Z$34)</f>
        <v>0</v>
      </c>
      <c r="J142" s="250">
        <f>SUMPRODUCT((SC!$A$2:$A$34=$A142)*(SCEmp=J$1),SC!$F$2:$Z$34)</f>
        <v>0</v>
      </c>
      <c r="K142" s="250">
        <f>SUMPRODUCT((SC!$A$2:$A$34=$A142)*(SCEmp=K$1),SC!$F$2:$Z$34)</f>
        <v>0</v>
      </c>
      <c r="L142" s="250">
        <f>SUMPRODUCT((SC!$A$2:$A$34=$A142)*(SCEmp=L$1),SC!$F$2:$Z$34)</f>
        <v>0</v>
      </c>
      <c r="M142" s="250">
        <f>SUMPRODUCT((SC!$A$2:$A$34=$A142)*(SCEmp=M$1),SC!$F$2:$Z$34)</f>
        <v>0</v>
      </c>
      <c r="N142" s="250">
        <f>SUMPRODUCT((SC!$A$2:$A$34=$A142)*(SCEmp=N$1),SC!$F$2:$Z$34)</f>
        <v>0</v>
      </c>
      <c r="O142" s="250">
        <f>SUMPRODUCT((SC!$A$2:$A$34=$A142)*(SCEmp=O$1),SC!$F$2:$Z$34)</f>
        <v>0</v>
      </c>
      <c r="P142" s="250">
        <f>SUMPRODUCT((SC!$A$2:$A$34=$A142)*(SCEmp=P$1),SC!$F$2:$Z$34)</f>
        <v>0</v>
      </c>
      <c r="Q142" s="250">
        <f>SUMPRODUCT((SC!$A$2:$A$34=$A142)*(SCEmp=Q$1),SC!$F$2:$Z$34)</f>
        <v>0</v>
      </c>
      <c r="R142" s="250">
        <f>SUMPRODUCT((SC!$A$2:$A$34=$A142)*(SCEmp=R$1),SC!$F$2:$Z$34)</f>
        <v>0</v>
      </c>
      <c r="S142" s="250">
        <f>SUMPRODUCT((SC!$A$2:$A$34=$A142)*(SCEmp=S$1),SC!$F$2:$Z$34)</f>
        <v>0</v>
      </c>
      <c r="T142" s="250">
        <f>SUMPRODUCT((SC!$A$2:$A$34=$A142)*(SCEmp=T$1),SC!$F$2:$Z$34)</f>
        <v>0</v>
      </c>
      <c r="U142" s="250">
        <f>SUMPRODUCT((SC!$A$2:$A$34=$A142)*(SCEmp=U$1),SC!$F$2:$Z$34)</f>
        <v>0</v>
      </c>
      <c r="V142" s="250">
        <f>SUMPRODUCT((SC!$A$2:$A$34=$A142)*(SCEmp=V$1),SC!$F$2:$Z$34)</f>
        <v>0</v>
      </c>
      <c r="W142" s="250">
        <f>SUMPRODUCT((SC!$A$2:$A$34=$A142)*(SCEmp=W$1),SC!$F$2:$Z$34)</f>
        <v>0</v>
      </c>
      <c r="X142" s="250">
        <f>SUMPRODUCT((SC!$A$2:$A$34=$A142)*(SCEmp=X$1),SC!$F$2:$Z$34)</f>
        <v>0</v>
      </c>
      <c r="Y142" s="250">
        <f>SUMPRODUCT((SC!$A$2:$A$34=$A142)*(SCEmp=Y$1),SC!$F$2:$Z$34)</f>
        <v>0</v>
      </c>
      <c r="Z142" s="250">
        <f>SUMPRODUCT((SC!$A$2:$A$34=$A142)*(SCEmp=Z$1),SC!$F$2:$Z$34)</f>
        <v>0</v>
      </c>
      <c r="AA142" s="250">
        <f>SUMPRODUCT((SC!$A$2:$A$34=$A142)*(SCEmp=AA$1),SC!$F$2:$Z$34)</f>
        <v>0</v>
      </c>
      <c r="AB142" s="250">
        <f>SUMPRODUCT((SC!$A$2:$A$34=$A142)*(SCEmp=AB$1),SC!$F$2:$Z$34)</f>
        <v>0</v>
      </c>
      <c r="AC142" s="250">
        <f>SUMPRODUCT((SC!$A$2:$A$34=$A142)*(SCEmp=AC$1),SC!$F$2:$Z$34)</f>
        <v>0</v>
      </c>
      <c r="AD142" s="250">
        <f>SUMPRODUCT((SC!$A$2:$A$34=$A142)*(SCEmp=AD$1),SC!$F$2:$Z$34)</f>
        <v>0</v>
      </c>
      <c r="AE142" s="250">
        <f>SUMPRODUCT((SC!$A$2:$A$34=$A142)*(SCEmp=AE$1),SC!$F$2:$Z$34)</f>
        <v>0</v>
      </c>
      <c r="AF142" s="250">
        <f>SUMPRODUCT((SC!$A$2:$A$34=$A142)*(SCEmp=AF$1),SC!$F$2:$Z$34)</f>
        <v>0</v>
      </c>
      <c r="AG142" s="250">
        <f>SUMPRODUCT((SC!$A$2:$A$34=$A142)*(SCEmp=AG$1),SC!$F$2:$Z$34)</f>
        <v>0</v>
      </c>
      <c r="AH142" s="250">
        <f>SUMPRODUCT((SC!$A$2:$A$34=$A142)*(SCEmp=AH$1),SC!$F$2:$Z$34)</f>
        <v>0</v>
      </c>
      <c r="AI142" s="250">
        <f>SUMPRODUCT((SC!$A$2:$A$34=$A142)*(SCEmp=AI$1),SC!$F$2:$Z$34)</f>
        <v>0</v>
      </c>
      <c r="AJ142" s="250">
        <f>SUMPRODUCT((SC!$A$2:$A$34=$A142)*(SCEmp=AJ$1),SC!$F$2:$Z$34)</f>
        <v>0</v>
      </c>
      <c r="AK142" s="250">
        <f>SUMPRODUCT((SC!$A$2:$A$34=$A142)*(SCEmp=AK$1),SC!$F$2:$Z$34)</f>
        <v>0</v>
      </c>
      <c r="AL142" s="250">
        <f>SUMPRODUCT((SC!$A$2:$A$34=$A142)*(SCEmp=AL$1),SC!$F$2:$Z$34)</f>
        <v>0</v>
      </c>
      <c r="AM142" s="250">
        <f>SUMPRODUCT((SC!$A$2:$A$34=$A142)*(SCEmp=AM$1),SC!$F$2:$Z$34)</f>
        <v>0</v>
      </c>
      <c r="AN142" s="250">
        <f>SUMPRODUCT((SC!$A$2:$A$34=$A142)*(SCEmp=AN$1),SC!$F$2:$Z$34)</f>
        <v>0</v>
      </c>
      <c r="AO142" s="250">
        <f>SUMPRODUCT((SC!$A$2:$A$34=$A142)*(SCEmp=AO$1),SC!$F$2:$Z$34)</f>
        <v>0</v>
      </c>
      <c r="AP142" s="250">
        <f>SUMPRODUCT((SC!$A$2:$A$34=$A142)*(SCEmp=AP$1),SC!$F$2:$Z$34)</f>
        <v>0</v>
      </c>
      <c r="AQ142" s="250">
        <f>SUMPRODUCT((SC!$A$2:$A$34=$A142)*(SCEmp=AQ$1),SC!$F$2:$Z$34)</f>
        <v>0</v>
      </c>
      <c r="AR142" s="250">
        <f>SUMPRODUCT((SC!$A$2:$A$34=$A142)*(SCEmp=AR$1),SC!$F$2:$Z$34)</f>
        <v>0</v>
      </c>
      <c r="AS142" s="250">
        <f>SUMPRODUCT((SC!$A$2:$A$34=$A142)*(SCEmp=AS$1),SC!$F$2:$Z$34)</f>
        <v>0</v>
      </c>
      <c r="AT142" s="250">
        <f>SUMPRODUCT((SC!$A$2:$A$34=$A142)*(SCEmp=AT$1),SC!$F$2:$Z$34)</f>
        <v>0</v>
      </c>
      <c r="AU142" s="250">
        <f>SUMPRODUCT((SC!$A$2:$A$34=$A142)*(SCEmp=AU$1),SC!$F$2:$Z$34)</f>
        <v>0</v>
      </c>
      <c r="AV142" s="250">
        <f>SUMPRODUCT((SC!$A$2:$A$34=$A142)*(SCEmp=AV$1),SC!$F$2:$Z$34)</f>
        <v>0</v>
      </c>
      <c r="AW142" s="250">
        <f>SUMPRODUCT((SC!$A$2:$A$34=$A142)*(SCEmp=AW$1),SC!$F$2:$Z$34)</f>
        <v>0</v>
      </c>
      <c r="AX142" s="467">
        <f>SUMPRODUCT((SC!$A$2:$A$34=$A142)*(SCEmp=AX$1),SC!$F$2:$Z$34)</f>
        <v>0</v>
      </c>
    </row>
    <row r="143" spans="1:50" s="271" customFormat="1" x14ac:dyDescent="0.2">
      <c r="A143" s="262">
        <f t="shared" si="45"/>
        <v>42547</v>
      </c>
      <c r="B143" s="263" t="s">
        <v>87</v>
      </c>
      <c r="C143" s="264">
        <f t="shared" ref="C143:AN143" si="64">IF(SUM(C132:C142)&gt;8,SUM(C132:C142)-8,0)+IF(SUM(C132:C142)&gt;12,SUM(C132:C142)-12,0)</f>
        <v>0</v>
      </c>
      <c r="D143" s="265">
        <f t="shared" si="64"/>
        <v>0</v>
      </c>
      <c r="E143" s="265">
        <f t="shared" si="64"/>
        <v>0</v>
      </c>
      <c r="F143" s="265">
        <f t="shared" si="64"/>
        <v>0</v>
      </c>
      <c r="G143" s="265">
        <f t="shared" si="64"/>
        <v>0</v>
      </c>
      <c r="H143" s="265">
        <f t="shared" si="64"/>
        <v>0</v>
      </c>
      <c r="I143" s="265">
        <f t="shared" si="64"/>
        <v>0</v>
      </c>
      <c r="J143" s="265">
        <f t="shared" si="64"/>
        <v>0</v>
      </c>
      <c r="K143" s="265">
        <f t="shared" si="64"/>
        <v>0</v>
      </c>
      <c r="L143" s="265">
        <f t="shared" si="64"/>
        <v>0</v>
      </c>
      <c r="M143" s="265">
        <f t="shared" si="64"/>
        <v>0</v>
      </c>
      <c r="N143" s="265">
        <f t="shared" si="64"/>
        <v>0</v>
      </c>
      <c r="O143" s="265">
        <f t="shared" si="64"/>
        <v>0</v>
      </c>
      <c r="P143" s="265">
        <f t="shared" si="64"/>
        <v>0</v>
      </c>
      <c r="Q143" s="265">
        <f t="shared" si="64"/>
        <v>0</v>
      </c>
      <c r="R143" s="265">
        <f t="shared" si="64"/>
        <v>0</v>
      </c>
      <c r="S143" s="265">
        <f t="shared" si="64"/>
        <v>0</v>
      </c>
      <c r="T143" s="265">
        <f t="shared" si="64"/>
        <v>0</v>
      </c>
      <c r="U143" s="265">
        <f t="shared" si="64"/>
        <v>0</v>
      </c>
      <c r="V143" s="265">
        <f t="shared" si="64"/>
        <v>0</v>
      </c>
      <c r="W143" s="265">
        <f t="shared" si="64"/>
        <v>0</v>
      </c>
      <c r="X143" s="265">
        <f t="shared" si="64"/>
        <v>0</v>
      </c>
      <c r="Y143" s="265">
        <f t="shared" si="64"/>
        <v>0</v>
      </c>
      <c r="Z143" s="265">
        <f t="shared" si="64"/>
        <v>0</v>
      </c>
      <c r="AA143" s="265">
        <f t="shared" si="64"/>
        <v>0</v>
      </c>
      <c r="AB143" s="265">
        <f t="shared" si="64"/>
        <v>0</v>
      </c>
      <c r="AC143" s="265">
        <f t="shared" si="64"/>
        <v>0</v>
      </c>
      <c r="AD143" s="265">
        <f t="shared" si="64"/>
        <v>0</v>
      </c>
      <c r="AE143" s="265">
        <f t="shared" si="64"/>
        <v>0</v>
      </c>
      <c r="AF143" s="265">
        <f t="shared" si="64"/>
        <v>0</v>
      </c>
      <c r="AG143" s="265">
        <f t="shared" si="64"/>
        <v>0</v>
      </c>
      <c r="AH143" s="265">
        <f t="shared" si="64"/>
        <v>0</v>
      </c>
      <c r="AI143" s="265">
        <f t="shared" si="64"/>
        <v>0</v>
      </c>
      <c r="AJ143" s="265">
        <f t="shared" si="64"/>
        <v>0</v>
      </c>
      <c r="AK143" s="265">
        <f t="shared" si="64"/>
        <v>0</v>
      </c>
      <c r="AL143" s="265">
        <f t="shared" si="64"/>
        <v>0</v>
      </c>
      <c r="AM143" s="265">
        <f t="shared" si="64"/>
        <v>0</v>
      </c>
      <c r="AN143" s="265">
        <f t="shared" si="64"/>
        <v>0</v>
      </c>
      <c r="AO143" s="265">
        <f t="shared" ref="AO143:AU143" si="65">IF(SUM(AO132:AO142)&gt;8,SUM(AO132:AO142)-8,0)+IF(SUM(AO132:AO142)&gt;12,SUM(AO132:AO142)-12,0)</f>
        <v>0</v>
      </c>
      <c r="AP143" s="265">
        <f t="shared" si="65"/>
        <v>0</v>
      </c>
      <c r="AQ143" s="265">
        <f t="shared" si="65"/>
        <v>0</v>
      </c>
      <c r="AR143" s="265">
        <f t="shared" si="65"/>
        <v>0</v>
      </c>
      <c r="AS143" s="265">
        <f t="shared" si="65"/>
        <v>0</v>
      </c>
      <c r="AT143" s="265">
        <f t="shared" si="65"/>
        <v>0</v>
      </c>
      <c r="AU143" s="265">
        <f t="shared" si="65"/>
        <v>0</v>
      </c>
      <c r="AV143" s="265">
        <f t="shared" ref="AV143:AW143" si="66">IF(SUM(AV132:AV142)&gt;8,SUM(AV132:AV142)-8,0)+IF(SUM(AV132:AV142)&gt;12,SUM(AV132:AV142)-12,0)</f>
        <v>0</v>
      </c>
      <c r="AW143" s="265">
        <f t="shared" si="66"/>
        <v>0</v>
      </c>
      <c r="AX143" s="469">
        <f>IF(SUM(AX132:AX142)&gt;8,SUM(AX132:AX142)-8,0)+IF(SUM(AX132:AX142)&gt;12,SUM(AX132:AX142)-12,0)</f>
        <v>0</v>
      </c>
    </row>
    <row r="144" spans="1:50" s="271" customFormat="1" x14ac:dyDescent="0.2">
      <c r="A144" s="266">
        <f t="shared" si="45"/>
        <v>42547</v>
      </c>
      <c r="B144" s="267" t="s">
        <v>86</v>
      </c>
      <c r="C144" s="268">
        <f t="shared" ref="C144:AN144" si="67">IFERROR((C$211*SUM(C132:C139)+C$212*SUM(C140:C142))/SUM(C132:C142)/2,0)*C143</f>
        <v>0</v>
      </c>
      <c r="D144" s="269">
        <f t="shared" si="67"/>
        <v>0</v>
      </c>
      <c r="E144" s="269">
        <f t="shared" si="67"/>
        <v>0</v>
      </c>
      <c r="F144" s="269">
        <f t="shared" si="67"/>
        <v>0</v>
      </c>
      <c r="G144" s="269">
        <f t="shared" si="67"/>
        <v>0</v>
      </c>
      <c r="H144" s="269">
        <f t="shared" si="67"/>
        <v>0</v>
      </c>
      <c r="I144" s="269">
        <f t="shared" si="67"/>
        <v>0</v>
      </c>
      <c r="J144" s="269">
        <f t="shared" si="67"/>
        <v>0</v>
      </c>
      <c r="K144" s="269">
        <f t="shared" si="67"/>
        <v>0</v>
      </c>
      <c r="L144" s="269">
        <f t="shared" si="67"/>
        <v>0</v>
      </c>
      <c r="M144" s="269">
        <f t="shared" si="67"/>
        <v>0</v>
      </c>
      <c r="N144" s="269">
        <f t="shared" si="67"/>
        <v>0</v>
      </c>
      <c r="O144" s="269">
        <f t="shared" si="67"/>
        <v>0</v>
      </c>
      <c r="P144" s="269">
        <f t="shared" si="67"/>
        <v>0</v>
      </c>
      <c r="Q144" s="269">
        <f t="shared" si="67"/>
        <v>0</v>
      </c>
      <c r="R144" s="269">
        <f t="shared" si="67"/>
        <v>0</v>
      </c>
      <c r="S144" s="269">
        <f t="shared" si="67"/>
        <v>0</v>
      </c>
      <c r="T144" s="269">
        <f t="shared" si="67"/>
        <v>0</v>
      </c>
      <c r="U144" s="269">
        <f t="shared" si="67"/>
        <v>0</v>
      </c>
      <c r="V144" s="269">
        <f t="shared" si="67"/>
        <v>0</v>
      </c>
      <c r="W144" s="269">
        <f t="shared" si="67"/>
        <v>0</v>
      </c>
      <c r="X144" s="269">
        <f t="shared" si="67"/>
        <v>0</v>
      </c>
      <c r="Y144" s="269">
        <f t="shared" si="67"/>
        <v>0</v>
      </c>
      <c r="Z144" s="269">
        <f t="shared" si="67"/>
        <v>0</v>
      </c>
      <c r="AA144" s="269">
        <f t="shared" si="67"/>
        <v>0</v>
      </c>
      <c r="AB144" s="269">
        <f t="shared" si="67"/>
        <v>0</v>
      </c>
      <c r="AC144" s="269">
        <f t="shared" si="67"/>
        <v>0</v>
      </c>
      <c r="AD144" s="269">
        <f t="shared" si="67"/>
        <v>0</v>
      </c>
      <c r="AE144" s="269">
        <f t="shared" si="67"/>
        <v>0</v>
      </c>
      <c r="AF144" s="269">
        <f t="shared" si="67"/>
        <v>0</v>
      </c>
      <c r="AG144" s="269">
        <f t="shared" si="67"/>
        <v>0</v>
      </c>
      <c r="AH144" s="269">
        <f t="shared" si="67"/>
        <v>0</v>
      </c>
      <c r="AI144" s="269">
        <f t="shared" si="67"/>
        <v>0</v>
      </c>
      <c r="AJ144" s="269">
        <f t="shared" si="67"/>
        <v>0</v>
      </c>
      <c r="AK144" s="269">
        <f t="shared" si="67"/>
        <v>0</v>
      </c>
      <c r="AL144" s="269">
        <f t="shared" si="67"/>
        <v>0</v>
      </c>
      <c r="AM144" s="269">
        <f t="shared" si="67"/>
        <v>0</v>
      </c>
      <c r="AN144" s="269">
        <f t="shared" si="67"/>
        <v>0</v>
      </c>
      <c r="AO144" s="269">
        <f t="shared" ref="AO144:AU144" si="68">IFERROR((AO$211*SUM(AO132:AO139)+AO$212*SUM(AO140:AO142))/SUM(AO132:AO142)/2,0)*AO143</f>
        <v>0</v>
      </c>
      <c r="AP144" s="269">
        <f t="shared" si="68"/>
        <v>0</v>
      </c>
      <c r="AQ144" s="269">
        <f t="shared" si="68"/>
        <v>0</v>
      </c>
      <c r="AR144" s="269">
        <f t="shared" si="68"/>
        <v>0</v>
      </c>
      <c r="AS144" s="269">
        <f t="shared" si="68"/>
        <v>0</v>
      </c>
      <c r="AT144" s="269">
        <f t="shared" si="68"/>
        <v>0</v>
      </c>
      <c r="AU144" s="269">
        <f t="shared" si="68"/>
        <v>0</v>
      </c>
      <c r="AV144" s="269">
        <f t="shared" ref="AV144:AW144" si="69">IFERROR((AV$211*SUM(AV132:AV139)+AV$212*SUM(AV140:AV142))/SUM(AV132:AV142)/2,0)*AV143</f>
        <v>0</v>
      </c>
      <c r="AW144" s="269">
        <f t="shared" si="69"/>
        <v>0</v>
      </c>
      <c r="AX144" s="470">
        <f>IFERROR((AX$211*SUM(AX132:AX139)+AX$212*SUM(AX140:AX142))/SUM(AX132:AX142)/2,0)*AX143</f>
        <v>0</v>
      </c>
    </row>
    <row r="145" spans="1:50" s="271" customFormat="1" x14ac:dyDescent="0.2">
      <c r="A145" s="247">
        <f>A132+1</f>
        <v>42548</v>
      </c>
      <c r="B145" s="248" t="s">
        <v>77</v>
      </c>
      <c r="C145" s="249">
        <f>SUMPRODUCT((Driver!$A$2:$A$17=$A145)*(DriverEmp=C$1),Driver!$C$2:$V$17)</f>
        <v>0</v>
      </c>
      <c r="D145" s="250">
        <f>SUMPRODUCT((Driver!$A$2:$A$17=$A145)*(DriverEmp=D$1),Driver!$C$2:$V$17)</f>
        <v>0</v>
      </c>
      <c r="E145" s="250">
        <f>SUMPRODUCT((Driver!$A$2:$A$17=$A145)*(DriverEmp=E$1),Driver!$C$2:$V$17)</f>
        <v>0</v>
      </c>
      <c r="F145" s="250">
        <f>SUMPRODUCT((Driver!$A$2:$A$17=$A145)*(DriverEmp=F$1),Driver!$C$2:$V$17)</f>
        <v>0</v>
      </c>
      <c r="G145" s="250">
        <f>SUMPRODUCT((Driver!$A$2:$A$17=$A145)*(DriverEmp=G$1),Driver!$C$2:$V$17)</f>
        <v>0</v>
      </c>
      <c r="H145" s="250">
        <f>SUMPRODUCT((Driver!$A$2:$A$17=$A145)*(DriverEmp=H$1),Driver!$C$2:$V$17)</f>
        <v>0</v>
      </c>
      <c r="I145" s="250">
        <f>SUMPRODUCT((Driver!$A$2:$A$17=$A145)*(DriverEmp=I$1),Driver!$C$2:$V$17)</f>
        <v>0</v>
      </c>
      <c r="J145" s="250">
        <f>SUMPRODUCT((Driver!$A$2:$A$17=$A145)*(DriverEmp=J$1),Driver!$C$2:$V$17)</f>
        <v>0</v>
      </c>
      <c r="K145" s="250">
        <f>SUMPRODUCT((Driver!$A$2:$A$17=$A145)*(DriverEmp=K$1),Driver!$C$2:$V$17)</f>
        <v>0</v>
      </c>
      <c r="L145" s="250">
        <f>SUMPRODUCT((Driver!$A$2:$A$17=$A145)*(DriverEmp=L$1),Driver!$C$2:$V$17)</f>
        <v>0</v>
      </c>
      <c r="M145" s="250">
        <f>SUMPRODUCT((Driver!$A$2:$A$17=$A145)*(DriverEmp=M$1),Driver!$C$2:$V$17)</f>
        <v>0</v>
      </c>
      <c r="N145" s="250">
        <f>SUMPRODUCT((Driver!$A$2:$A$17=$A145)*(DriverEmp=N$1),Driver!$C$2:$V$17)</f>
        <v>0</v>
      </c>
      <c r="O145" s="250">
        <f>SUMPRODUCT((Driver!$A$2:$A$17=$A145)*(DriverEmp=O$1),Driver!$C$2:$V$17)</f>
        <v>0</v>
      </c>
      <c r="P145" s="250">
        <f>SUMPRODUCT((Driver!$A$2:$A$17=$A145)*(DriverEmp=P$1),Driver!$C$2:$V$17)</f>
        <v>0</v>
      </c>
      <c r="Q145" s="250">
        <f>SUMPRODUCT((Driver!$A$2:$A$17=$A145)*(DriverEmp=Q$1),Driver!$C$2:$V$17)</f>
        <v>0</v>
      </c>
      <c r="R145" s="250">
        <f>SUMPRODUCT((Driver!$A$2:$A$17=$A145)*(DriverEmp=R$1),Driver!$C$2:$V$17)</f>
        <v>0</v>
      </c>
      <c r="S145" s="250">
        <f>SUMPRODUCT((Driver!$A$2:$A$17=$A145)*(DriverEmp=S$1),Driver!$C$2:$V$17)</f>
        <v>0</v>
      </c>
      <c r="T145" s="250">
        <f>SUMPRODUCT((Driver!$A$2:$A$17=$A145)*(DriverEmp=T$1),Driver!$C$2:$V$17)</f>
        <v>0</v>
      </c>
      <c r="U145" s="250">
        <f>SUMPRODUCT((Driver!$A$2:$A$17=$A145)*(DriverEmp=U$1),Driver!$C$2:$V$17)</f>
        <v>2</v>
      </c>
      <c r="V145" s="250">
        <f>SUMPRODUCT((Driver!$A$2:$A$17=$A145)*(DriverEmp=V$1),Driver!$C$2:$V$17)</f>
        <v>0</v>
      </c>
      <c r="W145" s="250">
        <f>SUMPRODUCT((Driver!$A$2:$A$17=$A145)*(DriverEmp=W$1),Driver!$C$2:$V$17)</f>
        <v>0</v>
      </c>
      <c r="X145" s="250">
        <f>SUMPRODUCT((Driver!$A$2:$A$17=$A145)*(DriverEmp=X$1),Driver!$C$2:$V$17)</f>
        <v>0</v>
      </c>
      <c r="Y145" s="250">
        <f>SUMPRODUCT((Driver!$A$2:$A$17=$A145)*(DriverEmp=Y$1),Driver!$C$2:$V$17)</f>
        <v>0</v>
      </c>
      <c r="Z145" s="250">
        <f>SUMPRODUCT((Driver!$A$2:$A$17=$A145)*(DriverEmp=Z$1),Driver!$C$2:$V$17)</f>
        <v>0</v>
      </c>
      <c r="AA145" s="250">
        <f>SUMPRODUCT((Driver!$A$2:$A$17=$A145)*(DriverEmp=AA$1),Driver!$C$2:$V$17)</f>
        <v>0</v>
      </c>
      <c r="AB145" s="250">
        <f>SUMPRODUCT((Driver!$A$2:$A$17=$A145)*(DriverEmp=AB$1),Driver!$C$2:$V$17)</f>
        <v>0</v>
      </c>
      <c r="AC145" s="250">
        <f>SUMPRODUCT((Driver!$A$2:$A$17=$A145)*(DriverEmp=AC$1),Driver!$C$2:$V$17)</f>
        <v>0</v>
      </c>
      <c r="AD145" s="250">
        <f>SUMPRODUCT((Driver!$A$2:$A$17=$A145)*(DriverEmp=AD$1),Driver!$C$2:$V$17)</f>
        <v>0</v>
      </c>
      <c r="AE145" s="250">
        <f>SUMPRODUCT((Driver!$A$2:$A$17=$A145)*(DriverEmp=AE$1),Driver!$C$2:$V$17)</f>
        <v>0</v>
      </c>
      <c r="AF145" s="250">
        <f>SUMPRODUCT((Driver!$A$2:$A$17=$A145)*(DriverEmp=AF$1),Driver!$C$2:$V$17)</f>
        <v>0</v>
      </c>
      <c r="AG145" s="250">
        <f>SUMPRODUCT((Driver!$A$2:$A$17=$A145)*(DriverEmp=AG$1),Driver!$C$2:$V$17)</f>
        <v>0</v>
      </c>
      <c r="AH145" s="250">
        <f>SUMPRODUCT((Driver!$A$2:$A$17=$A145)*(DriverEmp=AH$1),Driver!$C$2:$V$17)</f>
        <v>0</v>
      </c>
      <c r="AI145" s="250">
        <f>SUMPRODUCT((Driver!$A$2:$A$17=$A145)*(DriverEmp=AI$1),Driver!$C$2:$V$17)</f>
        <v>0</v>
      </c>
      <c r="AJ145" s="250">
        <f>SUMPRODUCT((Driver!$A$2:$A$17=$A145)*(DriverEmp=AJ$1),Driver!$C$2:$V$17)</f>
        <v>0</v>
      </c>
      <c r="AK145" s="250">
        <f>SUMPRODUCT((Driver!$A$2:$A$17=$A145)*(DriverEmp=AK$1),Driver!$C$2:$V$17)</f>
        <v>0</v>
      </c>
      <c r="AL145" s="250">
        <f>SUMPRODUCT((Driver!$A$2:$A$17=$A145)*(DriverEmp=AL$1),Driver!$C$2:$V$17)</f>
        <v>0</v>
      </c>
      <c r="AM145" s="250">
        <f>SUMPRODUCT((Driver!$A$2:$A$17=$A145)*(DriverEmp=AM$1),Driver!$C$2:$V$17)</f>
        <v>0</v>
      </c>
      <c r="AN145" s="250">
        <f>SUMPRODUCT((Driver!$A$2:$A$17=$A145)*(DriverEmp=AN$1),Driver!$C$2:$V$17)</f>
        <v>0</v>
      </c>
      <c r="AO145" s="250">
        <f>SUMPRODUCT((Driver!$A$2:$A$17=$A145)*(DriverEmp=AO$1),Driver!$C$2:$V$17)</f>
        <v>0</v>
      </c>
      <c r="AP145" s="250">
        <f>SUMPRODUCT((Driver!$A$2:$A$17=$A145)*(DriverEmp=AP$1),Driver!$C$2:$V$17)</f>
        <v>0</v>
      </c>
      <c r="AQ145" s="250">
        <f>SUMPRODUCT((Driver!$A$2:$A$17=$A145)*(DriverEmp=AQ$1),Driver!$C$2:$V$17)</f>
        <v>0</v>
      </c>
      <c r="AR145" s="250">
        <f>SUMPRODUCT((Driver!$A$2:$A$17=$A145)*(DriverEmp=AR$1),Driver!$C$2:$V$17)</f>
        <v>0</v>
      </c>
      <c r="AS145" s="250">
        <f>SUMPRODUCT((Driver!$A$2:$A$17=$A145)*(DriverEmp=AS$1),Driver!$C$2:$V$17)</f>
        <v>0</v>
      </c>
      <c r="AT145" s="250">
        <f>SUMPRODUCT((Driver!$A$2:$A$17=$A145)*(DriverEmp=AT$1),Driver!$C$2:$V$17)</f>
        <v>0</v>
      </c>
      <c r="AU145" s="250">
        <f>SUMPRODUCT((Driver!$A$2:$A$17=$A145)*(DriverEmp=AU$1),Driver!$C$2:$V$17)</f>
        <v>0</v>
      </c>
      <c r="AV145" s="250">
        <f>SUMPRODUCT((Driver!$A$2:$A$17=$A145)*(DriverEmp=AV$1),Driver!$C$2:$V$17)</f>
        <v>0</v>
      </c>
      <c r="AW145" s="250">
        <f>SUMPRODUCT((Driver!$A$2:$A$17=$A145)*(DriverEmp=AW$1),Driver!$C$2:$V$17)</f>
        <v>0</v>
      </c>
      <c r="AX145" s="467">
        <f>SUMPRODUCT((Driver!$A$2:$A$17=$A145)*(DriverEmp=AX$1),Driver!$C$2:$V$17)</f>
        <v>0</v>
      </c>
    </row>
    <row r="146" spans="1:50" s="271" customFormat="1" x14ac:dyDescent="0.2">
      <c r="A146" s="247">
        <f>A145</f>
        <v>42548</v>
      </c>
      <c r="B146" s="251" t="str">
        <f>Total!$H$1</f>
        <v>PP</v>
      </c>
      <c r="C146" s="249">
        <f>SUMPRODUCT((PP!$A$2:$A$80=$A146)*(PPEmp=C$1),PP!$D$2:$BD$80)</f>
        <v>0</v>
      </c>
      <c r="D146" s="250">
        <f>SUMPRODUCT((PP!$A$2:$A$80=$A146)*(PPEmp=D$1),PP!$D$2:$BD$80)</f>
        <v>0</v>
      </c>
      <c r="E146" s="250">
        <f>SUMPRODUCT((PP!$A$2:$A$80=$A146)*(PPEmp=E$1),PP!$D$2:$BD$80)</f>
        <v>0</v>
      </c>
      <c r="F146" s="250">
        <f>SUMPRODUCT((PP!$A$2:$A$80=$A146)*(PPEmp=F$1),PP!$D$2:$BD$80)</f>
        <v>0</v>
      </c>
      <c r="G146" s="250">
        <f>SUMPRODUCT((PP!$A$2:$A$80=$A146)*(PPEmp=G$1),PP!$D$2:$BD$80)</f>
        <v>0</v>
      </c>
      <c r="H146" s="250">
        <f>SUMPRODUCT((PP!$A$2:$A$80=$A146)*(PPEmp=H$1),PP!$D$2:$BD$80)</f>
        <v>0</v>
      </c>
      <c r="I146" s="250">
        <f>SUMPRODUCT((PP!$A$2:$A$80=$A146)*(PPEmp=I$1),PP!$D$2:$BD$80)</f>
        <v>0</v>
      </c>
      <c r="J146" s="250">
        <f>SUMPRODUCT((PP!$A$2:$A$80=$A146)*(PPEmp=J$1),PP!$D$2:$BD$80)</f>
        <v>0</v>
      </c>
      <c r="K146" s="250">
        <f>SUMPRODUCT((PP!$A$2:$A$80=$A146)*(PPEmp=K$1),PP!$D$2:$BD$80)</f>
        <v>0</v>
      </c>
      <c r="L146" s="250">
        <f>SUMPRODUCT((PP!$A$2:$A$80=$A146)*(PPEmp=L$1),PP!$D$2:$BD$80)</f>
        <v>0</v>
      </c>
      <c r="M146" s="250">
        <f>SUMPRODUCT((PP!$A$2:$A$80=$A146)*(PPEmp=M$1),PP!$D$2:$BD$80)</f>
        <v>0</v>
      </c>
      <c r="N146" s="250">
        <f>SUMPRODUCT((PP!$A$2:$A$80=$A146)*(PPEmp=N$1),PP!$D$2:$BD$80)</f>
        <v>0</v>
      </c>
      <c r="O146" s="250">
        <f>SUMPRODUCT((PP!$A$2:$A$80=$A146)*(PPEmp=O$1),PP!$D$2:$BD$80)</f>
        <v>0</v>
      </c>
      <c r="P146" s="250">
        <f>SUMPRODUCT((PP!$A$2:$A$80=$A146)*(PPEmp=P$1),PP!$D$2:$BD$80)</f>
        <v>0</v>
      </c>
      <c r="Q146" s="250">
        <f>SUMPRODUCT((PP!$A$2:$A$80=$A146)*(PPEmp=Q$1),PP!$D$2:$BD$80)</f>
        <v>0</v>
      </c>
      <c r="R146" s="250">
        <f>SUMPRODUCT((PP!$A$2:$A$80=$A146)*(PPEmp=R$1),PP!$D$2:$BD$80)</f>
        <v>0</v>
      </c>
      <c r="S146" s="250">
        <f>SUMPRODUCT((PP!$A$2:$A$80=$A146)*(PPEmp=S$1),PP!$D$2:$BD$80)</f>
        <v>0</v>
      </c>
      <c r="T146" s="250">
        <f>SUMPRODUCT((PP!$A$2:$A$80=$A146)*(PPEmp=T$1),PP!$D$2:$BD$80)</f>
        <v>0</v>
      </c>
      <c r="U146" s="250">
        <f>SUMPRODUCT((PP!$A$2:$A$80=$A146)*(PPEmp=U$1),PP!$D$2:$BD$80)</f>
        <v>0</v>
      </c>
      <c r="V146" s="250">
        <f>SUMPRODUCT((PP!$A$2:$A$80=$A146)*(PPEmp=V$1),PP!$D$2:$BD$80)</f>
        <v>0</v>
      </c>
      <c r="W146" s="250">
        <f>SUMPRODUCT((PP!$A$2:$A$80=$A146)*(PPEmp=W$1),PP!$D$2:$BD$80)</f>
        <v>0</v>
      </c>
      <c r="X146" s="250">
        <f>SUMPRODUCT((PP!$A$2:$A$80=$A146)*(PPEmp=X$1),PP!$D$2:$BD$80)</f>
        <v>0</v>
      </c>
      <c r="Y146" s="250">
        <f>SUMPRODUCT((PP!$A$2:$A$80=$A146)*(PPEmp=Y$1),PP!$D$2:$BD$80)</f>
        <v>0</v>
      </c>
      <c r="Z146" s="250">
        <f>SUMPRODUCT((PP!$A$2:$A$80=$A146)*(PPEmp=Z$1),PP!$D$2:$BD$80)</f>
        <v>0</v>
      </c>
      <c r="AA146" s="250">
        <f>SUMPRODUCT((PP!$A$2:$A$80=$A146)*(PPEmp=AA$1),PP!$D$2:$BD$80)</f>
        <v>0</v>
      </c>
      <c r="AB146" s="250">
        <f>SUMPRODUCT((PP!$A$2:$A$80=$A146)*(PPEmp=AB$1),PP!$D$2:$BD$80)</f>
        <v>0</v>
      </c>
      <c r="AC146" s="250">
        <f>SUMPRODUCT((PP!$A$2:$A$80=$A146)*(PPEmp=AC$1),PP!$D$2:$BD$80)</f>
        <v>0</v>
      </c>
      <c r="AD146" s="250">
        <f>SUMPRODUCT((PP!$A$2:$A$80=$A146)*(PPEmp=AD$1),PP!$D$2:$BD$80)</f>
        <v>0</v>
      </c>
      <c r="AE146" s="250">
        <f>SUMPRODUCT((PP!$A$2:$A$80=$A146)*(PPEmp=AE$1),PP!$D$2:$BD$80)</f>
        <v>0</v>
      </c>
      <c r="AF146" s="250">
        <f>SUMPRODUCT((PP!$A$2:$A$80=$A146)*(PPEmp=AF$1),PP!$D$2:$BD$80)</f>
        <v>0</v>
      </c>
      <c r="AG146" s="250">
        <f>SUMPRODUCT((PP!$A$2:$A$80=$A146)*(PPEmp=AG$1),PP!$D$2:$BD$80)</f>
        <v>0</v>
      </c>
      <c r="AH146" s="250">
        <f>SUMPRODUCT((PP!$A$2:$A$80=$A146)*(PPEmp=AH$1),PP!$D$2:$BD$80)</f>
        <v>0</v>
      </c>
      <c r="AI146" s="250">
        <f>SUMPRODUCT((PP!$A$2:$A$80=$A146)*(PPEmp=AI$1),PP!$D$2:$BD$80)</f>
        <v>0</v>
      </c>
      <c r="AJ146" s="250">
        <f>SUMPRODUCT((PP!$A$2:$A$80=$A146)*(PPEmp=AJ$1),PP!$D$2:$BD$80)</f>
        <v>0</v>
      </c>
      <c r="AK146" s="250">
        <f>SUMPRODUCT((PP!$A$2:$A$80=$A146)*(PPEmp=AK$1),PP!$D$2:$BD$80)</f>
        <v>0</v>
      </c>
      <c r="AL146" s="250">
        <f>SUMPRODUCT((PP!$A$2:$A$80=$A146)*(PPEmp=AL$1),PP!$D$2:$BD$80)</f>
        <v>0</v>
      </c>
      <c r="AM146" s="250">
        <f>SUMPRODUCT((PP!$A$2:$A$80=$A146)*(PPEmp=AM$1),PP!$D$2:$BD$80)</f>
        <v>0</v>
      </c>
      <c r="AN146" s="250">
        <f>SUMPRODUCT((PP!$A$2:$A$80=$A146)*(PPEmp=AN$1),PP!$D$2:$BD$80)</f>
        <v>0</v>
      </c>
      <c r="AO146" s="250">
        <f>SUMPRODUCT((PP!$A$2:$A$80=$A146)*(PPEmp=AO$1),PP!$D$2:$BD$80)</f>
        <v>0</v>
      </c>
      <c r="AP146" s="250">
        <f>SUMPRODUCT((PP!$A$2:$A$80=$A146)*(PPEmp=AP$1),PP!$D$2:$BD$80)</f>
        <v>0</v>
      </c>
      <c r="AQ146" s="250">
        <f>SUMPRODUCT((PP!$A$2:$A$80=$A146)*(PPEmp=AQ$1),PP!$D$2:$BD$80)</f>
        <v>0</v>
      </c>
      <c r="AR146" s="250">
        <f>SUMPRODUCT((PP!$A$2:$A$80=$A146)*(PPEmp=AR$1),PP!$D$2:$BD$80)</f>
        <v>0</v>
      </c>
      <c r="AS146" s="250">
        <f>SUMPRODUCT((PP!$A$2:$A$80=$A146)*(PPEmp=AS$1),PP!$D$2:$BD$80)</f>
        <v>0</v>
      </c>
      <c r="AT146" s="250">
        <f>SUMPRODUCT((PP!$A$2:$A$80=$A146)*(PPEmp=AT$1),PP!$D$2:$BD$80)</f>
        <v>0</v>
      </c>
      <c r="AU146" s="250">
        <f>SUMPRODUCT((PP!$A$2:$A$80=$A146)*(PPEmp=AU$1),PP!$D$2:$BD$80)</f>
        <v>0</v>
      </c>
      <c r="AV146" s="250">
        <f>SUMPRODUCT((PP!$A$2:$A$80=$A146)*(PPEmp=AV$1),PP!$D$2:$BD$80)</f>
        <v>0</v>
      </c>
      <c r="AW146" s="250">
        <f>SUMPRODUCT((PP!$A$2:$A$80=$A146)*(PPEmp=AW$1),PP!$D$2:$BD$80)</f>
        <v>0</v>
      </c>
      <c r="AX146" s="467">
        <f>SUMPRODUCT((PP!$A$2:$A$80=$A146)*(PPEmp=AX$1),PP!$D$2:$BD$80)</f>
        <v>0</v>
      </c>
    </row>
    <row r="147" spans="1:50" s="271" customFormat="1" x14ac:dyDescent="0.2">
      <c r="A147" s="247">
        <f t="shared" si="45"/>
        <v>42548</v>
      </c>
      <c r="B147" s="252" t="str">
        <f>Total!$J$1</f>
        <v>FH</v>
      </c>
      <c r="C147" s="249">
        <f>SUMPRODUCT((FH!$A$2:$A$97=$A147)*(FHEmp=C$1),FH!$E$2:$AZ$97)</f>
        <v>0</v>
      </c>
      <c r="D147" s="250">
        <f>SUMPRODUCT((FH!$A$2:$A$97=$A147)*(FHEmp=D$1),FH!$E$2:$AZ$97)</f>
        <v>0</v>
      </c>
      <c r="E147" s="250">
        <f>SUMPRODUCT((FH!$A$2:$A$97=$A147)*(FHEmp=E$1),FH!$E$2:$AZ$97)</f>
        <v>0</v>
      </c>
      <c r="F147" s="250">
        <f>SUMPRODUCT((FH!$A$2:$A$97=$A147)*(FHEmp=F$1),FH!$E$2:$AZ$97)</f>
        <v>0</v>
      </c>
      <c r="G147" s="250">
        <f>SUMPRODUCT((FH!$A$2:$A$97=$A147)*(FHEmp=G$1),FH!$E$2:$AZ$97)</f>
        <v>0</v>
      </c>
      <c r="H147" s="250">
        <f>SUMPRODUCT((FH!$A$2:$A$97=$A147)*(FHEmp=H$1),FH!$E$2:$AZ$97)</f>
        <v>0</v>
      </c>
      <c r="I147" s="250">
        <f>SUMPRODUCT((FH!$A$2:$A$97=$A147)*(FHEmp=I$1),FH!$E$2:$AZ$97)</f>
        <v>0</v>
      </c>
      <c r="J147" s="250">
        <f>SUMPRODUCT((FH!$A$2:$A$97=$A147)*(FHEmp=J$1),FH!$E$2:$AZ$97)</f>
        <v>0</v>
      </c>
      <c r="K147" s="250">
        <f>SUMPRODUCT((FH!$A$2:$A$97=$A147)*(FHEmp=K$1),FH!$E$2:$AZ$97)</f>
        <v>0</v>
      </c>
      <c r="L147" s="250">
        <f>SUMPRODUCT((FH!$A$2:$A$97=$A147)*(FHEmp=L$1),FH!$E$2:$AZ$97)</f>
        <v>0</v>
      </c>
      <c r="M147" s="250">
        <f>SUMPRODUCT((FH!$A$2:$A$97=$A147)*(FHEmp=M$1),FH!$E$2:$AZ$97)</f>
        <v>0</v>
      </c>
      <c r="N147" s="250">
        <f>SUMPRODUCT((FH!$A$2:$A$97=$A147)*(FHEmp=N$1),FH!$E$2:$AZ$97)</f>
        <v>0</v>
      </c>
      <c r="O147" s="250">
        <f>SUMPRODUCT((FH!$A$2:$A$97=$A147)*(FHEmp=O$1),FH!$E$2:$AZ$97)</f>
        <v>0</v>
      </c>
      <c r="P147" s="250">
        <f>SUMPRODUCT((FH!$A$2:$A$97=$A147)*(FHEmp=P$1),FH!$E$2:$AZ$97)</f>
        <v>0</v>
      </c>
      <c r="Q147" s="250">
        <f>SUMPRODUCT((FH!$A$2:$A$97=$A147)*(FHEmp=Q$1),FH!$E$2:$AZ$97)</f>
        <v>0</v>
      </c>
      <c r="R147" s="250">
        <f>SUMPRODUCT((FH!$A$2:$A$97=$A147)*(FHEmp=R$1),FH!$E$2:$AZ$97)</f>
        <v>0</v>
      </c>
      <c r="S147" s="250">
        <f>SUMPRODUCT((FH!$A$2:$A$97=$A147)*(FHEmp=S$1),FH!$E$2:$AZ$97)</f>
        <v>0</v>
      </c>
      <c r="T147" s="250">
        <f>SUMPRODUCT((FH!$A$2:$A$97=$A147)*(FHEmp=T$1),FH!$E$2:$AZ$97)</f>
        <v>0</v>
      </c>
      <c r="U147" s="250">
        <f>SUMPRODUCT((FH!$A$2:$A$97=$A147)*(FHEmp=U$1),FH!$E$2:$AZ$97)</f>
        <v>0</v>
      </c>
      <c r="V147" s="250">
        <f>SUMPRODUCT((FH!$A$2:$A$97=$A147)*(FHEmp=V$1),FH!$E$2:$AZ$97)</f>
        <v>0</v>
      </c>
      <c r="W147" s="250">
        <f>SUMPRODUCT((FH!$A$2:$A$97=$A147)*(FHEmp=W$1),FH!$E$2:$AZ$97)</f>
        <v>0</v>
      </c>
      <c r="X147" s="250">
        <f>SUMPRODUCT((FH!$A$2:$A$97=$A147)*(FHEmp=X$1),FH!$E$2:$AZ$97)</f>
        <v>0</v>
      </c>
      <c r="Y147" s="250">
        <f>SUMPRODUCT((FH!$A$2:$A$97=$A147)*(FHEmp=Y$1),FH!$E$2:$AZ$97)</f>
        <v>0</v>
      </c>
      <c r="Z147" s="250">
        <f>SUMPRODUCT((FH!$A$2:$A$97=$A147)*(FHEmp=Z$1),FH!$E$2:$AZ$97)</f>
        <v>0</v>
      </c>
      <c r="AA147" s="250">
        <f>SUMPRODUCT((FH!$A$2:$A$97=$A147)*(FHEmp=AA$1),FH!$E$2:$AZ$97)</f>
        <v>0</v>
      </c>
      <c r="AB147" s="250">
        <f>SUMPRODUCT((FH!$A$2:$A$97=$A147)*(FHEmp=AB$1),FH!$E$2:$AZ$97)</f>
        <v>0</v>
      </c>
      <c r="AC147" s="250">
        <f>SUMPRODUCT((FH!$A$2:$A$97=$A147)*(FHEmp=AC$1),FH!$E$2:$AZ$97)</f>
        <v>0</v>
      </c>
      <c r="AD147" s="250">
        <f>SUMPRODUCT((FH!$A$2:$A$97=$A147)*(FHEmp=AD$1),FH!$E$2:$AZ$97)</f>
        <v>0</v>
      </c>
      <c r="AE147" s="250">
        <f>SUMPRODUCT((FH!$A$2:$A$97=$A147)*(FHEmp=AE$1),FH!$E$2:$AZ$97)</f>
        <v>0</v>
      </c>
      <c r="AF147" s="250">
        <f>SUMPRODUCT((FH!$A$2:$A$97=$A147)*(FHEmp=AF$1),FH!$E$2:$AZ$97)</f>
        <v>0</v>
      </c>
      <c r="AG147" s="250">
        <f>SUMPRODUCT((FH!$A$2:$A$97=$A147)*(FHEmp=AG$1),FH!$E$2:$AZ$97)</f>
        <v>0</v>
      </c>
      <c r="AH147" s="250">
        <f>SUMPRODUCT((FH!$A$2:$A$97=$A147)*(FHEmp=AH$1),FH!$E$2:$AZ$97)</f>
        <v>0</v>
      </c>
      <c r="AI147" s="250">
        <f>SUMPRODUCT((FH!$A$2:$A$97=$A147)*(FHEmp=AI$1),FH!$E$2:$AZ$97)</f>
        <v>0</v>
      </c>
      <c r="AJ147" s="250">
        <f>SUMPRODUCT((FH!$A$2:$A$97=$A147)*(FHEmp=AJ$1),FH!$E$2:$AZ$97)</f>
        <v>0</v>
      </c>
      <c r="AK147" s="250">
        <f>SUMPRODUCT((FH!$A$2:$A$97=$A147)*(FHEmp=AK$1),FH!$E$2:$AZ$97)</f>
        <v>0</v>
      </c>
      <c r="AL147" s="250">
        <f>SUMPRODUCT((FH!$A$2:$A$97=$A147)*(FHEmp=AL$1),FH!$E$2:$AZ$97)</f>
        <v>0</v>
      </c>
      <c r="AM147" s="250">
        <f>SUMPRODUCT((FH!$A$2:$A$97=$A147)*(FHEmp=AM$1),FH!$E$2:$AZ$97)</f>
        <v>0</v>
      </c>
      <c r="AN147" s="250">
        <f>SUMPRODUCT((FH!$A$2:$A$97=$A147)*(FHEmp=AN$1),FH!$E$2:$AZ$97)</f>
        <v>0</v>
      </c>
      <c r="AO147" s="250">
        <f>SUMPRODUCT((FH!$A$2:$A$97=$A147)*(FHEmp=AO$1),FH!$E$2:$AZ$97)</f>
        <v>0</v>
      </c>
      <c r="AP147" s="250">
        <f>SUMPRODUCT((FH!$A$2:$A$97=$A147)*(FHEmp=AP$1),FH!$E$2:$AZ$97)</f>
        <v>0</v>
      </c>
      <c r="AQ147" s="250">
        <f>SUMPRODUCT((FH!$A$2:$A$97=$A147)*(FHEmp=AQ$1),FH!$E$2:$AZ$97)</f>
        <v>0</v>
      </c>
      <c r="AR147" s="250">
        <f>SUMPRODUCT((FH!$A$2:$A$97=$A147)*(FHEmp=AR$1),FH!$E$2:$AZ$97)</f>
        <v>0</v>
      </c>
      <c r="AS147" s="250">
        <f>SUMPRODUCT((FH!$A$2:$A$97=$A147)*(FHEmp=AS$1),FH!$E$2:$AZ$97)</f>
        <v>0</v>
      </c>
      <c r="AT147" s="250">
        <f>SUMPRODUCT((FH!$A$2:$A$97=$A147)*(FHEmp=AT$1),FH!$E$2:$AZ$97)</f>
        <v>0</v>
      </c>
      <c r="AU147" s="250">
        <f>SUMPRODUCT((FH!$A$2:$A$97=$A147)*(FHEmp=AU$1),FH!$E$2:$AZ$97)</f>
        <v>0</v>
      </c>
      <c r="AV147" s="250">
        <f>SUMPRODUCT((FH!$A$2:$A$97=$A147)*(FHEmp=AV$1),FH!$E$2:$AZ$97)</f>
        <v>0</v>
      </c>
      <c r="AW147" s="250">
        <f>SUMPRODUCT((FH!$A$2:$A$97=$A147)*(FHEmp=AW$1),FH!$E$2:$AZ$97)</f>
        <v>0</v>
      </c>
      <c r="AX147" s="467">
        <f>SUMPRODUCT((FH!$A$2:$A$97=$A147)*(FHEmp=AX$1),FH!$E$2:$AZ$97)</f>
        <v>0</v>
      </c>
    </row>
    <row r="148" spans="1:50" s="271" customFormat="1" x14ac:dyDescent="0.2">
      <c r="A148" s="247">
        <f t="shared" si="45"/>
        <v>42548</v>
      </c>
      <c r="B148" s="253" t="str">
        <f>Total!$K$1</f>
        <v>T22</v>
      </c>
      <c r="C148" s="249">
        <f>SUMPRODUCT(('T22'!$A$2:$A$97=$A148)*(T22Emp=C$1),'T22'!$E$2:$AZ$97)</f>
        <v>0</v>
      </c>
      <c r="D148" s="250">
        <f>SUMPRODUCT(('T22'!$A$2:$A$97=$A148)*(T22Emp=D$1),'T22'!$E$2:$AZ$97)</f>
        <v>0</v>
      </c>
      <c r="E148" s="250">
        <f>SUMPRODUCT(('T22'!$A$2:$A$97=$A148)*(T22Emp=E$1),'T22'!$E$2:$AZ$97)</f>
        <v>0</v>
      </c>
      <c r="F148" s="250">
        <f>SUMPRODUCT(('T22'!$A$2:$A$97=$A148)*(T22Emp=F$1),'T22'!$E$2:$AZ$97)</f>
        <v>0</v>
      </c>
      <c r="G148" s="250">
        <f>SUMPRODUCT(('T22'!$A$2:$A$97=$A148)*(T22Emp=G$1),'T22'!$E$2:$AZ$97)</f>
        <v>0</v>
      </c>
      <c r="H148" s="250">
        <f>SUMPRODUCT(('T22'!$A$2:$A$97=$A148)*(T22Emp=H$1),'T22'!$E$2:$AZ$97)</f>
        <v>0</v>
      </c>
      <c r="I148" s="250">
        <f>SUMPRODUCT(('T22'!$A$2:$A$97=$A148)*(T22Emp=I$1),'T22'!$E$2:$AZ$97)</f>
        <v>0</v>
      </c>
      <c r="J148" s="250">
        <f>SUMPRODUCT(('T22'!$A$2:$A$97=$A148)*(T22Emp=J$1),'T22'!$E$2:$AZ$97)</f>
        <v>0</v>
      </c>
      <c r="K148" s="250">
        <f>SUMPRODUCT(('T22'!$A$2:$A$97=$A148)*(T22Emp=K$1),'T22'!$E$2:$AZ$97)</f>
        <v>0</v>
      </c>
      <c r="L148" s="250">
        <f>SUMPRODUCT(('T22'!$A$2:$A$97=$A148)*(T22Emp=L$1),'T22'!$E$2:$AZ$97)</f>
        <v>0</v>
      </c>
      <c r="M148" s="250">
        <f>SUMPRODUCT(('T22'!$A$2:$A$97=$A148)*(T22Emp=M$1),'T22'!$E$2:$AZ$97)</f>
        <v>0</v>
      </c>
      <c r="N148" s="250">
        <f>SUMPRODUCT(('T22'!$A$2:$A$97=$A148)*(T22Emp=N$1),'T22'!$E$2:$AZ$97)</f>
        <v>0</v>
      </c>
      <c r="O148" s="250">
        <f>SUMPRODUCT(('T22'!$A$2:$A$97=$A148)*(T22Emp=O$1),'T22'!$E$2:$AZ$97)</f>
        <v>0</v>
      </c>
      <c r="P148" s="250">
        <f>SUMPRODUCT(('T22'!$A$2:$A$97=$A148)*(T22Emp=P$1),'T22'!$E$2:$AZ$97)</f>
        <v>0</v>
      </c>
      <c r="Q148" s="250">
        <f>SUMPRODUCT(('T22'!$A$2:$A$97=$A148)*(T22Emp=Q$1),'T22'!$E$2:$AZ$97)</f>
        <v>0</v>
      </c>
      <c r="R148" s="250">
        <f>SUMPRODUCT(('T22'!$A$2:$A$97=$A148)*(T22Emp=R$1),'T22'!$E$2:$AZ$97)</f>
        <v>0</v>
      </c>
      <c r="S148" s="250">
        <f>SUMPRODUCT(('T22'!$A$2:$A$97=$A148)*(T22Emp=S$1),'T22'!$E$2:$AZ$97)</f>
        <v>0</v>
      </c>
      <c r="T148" s="250">
        <f>SUMPRODUCT(('T22'!$A$2:$A$97=$A148)*(T22Emp=T$1),'T22'!$E$2:$AZ$97)</f>
        <v>0</v>
      </c>
      <c r="U148" s="250">
        <f>SUMPRODUCT(('T22'!$A$2:$A$97=$A148)*(T22Emp=U$1),'T22'!$E$2:$AZ$97)</f>
        <v>0</v>
      </c>
      <c r="V148" s="250">
        <f>SUMPRODUCT(('T22'!$A$2:$A$97=$A148)*(T22Emp=V$1),'T22'!$E$2:$AZ$97)</f>
        <v>0</v>
      </c>
      <c r="W148" s="250">
        <f>SUMPRODUCT(('T22'!$A$2:$A$97=$A148)*(T22Emp=W$1),'T22'!$E$2:$AZ$97)</f>
        <v>0</v>
      </c>
      <c r="X148" s="250">
        <f>SUMPRODUCT(('T22'!$A$2:$A$97=$A148)*(T22Emp=X$1),'T22'!$E$2:$AZ$97)</f>
        <v>0</v>
      </c>
      <c r="Y148" s="250">
        <f>SUMPRODUCT(('T22'!$A$2:$A$97=$A148)*(T22Emp=Y$1),'T22'!$E$2:$AZ$97)</f>
        <v>0</v>
      </c>
      <c r="Z148" s="250">
        <f>SUMPRODUCT(('T22'!$A$2:$A$97=$A148)*(T22Emp=Z$1),'T22'!$E$2:$AZ$97)</f>
        <v>0</v>
      </c>
      <c r="AA148" s="250">
        <f>SUMPRODUCT(('T22'!$A$2:$A$97=$A148)*(T22Emp=AA$1),'T22'!$E$2:$AZ$97)</f>
        <v>0</v>
      </c>
      <c r="AB148" s="250">
        <f>SUMPRODUCT(('T22'!$A$2:$A$97=$A148)*(T22Emp=AB$1),'T22'!$E$2:$AZ$97)</f>
        <v>0</v>
      </c>
      <c r="AC148" s="250">
        <f>SUMPRODUCT(('T22'!$A$2:$A$97=$A148)*(T22Emp=AC$1),'T22'!$E$2:$AZ$97)</f>
        <v>0</v>
      </c>
      <c r="AD148" s="250">
        <f>SUMPRODUCT(('T22'!$A$2:$A$97=$A148)*(T22Emp=AD$1),'T22'!$E$2:$AZ$97)</f>
        <v>0</v>
      </c>
      <c r="AE148" s="250">
        <f>SUMPRODUCT(('T22'!$A$2:$A$97=$A148)*(T22Emp=AE$1),'T22'!$E$2:$AZ$97)</f>
        <v>0</v>
      </c>
      <c r="AF148" s="250">
        <f>SUMPRODUCT(('T22'!$A$2:$A$97=$A148)*(T22Emp=AF$1),'T22'!$E$2:$AZ$97)</f>
        <v>0</v>
      </c>
      <c r="AG148" s="250">
        <f>SUMPRODUCT(('T22'!$A$2:$A$97=$A148)*(T22Emp=AG$1),'T22'!$E$2:$AZ$97)</f>
        <v>0</v>
      </c>
      <c r="AH148" s="250">
        <f>SUMPRODUCT(('T22'!$A$2:$A$97=$A148)*(T22Emp=AH$1),'T22'!$E$2:$AZ$97)</f>
        <v>0</v>
      </c>
      <c r="AI148" s="250">
        <f>SUMPRODUCT(('T22'!$A$2:$A$97=$A148)*(T22Emp=AI$1),'T22'!$E$2:$AZ$97)</f>
        <v>0</v>
      </c>
      <c r="AJ148" s="250">
        <f>SUMPRODUCT(('T22'!$A$2:$A$97=$A148)*(T22Emp=AJ$1),'T22'!$E$2:$AZ$97)</f>
        <v>0</v>
      </c>
      <c r="AK148" s="250">
        <f>SUMPRODUCT(('T22'!$A$2:$A$97=$A148)*(T22Emp=AK$1),'T22'!$E$2:$AZ$97)</f>
        <v>0</v>
      </c>
      <c r="AL148" s="250">
        <f>SUMPRODUCT(('T22'!$A$2:$A$97=$A148)*(T22Emp=AL$1),'T22'!$E$2:$AZ$97)</f>
        <v>0</v>
      </c>
      <c r="AM148" s="250">
        <f>SUMPRODUCT(('T22'!$A$2:$A$97=$A148)*(T22Emp=AM$1),'T22'!$E$2:$AZ$97)</f>
        <v>0</v>
      </c>
      <c r="AN148" s="250">
        <f>SUMPRODUCT(('T22'!$A$2:$A$97=$A148)*(T22Emp=AN$1),'T22'!$E$2:$AZ$97)</f>
        <v>0</v>
      </c>
      <c r="AO148" s="250">
        <f>SUMPRODUCT(('T22'!$A$2:$A$97=$A148)*(T22Emp=AO$1),'T22'!$E$2:$AZ$97)</f>
        <v>0</v>
      </c>
      <c r="AP148" s="250">
        <f>SUMPRODUCT(('T22'!$A$2:$A$97=$A148)*(T22Emp=AP$1),'T22'!$E$2:$AZ$97)</f>
        <v>0</v>
      </c>
      <c r="AQ148" s="250">
        <f>SUMPRODUCT(('T22'!$A$2:$A$97=$A148)*(T22Emp=AQ$1),'T22'!$E$2:$AZ$97)</f>
        <v>0</v>
      </c>
      <c r="AR148" s="250">
        <f>SUMPRODUCT(('T22'!$A$2:$A$97=$A148)*(T22Emp=AR$1),'T22'!$E$2:$AZ$97)</f>
        <v>0</v>
      </c>
      <c r="AS148" s="250">
        <f>SUMPRODUCT(('T22'!$A$2:$A$97=$A148)*(T22Emp=AS$1),'T22'!$E$2:$AZ$97)</f>
        <v>0</v>
      </c>
      <c r="AT148" s="250">
        <f>SUMPRODUCT(('T22'!$A$2:$A$97=$A148)*(T22Emp=AT$1),'T22'!$E$2:$AZ$97)</f>
        <v>0</v>
      </c>
      <c r="AU148" s="250">
        <f>SUMPRODUCT(('T22'!$A$2:$A$97=$A148)*(T22Emp=AU$1),'T22'!$E$2:$AZ$97)</f>
        <v>0</v>
      </c>
      <c r="AV148" s="250">
        <f>SUMPRODUCT(('T22'!$A$2:$A$97=$A148)*(T22Emp=AV$1),'T22'!$E$2:$AZ$97)</f>
        <v>0</v>
      </c>
      <c r="AW148" s="250">
        <f>SUMPRODUCT(('T22'!$A$2:$A$97=$A148)*(T22Emp=AW$1),'T22'!$E$2:$AZ$97)</f>
        <v>0</v>
      </c>
      <c r="AX148" s="467">
        <f>SUMPRODUCT(('T22'!$A$2:$A$97=$A148)*(T22Emp=AX$1),'T22'!$E$2:$AZ$97)</f>
        <v>0</v>
      </c>
    </row>
    <row r="149" spans="1:50" s="271" customFormat="1" x14ac:dyDescent="0.2">
      <c r="A149" s="247">
        <f t="shared" si="45"/>
        <v>42548</v>
      </c>
      <c r="B149" s="254" t="str">
        <f>Total!$L$1</f>
        <v>RF</v>
      </c>
      <c r="C149" s="249">
        <f>SUMPRODUCT((RF!$A$2:$A$17=$A149)*(RFEmp=C$1)*(RF!$H$21:$AO$21="RF Valet"),RF!$H$2:$AO$17)</f>
        <v>0</v>
      </c>
      <c r="D149" s="250">
        <f>SUMPRODUCT((RF!$A$2:$A$17=$A149)*(RFEmp=D$1)*(RF!$H$21:$AO$21="RF Valet"),RF!$H$2:$AO$17)</f>
        <v>0</v>
      </c>
      <c r="E149" s="250">
        <f>SUMPRODUCT((RF!$A$2:$A$17=$A149)*(RFEmp=E$1)*(RF!$H$21:$AO$21="RF Valet"),RF!$H$2:$AO$17)</f>
        <v>0</v>
      </c>
      <c r="F149" s="250">
        <f>SUMPRODUCT((RF!$A$2:$A$17=$A149)*(RFEmp=F$1)*(RF!$H$21:$AO$21="RF Valet"),RF!$H$2:$AO$17)</f>
        <v>0</v>
      </c>
      <c r="G149" s="250">
        <f>SUMPRODUCT((RF!$A$2:$A$17=$A149)*(RFEmp=G$1)*(RF!$H$21:$AO$21="RF Valet"),RF!$H$2:$AO$17)</f>
        <v>0</v>
      </c>
      <c r="H149" s="250">
        <f>SUMPRODUCT((RF!$A$2:$A$17=$A149)*(RFEmp=H$1)*(RF!$H$21:$AO$21="RF Valet"),RF!$H$2:$AO$17)</f>
        <v>0</v>
      </c>
      <c r="I149" s="250">
        <f>SUMPRODUCT((RF!$A$2:$A$17=$A149)*(RFEmp=I$1)*(RF!$H$21:$AO$21="RF Valet"),RF!$H$2:$AO$17)</f>
        <v>0</v>
      </c>
      <c r="J149" s="250">
        <f>SUMPRODUCT((RF!$A$2:$A$17=$A149)*(RFEmp=J$1)*(RF!$H$21:$AO$21="RF Valet"),RF!$H$2:$AO$17)</f>
        <v>0</v>
      </c>
      <c r="K149" s="250">
        <f>SUMPRODUCT((RF!$A$2:$A$17=$A149)*(RFEmp=K$1)*(RF!$H$21:$AO$21="RF Valet"),RF!$H$2:$AO$17)</f>
        <v>0</v>
      </c>
      <c r="L149" s="250">
        <f>SUMPRODUCT((RF!$A$2:$A$17=$A149)*(RFEmp=L$1)*(RF!$H$21:$AO$21="RF Valet"),RF!$H$2:$AO$17)</f>
        <v>0</v>
      </c>
      <c r="M149" s="250">
        <f>SUMPRODUCT((RF!$A$2:$A$17=$A149)*(RFEmp=M$1)*(RF!$H$21:$AO$21="RF Valet"),RF!$H$2:$AO$17)</f>
        <v>0</v>
      </c>
      <c r="N149" s="250">
        <f>SUMPRODUCT((RF!$A$2:$A$17=$A149)*(RFEmp=N$1)*(RF!$H$21:$AO$21="RF Valet"),RF!$H$2:$AO$17)</f>
        <v>0</v>
      </c>
      <c r="O149" s="250">
        <f>SUMPRODUCT((RF!$A$2:$A$17=$A149)*(RFEmp=O$1)*(RF!$H$21:$AO$21="RF Valet"),RF!$H$2:$AO$17)</f>
        <v>0</v>
      </c>
      <c r="P149" s="250">
        <f>SUMPRODUCT((RF!$A$2:$A$17=$A149)*(RFEmp=P$1)*(RF!$H$21:$AO$21="RF Valet"),RF!$H$2:$AO$17)</f>
        <v>0</v>
      </c>
      <c r="Q149" s="250">
        <f>SUMPRODUCT((RF!$A$2:$A$17=$A149)*(RFEmp=Q$1)*(RF!$H$21:$AO$21="RF Valet"),RF!$H$2:$AO$17)</f>
        <v>0</v>
      </c>
      <c r="R149" s="250">
        <f>SUMPRODUCT((RF!$A$2:$A$17=$A149)*(RFEmp=R$1)*(RF!$H$21:$AO$21="RF Valet"),RF!$H$2:$AO$17)</f>
        <v>0</v>
      </c>
      <c r="S149" s="250">
        <f>SUMPRODUCT((RF!$A$2:$A$17=$A149)*(RFEmp=S$1)*(RF!$H$21:$AO$21="RF Valet"),RF!$H$2:$AO$17)</f>
        <v>0</v>
      </c>
      <c r="T149" s="250">
        <f>SUMPRODUCT((RF!$A$2:$A$17=$A149)*(RFEmp=T$1)*(RF!$H$21:$AO$21="RF Valet"),RF!$H$2:$AO$17)</f>
        <v>0</v>
      </c>
      <c r="U149" s="250">
        <f>SUMPRODUCT((RF!$A$2:$A$17=$A149)*(RFEmp=U$1)*(RF!$H$21:$AO$21="RF Valet"),RF!$H$2:$AO$17)</f>
        <v>0</v>
      </c>
      <c r="V149" s="250">
        <f>SUMPRODUCT((RF!$A$2:$A$17=$A149)*(RFEmp=V$1)*(RF!$H$21:$AO$21="RF Valet"),RF!$H$2:$AO$17)</f>
        <v>0</v>
      </c>
      <c r="W149" s="250">
        <f>SUMPRODUCT((RF!$A$2:$A$17=$A149)*(RFEmp=W$1)*(RF!$H$21:$AO$21="RF Valet"),RF!$H$2:$AO$17)</f>
        <v>0</v>
      </c>
      <c r="X149" s="250">
        <f>SUMPRODUCT((RF!$A$2:$A$17=$A149)*(RFEmp=X$1)*(RF!$H$21:$AO$21="RF Valet"),RF!$H$2:$AO$17)</f>
        <v>0</v>
      </c>
      <c r="Y149" s="250">
        <f>SUMPRODUCT((RF!$A$2:$A$17=$A149)*(RFEmp=Y$1)*(RF!$H$21:$AO$21="RF Valet"),RF!$H$2:$AO$17)</f>
        <v>0</v>
      </c>
      <c r="Z149" s="250">
        <f>SUMPRODUCT((RF!$A$2:$A$17=$A149)*(RFEmp=Z$1)*(RF!$H$21:$AO$21="RF Valet"),RF!$H$2:$AO$17)</f>
        <v>0</v>
      </c>
      <c r="AA149" s="250">
        <f>SUMPRODUCT((RF!$A$2:$A$17=$A149)*(RFEmp=AA$1)*(RF!$H$21:$AO$21="RF Valet"),RF!$H$2:$AO$17)</f>
        <v>0</v>
      </c>
      <c r="AB149" s="250">
        <f>SUMPRODUCT((RF!$A$2:$A$17=$A149)*(RFEmp=AB$1)*(RF!$H$21:$AO$21="RF Valet"),RF!$H$2:$AO$17)</f>
        <v>0</v>
      </c>
      <c r="AC149" s="250">
        <f>SUMPRODUCT((RF!$A$2:$A$17=$A149)*(RFEmp=AC$1)*(RF!$H$21:$AO$21="RF Valet"),RF!$H$2:$AO$17)</f>
        <v>0</v>
      </c>
      <c r="AD149" s="250">
        <f>SUMPRODUCT((RF!$A$2:$A$17=$A149)*(RFEmp=AD$1)*(RF!$H$21:$AO$21="RF Valet"),RF!$H$2:$AO$17)</f>
        <v>0</v>
      </c>
      <c r="AE149" s="250">
        <f>SUMPRODUCT((RF!$A$2:$A$17=$A149)*(RFEmp=AE$1)*(RF!$H$21:$AO$21="RF Valet"),RF!$H$2:$AO$17)</f>
        <v>0</v>
      </c>
      <c r="AF149" s="250">
        <f>SUMPRODUCT((RF!$A$2:$A$17=$A149)*(RFEmp=AF$1)*(RF!$H$21:$AO$21="RF Valet"),RF!$H$2:$AO$17)</f>
        <v>0</v>
      </c>
      <c r="AG149" s="250">
        <f>SUMPRODUCT((RF!$A$2:$A$17=$A149)*(RFEmp=AG$1)*(RF!$H$21:$AO$21="RF Valet"),RF!$H$2:$AO$17)</f>
        <v>0</v>
      </c>
      <c r="AH149" s="250">
        <f>SUMPRODUCT((RF!$A$2:$A$17=$A149)*(RFEmp=AH$1)*(RF!$H$21:$AO$21="RF Valet"),RF!$H$2:$AO$17)</f>
        <v>0</v>
      </c>
      <c r="AI149" s="250">
        <f>SUMPRODUCT((RF!$A$2:$A$17=$A149)*(RFEmp=AI$1)*(RF!$H$21:$AO$21="RF Valet"),RF!$H$2:$AO$17)</f>
        <v>0</v>
      </c>
      <c r="AJ149" s="250">
        <f>SUMPRODUCT((RF!$A$2:$A$17=$A149)*(RFEmp=AJ$1)*(RF!$H$21:$AO$21="RF Valet"),RF!$H$2:$AO$17)</f>
        <v>0</v>
      </c>
      <c r="AK149" s="250">
        <f>SUMPRODUCT((RF!$A$2:$A$17=$A149)*(RFEmp=AK$1)*(RF!$H$21:$AO$21="RF Valet"),RF!$H$2:$AO$17)</f>
        <v>0</v>
      </c>
      <c r="AL149" s="250">
        <f>SUMPRODUCT((RF!$A$2:$A$17=$A149)*(RFEmp=AL$1)*(RF!$H$21:$AO$21="RF Valet"),RF!$H$2:$AO$17)</f>
        <v>0</v>
      </c>
      <c r="AM149" s="250">
        <f>SUMPRODUCT((RF!$A$2:$A$17=$A149)*(RFEmp=AM$1)*(RF!$H$21:$AO$21="RF Valet"),RF!$H$2:$AO$17)</f>
        <v>0</v>
      </c>
      <c r="AN149" s="250">
        <f>SUMPRODUCT((RF!$A$2:$A$17=$A149)*(RFEmp=AN$1)*(RF!$H$21:$AO$21="RF Valet"),RF!$H$2:$AO$17)</f>
        <v>0</v>
      </c>
      <c r="AO149" s="250">
        <f>SUMPRODUCT((RF!$A$2:$A$17=$A149)*(RFEmp=AO$1)*(RF!$H$21:$AO$21="RF Valet"),RF!$H$2:$AO$17)</f>
        <v>0</v>
      </c>
      <c r="AP149" s="250">
        <f>SUMPRODUCT((RF!$A$2:$A$17=$A149)*(RFEmp=AP$1)*(RF!$H$21:$AO$21="RF Valet"),RF!$H$2:$AO$17)</f>
        <v>0</v>
      </c>
      <c r="AQ149" s="250">
        <f>SUMPRODUCT((RF!$A$2:$A$17=$A149)*(RFEmp=AQ$1)*(RF!$H$21:$AO$21="RF Valet"),RF!$H$2:$AO$17)</f>
        <v>0</v>
      </c>
      <c r="AR149" s="250">
        <f>SUMPRODUCT((RF!$A$2:$A$17=$A149)*(RFEmp=AR$1)*(RF!$H$21:$AO$21="RF Valet"),RF!$H$2:$AO$17)</f>
        <v>0</v>
      </c>
      <c r="AS149" s="250">
        <f>SUMPRODUCT((RF!$A$2:$A$17=$A149)*(RFEmp=AS$1)*(RF!$H$21:$AO$21="RF Valet"),RF!$H$2:$AO$17)</f>
        <v>0</v>
      </c>
      <c r="AT149" s="250">
        <f>SUMPRODUCT((RF!$A$2:$A$17=$A149)*(RFEmp=AT$1)*(RF!$H$21:$AO$21="RF Valet"),RF!$H$2:$AO$17)</f>
        <v>0</v>
      </c>
      <c r="AU149" s="250">
        <f>SUMPRODUCT((RF!$A$2:$A$17=$A149)*(RFEmp=AU$1)*(RF!$H$21:$AO$21="RF Valet"),RF!$H$2:$AO$17)</f>
        <v>0</v>
      </c>
      <c r="AV149" s="250">
        <f>SUMPRODUCT((RF!$A$2:$A$17=$A149)*(RFEmp=AV$1)*(RF!$H$21:$AO$21="RF Valet"),RF!$H$2:$AO$17)</f>
        <v>0</v>
      </c>
      <c r="AW149" s="250">
        <f>SUMPRODUCT((RF!$A$2:$A$17=$A149)*(RFEmp=AW$1)*(RF!$H$21:$AO$21="RF Valet"),RF!$H$2:$AO$17)</f>
        <v>0</v>
      </c>
      <c r="AX149" s="467">
        <f>SUMPRODUCT((RF!$A$2:$A$17=$A149)*(RFEmp=AX$1)*(RF!$H$21:$AO$21="RF Valet"),RF!$H$2:$AO$17)</f>
        <v>0</v>
      </c>
    </row>
    <row r="150" spans="1:50" s="271" customFormat="1" x14ac:dyDescent="0.2">
      <c r="A150" s="247">
        <f t="shared" si="45"/>
        <v>42548</v>
      </c>
      <c r="B150" s="571" t="s">
        <v>140</v>
      </c>
      <c r="C150" s="249">
        <f>SUMPRODUCT(('RC'!$A$2:$A$17=$A150)*(RCEmp=C$1),'RC'!$D$2:$AK$17)</f>
        <v>0</v>
      </c>
      <c r="D150" s="250">
        <f>SUMPRODUCT(('RC'!$A$2:$A$17=$A150)*(RCEmp=D$1),'RC'!$D$2:$AK$17)</f>
        <v>0</v>
      </c>
      <c r="E150" s="250">
        <f>SUMPRODUCT(('RC'!$A$2:$A$17=$A150)*(RCEmp=E$1),'RC'!$D$2:$AK$17)</f>
        <v>0</v>
      </c>
      <c r="F150" s="250">
        <f>SUMPRODUCT(('RC'!$A$2:$A$17=$A150)*(RCEmp=F$1),'RC'!$D$2:$AK$17)</f>
        <v>0</v>
      </c>
      <c r="G150" s="250">
        <f>SUMPRODUCT(('RC'!$A$2:$A$17=$A150)*(RCEmp=G$1),'RC'!$D$2:$AK$17)</f>
        <v>0</v>
      </c>
      <c r="H150" s="250">
        <f>SUMPRODUCT(('RC'!$A$2:$A$17=$A150)*(RCEmp=H$1),'RC'!$D$2:$AK$17)</f>
        <v>0</v>
      </c>
      <c r="I150" s="250">
        <f>SUMPRODUCT(('RC'!$A$2:$A$17=$A150)*(RCEmp=I$1),'RC'!$D$2:$AK$17)</f>
        <v>0</v>
      </c>
      <c r="J150" s="250">
        <f>SUMPRODUCT(('RC'!$A$2:$A$17=$A150)*(RCEmp=J$1),'RC'!$D$2:$AK$17)</f>
        <v>0</v>
      </c>
      <c r="K150" s="250">
        <f>SUMPRODUCT(('RC'!$A$2:$A$17=$A150)*(RCEmp=K$1),'RC'!$D$2:$AK$17)</f>
        <v>0</v>
      </c>
      <c r="L150" s="250">
        <f>SUMPRODUCT(('RC'!$A$2:$A$17=$A150)*(RCEmp=L$1),'RC'!$D$2:$AK$17)</f>
        <v>0</v>
      </c>
      <c r="M150" s="250">
        <f>SUMPRODUCT(('RC'!$A$2:$A$17=$A150)*(RCEmp=M$1),'RC'!$D$2:$AK$17)</f>
        <v>0</v>
      </c>
      <c r="N150" s="250">
        <f>SUMPRODUCT(('RC'!$A$2:$A$17=$A150)*(RCEmp=N$1),'RC'!$D$2:$AK$17)</f>
        <v>0</v>
      </c>
      <c r="O150" s="250">
        <f>SUMPRODUCT(('RC'!$A$2:$A$17=$A150)*(RCEmp=O$1),'RC'!$D$2:$AK$17)</f>
        <v>0</v>
      </c>
      <c r="P150" s="250">
        <f>SUMPRODUCT(('RC'!$A$2:$A$17=$A150)*(RCEmp=P$1),'RC'!$D$2:$AK$17)</f>
        <v>0</v>
      </c>
      <c r="Q150" s="250">
        <f>SUMPRODUCT(('RC'!$A$2:$A$17=$A150)*(RCEmp=Q$1),'RC'!$D$2:$AK$17)</f>
        <v>0</v>
      </c>
      <c r="R150" s="250">
        <f>SUMPRODUCT(('RC'!$A$2:$A$17=$A150)*(RCEmp=R$1),'RC'!$D$2:$AK$17)</f>
        <v>0</v>
      </c>
      <c r="S150" s="250">
        <f>SUMPRODUCT(('RC'!$A$2:$A$17=$A150)*(RCEmp=S$1),'RC'!$D$2:$AK$17)</f>
        <v>0</v>
      </c>
      <c r="T150" s="250">
        <f>SUMPRODUCT(('RC'!$A$2:$A$17=$A150)*(RCEmp=T$1),'RC'!$D$2:$AK$17)</f>
        <v>0</v>
      </c>
      <c r="U150" s="250">
        <f>SUMPRODUCT(('RC'!$A$2:$A$17=$A150)*(RCEmp=U$1),'RC'!$D$2:$AK$17)</f>
        <v>0</v>
      </c>
      <c r="V150" s="250">
        <f>SUMPRODUCT(('RC'!$A$2:$A$17=$A150)*(RCEmp=V$1),'RC'!$D$2:$AK$17)</f>
        <v>0</v>
      </c>
      <c r="W150" s="250">
        <f>SUMPRODUCT(('RC'!$A$2:$A$17=$A150)*(RCEmp=W$1),'RC'!$D$2:$AK$17)</f>
        <v>0</v>
      </c>
      <c r="X150" s="250">
        <f>SUMPRODUCT(('RC'!$A$2:$A$17=$A150)*(RCEmp=X$1),'RC'!$D$2:$AK$17)</f>
        <v>0</v>
      </c>
      <c r="Y150" s="250">
        <f>SUMPRODUCT(('RC'!$A$2:$A$17=$A150)*(RCEmp=Y$1),'RC'!$D$2:$AK$17)</f>
        <v>0</v>
      </c>
      <c r="Z150" s="250">
        <f>SUMPRODUCT(('RC'!$A$2:$A$17=$A150)*(RCEmp=Z$1),'RC'!$D$2:$AK$17)</f>
        <v>0</v>
      </c>
      <c r="AA150" s="250">
        <f>SUMPRODUCT(('RC'!$A$2:$A$17=$A150)*(RCEmp=AA$1),'RC'!$D$2:$AK$17)</f>
        <v>0</v>
      </c>
      <c r="AB150" s="250">
        <f>SUMPRODUCT(('RC'!$A$2:$A$17=$A150)*(RCEmp=AB$1),'RC'!$D$2:$AK$17)</f>
        <v>0</v>
      </c>
      <c r="AC150" s="250">
        <f>SUMPRODUCT(('RC'!$A$2:$A$17=$A150)*(RCEmp=AC$1),'RC'!$D$2:$AK$17)</f>
        <v>0</v>
      </c>
      <c r="AD150" s="250">
        <f>SUMPRODUCT(('RC'!$A$2:$A$17=$A150)*(RCEmp=AD$1),'RC'!$D$2:$AK$17)</f>
        <v>0</v>
      </c>
      <c r="AE150" s="250">
        <f>SUMPRODUCT(('RC'!$A$2:$A$17=$A150)*(RCEmp=AE$1),'RC'!$D$2:$AK$17)</f>
        <v>0</v>
      </c>
      <c r="AF150" s="250">
        <f>SUMPRODUCT(('RC'!$A$2:$A$17=$A150)*(RCEmp=AF$1),'RC'!$D$2:$AK$17)</f>
        <v>0</v>
      </c>
      <c r="AG150" s="250">
        <f>SUMPRODUCT(('RC'!$A$2:$A$17=$A150)*(RCEmp=AG$1),'RC'!$D$2:$AK$17)</f>
        <v>0</v>
      </c>
      <c r="AH150" s="250">
        <f>SUMPRODUCT(('RC'!$A$2:$A$17=$A150)*(RCEmp=AH$1),'RC'!$D$2:$AK$17)</f>
        <v>0</v>
      </c>
      <c r="AI150" s="250">
        <f>SUMPRODUCT(('RC'!$A$2:$A$17=$A150)*(RCEmp=AI$1),'RC'!$D$2:$AK$17)</f>
        <v>0</v>
      </c>
      <c r="AJ150" s="250">
        <f>SUMPRODUCT(('RC'!$A$2:$A$17=$A150)*(RCEmp=AJ$1),'RC'!$D$2:$AK$17)</f>
        <v>0</v>
      </c>
      <c r="AK150" s="250">
        <f>SUMPRODUCT(('RC'!$A$2:$A$17=$A150)*(RCEmp=AK$1),'RC'!$D$2:$AK$17)</f>
        <v>0</v>
      </c>
      <c r="AL150" s="250">
        <f>SUMPRODUCT(('RC'!$A$2:$A$17=$A150)*(RCEmp=AL$1),'RC'!$D$2:$AK$17)</f>
        <v>0</v>
      </c>
      <c r="AM150" s="250">
        <f>SUMPRODUCT(('RC'!$A$2:$A$17=$A150)*(RCEmp=AM$1),'RC'!$D$2:$AK$17)</f>
        <v>0</v>
      </c>
      <c r="AN150" s="250">
        <f>SUMPRODUCT(('RC'!$A$2:$A$17=$A150)*(RCEmp=AN$1),'RC'!$D$2:$AK$17)</f>
        <v>0</v>
      </c>
      <c r="AO150" s="250">
        <f>SUMPRODUCT(('RC'!$A$2:$A$17=$A150)*(RCEmp=AO$1),'RC'!$D$2:$AK$17)</f>
        <v>0</v>
      </c>
      <c r="AP150" s="250">
        <f>SUMPRODUCT(('RC'!$A$2:$A$17=$A150)*(RCEmp=AP$1),'RC'!$D$2:$AK$17)</f>
        <v>0</v>
      </c>
      <c r="AQ150" s="250">
        <f>SUMPRODUCT(('RC'!$A$2:$A$17=$A150)*(RCEmp=AQ$1),'RC'!$D$2:$AK$17)</f>
        <v>0</v>
      </c>
      <c r="AR150" s="250">
        <f>SUMPRODUCT(('RC'!$A$2:$A$17=$A150)*(RCEmp=AR$1),'RC'!$D$2:$AK$17)</f>
        <v>0</v>
      </c>
      <c r="AS150" s="250">
        <f>SUMPRODUCT(('RC'!$A$2:$A$17=$A150)*(RCEmp=AS$1),'RC'!$D$2:$AK$17)</f>
        <v>0</v>
      </c>
      <c r="AT150" s="250">
        <f>SUMPRODUCT(('RC'!$A$2:$A$17=$A150)*(RCEmp=AT$1),'RC'!$D$2:$AK$17)</f>
        <v>0</v>
      </c>
      <c r="AU150" s="250">
        <f>SUMPRODUCT(('RC'!$A$2:$A$17=$A150)*(RCEmp=AU$1),'RC'!$D$2:$AK$17)</f>
        <v>0</v>
      </c>
      <c r="AV150" s="250">
        <f>SUMPRODUCT(('RC'!$A$2:$A$17=$A150)*(RCEmp=AV$1),'RC'!$D$2:$AK$17)</f>
        <v>0</v>
      </c>
      <c r="AW150" s="250">
        <f>SUMPRODUCT(('RC'!$A$2:$A$17=$A150)*(RCEmp=AW$1),'RC'!$D$2:$AK$17)</f>
        <v>0</v>
      </c>
      <c r="AX150" s="467">
        <f>SUMPRODUCT(('RC'!$A$2:$A$17=$A150)*(RCEmp=AX$1),'RC'!$D$2:$AK$17)</f>
        <v>0</v>
      </c>
    </row>
    <row r="151" spans="1:50" s="271" customFormat="1" x14ac:dyDescent="0.2">
      <c r="A151" s="247">
        <f t="shared" si="45"/>
        <v>42548</v>
      </c>
      <c r="B151" s="614" t="s">
        <v>155</v>
      </c>
      <c r="C151" s="249">
        <f>SUMPRODUCT((HoO!$A$2:$A$34=$A151)*(HoOEmp=C$1),HoO!$E$2:$Y$34)</f>
        <v>0</v>
      </c>
      <c r="D151" s="250">
        <f>SUMPRODUCT((HoO!$A$2:$A$34=$A151)*(HoOEmp=D$1),HoO!$E$2:$Y$34)</f>
        <v>0</v>
      </c>
      <c r="E151" s="250">
        <f>SUMPRODUCT((HoO!$A$2:$A$34=$A151)*(HoOEmp=E$1),HoO!$E$2:$Y$34)</f>
        <v>0</v>
      </c>
      <c r="F151" s="250">
        <f>SUMPRODUCT((HoO!$A$2:$A$34=$A151)*(HoOEmp=F$1),HoO!$E$2:$Y$34)</f>
        <v>0</v>
      </c>
      <c r="G151" s="250">
        <f>SUMPRODUCT((HoO!$A$2:$A$34=$A151)*(HoOEmp=G$1),HoO!$E$2:$Y$34)</f>
        <v>0</v>
      </c>
      <c r="H151" s="250">
        <f>SUMPRODUCT((HoO!$A$2:$A$34=$A151)*(HoOEmp=H$1),HoO!$E$2:$Y$34)</f>
        <v>0</v>
      </c>
      <c r="I151" s="250">
        <f>SUMPRODUCT((HoO!$A$2:$A$34=$A151)*(HoOEmp=I$1),HoO!$E$2:$Y$34)</f>
        <v>0</v>
      </c>
      <c r="J151" s="250">
        <f>SUMPRODUCT((HoO!$A$2:$A$34=$A151)*(HoOEmp=J$1),HoO!$E$2:$Y$34)</f>
        <v>0</v>
      </c>
      <c r="K151" s="250">
        <f>SUMPRODUCT((HoO!$A$2:$A$34=$A151)*(HoOEmp=K$1),HoO!$E$2:$Y$34)</f>
        <v>0</v>
      </c>
      <c r="L151" s="250">
        <f>SUMPRODUCT((HoO!$A$2:$A$34=$A151)*(HoOEmp=L$1),HoO!$E$2:$Y$34)</f>
        <v>0</v>
      </c>
      <c r="M151" s="250">
        <f>SUMPRODUCT((HoO!$A$2:$A$34=$A151)*(HoOEmp=M$1),HoO!$E$2:$Y$34)</f>
        <v>0</v>
      </c>
      <c r="N151" s="250">
        <f>SUMPRODUCT((HoO!$A$2:$A$34=$A151)*(HoOEmp=N$1),HoO!$E$2:$Y$34)</f>
        <v>0</v>
      </c>
      <c r="O151" s="250">
        <f>SUMPRODUCT((HoO!$A$2:$A$34=$A151)*(HoOEmp=O$1),HoO!$E$2:$Y$34)</f>
        <v>0</v>
      </c>
      <c r="P151" s="250">
        <f>SUMPRODUCT((HoO!$A$2:$A$34=$A151)*(HoOEmp=P$1),HoO!$E$2:$Y$34)</f>
        <v>0</v>
      </c>
      <c r="Q151" s="250">
        <f>SUMPRODUCT((HoO!$A$2:$A$34=$A151)*(HoOEmp=Q$1),HoO!$E$2:$Y$34)</f>
        <v>0</v>
      </c>
      <c r="R151" s="250">
        <f>SUMPRODUCT((HoO!$A$2:$A$34=$A151)*(HoOEmp=R$1),HoO!$E$2:$Y$34)</f>
        <v>0</v>
      </c>
      <c r="S151" s="250">
        <f>SUMPRODUCT((HoO!$A$2:$A$34=$A151)*(HoOEmp=S$1),HoO!$E$2:$Y$34)</f>
        <v>0</v>
      </c>
      <c r="T151" s="250">
        <f>SUMPRODUCT((HoO!$A$2:$A$34=$A151)*(HoOEmp=T$1),HoO!$E$2:$Y$34)</f>
        <v>0</v>
      </c>
      <c r="U151" s="250">
        <f>SUMPRODUCT((HoO!$A$2:$A$34=$A151)*(HoOEmp=U$1),HoO!$E$2:$Y$34)</f>
        <v>0</v>
      </c>
      <c r="V151" s="250">
        <f>SUMPRODUCT((HoO!$A$2:$A$34=$A151)*(HoOEmp=V$1),HoO!$E$2:$Y$34)</f>
        <v>0</v>
      </c>
      <c r="W151" s="250">
        <f>SUMPRODUCT((HoO!$A$2:$A$34=$A151)*(HoOEmp=W$1),HoO!$E$2:$Y$34)</f>
        <v>0</v>
      </c>
      <c r="X151" s="250">
        <f>SUMPRODUCT((HoO!$A$2:$A$34=$A151)*(HoOEmp=X$1),HoO!$E$2:$Y$34)</f>
        <v>0</v>
      </c>
      <c r="Y151" s="250">
        <f>SUMPRODUCT((HoO!$A$2:$A$34=$A151)*(HoOEmp=Y$1),HoO!$E$2:$Y$34)</f>
        <v>0</v>
      </c>
      <c r="Z151" s="250">
        <f>SUMPRODUCT((HoO!$A$2:$A$34=$A151)*(HoOEmp=Z$1),HoO!$E$2:$Y$34)</f>
        <v>0</v>
      </c>
      <c r="AA151" s="250">
        <f>SUMPRODUCT((HoO!$A$2:$A$34=$A151)*(HoOEmp=AA$1),HoO!$E$2:$Y$34)</f>
        <v>0</v>
      </c>
      <c r="AB151" s="250">
        <f>SUMPRODUCT((HoO!$A$2:$A$34=$A151)*(HoOEmp=AB$1),HoO!$E$2:$Y$34)</f>
        <v>0</v>
      </c>
      <c r="AC151" s="250">
        <f>SUMPRODUCT((HoO!$A$2:$A$34=$A151)*(HoOEmp=AC$1),HoO!$E$2:$Y$34)</f>
        <v>0</v>
      </c>
      <c r="AD151" s="250">
        <f>SUMPRODUCT((HoO!$A$2:$A$34=$A151)*(HoOEmp=AD$1),HoO!$E$2:$Y$34)</f>
        <v>0</v>
      </c>
      <c r="AE151" s="250">
        <f>SUMPRODUCT((HoO!$A$2:$A$34=$A151)*(HoOEmp=AE$1),HoO!$E$2:$Y$34)</f>
        <v>0</v>
      </c>
      <c r="AF151" s="250">
        <f>SUMPRODUCT((HoO!$A$2:$A$34=$A151)*(HoOEmp=AF$1),HoO!$E$2:$Y$34)</f>
        <v>0</v>
      </c>
      <c r="AG151" s="250">
        <f>SUMPRODUCT((HoO!$A$2:$A$34=$A151)*(HoOEmp=AG$1),HoO!$E$2:$Y$34)</f>
        <v>0</v>
      </c>
      <c r="AH151" s="250">
        <f>SUMPRODUCT((HoO!$A$2:$A$34=$A151)*(HoOEmp=AH$1),HoO!$E$2:$Y$34)</f>
        <v>0</v>
      </c>
      <c r="AI151" s="250">
        <f>SUMPRODUCT((HoO!$A$2:$A$34=$A151)*(HoOEmp=AI$1),HoO!$E$2:$Y$34)</f>
        <v>0</v>
      </c>
      <c r="AJ151" s="250">
        <f>SUMPRODUCT((HoO!$A$2:$A$34=$A151)*(HoOEmp=AJ$1),HoO!$E$2:$Y$34)</f>
        <v>0</v>
      </c>
      <c r="AK151" s="250">
        <f>SUMPRODUCT((HoO!$A$2:$A$34=$A151)*(HoOEmp=AK$1),HoO!$E$2:$Y$34)</f>
        <v>0</v>
      </c>
      <c r="AL151" s="250">
        <f>SUMPRODUCT((HoO!$A$2:$A$34=$A151)*(HoOEmp=AL$1),HoO!$E$2:$Y$34)</f>
        <v>0</v>
      </c>
      <c r="AM151" s="250">
        <f>SUMPRODUCT((HoO!$A$2:$A$34=$A151)*(HoOEmp=AM$1),HoO!$E$2:$Y$34)</f>
        <v>0</v>
      </c>
      <c r="AN151" s="250">
        <f>SUMPRODUCT((HoO!$A$2:$A$34=$A151)*(HoOEmp=AN$1),HoO!$E$2:$Y$34)</f>
        <v>0</v>
      </c>
      <c r="AO151" s="250">
        <f>SUMPRODUCT((HoO!$A$2:$A$34=$A151)*(HoOEmp=AO$1),HoO!$E$2:$Y$34)</f>
        <v>0</v>
      </c>
      <c r="AP151" s="250">
        <f>SUMPRODUCT((HoO!$A$2:$A$34=$A151)*(HoOEmp=AP$1),HoO!$E$2:$Y$34)</f>
        <v>0</v>
      </c>
      <c r="AQ151" s="250">
        <f>SUMPRODUCT((HoO!$A$2:$A$34=$A151)*(HoOEmp=AQ$1),HoO!$E$2:$Y$34)</f>
        <v>0</v>
      </c>
      <c r="AR151" s="250">
        <f>SUMPRODUCT((HoO!$A$2:$A$34=$A151)*(HoOEmp=AR$1),HoO!$E$2:$Y$34)</f>
        <v>0</v>
      </c>
      <c r="AS151" s="250">
        <f>SUMPRODUCT((HoO!$A$2:$A$34=$A151)*(HoOEmp=AS$1),HoO!$E$2:$Y$34)</f>
        <v>0</v>
      </c>
      <c r="AT151" s="250">
        <f>SUMPRODUCT((HoO!$A$2:$A$34=$A151)*(HoOEmp=AT$1),HoO!$E$2:$Y$34)</f>
        <v>0</v>
      </c>
      <c r="AU151" s="250">
        <f>SUMPRODUCT((HoO!$A$2:$A$34=$A151)*(HoOEmp=AU$1),HoO!$E$2:$Y$34)</f>
        <v>0</v>
      </c>
      <c r="AV151" s="250">
        <f>SUMPRODUCT((HoO!$A$2:$A$34=$A151)*(HoOEmp=AV$1),HoO!$E$2:$Y$34)</f>
        <v>0</v>
      </c>
      <c r="AW151" s="250">
        <f>SUMPRODUCT((HoO!$A$2:$A$34=$A151)*(HoOEmp=AW$1),HoO!$E$2:$Y$34)</f>
        <v>0</v>
      </c>
      <c r="AX151" s="467">
        <f>SUMPRODUCT((HoO!$A$2:$A$34=$A151)*(HoOEmp=AX$1),HoO!$E$2:$Y$34)</f>
        <v>0</v>
      </c>
    </row>
    <row r="152" spans="1:50" s="271" customFormat="1" x14ac:dyDescent="0.2">
      <c r="A152" s="247">
        <f t="shared" si="45"/>
        <v>42548</v>
      </c>
      <c r="B152" s="255" t="s">
        <v>74</v>
      </c>
      <c r="C152" s="249">
        <f>SUMPRODUCT((TM!$A$2:$A$17=$A152)*(TMEmp=C$1),TM!$D$2:$AK$17)</f>
        <v>0</v>
      </c>
      <c r="D152" s="250">
        <f>SUMPRODUCT((TM!$A$2:$A$17=$A152)*(TMEmp=D$1),TM!$D$2:$AK$17)</f>
        <v>1.5</v>
      </c>
      <c r="E152" s="250">
        <f>SUMPRODUCT((TM!$A$2:$A$17=$A152)*(TMEmp=E$1),TM!$D$2:$AK$17)</f>
        <v>0</v>
      </c>
      <c r="F152" s="250">
        <f>SUMPRODUCT((TM!$A$2:$A$17=$A152)*(TMEmp=F$1),TM!$D$2:$AK$17)</f>
        <v>0</v>
      </c>
      <c r="G152" s="250">
        <f>SUMPRODUCT((TM!$A$2:$A$17=$A152)*(TMEmp=G$1),TM!$D$2:$AK$17)</f>
        <v>0</v>
      </c>
      <c r="H152" s="250">
        <f>SUMPRODUCT((TM!$A$2:$A$17=$A152)*(TMEmp=H$1),TM!$D$2:$AK$17)</f>
        <v>0</v>
      </c>
      <c r="I152" s="250">
        <f>SUMPRODUCT((TM!$A$2:$A$17=$A152)*(TMEmp=I$1),TM!$D$2:$AK$17)</f>
        <v>0</v>
      </c>
      <c r="J152" s="250">
        <f>SUMPRODUCT((TM!$A$2:$A$17=$A152)*(TMEmp=J$1),TM!$D$2:$AK$17)</f>
        <v>0</v>
      </c>
      <c r="K152" s="250">
        <f>SUMPRODUCT((TM!$A$2:$A$17=$A152)*(TMEmp=K$1),TM!$D$2:$AK$17)</f>
        <v>0</v>
      </c>
      <c r="L152" s="250">
        <f>SUMPRODUCT((TM!$A$2:$A$17=$A152)*(TMEmp=L$1),TM!$D$2:$AK$17)</f>
        <v>0</v>
      </c>
      <c r="M152" s="250">
        <f>SUMPRODUCT((TM!$A$2:$A$17=$A152)*(TMEmp=M$1),TM!$D$2:$AK$17)</f>
        <v>0</v>
      </c>
      <c r="N152" s="250">
        <f>SUMPRODUCT((TM!$A$2:$A$17=$A152)*(TMEmp=N$1),TM!$D$2:$AK$17)</f>
        <v>0</v>
      </c>
      <c r="O152" s="250">
        <f>SUMPRODUCT((TM!$A$2:$A$17=$A152)*(TMEmp=O$1),TM!$D$2:$AK$17)</f>
        <v>0</v>
      </c>
      <c r="P152" s="250">
        <f>SUMPRODUCT((TM!$A$2:$A$17=$A152)*(TMEmp=P$1),TM!$D$2:$AK$17)</f>
        <v>0</v>
      </c>
      <c r="Q152" s="250">
        <f>SUMPRODUCT((TM!$A$2:$A$17=$A152)*(TMEmp=Q$1),TM!$D$2:$AK$17)</f>
        <v>2.25</v>
      </c>
      <c r="R152" s="250">
        <f>SUMPRODUCT((TM!$A$2:$A$17=$A152)*(TMEmp=R$1),TM!$D$2:$AK$17)</f>
        <v>0</v>
      </c>
      <c r="S152" s="250">
        <f>SUMPRODUCT((TM!$A$2:$A$17=$A152)*(TMEmp=S$1),TM!$D$2:$AK$17)</f>
        <v>0</v>
      </c>
      <c r="T152" s="250">
        <f>SUMPRODUCT((TM!$A$2:$A$17=$A152)*(TMEmp=T$1),TM!$D$2:$AK$17)</f>
        <v>0</v>
      </c>
      <c r="U152" s="250">
        <f>SUMPRODUCT((TM!$A$2:$A$17=$A152)*(TMEmp=U$1),TM!$D$2:$AK$17)</f>
        <v>0</v>
      </c>
      <c r="V152" s="250">
        <f>SUMPRODUCT((TM!$A$2:$A$17=$A152)*(TMEmp=V$1),TM!$D$2:$AK$17)</f>
        <v>0</v>
      </c>
      <c r="W152" s="250">
        <f>SUMPRODUCT((TM!$A$2:$A$17=$A152)*(TMEmp=W$1),TM!$D$2:$AK$17)</f>
        <v>0</v>
      </c>
      <c r="X152" s="250">
        <f>SUMPRODUCT((TM!$A$2:$A$17=$A152)*(TMEmp=X$1),TM!$D$2:$AK$17)</f>
        <v>0</v>
      </c>
      <c r="Y152" s="250">
        <f>SUMPRODUCT((TM!$A$2:$A$17=$A152)*(TMEmp=Y$1),TM!$D$2:$AK$17)</f>
        <v>0</v>
      </c>
      <c r="Z152" s="250">
        <f>SUMPRODUCT((TM!$A$2:$A$17=$A152)*(TMEmp=Z$1),TM!$D$2:$AK$17)</f>
        <v>0</v>
      </c>
      <c r="AA152" s="250">
        <f>SUMPRODUCT((TM!$A$2:$A$17=$A152)*(TMEmp=AA$1),TM!$D$2:$AK$17)</f>
        <v>0</v>
      </c>
      <c r="AB152" s="250">
        <f>SUMPRODUCT((TM!$A$2:$A$17=$A152)*(TMEmp=AB$1),TM!$D$2:$AK$17)</f>
        <v>0</v>
      </c>
      <c r="AC152" s="250">
        <f>SUMPRODUCT((TM!$A$2:$A$17=$A152)*(TMEmp=AC$1),TM!$D$2:$AK$17)</f>
        <v>0</v>
      </c>
      <c r="AD152" s="250">
        <f>SUMPRODUCT((TM!$A$2:$A$17=$A152)*(TMEmp=AD$1),TM!$D$2:$AK$17)</f>
        <v>0</v>
      </c>
      <c r="AE152" s="250">
        <f>SUMPRODUCT((TM!$A$2:$A$17=$A152)*(TMEmp=AE$1),TM!$D$2:$AK$17)</f>
        <v>1.5</v>
      </c>
      <c r="AF152" s="250">
        <f>SUMPRODUCT((TM!$A$2:$A$17=$A152)*(TMEmp=AF$1),TM!$D$2:$AK$17)</f>
        <v>0</v>
      </c>
      <c r="AG152" s="250">
        <f>SUMPRODUCT((TM!$A$2:$A$17=$A152)*(TMEmp=AG$1),TM!$D$2:$AK$17)</f>
        <v>0</v>
      </c>
      <c r="AH152" s="250">
        <f>SUMPRODUCT((TM!$A$2:$A$17=$A152)*(TMEmp=AH$1),TM!$D$2:$AK$17)</f>
        <v>0</v>
      </c>
      <c r="AI152" s="250">
        <f>SUMPRODUCT((TM!$A$2:$A$17=$A152)*(TMEmp=AI$1),TM!$D$2:$AK$17)</f>
        <v>0</v>
      </c>
      <c r="AJ152" s="250">
        <f>SUMPRODUCT((TM!$A$2:$A$17=$A152)*(TMEmp=AJ$1),TM!$D$2:$AK$17)</f>
        <v>0</v>
      </c>
      <c r="AK152" s="250">
        <f>SUMPRODUCT((TM!$A$2:$A$17=$A152)*(TMEmp=AK$1),TM!$D$2:$AK$17)</f>
        <v>0</v>
      </c>
      <c r="AL152" s="250">
        <f>SUMPRODUCT((TM!$A$2:$A$17=$A152)*(TMEmp=AL$1),TM!$D$2:$AK$17)</f>
        <v>0</v>
      </c>
      <c r="AM152" s="250">
        <f>SUMPRODUCT((TM!$A$2:$A$17=$A152)*(TMEmp=AM$1),TM!$D$2:$AK$17)</f>
        <v>0</v>
      </c>
      <c r="AN152" s="250">
        <f>SUMPRODUCT((TM!$A$2:$A$17=$A152)*(TMEmp=AN$1),TM!$D$2:$AK$17)</f>
        <v>0</v>
      </c>
      <c r="AO152" s="250">
        <f>SUMPRODUCT((TM!$A$2:$A$17=$A152)*(TMEmp=AO$1),TM!$D$2:$AK$17)</f>
        <v>0</v>
      </c>
      <c r="AP152" s="250">
        <f>SUMPRODUCT((TM!$A$2:$A$17=$A152)*(TMEmp=AP$1),TM!$D$2:$AK$17)</f>
        <v>0</v>
      </c>
      <c r="AQ152" s="250">
        <f>SUMPRODUCT((TM!$A$2:$A$17=$A152)*(TMEmp=AQ$1),TM!$D$2:$AK$17)</f>
        <v>0</v>
      </c>
      <c r="AR152" s="250">
        <f>SUMPRODUCT((TM!$A$2:$A$17=$A152)*(TMEmp=AR$1),TM!$D$2:$AK$17)</f>
        <v>0</v>
      </c>
      <c r="AS152" s="250">
        <f>SUMPRODUCT((TM!$A$2:$A$17=$A152)*(TMEmp=AS$1),TM!$D$2:$AK$17)</f>
        <v>0</v>
      </c>
      <c r="AT152" s="250">
        <f>SUMPRODUCT((TM!$A$2:$A$17=$A152)*(TMEmp=AT$1),TM!$D$2:$AK$17)</f>
        <v>0</v>
      </c>
      <c r="AU152" s="250">
        <f>SUMPRODUCT((TM!$A$2:$A$17=$A152)*(TMEmp=AU$1),TM!$D$2:$AK$17)</f>
        <v>0</v>
      </c>
      <c r="AV152" s="250">
        <f>SUMPRODUCT((TM!$A$2:$A$17=$A152)*(TMEmp=AV$1),TM!$D$2:$AK$17)</f>
        <v>0</v>
      </c>
      <c r="AW152" s="250">
        <f>SUMPRODUCT((TM!$A$2:$A$17=$A152)*(TMEmp=AW$1),TM!$D$2:$AK$17)</f>
        <v>0</v>
      </c>
      <c r="AX152" s="467">
        <f>SUMPRODUCT((TM!$A$2:$A$17=$A152)*(TMEmp=AX$1),TM!$D$2:$AK$17)</f>
        <v>0</v>
      </c>
    </row>
    <row r="153" spans="1:50" s="271" customFormat="1" x14ac:dyDescent="0.2">
      <c r="A153" s="256">
        <f t="shared" si="45"/>
        <v>42548</v>
      </c>
      <c r="B153" s="257" t="s">
        <v>72</v>
      </c>
      <c r="C153" s="258">
        <f>SUMPRODUCT((PC!$A$2:$A$80=$A153)*(PCEmp=C$1),PC!$D$2:$BD$80)</f>
        <v>0</v>
      </c>
      <c r="D153" s="259">
        <f>SUMPRODUCT((PC!$A$2:$A$80=$A153)*(PCEmp=D$1),PC!$D$2:$BD$80)</f>
        <v>0</v>
      </c>
      <c r="E153" s="259">
        <f>SUMPRODUCT((PC!$A$2:$A$80=$A153)*(PCEmp=E$1),PC!$D$2:$BD$80)</f>
        <v>0</v>
      </c>
      <c r="F153" s="259">
        <f>SUMPRODUCT((PC!$A$2:$A$80=$A153)*(PCEmp=F$1),PC!$D$2:$BD$80)</f>
        <v>0</v>
      </c>
      <c r="G153" s="259">
        <f>SUMPRODUCT((PC!$A$2:$A$80=$A153)*(PCEmp=G$1),PC!$D$2:$BD$80)</f>
        <v>0</v>
      </c>
      <c r="H153" s="259">
        <f>SUMPRODUCT((PC!$A$2:$A$80=$A153)*(PCEmp=H$1),PC!$D$2:$BD$80)</f>
        <v>0</v>
      </c>
      <c r="I153" s="259">
        <f>SUMPRODUCT((PC!$A$2:$A$80=$A153)*(PCEmp=I$1),PC!$D$2:$BD$80)</f>
        <v>0</v>
      </c>
      <c r="J153" s="259">
        <f>SUMPRODUCT((PC!$A$2:$A$80=$A153)*(PCEmp=J$1),PC!$D$2:$BD$80)</f>
        <v>0</v>
      </c>
      <c r="K153" s="259">
        <f>SUMPRODUCT((PC!$A$2:$A$80=$A153)*(PCEmp=K$1),PC!$D$2:$BD$80)</f>
        <v>0</v>
      </c>
      <c r="L153" s="259">
        <f>SUMPRODUCT((PC!$A$2:$A$80=$A153)*(PCEmp=L$1),PC!$D$2:$BD$80)</f>
        <v>0</v>
      </c>
      <c r="M153" s="259">
        <f>SUMPRODUCT((PC!$A$2:$A$80=$A153)*(PCEmp=M$1),PC!$D$2:$BD$80)</f>
        <v>0</v>
      </c>
      <c r="N153" s="259">
        <f>SUMPRODUCT((PC!$A$2:$A$80=$A153)*(PCEmp=N$1),PC!$D$2:$BD$80)</f>
        <v>0</v>
      </c>
      <c r="O153" s="259">
        <f>SUMPRODUCT((PC!$A$2:$A$80=$A153)*(PCEmp=O$1),PC!$D$2:$BD$80)</f>
        <v>0</v>
      </c>
      <c r="P153" s="259">
        <f>SUMPRODUCT((PC!$A$2:$A$80=$A153)*(PCEmp=P$1),PC!$D$2:$BD$80)</f>
        <v>0</v>
      </c>
      <c r="Q153" s="259">
        <f>SUMPRODUCT((PC!$A$2:$A$80=$A153)*(PCEmp=Q$1),PC!$D$2:$BD$80)</f>
        <v>0</v>
      </c>
      <c r="R153" s="259">
        <f>SUMPRODUCT((PC!$A$2:$A$80=$A153)*(PCEmp=R$1),PC!$D$2:$BD$80)</f>
        <v>0</v>
      </c>
      <c r="S153" s="259">
        <f>SUMPRODUCT((PC!$A$2:$A$80=$A153)*(PCEmp=S$1),PC!$D$2:$BD$80)</f>
        <v>0</v>
      </c>
      <c r="T153" s="259">
        <f>SUMPRODUCT((PC!$A$2:$A$80=$A153)*(PCEmp=T$1),PC!$D$2:$BD$80)</f>
        <v>0</v>
      </c>
      <c r="U153" s="259">
        <f>SUMPRODUCT((PC!$A$2:$A$80=$A153)*(PCEmp=U$1),PC!$D$2:$BD$80)</f>
        <v>0</v>
      </c>
      <c r="V153" s="259">
        <f>SUMPRODUCT((PC!$A$2:$A$80=$A153)*(PCEmp=V$1),PC!$D$2:$BD$80)</f>
        <v>0</v>
      </c>
      <c r="W153" s="259">
        <f>SUMPRODUCT((PC!$A$2:$A$80=$A153)*(PCEmp=W$1),PC!$D$2:$BD$80)</f>
        <v>0</v>
      </c>
      <c r="X153" s="259">
        <f>SUMPRODUCT((PC!$A$2:$A$80=$A153)*(PCEmp=X$1),PC!$D$2:$BD$80)</f>
        <v>0</v>
      </c>
      <c r="Y153" s="259">
        <f>SUMPRODUCT((PC!$A$2:$A$80=$A153)*(PCEmp=Y$1),PC!$D$2:$BD$80)</f>
        <v>0</v>
      </c>
      <c r="Z153" s="259">
        <f>SUMPRODUCT((PC!$A$2:$A$80=$A153)*(PCEmp=Z$1),PC!$D$2:$BD$80)</f>
        <v>0</v>
      </c>
      <c r="AA153" s="259">
        <f>SUMPRODUCT((PC!$A$2:$A$80=$A153)*(PCEmp=AA$1),PC!$D$2:$BD$80)</f>
        <v>0</v>
      </c>
      <c r="AB153" s="259">
        <f>SUMPRODUCT((PC!$A$2:$A$80=$A153)*(PCEmp=AB$1),PC!$D$2:$BD$80)</f>
        <v>0</v>
      </c>
      <c r="AC153" s="259">
        <f>SUMPRODUCT((PC!$A$2:$A$80=$A153)*(PCEmp=AC$1),PC!$D$2:$BD$80)</f>
        <v>0</v>
      </c>
      <c r="AD153" s="259">
        <f>SUMPRODUCT((PC!$A$2:$A$80=$A153)*(PCEmp=AD$1),PC!$D$2:$BD$80)</f>
        <v>0</v>
      </c>
      <c r="AE153" s="259">
        <f>SUMPRODUCT((PC!$A$2:$A$80=$A153)*(PCEmp=AE$1),PC!$D$2:$BD$80)</f>
        <v>0</v>
      </c>
      <c r="AF153" s="259">
        <f>SUMPRODUCT((PC!$A$2:$A$80=$A153)*(PCEmp=AF$1),PC!$D$2:$BD$80)</f>
        <v>0</v>
      </c>
      <c r="AG153" s="259">
        <f>SUMPRODUCT((PC!$A$2:$A$80=$A153)*(PCEmp=AG$1),PC!$D$2:$BD$80)</f>
        <v>0</v>
      </c>
      <c r="AH153" s="259">
        <f>SUMPRODUCT((PC!$A$2:$A$80=$A153)*(PCEmp=AH$1),PC!$D$2:$BD$80)</f>
        <v>0</v>
      </c>
      <c r="AI153" s="259">
        <f>SUMPRODUCT((PC!$A$2:$A$80=$A153)*(PCEmp=AI$1),PC!$D$2:$BD$80)</f>
        <v>0</v>
      </c>
      <c r="AJ153" s="259">
        <f>SUMPRODUCT((PC!$A$2:$A$80=$A153)*(PCEmp=AJ$1),PC!$D$2:$BD$80)</f>
        <v>0</v>
      </c>
      <c r="AK153" s="259">
        <f>SUMPRODUCT((PC!$A$2:$A$80=$A153)*(PCEmp=AK$1),PC!$D$2:$BD$80)</f>
        <v>0</v>
      </c>
      <c r="AL153" s="259">
        <f>SUMPRODUCT((PC!$A$2:$A$80=$A153)*(PCEmp=AL$1),PC!$D$2:$BD$80)</f>
        <v>0</v>
      </c>
      <c r="AM153" s="259">
        <f>SUMPRODUCT((PC!$A$2:$A$80=$A153)*(PCEmp=AM$1),PC!$D$2:$BD$80)</f>
        <v>0</v>
      </c>
      <c r="AN153" s="259">
        <f>SUMPRODUCT((PC!$A$2:$A$80=$A153)*(PCEmp=AN$1),PC!$D$2:$BD$80)</f>
        <v>0</v>
      </c>
      <c r="AO153" s="259">
        <f>SUMPRODUCT((PC!$A$2:$A$80=$A153)*(PCEmp=AO$1),PC!$D$2:$BD$80)</f>
        <v>0</v>
      </c>
      <c r="AP153" s="259">
        <f>SUMPRODUCT((PC!$A$2:$A$80=$A153)*(PCEmp=AP$1),PC!$D$2:$BD$80)</f>
        <v>0</v>
      </c>
      <c r="AQ153" s="259">
        <f>SUMPRODUCT((PC!$A$2:$A$80=$A153)*(PCEmp=AQ$1),PC!$D$2:$BD$80)</f>
        <v>0</v>
      </c>
      <c r="AR153" s="259">
        <f>SUMPRODUCT((PC!$A$2:$A$80=$A153)*(PCEmp=AR$1),PC!$D$2:$BD$80)</f>
        <v>0</v>
      </c>
      <c r="AS153" s="259">
        <f>SUMPRODUCT((PC!$A$2:$A$80=$A153)*(PCEmp=AS$1),PC!$D$2:$BD$80)</f>
        <v>0</v>
      </c>
      <c r="AT153" s="259">
        <f>SUMPRODUCT((PC!$A$2:$A$80=$A153)*(PCEmp=AT$1),PC!$D$2:$BD$80)</f>
        <v>0</v>
      </c>
      <c r="AU153" s="259">
        <f>SUMPRODUCT((PC!$A$2:$A$80=$A153)*(PCEmp=AU$1),PC!$D$2:$BD$80)</f>
        <v>0</v>
      </c>
      <c r="AV153" s="259">
        <f>SUMPRODUCT((PC!$A$2:$A$80=$A153)*(PCEmp=AV$1),PC!$D$2:$BD$80)</f>
        <v>0</v>
      </c>
      <c r="AW153" s="259">
        <f>SUMPRODUCT((PC!$A$2:$A$80=$A153)*(PCEmp=AW$1),PC!$D$2:$BD$80)</f>
        <v>0</v>
      </c>
      <c r="AX153" s="468">
        <f>SUMPRODUCT((PC!$A$2:$A$80=$A153)*(PCEmp=AX$1),PC!$D$2:$BD$80)</f>
        <v>0</v>
      </c>
    </row>
    <row r="154" spans="1:50" s="271" customFormat="1" x14ac:dyDescent="0.2">
      <c r="A154" s="247">
        <f t="shared" si="45"/>
        <v>42548</v>
      </c>
      <c r="B154" s="254" t="s">
        <v>85</v>
      </c>
      <c r="C154" s="249">
        <f>SUMPRODUCT((RF!$A$2:$A$17=$A154)*(RFEmp=C$1)*(RF!$H$21:$AO$21="RF Lead"),RF!$H$2:$AO$17)</f>
        <v>0</v>
      </c>
      <c r="D154" s="250">
        <f>SUMPRODUCT((RF!$A$2:$A$17=$A154)*(RFEmp=D$1)*(RF!$H$21:$AO$21="RF Lead"),RF!$H$2:$AO$17)</f>
        <v>0</v>
      </c>
      <c r="E154" s="250">
        <f>SUMPRODUCT((RF!$A$2:$A$17=$A154)*(RFEmp=E$1)*(RF!$H$21:$AO$21="RF Lead"),RF!$H$2:$AO$17)</f>
        <v>0</v>
      </c>
      <c r="F154" s="250">
        <f>SUMPRODUCT((RF!$A$2:$A$17=$A154)*(RFEmp=F$1)*(RF!$H$21:$AO$21="RF Lead"),RF!$H$2:$AO$17)</f>
        <v>0</v>
      </c>
      <c r="G154" s="250">
        <f>SUMPRODUCT((RF!$A$2:$A$17=$A154)*(RFEmp=G$1)*(RF!$H$21:$AO$21="RF Lead"),RF!$H$2:$AO$17)</f>
        <v>0</v>
      </c>
      <c r="H154" s="250">
        <f>SUMPRODUCT((RF!$A$2:$A$17=$A154)*(RFEmp=H$1)*(RF!$H$21:$AO$21="RF Lead"),RF!$H$2:$AO$17)</f>
        <v>0</v>
      </c>
      <c r="I154" s="250">
        <f>SUMPRODUCT((RF!$A$2:$A$17=$A154)*(RFEmp=I$1)*(RF!$H$21:$AO$21="RF Lead"),RF!$H$2:$AO$17)</f>
        <v>0</v>
      </c>
      <c r="J154" s="250">
        <f>SUMPRODUCT((RF!$A$2:$A$17=$A154)*(RFEmp=J$1)*(RF!$H$21:$AO$21="RF Lead"),RF!$H$2:$AO$17)</f>
        <v>0</v>
      </c>
      <c r="K154" s="250">
        <f>SUMPRODUCT((RF!$A$2:$A$17=$A154)*(RFEmp=K$1)*(RF!$H$21:$AO$21="RF Lead"),RF!$H$2:$AO$17)</f>
        <v>0</v>
      </c>
      <c r="L154" s="250">
        <f>SUMPRODUCT((RF!$A$2:$A$17=$A154)*(RFEmp=L$1)*(RF!$H$21:$AO$21="RF Lead"),RF!$H$2:$AO$17)</f>
        <v>0</v>
      </c>
      <c r="M154" s="250">
        <f>SUMPRODUCT((RF!$A$2:$A$17=$A154)*(RFEmp=M$1)*(RF!$H$21:$AO$21="RF Lead"),RF!$H$2:$AO$17)</f>
        <v>0</v>
      </c>
      <c r="N154" s="250">
        <f>SUMPRODUCT((RF!$A$2:$A$17=$A154)*(RFEmp=N$1)*(RF!$H$21:$AO$21="RF Lead"),RF!$H$2:$AO$17)</f>
        <v>0</v>
      </c>
      <c r="O154" s="250">
        <f>SUMPRODUCT((RF!$A$2:$A$17=$A154)*(RFEmp=O$1)*(RF!$H$21:$AO$21="RF Lead"),RF!$H$2:$AO$17)</f>
        <v>0</v>
      </c>
      <c r="P154" s="250">
        <f>SUMPRODUCT((RF!$A$2:$A$17=$A154)*(RFEmp=P$1)*(RF!$H$21:$AO$21="RF Lead"),RF!$H$2:$AO$17)</f>
        <v>0</v>
      </c>
      <c r="Q154" s="250">
        <f>SUMPRODUCT((RF!$A$2:$A$17=$A154)*(RFEmp=Q$1)*(RF!$H$21:$AO$21="RF Lead"),RF!$H$2:$AO$17)</f>
        <v>0</v>
      </c>
      <c r="R154" s="250">
        <f>SUMPRODUCT((RF!$A$2:$A$17=$A154)*(RFEmp=R$1)*(RF!$H$21:$AO$21="RF Lead"),RF!$H$2:$AO$17)</f>
        <v>0</v>
      </c>
      <c r="S154" s="250">
        <f>SUMPRODUCT((RF!$A$2:$A$17=$A154)*(RFEmp=S$1)*(RF!$H$21:$AO$21="RF Lead"),RF!$H$2:$AO$17)</f>
        <v>0</v>
      </c>
      <c r="T154" s="250">
        <f>SUMPRODUCT((RF!$A$2:$A$17=$A154)*(RFEmp=T$1)*(RF!$H$21:$AO$21="RF Lead"),RF!$H$2:$AO$17)</f>
        <v>0</v>
      </c>
      <c r="U154" s="250">
        <f>SUMPRODUCT((RF!$A$2:$A$17=$A154)*(RFEmp=U$1)*(RF!$H$21:$AO$21="RF Lead"),RF!$H$2:$AO$17)</f>
        <v>0</v>
      </c>
      <c r="V154" s="250">
        <f>SUMPRODUCT((RF!$A$2:$A$17=$A154)*(RFEmp=V$1)*(RF!$H$21:$AO$21="RF Lead"),RF!$H$2:$AO$17)</f>
        <v>0</v>
      </c>
      <c r="W154" s="250">
        <f>SUMPRODUCT((RF!$A$2:$A$17=$A154)*(RFEmp=W$1)*(RF!$H$21:$AO$21="RF Lead"),RF!$H$2:$AO$17)</f>
        <v>0</v>
      </c>
      <c r="X154" s="250">
        <f>SUMPRODUCT((RF!$A$2:$A$17=$A154)*(RFEmp=X$1)*(RF!$H$21:$AO$21="RF Lead"),RF!$H$2:$AO$17)</f>
        <v>0</v>
      </c>
      <c r="Y154" s="250">
        <f>SUMPRODUCT((RF!$A$2:$A$17=$A154)*(RFEmp=Y$1)*(RF!$H$21:$AO$21="RF Lead"),RF!$H$2:$AO$17)</f>
        <v>0</v>
      </c>
      <c r="Z154" s="250">
        <f>SUMPRODUCT((RF!$A$2:$A$17=$A154)*(RFEmp=Z$1)*(RF!$H$21:$AO$21="RF Lead"),RF!$H$2:$AO$17)</f>
        <v>0</v>
      </c>
      <c r="AA154" s="250">
        <f>SUMPRODUCT((RF!$A$2:$A$17=$A154)*(RFEmp=AA$1)*(RF!$H$21:$AO$21="RF Lead"),RF!$H$2:$AO$17)</f>
        <v>0</v>
      </c>
      <c r="AB154" s="250">
        <f>SUMPRODUCT((RF!$A$2:$A$17=$A154)*(RFEmp=AB$1)*(RF!$H$21:$AO$21="RF Lead"),RF!$H$2:$AO$17)</f>
        <v>0</v>
      </c>
      <c r="AC154" s="250">
        <f>SUMPRODUCT((RF!$A$2:$A$17=$A154)*(RFEmp=AC$1)*(RF!$H$21:$AO$21="RF Lead"),RF!$H$2:$AO$17)</f>
        <v>0</v>
      </c>
      <c r="AD154" s="250">
        <f>SUMPRODUCT((RF!$A$2:$A$17=$A154)*(RFEmp=AD$1)*(RF!$H$21:$AO$21="RF Lead"),RF!$H$2:$AO$17)</f>
        <v>0</v>
      </c>
      <c r="AE154" s="250">
        <f>SUMPRODUCT((RF!$A$2:$A$17=$A154)*(RFEmp=AE$1)*(RF!$H$21:$AO$21="RF Lead"),RF!$H$2:$AO$17)</f>
        <v>0</v>
      </c>
      <c r="AF154" s="250">
        <f>SUMPRODUCT((RF!$A$2:$A$17=$A154)*(RFEmp=AF$1)*(RF!$H$21:$AO$21="RF Lead"),RF!$H$2:$AO$17)</f>
        <v>0</v>
      </c>
      <c r="AG154" s="250">
        <f>SUMPRODUCT((RF!$A$2:$A$17=$A154)*(RFEmp=AG$1)*(RF!$H$21:$AO$21="RF Lead"),RF!$H$2:$AO$17)</f>
        <v>0</v>
      </c>
      <c r="AH154" s="250">
        <f>SUMPRODUCT((RF!$A$2:$A$17=$A154)*(RFEmp=AH$1)*(RF!$H$21:$AO$21="RF Lead"),RF!$H$2:$AO$17)</f>
        <v>0</v>
      </c>
      <c r="AI154" s="250">
        <f>SUMPRODUCT((RF!$A$2:$A$17=$A154)*(RFEmp=AI$1)*(RF!$H$21:$AO$21="RF Lead"),RF!$H$2:$AO$17)</f>
        <v>0</v>
      </c>
      <c r="AJ154" s="250">
        <f>SUMPRODUCT((RF!$A$2:$A$17=$A154)*(RFEmp=AJ$1)*(RF!$H$21:$AO$21="RF Lead"),RF!$H$2:$AO$17)</f>
        <v>0</v>
      </c>
      <c r="AK154" s="250">
        <f>SUMPRODUCT((RF!$A$2:$A$17=$A154)*(RFEmp=AK$1)*(RF!$H$21:$AO$21="RF Lead"),RF!$H$2:$AO$17)</f>
        <v>0</v>
      </c>
      <c r="AL154" s="250">
        <f>SUMPRODUCT((RF!$A$2:$A$17=$A154)*(RFEmp=AL$1)*(RF!$H$21:$AO$21="RF Lead"),RF!$H$2:$AO$17)</f>
        <v>0</v>
      </c>
      <c r="AM154" s="250">
        <f>SUMPRODUCT((RF!$A$2:$A$17=$A154)*(RFEmp=AM$1)*(RF!$H$21:$AO$21="RF Lead"),RF!$H$2:$AO$17)</f>
        <v>0</v>
      </c>
      <c r="AN154" s="250">
        <f>SUMPRODUCT((RF!$A$2:$A$17=$A154)*(RFEmp=AN$1)*(RF!$H$21:$AO$21="RF Lead"),RF!$H$2:$AO$17)</f>
        <v>0</v>
      </c>
      <c r="AO154" s="250">
        <f>SUMPRODUCT((RF!$A$2:$A$17=$A154)*(RFEmp=AO$1)*(RF!$H$21:$AO$21="RF Lead"),RF!$H$2:$AO$17)</f>
        <v>0</v>
      </c>
      <c r="AP154" s="250">
        <f>SUMPRODUCT((RF!$A$2:$A$17=$A154)*(RFEmp=AP$1)*(RF!$H$21:$AO$21="RF Lead"),RF!$H$2:$AO$17)</f>
        <v>0</v>
      </c>
      <c r="AQ154" s="250">
        <f>SUMPRODUCT((RF!$A$2:$A$17=$A154)*(RFEmp=AQ$1)*(RF!$H$21:$AO$21="RF Lead"),RF!$H$2:$AO$17)</f>
        <v>0</v>
      </c>
      <c r="AR154" s="250">
        <f>SUMPRODUCT((RF!$A$2:$A$17=$A154)*(RFEmp=AR$1)*(RF!$H$21:$AO$21="RF Lead"),RF!$H$2:$AO$17)</f>
        <v>0</v>
      </c>
      <c r="AS154" s="250">
        <f>SUMPRODUCT((RF!$A$2:$A$17=$A154)*(RFEmp=AS$1)*(RF!$H$21:$AO$21="RF Lead"),RF!$H$2:$AO$17)</f>
        <v>0</v>
      </c>
      <c r="AT154" s="250">
        <f>SUMPRODUCT((RF!$A$2:$A$17=$A154)*(RFEmp=AT$1)*(RF!$H$21:$AO$21="RF Lead"),RF!$H$2:$AO$17)</f>
        <v>0</v>
      </c>
      <c r="AU154" s="250">
        <f>SUMPRODUCT((RF!$A$2:$A$17=$A154)*(RFEmp=AU$1)*(RF!$H$21:$AO$21="RF Lead"),RF!$H$2:$AO$17)</f>
        <v>0</v>
      </c>
      <c r="AV154" s="250">
        <f>SUMPRODUCT((RF!$A$2:$A$17=$A154)*(RFEmp=AV$1)*(RF!$H$21:$AO$21="RF Lead"),RF!$H$2:$AO$17)</f>
        <v>0</v>
      </c>
      <c r="AW154" s="250">
        <f>SUMPRODUCT((RF!$A$2:$A$17=$A154)*(RFEmp=AW$1)*(RF!$H$21:$AO$21="RF Lead"),RF!$H$2:$AO$17)</f>
        <v>0</v>
      </c>
      <c r="AX154" s="467">
        <f>SUMPRODUCT((RF!$A$2:$A$17=$A154)*(RFEmp=AX$1)*(RF!$H$21:$AO$21="RF Lead"),RF!$H$2:$AO$17)</f>
        <v>0</v>
      </c>
    </row>
    <row r="155" spans="1:50" s="271" customFormat="1" x14ac:dyDescent="0.2">
      <c r="A155" s="260">
        <f t="shared" si="45"/>
        <v>42548</v>
      </c>
      <c r="B155" s="261" t="str">
        <f>Total!$M$1</f>
        <v>SC</v>
      </c>
      <c r="C155" s="249">
        <f>SUMPRODUCT((SC!$A$2:$A$34=$A155)*(SCEmp=C$1),SC!$F$2:$Z$34)</f>
        <v>0</v>
      </c>
      <c r="D155" s="250">
        <f>SUMPRODUCT((SC!$A$2:$A$34=$A155)*(SCEmp=D$1),SC!$F$2:$Z$34)</f>
        <v>0</v>
      </c>
      <c r="E155" s="250">
        <f>SUMPRODUCT((SC!$A$2:$A$34=$A155)*(SCEmp=E$1),SC!$F$2:$Z$34)</f>
        <v>0</v>
      </c>
      <c r="F155" s="250">
        <f>SUMPRODUCT((SC!$A$2:$A$34=$A155)*(SCEmp=F$1),SC!$F$2:$Z$34)</f>
        <v>0</v>
      </c>
      <c r="G155" s="250">
        <f>SUMPRODUCT((SC!$A$2:$A$34=$A155)*(SCEmp=G$1),SC!$F$2:$Z$34)</f>
        <v>0</v>
      </c>
      <c r="H155" s="250">
        <f>SUMPRODUCT((SC!$A$2:$A$34=$A155)*(SCEmp=H$1),SC!$F$2:$Z$34)</f>
        <v>0</v>
      </c>
      <c r="I155" s="250">
        <f>SUMPRODUCT((SC!$A$2:$A$34=$A155)*(SCEmp=I$1),SC!$F$2:$Z$34)</f>
        <v>0</v>
      </c>
      <c r="J155" s="250">
        <f>SUMPRODUCT((SC!$A$2:$A$34=$A155)*(SCEmp=J$1),SC!$F$2:$Z$34)</f>
        <v>0</v>
      </c>
      <c r="K155" s="250">
        <f>SUMPRODUCT((SC!$A$2:$A$34=$A155)*(SCEmp=K$1),SC!$F$2:$Z$34)</f>
        <v>0</v>
      </c>
      <c r="L155" s="250">
        <f>SUMPRODUCT((SC!$A$2:$A$34=$A155)*(SCEmp=L$1),SC!$F$2:$Z$34)</f>
        <v>0</v>
      </c>
      <c r="M155" s="250">
        <f>SUMPRODUCT((SC!$A$2:$A$34=$A155)*(SCEmp=M$1),SC!$F$2:$Z$34)</f>
        <v>0</v>
      </c>
      <c r="N155" s="250">
        <f>SUMPRODUCT((SC!$A$2:$A$34=$A155)*(SCEmp=N$1),SC!$F$2:$Z$34)</f>
        <v>0</v>
      </c>
      <c r="O155" s="250">
        <f>SUMPRODUCT((SC!$A$2:$A$34=$A155)*(SCEmp=O$1),SC!$F$2:$Z$34)</f>
        <v>0</v>
      </c>
      <c r="P155" s="250">
        <f>SUMPRODUCT((SC!$A$2:$A$34=$A155)*(SCEmp=P$1),SC!$F$2:$Z$34)</f>
        <v>0</v>
      </c>
      <c r="Q155" s="250">
        <f>SUMPRODUCT((SC!$A$2:$A$34=$A155)*(SCEmp=Q$1),SC!$F$2:$Z$34)</f>
        <v>0</v>
      </c>
      <c r="R155" s="250">
        <f>SUMPRODUCT((SC!$A$2:$A$34=$A155)*(SCEmp=R$1),SC!$F$2:$Z$34)</f>
        <v>0</v>
      </c>
      <c r="S155" s="250">
        <f>SUMPRODUCT((SC!$A$2:$A$34=$A155)*(SCEmp=S$1),SC!$F$2:$Z$34)</f>
        <v>0</v>
      </c>
      <c r="T155" s="250">
        <f>SUMPRODUCT((SC!$A$2:$A$34=$A155)*(SCEmp=T$1),SC!$F$2:$Z$34)</f>
        <v>0</v>
      </c>
      <c r="U155" s="250">
        <f>SUMPRODUCT((SC!$A$2:$A$34=$A155)*(SCEmp=U$1),SC!$F$2:$Z$34)</f>
        <v>0</v>
      </c>
      <c r="V155" s="250">
        <f>SUMPRODUCT((SC!$A$2:$A$34=$A155)*(SCEmp=V$1),SC!$F$2:$Z$34)</f>
        <v>0</v>
      </c>
      <c r="W155" s="250">
        <f>SUMPRODUCT((SC!$A$2:$A$34=$A155)*(SCEmp=W$1),SC!$F$2:$Z$34)</f>
        <v>0</v>
      </c>
      <c r="X155" s="250">
        <f>SUMPRODUCT((SC!$A$2:$A$34=$A155)*(SCEmp=X$1),SC!$F$2:$Z$34)</f>
        <v>0</v>
      </c>
      <c r="Y155" s="250">
        <f>SUMPRODUCT((SC!$A$2:$A$34=$A155)*(SCEmp=Y$1),SC!$F$2:$Z$34)</f>
        <v>0</v>
      </c>
      <c r="Z155" s="250">
        <f>SUMPRODUCT((SC!$A$2:$A$34=$A155)*(SCEmp=Z$1),SC!$F$2:$Z$34)</f>
        <v>0</v>
      </c>
      <c r="AA155" s="250">
        <f>SUMPRODUCT((SC!$A$2:$A$34=$A155)*(SCEmp=AA$1),SC!$F$2:$Z$34)</f>
        <v>0</v>
      </c>
      <c r="AB155" s="250">
        <f>SUMPRODUCT((SC!$A$2:$A$34=$A155)*(SCEmp=AB$1),SC!$F$2:$Z$34)</f>
        <v>0</v>
      </c>
      <c r="AC155" s="250">
        <f>SUMPRODUCT((SC!$A$2:$A$34=$A155)*(SCEmp=AC$1),SC!$F$2:$Z$34)</f>
        <v>3</v>
      </c>
      <c r="AD155" s="250">
        <f>SUMPRODUCT((SC!$A$2:$A$34=$A155)*(SCEmp=AD$1),SC!$F$2:$Z$34)</f>
        <v>0</v>
      </c>
      <c r="AE155" s="250">
        <f>SUMPRODUCT((SC!$A$2:$A$34=$A155)*(SCEmp=AE$1),SC!$F$2:$Z$34)</f>
        <v>0</v>
      </c>
      <c r="AF155" s="250">
        <f>SUMPRODUCT((SC!$A$2:$A$34=$A155)*(SCEmp=AF$1),SC!$F$2:$Z$34)</f>
        <v>0</v>
      </c>
      <c r="AG155" s="250">
        <f>SUMPRODUCT((SC!$A$2:$A$34=$A155)*(SCEmp=AG$1),SC!$F$2:$Z$34)</f>
        <v>0</v>
      </c>
      <c r="AH155" s="250">
        <f>SUMPRODUCT((SC!$A$2:$A$34=$A155)*(SCEmp=AH$1),SC!$F$2:$Z$34)</f>
        <v>0</v>
      </c>
      <c r="AI155" s="250">
        <f>SUMPRODUCT((SC!$A$2:$A$34=$A155)*(SCEmp=AI$1),SC!$F$2:$Z$34)</f>
        <v>0</v>
      </c>
      <c r="AJ155" s="250">
        <f>SUMPRODUCT((SC!$A$2:$A$34=$A155)*(SCEmp=AJ$1),SC!$F$2:$Z$34)</f>
        <v>0</v>
      </c>
      <c r="AK155" s="250">
        <f>SUMPRODUCT((SC!$A$2:$A$34=$A155)*(SCEmp=AK$1),SC!$F$2:$Z$34)</f>
        <v>0</v>
      </c>
      <c r="AL155" s="250">
        <f>SUMPRODUCT((SC!$A$2:$A$34=$A155)*(SCEmp=AL$1),SC!$F$2:$Z$34)</f>
        <v>0</v>
      </c>
      <c r="AM155" s="250">
        <f>SUMPRODUCT((SC!$A$2:$A$34=$A155)*(SCEmp=AM$1),SC!$F$2:$Z$34)</f>
        <v>0</v>
      </c>
      <c r="AN155" s="250">
        <f>SUMPRODUCT((SC!$A$2:$A$34=$A155)*(SCEmp=AN$1),SC!$F$2:$Z$34)</f>
        <v>0</v>
      </c>
      <c r="AO155" s="250">
        <f>SUMPRODUCT((SC!$A$2:$A$34=$A155)*(SCEmp=AO$1),SC!$F$2:$Z$34)</f>
        <v>0</v>
      </c>
      <c r="AP155" s="250">
        <f>SUMPRODUCT((SC!$A$2:$A$34=$A155)*(SCEmp=AP$1),SC!$F$2:$Z$34)</f>
        <v>0</v>
      </c>
      <c r="AQ155" s="250">
        <f>SUMPRODUCT((SC!$A$2:$A$34=$A155)*(SCEmp=AQ$1),SC!$F$2:$Z$34)</f>
        <v>0</v>
      </c>
      <c r="AR155" s="250">
        <f>SUMPRODUCT((SC!$A$2:$A$34=$A155)*(SCEmp=AR$1),SC!$F$2:$Z$34)</f>
        <v>0</v>
      </c>
      <c r="AS155" s="250">
        <f>SUMPRODUCT((SC!$A$2:$A$34=$A155)*(SCEmp=AS$1),SC!$F$2:$Z$34)</f>
        <v>0</v>
      </c>
      <c r="AT155" s="250">
        <f>SUMPRODUCT((SC!$A$2:$A$34=$A155)*(SCEmp=AT$1),SC!$F$2:$Z$34)</f>
        <v>0</v>
      </c>
      <c r="AU155" s="250">
        <f>SUMPRODUCT((SC!$A$2:$A$34=$A155)*(SCEmp=AU$1),SC!$F$2:$Z$34)</f>
        <v>0</v>
      </c>
      <c r="AV155" s="250">
        <f>SUMPRODUCT((SC!$A$2:$A$34=$A155)*(SCEmp=AV$1),SC!$F$2:$Z$34)</f>
        <v>0</v>
      </c>
      <c r="AW155" s="250">
        <f>SUMPRODUCT((SC!$A$2:$A$34=$A155)*(SCEmp=AW$1),SC!$F$2:$Z$34)</f>
        <v>0</v>
      </c>
      <c r="AX155" s="467">
        <f>SUMPRODUCT((SC!$A$2:$A$34=$A155)*(SCEmp=AX$1),SC!$F$2:$Z$34)</f>
        <v>0</v>
      </c>
    </row>
    <row r="156" spans="1:50" s="271" customFormat="1" x14ac:dyDescent="0.2">
      <c r="A156" s="262">
        <f t="shared" si="45"/>
        <v>42548</v>
      </c>
      <c r="B156" s="263" t="s">
        <v>87</v>
      </c>
      <c r="C156" s="264">
        <f t="shared" ref="C156:AN156" si="70">IF(SUM(C145:C155)&gt;8,SUM(C145:C155)-8,0)+IF(SUM(C145:C155)&gt;12,SUM(C145:C155)-12,0)</f>
        <v>0</v>
      </c>
      <c r="D156" s="265">
        <f t="shared" si="70"/>
        <v>0</v>
      </c>
      <c r="E156" s="265">
        <f t="shared" si="70"/>
        <v>0</v>
      </c>
      <c r="F156" s="265">
        <f t="shared" si="70"/>
        <v>0</v>
      </c>
      <c r="G156" s="265">
        <f t="shared" si="70"/>
        <v>0</v>
      </c>
      <c r="H156" s="265">
        <f t="shared" si="70"/>
        <v>0</v>
      </c>
      <c r="I156" s="265">
        <f t="shared" si="70"/>
        <v>0</v>
      </c>
      <c r="J156" s="265">
        <f t="shared" si="70"/>
        <v>0</v>
      </c>
      <c r="K156" s="265">
        <f t="shared" si="70"/>
        <v>0</v>
      </c>
      <c r="L156" s="265">
        <f t="shared" si="70"/>
        <v>0</v>
      </c>
      <c r="M156" s="265">
        <f t="shared" si="70"/>
        <v>0</v>
      </c>
      <c r="N156" s="265">
        <f t="shared" si="70"/>
        <v>0</v>
      </c>
      <c r="O156" s="265">
        <f t="shared" si="70"/>
        <v>0</v>
      </c>
      <c r="P156" s="265">
        <f t="shared" si="70"/>
        <v>0</v>
      </c>
      <c r="Q156" s="265">
        <f t="shared" si="70"/>
        <v>0</v>
      </c>
      <c r="R156" s="265">
        <f t="shared" si="70"/>
        <v>0</v>
      </c>
      <c r="S156" s="265">
        <f t="shared" si="70"/>
        <v>0</v>
      </c>
      <c r="T156" s="265">
        <f t="shared" si="70"/>
        <v>0</v>
      </c>
      <c r="U156" s="265">
        <f t="shared" si="70"/>
        <v>0</v>
      </c>
      <c r="V156" s="265">
        <f t="shared" si="70"/>
        <v>0</v>
      </c>
      <c r="W156" s="265">
        <f t="shared" si="70"/>
        <v>0</v>
      </c>
      <c r="X156" s="265">
        <f t="shared" si="70"/>
        <v>0</v>
      </c>
      <c r="Y156" s="265">
        <f t="shared" si="70"/>
        <v>0</v>
      </c>
      <c r="Z156" s="265">
        <f t="shared" si="70"/>
        <v>0</v>
      </c>
      <c r="AA156" s="265">
        <f t="shared" si="70"/>
        <v>0</v>
      </c>
      <c r="AB156" s="265">
        <f t="shared" si="70"/>
        <v>0</v>
      </c>
      <c r="AC156" s="265">
        <f t="shared" si="70"/>
        <v>0</v>
      </c>
      <c r="AD156" s="265">
        <f t="shared" si="70"/>
        <v>0</v>
      </c>
      <c r="AE156" s="265">
        <f t="shared" si="70"/>
        <v>0</v>
      </c>
      <c r="AF156" s="265">
        <f t="shared" si="70"/>
        <v>0</v>
      </c>
      <c r="AG156" s="265">
        <f t="shared" si="70"/>
        <v>0</v>
      </c>
      <c r="AH156" s="265">
        <f t="shared" si="70"/>
        <v>0</v>
      </c>
      <c r="AI156" s="265">
        <f t="shared" si="70"/>
        <v>0</v>
      </c>
      <c r="AJ156" s="265">
        <f t="shared" si="70"/>
        <v>0</v>
      </c>
      <c r="AK156" s="265">
        <f t="shared" si="70"/>
        <v>0</v>
      </c>
      <c r="AL156" s="265">
        <f t="shared" si="70"/>
        <v>0</v>
      </c>
      <c r="AM156" s="265">
        <f t="shared" si="70"/>
        <v>0</v>
      </c>
      <c r="AN156" s="265">
        <f t="shared" si="70"/>
        <v>0</v>
      </c>
      <c r="AO156" s="265">
        <f t="shared" ref="AO156:AU156" si="71">IF(SUM(AO145:AO155)&gt;8,SUM(AO145:AO155)-8,0)+IF(SUM(AO145:AO155)&gt;12,SUM(AO145:AO155)-12,0)</f>
        <v>0</v>
      </c>
      <c r="AP156" s="265">
        <f t="shared" si="71"/>
        <v>0</v>
      </c>
      <c r="AQ156" s="265">
        <f t="shared" si="71"/>
        <v>0</v>
      </c>
      <c r="AR156" s="265">
        <f t="shared" si="71"/>
        <v>0</v>
      </c>
      <c r="AS156" s="265">
        <f t="shared" si="71"/>
        <v>0</v>
      </c>
      <c r="AT156" s="265">
        <f t="shared" si="71"/>
        <v>0</v>
      </c>
      <c r="AU156" s="265">
        <f t="shared" si="71"/>
        <v>0</v>
      </c>
      <c r="AV156" s="265">
        <f t="shared" ref="AV156:AW156" si="72">IF(SUM(AV145:AV155)&gt;8,SUM(AV145:AV155)-8,0)+IF(SUM(AV145:AV155)&gt;12,SUM(AV145:AV155)-12,0)</f>
        <v>0</v>
      </c>
      <c r="AW156" s="265">
        <f t="shared" si="72"/>
        <v>0</v>
      </c>
      <c r="AX156" s="469">
        <f>IF(SUM(AX145:AX155)&gt;8,SUM(AX145:AX155)-8,0)+IF(SUM(AX145:AX155)&gt;12,SUM(AX145:AX155)-12,0)</f>
        <v>0</v>
      </c>
    </row>
    <row r="157" spans="1:50" s="271" customFormat="1" x14ac:dyDescent="0.2">
      <c r="A157" s="266">
        <f t="shared" si="45"/>
        <v>42548</v>
      </c>
      <c r="B157" s="267" t="s">
        <v>86</v>
      </c>
      <c r="C157" s="268">
        <f t="shared" ref="C157:AN157" si="73">IFERROR((C$211*SUM(C145:C152)+C$212*SUM(C153:C155))/SUM(C145:C155)/2,0)*C156</f>
        <v>0</v>
      </c>
      <c r="D157" s="269">
        <f t="shared" si="73"/>
        <v>0</v>
      </c>
      <c r="E157" s="269">
        <f t="shared" si="73"/>
        <v>0</v>
      </c>
      <c r="F157" s="269">
        <f t="shared" si="73"/>
        <v>0</v>
      </c>
      <c r="G157" s="269">
        <f t="shared" si="73"/>
        <v>0</v>
      </c>
      <c r="H157" s="269">
        <f t="shared" si="73"/>
        <v>0</v>
      </c>
      <c r="I157" s="269">
        <f t="shared" si="73"/>
        <v>0</v>
      </c>
      <c r="J157" s="269">
        <f t="shared" si="73"/>
        <v>0</v>
      </c>
      <c r="K157" s="269">
        <f t="shared" si="73"/>
        <v>0</v>
      </c>
      <c r="L157" s="269">
        <f t="shared" si="73"/>
        <v>0</v>
      </c>
      <c r="M157" s="269">
        <f t="shared" si="73"/>
        <v>0</v>
      </c>
      <c r="N157" s="269">
        <f t="shared" si="73"/>
        <v>0</v>
      </c>
      <c r="O157" s="269">
        <f t="shared" si="73"/>
        <v>0</v>
      </c>
      <c r="P157" s="269">
        <f t="shared" si="73"/>
        <v>0</v>
      </c>
      <c r="Q157" s="269">
        <f t="shared" si="73"/>
        <v>0</v>
      </c>
      <c r="R157" s="269">
        <f t="shared" si="73"/>
        <v>0</v>
      </c>
      <c r="S157" s="269">
        <f t="shared" si="73"/>
        <v>0</v>
      </c>
      <c r="T157" s="269">
        <f t="shared" si="73"/>
        <v>0</v>
      </c>
      <c r="U157" s="269">
        <f t="shared" si="73"/>
        <v>0</v>
      </c>
      <c r="V157" s="269">
        <f t="shared" si="73"/>
        <v>0</v>
      </c>
      <c r="W157" s="269">
        <f t="shared" si="73"/>
        <v>0</v>
      </c>
      <c r="X157" s="269">
        <f t="shared" si="73"/>
        <v>0</v>
      </c>
      <c r="Y157" s="269">
        <f t="shared" si="73"/>
        <v>0</v>
      </c>
      <c r="Z157" s="269">
        <f t="shared" si="73"/>
        <v>0</v>
      </c>
      <c r="AA157" s="269">
        <f t="shared" si="73"/>
        <v>0</v>
      </c>
      <c r="AB157" s="269">
        <f t="shared" si="73"/>
        <v>0</v>
      </c>
      <c r="AC157" s="269">
        <f t="shared" si="73"/>
        <v>0</v>
      </c>
      <c r="AD157" s="269">
        <f t="shared" si="73"/>
        <v>0</v>
      </c>
      <c r="AE157" s="269">
        <f t="shared" si="73"/>
        <v>0</v>
      </c>
      <c r="AF157" s="269">
        <f t="shared" si="73"/>
        <v>0</v>
      </c>
      <c r="AG157" s="269">
        <f t="shared" si="73"/>
        <v>0</v>
      </c>
      <c r="AH157" s="269">
        <f t="shared" si="73"/>
        <v>0</v>
      </c>
      <c r="AI157" s="269">
        <f t="shared" si="73"/>
        <v>0</v>
      </c>
      <c r="AJ157" s="269">
        <f t="shared" si="73"/>
        <v>0</v>
      </c>
      <c r="AK157" s="269">
        <f t="shared" si="73"/>
        <v>0</v>
      </c>
      <c r="AL157" s="269">
        <f t="shared" si="73"/>
        <v>0</v>
      </c>
      <c r="AM157" s="269">
        <f t="shared" si="73"/>
        <v>0</v>
      </c>
      <c r="AN157" s="269">
        <f t="shared" si="73"/>
        <v>0</v>
      </c>
      <c r="AO157" s="269">
        <f t="shared" ref="AO157:AU157" si="74">IFERROR((AO$211*SUM(AO145:AO152)+AO$212*SUM(AO153:AO155))/SUM(AO145:AO155)/2,0)*AO156</f>
        <v>0</v>
      </c>
      <c r="AP157" s="269">
        <f t="shared" si="74"/>
        <v>0</v>
      </c>
      <c r="AQ157" s="269">
        <f t="shared" si="74"/>
        <v>0</v>
      </c>
      <c r="AR157" s="269">
        <f t="shared" si="74"/>
        <v>0</v>
      </c>
      <c r="AS157" s="269">
        <f t="shared" si="74"/>
        <v>0</v>
      </c>
      <c r="AT157" s="269">
        <f t="shared" si="74"/>
        <v>0</v>
      </c>
      <c r="AU157" s="269">
        <f t="shared" si="74"/>
        <v>0</v>
      </c>
      <c r="AV157" s="269">
        <f t="shared" ref="AV157:AW157" si="75">IFERROR((AV$211*SUM(AV145:AV152)+AV$212*SUM(AV153:AV155))/SUM(AV145:AV155)/2,0)*AV156</f>
        <v>0</v>
      </c>
      <c r="AW157" s="269">
        <f t="shared" si="75"/>
        <v>0</v>
      </c>
      <c r="AX157" s="470">
        <f>IFERROR((AX$211*SUM(AX145:AX152)+AX$212*SUM(AX153:AX155))/SUM(AX145:AX155)/2,0)*AX156</f>
        <v>0</v>
      </c>
    </row>
    <row r="158" spans="1:50" s="271" customFormat="1" x14ac:dyDescent="0.2">
      <c r="A158" s="247">
        <f>A145+1</f>
        <v>42549</v>
      </c>
      <c r="B158" s="248" t="s">
        <v>77</v>
      </c>
      <c r="C158" s="249">
        <f>SUMPRODUCT((Driver!$A$2:$A$17=$A158)*(DriverEmp=C$1),Driver!$C$2:$V$17)</f>
        <v>0</v>
      </c>
      <c r="D158" s="250">
        <f>SUMPRODUCT((Driver!$A$2:$A$17=$A158)*(DriverEmp=D$1),Driver!$C$2:$V$17)</f>
        <v>0</v>
      </c>
      <c r="E158" s="250">
        <f>SUMPRODUCT((Driver!$A$2:$A$17=$A158)*(DriverEmp=E$1),Driver!$C$2:$V$17)</f>
        <v>0</v>
      </c>
      <c r="F158" s="250">
        <f>SUMPRODUCT((Driver!$A$2:$A$17=$A158)*(DriverEmp=F$1),Driver!$C$2:$V$17)</f>
        <v>0</v>
      </c>
      <c r="G158" s="250">
        <f>SUMPRODUCT((Driver!$A$2:$A$17=$A158)*(DriverEmp=G$1),Driver!$C$2:$V$17)</f>
        <v>0</v>
      </c>
      <c r="H158" s="250">
        <f>SUMPRODUCT((Driver!$A$2:$A$17=$A158)*(DriverEmp=H$1),Driver!$C$2:$V$17)</f>
        <v>0</v>
      </c>
      <c r="I158" s="250">
        <f>SUMPRODUCT((Driver!$A$2:$A$17=$A158)*(DriverEmp=I$1),Driver!$C$2:$V$17)</f>
        <v>0</v>
      </c>
      <c r="J158" s="250">
        <f>SUMPRODUCT((Driver!$A$2:$A$17=$A158)*(DriverEmp=J$1),Driver!$C$2:$V$17)</f>
        <v>0</v>
      </c>
      <c r="K158" s="250">
        <f>SUMPRODUCT((Driver!$A$2:$A$17=$A158)*(DriverEmp=K$1),Driver!$C$2:$V$17)</f>
        <v>0</v>
      </c>
      <c r="L158" s="250">
        <f>SUMPRODUCT((Driver!$A$2:$A$17=$A158)*(DriverEmp=L$1),Driver!$C$2:$V$17)</f>
        <v>0</v>
      </c>
      <c r="M158" s="250">
        <f>SUMPRODUCT((Driver!$A$2:$A$17=$A158)*(DriverEmp=M$1),Driver!$C$2:$V$17)</f>
        <v>0</v>
      </c>
      <c r="N158" s="250">
        <f>SUMPRODUCT((Driver!$A$2:$A$17=$A158)*(DriverEmp=N$1),Driver!$C$2:$V$17)</f>
        <v>0</v>
      </c>
      <c r="O158" s="250">
        <f>SUMPRODUCT((Driver!$A$2:$A$17=$A158)*(DriverEmp=O$1),Driver!$C$2:$V$17)</f>
        <v>0</v>
      </c>
      <c r="P158" s="250">
        <f>SUMPRODUCT((Driver!$A$2:$A$17=$A158)*(DriverEmp=P$1),Driver!$C$2:$V$17)</f>
        <v>0</v>
      </c>
      <c r="Q158" s="250">
        <f>SUMPRODUCT((Driver!$A$2:$A$17=$A158)*(DriverEmp=Q$1),Driver!$C$2:$V$17)</f>
        <v>0</v>
      </c>
      <c r="R158" s="250">
        <f>SUMPRODUCT((Driver!$A$2:$A$17=$A158)*(DriverEmp=R$1),Driver!$C$2:$V$17)</f>
        <v>0</v>
      </c>
      <c r="S158" s="250">
        <f>SUMPRODUCT((Driver!$A$2:$A$17=$A158)*(DriverEmp=S$1),Driver!$C$2:$V$17)</f>
        <v>0</v>
      </c>
      <c r="T158" s="250">
        <f>SUMPRODUCT((Driver!$A$2:$A$17=$A158)*(DriverEmp=T$1),Driver!$C$2:$V$17)</f>
        <v>0</v>
      </c>
      <c r="U158" s="250">
        <f>SUMPRODUCT((Driver!$A$2:$A$17=$A158)*(DriverEmp=U$1),Driver!$C$2:$V$17)</f>
        <v>8.4499999999999993</v>
      </c>
      <c r="V158" s="250">
        <f>SUMPRODUCT((Driver!$A$2:$A$17=$A158)*(DriverEmp=V$1),Driver!$C$2:$V$17)</f>
        <v>0</v>
      </c>
      <c r="W158" s="250">
        <f>SUMPRODUCT((Driver!$A$2:$A$17=$A158)*(DriverEmp=W$1),Driver!$C$2:$V$17)</f>
        <v>0</v>
      </c>
      <c r="X158" s="250">
        <f>SUMPRODUCT((Driver!$A$2:$A$17=$A158)*(DriverEmp=X$1),Driver!$C$2:$V$17)</f>
        <v>0</v>
      </c>
      <c r="Y158" s="250">
        <f>SUMPRODUCT((Driver!$A$2:$A$17=$A158)*(DriverEmp=Y$1),Driver!$C$2:$V$17)</f>
        <v>0</v>
      </c>
      <c r="Z158" s="250">
        <f>SUMPRODUCT((Driver!$A$2:$A$17=$A158)*(DriverEmp=Z$1),Driver!$C$2:$V$17)</f>
        <v>0</v>
      </c>
      <c r="AA158" s="250">
        <f>SUMPRODUCT((Driver!$A$2:$A$17=$A158)*(DriverEmp=AA$1),Driver!$C$2:$V$17)</f>
        <v>0</v>
      </c>
      <c r="AB158" s="250">
        <f>SUMPRODUCT((Driver!$A$2:$A$17=$A158)*(DriverEmp=AB$1),Driver!$C$2:$V$17)</f>
        <v>0</v>
      </c>
      <c r="AC158" s="250">
        <f>SUMPRODUCT((Driver!$A$2:$A$17=$A158)*(DriverEmp=AC$1),Driver!$C$2:$V$17)</f>
        <v>0</v>
      </c>
      <c r="AD158" s="250">
        <f>SUMPRODUCT((Driver!$A$2:$A$17=$A158)*(DriverEmp=AD$1),Driver!$C$2:$V$17)</f>
        <v>0</v>
      </c>
      <c r="AE158" s="250">
        <f>SUMPRODUCT((Driver!$A$2:$A$17=$A158)*(DriverEmp=AE$1),Driver!$C$2:$V$17)</f>
        <v>0</v>
      </c>
      <c r="AF158" s="250">
        <f>SUMPRODUCT((Driver!$A$2:$A$17=$A158)*(DriverEmp=AF$1),Driver!$C$2:$V$17)</f>
        <v>0</v>
      </c>
      <c r="AG158" s="250">
        <f>SUMPRODUCT((Driver!$A$2:$A$17=$A158)*(DriverEmp=AG$1),Driver!$C$2:$V$17)</f>
        <v>0</v>
      </c>
      <c r="AH158" s="250">
        <f>SUMPRODUCT((Driver!$A$2:$A$17=$A158)*(DriverEmp=AH$1),Driver!$C$2:$V$17)</f>
        <v>0</v>
      </c>
      <c r="AI158" s="250">
        <f>SUMPRODUCT((Driver!$A$2:$A$17=$A158)*(DriverEmp=AI$1),Driver!$C$2:$V$17)</f>
        <v>0</v>
      </c>
      <c r="AJ158" s="250">
        <f>SUMPRODUCT((Driver!$A$2:$A$17=$A158)*(DriverEmp=AJ$1),Driver!$C$2:$V$17)</f>
        <v>0</v>
      </c>
      <c r="AK158" s="250">
        <f>SUMPRODUCT((Driver!$A$2:$A$17=$A158)*(DriverEmp=AK$1),Driver!$C$2:$V$17)</f>
        <v>0</v>
      </c>
      <c r="AL158" s="250">
        <f>SUMPRODUCT((Driver!$A$2:$A$17=$A158)*(DriverEmp=AL$1),Driver!$C$2:$V$17)</f>
        <v>0</v>
      </c>
      <c r="AM158" s="250">
        <f>SUMPRODUCT((Driver!$A$2:$A$17=$A158)*(DriverEmp=AM$1),Driver!$C$2:$V$17)</f>
        <v>0</v>
      </c>
      <c r="AN158" s="250">
        <f>SUMPRODUCT((Driver!$A$2:$A$17=$A158)*(DriverEmp=AN$1),Driver!$C$2:$V$17)</f>
        <v>0</v>
      </c>
      <c r="AO158" s="250">
        <f>SUMPRODUCT((Driver!$A$2:$A$17=$A158)*(DriverEmp=AO$1),Driver!$C$2:$V$17)</f>
        <v>0</v>
      </c>
      <c r="AP158" s="250">
        <f>SUMPRODUCT((Driver!$A$2:$A$17=$A158)*(DriverEmp=AP$1),Driver!$C$2:$V$17)</f>
        <v>0</v>
      </c>
      <c r="AQ158" s="250">
        <f>SUMPRODUCT((Driver!$A$2:$A$17=$A158)*(DriverEmp=AQ$1),Driver!$C$2:$V$17)</f>
        <v>0</v>
      </c>
      <c r="AR158" s="250">
        <f>SUMPRODUCT((Driver!$A$2:$A$17=$A158)*(DriverEmp=AR$1),Driver!$C$2:$V$17)</f>
        <v>0</v>
      </c>
      <c r="AS158" s="250">
        <f>SUMPRODUCT((Driver!$A$2:$A$17=$A158)*(DriverEmp=AS$1),Driver!$C$2:$V$17)</f>
        <v>0</v>
      </c>
      <c r="AT158" s="250">
        <f>SUMPRODUCT((Driver!$A$2:$A$17=$A158)*(DriverEmp=AT$1),Driver!$C$2:$V$17)</f>
        <v>0</v>
      </c>
      <c r="AU158" s="250">
        <f>SUMPRODUCT((Driver!$A$2:$A$17=$A158)*(DriverEmp=AU$1),Driver!$C$2:$V$17)</f>
        <v>0</v>
      </c>
      <c r="AV158" s="250">
        <f>SUMPRODUCT((Driver!$A$2:$A$17=$A158)*(DriverEmp=AV$1),Driver!$C$2:$V$17)</f>
        <v>0</v>
      </c>
      <c r="AW158" s="250">
        <f>SUMPRODUCT((Driver!$A$2:$A$17=$A158)*(DriverEmp=AW$1),Driver!$C$2:$V$17)</f>
        <v>0</v>
      </c>
      <c r="AX158" s="467">
        <f>SUMPRODUCT((Driver!$A$2:$A$17=$A158)*(DriverEmp=AX$1),Driver!$C$2:$V$17)</f>
        <v>0</v>
      </c>
    </row>
    <row r="159" spans="1:50" s="271" customFormat="1" x14ac:dyDescent="0.2">
      <c r="A159" s="247">
        <f t="shared" ref="A159:A209" si="76">A158</f>
        <v>42549</v>
      </c>
      <c r="B159" s="251" t="str">
        <f>Total!$H$1</f>
        <v>PP</v>
      </c>
      <c r="C159" s="249">
        <f>SUMPRODUCT((PP!$A$2:$A$80=$A159)*(PPEmp=C$1),PP!$D$2:$BD$80)</f>
        <v>0</v>
      </c>
      <c r="D159" s="250">
        <f>SUMPRODUCT((PP!$A$2:$A$80=$A159)*(PPEmp=D$1),PP!$D$2:$BD$80)</f>
        <v>0</v>
      </c>
      <c r="E159" s="250">
        <f>SUMPRODUCT((PP!$A$2:$A$80=$A159)*(PPEmp=E$1),PP!$D$2:$BD$80)</f>
        <v>0</v>
      </c>
      <c r="F159" s="250">
        <f>SUMPRODUCT((PP!$A$2:$A$80=$A159)*(PPEmp=F$1),PP!$D$2:$BD$80)</f>
        <v>0</v>
      </c>
      <c r="G159" s="250">
        <f>SUMPRODUCT((PP!$A$2:$A$80=$A159)*(PPEmp=G$1),PP!$D$2:$BD$80)</f>
        <v>0</v>
      </c>
      <c r="H159" s="250">
        <f>SUMPRODUCT((PP!$A$2:$A$80=$A159)*(PPEmp=H$1),PP!$D$2:$BD$80)</f>
        <v>0</v>
      </c>
      <c r="I159" s="250">
        <f>SUMPRODUCT((PP!$A$2:$A$80=$A159)*(PPEmp=I$1),PP!$D$2:$BD$80)</f>
        <v>0</v>
      </c>
      <c r="J159" s="250">
        <f>SUMPRODUCT((PP!$A$2:$A$80=$A159)*(PPEmp=J$1),PP!$D$2:$BD$80)</f>
        <v>0</v>
      </c>
      <c r="K159" s="250">
        <f>SUMPRODUCT((PP!$A$2:$A$80=$A159)*(PPEmp=K$1),PP!$D$2:$BD$80)</f>
        <v>0</v>
      </c>
      <c r="L159" s="250">
        <f>SUMPRODUCT((PP!$A$2:$A$80=$A159)*(PPEmp=L$1),PP!$D$2:$BD$80)</f>
        <v>0</v>
      </c>
      <c r="M159" s="250">
        <f>SUMPRODUCT((PP!$A$2:$A$80=$A159)*(PPEmp=M$1),PP!$D$2:$BD$80)</f>
        <v>0</v>
      </c>
      <c r="N159" s="250">
        <f>SUMPRODUCT((PP!$A$2:$A$80=$A159)*(PPEmp=N$1),PP!$D$2:$BD$80)</f>
        <v>0</v>
      </c>
      <c r="O159" s="250">
        <f>SUMPRODUCT((PP!$A$2:$A$80=$A159)*(PPEmp=O$1),PP!$D$2:$BD$80)</f>
        <v>0</v>
      </c>
      <c r="P159" s="250">
        <f>SUMPRODUCT((PP!$A$2:$A$80=$A159)*(PPEmp=P$1),PP!$D$2:$BD$80)</f>
        <v>0</v>
      </c>
      <c r="Q159" s="250">
        <f>SUMPRODUCT((PP!$A$2:$A$80=$A159)*(PPEmp=Q$1),PP!$D$2:$BD$80)</f>
        <v>0</v>
      </c>
      <c r="R159" s="250">
        <f>SUMPRODUCT((PP!$A$2:$A$80=$A159)*(PPEmp=R$1),PP!$D$2:$BD$80)</f>
        <v>0</v>
      </c>
      <c r="S159" s="250">
        <f>SUMPRODUCT((PP!$A$2:$A$80=$A159)*(PPEmp=S$1),PP!$D$2:$BD$80)</f>
        <v>0</v>
      </c>
      <c r="T159" s="250">
        <f>SUMPRODUCT((PP!$A$2:$A$80=$A159)*(PPEmp=T$1),PP!$D$2:$BD$80)</f>
        <v>0</v>
      </c>
      <c r="U159" s="250">
        <f>SUMPRODUCT((PP!$A$2:$A$80=$A159)*(PPEmp=U$1),PP!$D$2:$BD$80)</f>
        <v>0</v>
      </c>
      <c r="V159" s="250">
        <f>SUMPRODUCT((PP!$A$2:$A$80=$A159)*(PPEmp=V$1),PP!$D$2:$BD$80)</f>
        <v>0</v>
      </c>
      <c r="W159" s="250">
        <f>SUMPRODUCT((PP!$A$2:$A$80=$A159)*(PPEmp=W$1),PP!$D$2:$BD$80)</f>
        <v>0</v>
      </c>
      <c r="X159" s="250">
        <f>SUMPRODUCT((PP!$A$2:$A$80=$A159)*(PPEmp=X$1),PP!$D$2:$BD$80)</f>
        <v>0</v>
      </c>
      <c r="Y159" s="250">
        <f>SUMPRODUCT((PP!$A$2:$A$80=$A159)*(PPEmp=Y$1),PP!$D$2:$BD$80)</f>
        <v>0</v>
      </c>
      <c r="Z159" s="250">
        <f>SUMPRODUCT((PP!$A$2:$A$80=$A159)*(PPEmp=Z$1),PP!$D$2:$BD$80)</f>
        <v>0</v>
      </c>
      <c r="AA159" s="250">
        <f>SUMPRODUCT((PP!$A$2:$A$80=$A159)*(PPEmp=AA$1),PP!$D$2:$BD$80)</f>
        <v>0</v>
      </c>
      <c r="AB159" s="250">
        <f>SUMPRODUCT((PP!$A$2:$A$80=$A159)*(PPEmp=AB$1),PP!$D$2:$BD$80)</f>
        <v>0</v>
      </c>
      <c r="AC159" s="250">
        <f>SUMPRODUCT((PP!$A$2:$A$80=$A159)*(PPEmp=AC$1),PP!$D$2:$BD$80)</f>
        <v>0</v>
      </c>
      <c r="AD159" s="250">
        <f>SUMPRODUCT((PP!$A$2:$A$80=$A159)*(PPEmp=AD$1),PP!$D$2:$BD$80)</f>
        <v>0</v>
      </c>
      <c r="AE159" s="250">
        <f>SUMPRODUCT((PP!$A$2:$A$80=$A159)*(PPEmp=AE$1),PP!$D$2:$BD$80)</f>
        <v>0</v>
      </c>
      <c r="AF159" s="250">
        <f>SUMPRODUCT((PP!$A$2:$A$80=$A159)*(PPEmp=AF$1),PP!$D$2:$BD$80)</f>
        <v>0</v>
      </c>
      <c r="AG159" s="250">
        <f>SUMPRODUCT((PP!$A$2:$A$80=$A159)*(PPEmp=AG$1),PP!$D$2:$BD$80)</f>
        <v>0</v>
      </c>
      <c r="AH159" s="250">
        <f>SUMPRODUCT((PP!$A$2:$A$80=$A159)*(PPEmp=AH$1),PP!$D$2:$BD$80)</f>
        <v>0</v>
      </c>
      <c r="AI159" s="250">
        <f>SUMPRODUCT((PP!$A$2:$A$80=$A159)*(PPEmp=AI$1),PP!$D$2:$BD$80)</f>
        <v>0</v>
      </c>
      <c r="AJ159" s="250">
        <f>SUMPRODUCT((PP!$A$2:$A$80=$A159)*(PPEmp=AJ$1),PP!$D$2:$BD$80)</f>
        <v>0</v>
      </c>
      <c r="AK159" s="250">
        <f>SUMPRODUCT((PP!$A$2:$A$80=$A159)*(PPEmp=AK$1),PP!$D$2:$BD$80)</f>
        <v>0</v>
      </c>
      <c r="AL159" s="250">
        <f>SUMPRODUCT((PP!$A$2:$A$80=$A159)*(PPEmp=AL$1),PP!$D$2:$BD$80)</f>
        <v>0</v>
      </c>
      <c r="AM159" s="250">
        <f>SUMPRODUCT((PP!$A$2:$A$80=$A159)*(PPEmp=AM$1),PP!$D$2:$BD$80)</f>
        <v>0</v>
      </c>
      <c r="AN159" s="250">
        <f>SUMPRODUCT((PP!$A$2:$A$80=$A159)*(PPEmp=AN$1),PP!$D$2:$BD$80)</f>
        <v>0</v>
      </c>
      <c r="AO159" s="250">
        <f>SUMPRODUCT((PP!$A$2:$A$80=$A159)*(PPEmp=AO$1),PP!$D$2:$BD$80)</f>
        <v>0</v>
      </c>
      <c r="AP159" s="250">
        <f>SUMPRODUCT((PP!$A$2:$A$80=$A159)*(PPEmp=AP$1),PP!$D$2:$BD$80)</f>
        <v>0</v>
      </c>
      <c r="AQ159" s="250">
        <f>SUMPRODUCT((PP!$A$2:$A$80=$A159)*(PPEmp=AQ$1),PP!$D$2:$BD$80)</f>
        <v>0</v>
      </c>
      <c r="AR159" s="250">
        <f>SUMPRODUCT((PP!$A$2:$A$80=$A159)*(PPEmp=AR$1),PP!$D$2:$BD$80)</f>
        <v>0</v>
      </c>
      <c r="AS159" s="250">
        <f>SUMPRODUCT((PP!$A$2:$A$80=$A159)*(PPEmp=AS$1),PP!$D$2:$BD$80)</f>
        <v>0</v>
      </c>
      <c r="AT159" s="250">
        <f>SUMPRODUCT((PP!$A$2:$A$80=$A159)*(PPEmp=AT$1),PP!$D$2:$BD$80)</f>
        <v>0</v>
      </c>
      <c r="AU159" s="250">
        <f>SUMPRODUCT((PP!$A$2:$A$80=$A159)*(PPEmp=AU$1),PP!$D$2:$BD$80)</f>
        <v>0</v>
      </c>
      <c r="AV159" s="250">
        <f>SUMPRODUCT((PP!$A$2:$A$80=$A159)*(PPEmp=AV$1),PP!$D$2:$BD$80)</f>
        <v>0</v>
      </c>
      <c r="AW159" s="250">
        <f>SUMPRODUCT((PP!$A$2:$A$80=$A159)*(PPEmp=AW$1),PP!$D$2:$BD$80)</f>
        <v>0</v>
      </c>
      <c r="AX159" s="467">
        <f>SUMPRODUCT((PP!$A$2:$A$80=$A159)*(PPEmp=AX$1),PP!$D$2:$BD$80)</f>
        <v>0</v>
      </c>
    </row>
    <row r="160" spans="1:50" s="271" customFormat="1" x14ac:dyDescent="0.2">
      <c r="A160" s="247">
        <f t="shared" si="76"/>
        <v>42549</v>
      </c>
      <c r="B160" s="252" t="str">
        <f>Total!$J$1</f>
        <v>FH</v>
      </c>
      <c r="C160" s="249">
        <f>SUMPRODUCT((FH!$A$2:$A$97=$A160)*(FHEmp=C$1),FH!$E$2:$AZ$97)</f>
        <v>0</v>
      </c>
      <c r="D160" s="250">
        <f>SUMPRODUCT((FH!$A$2:$A$97=$A160)*(FHEmp=D$1),FH!$E$2:$AZ$97)</f>
        <v>0</v>
      </c>
      <c r="E160" s="250">
        <f>SUMPRODUCT((FH!$A$2:$A$97=$A160)*(FHEmp=E$1),FH!$E$2:$AZ$97)</f>
        <v>0</v>
      </c>
      <c r="F160" s="250">
        <f>SUMPRODUCT((FH!$A$2:$A$97=$A160)*(FHEmp=F$1),FH!$E$2:$AZ$97)</f>
        <v>0</v>
      </c>
      <c r="G160" s="250">
        <f>SUMPRODUCT((FH!$A$2:$A$97=$A160)*(FHEmp=G$1),FH!$E$2:$AZ$97)</f>
        <v>0</v>
      </c>
      <c r="H160" s="250">
        <f>SUMPRODUCT((FH!$A$2:$A$97=$A160)*(FHEmp=H$1),FH!$E$2:$AZ$97)</f>
        <v>0</v>
      </c>
      <c r="I160" s="250">
        <f>SUMPRODUCT((FH!$A$2:$A$97=$A160)*(FHEmp=I$1),FH!$E$2:$AZ$97)</f>
        <v>0</v>
      </c>
      <c r="J160" s="250">
        <f>SUMPRODUCT((FH!$A$2:$A$97=$A160)*(FHEmp=J$1),FH!$E$2:$AZ$97)</f>
        <v>0</v>
      </c>
      <c r="K160" s="250">
        <f>SUMPRODUCT((FH!$A$2:$A$97=$A160)*(FHEmp=K$1),FH!$E$2:$AZ$97)</f>
        <v>0</v>
      </c>
      <c r="L160" s="250">
        <f>SUMPRODUCT((FH!$A$2:$A$97=$A160)*(FHEmp=L$1),FH!$E$2:$AZ$97)</f>
        <v>0</v>
      </c>
      <c r="M160" s="250">
        <f>SUMPRODUCT((FH!$A$2:$A$97=$A160)*(FHEmp=M$1),FH!$E$2:$AZ$97)</f>
        <v>0</v>
      </c>
      <c r="N160" s="250">
        <f>SUMPRODUCT((FH!$A$2:$A$97=$A160)*(FHEmp=N$1),FH!$E$2:$AZ$97)</f>
        <v>0</v>
      </c>
      <c r="O160" s="250">
        <f>SUMPRODUCT((FH!$A$2:$A$97=$A160)*(FHEmp=O$1),FH!$E$2:$AZ$97)</f>
        <v>0</v>
      </c>
      <c r="P160" s="250">
        <f>SUMPRODUCT((FH!$A$2:$A$97=$A160)*(FHEmp=P$1),FH!$E$2:$AZ$97)</f>
        <v>0</v>
      </c>
      <c r="Q160" s="250">
        <f>SUMPRODUCT((FH!$A$2:$A$97=$A160)*(FHEmp=Q$1),FH!$E$2:$AZ$97)</f>
        <v>0</v>
      </c>
      <c r="R160" s="250">
        <f>SUMPRODUCT((FH!$A$2:$A$97=$A160)*(FHEmp=R$1),FH!$E$2:$AZ$97)</f>
        <v>0</v>
      </c>
      <c r="S160" s="250">
        <f>SUMPRODUCT((FH!$A$2:$A$97=$A160)*(FHEmp=S$1),FH!$E$2:$AZ$97)</f>
        <v>0</v>
      </c>
      <c r="T160" s="250">
        <f>SUMPRODUCT((FH!$A$2:$A$97=$A160)*(FHEmp=T$1),FH!$E$2:$AZ$97)</f>
        <v>0</v>
      </c>
      <c r="U160" s="250">
        <f>SUMPRODUCT((FH!$A$2:$A$97=$A160)*(FHEmp=U$1),FH!$E$2:$AZ$97)</f>
        <v>0</v>
      </c>
      <c r="V160" s="250">
        <f>SUMPRODUCT((FH!$A$2:$A$97=$A160)*(FHEmp=V$1),FH!$E$2:$AZ$97)</f>
        <v>0</v>
      </c>
      <c r="W160" s="250">
        <f>SUMPRODUCT((FH!$A$2:$A$97=$A160)*(FHEmp=W$1),FH!$E$2:$AZ$97)</f>
        <v>0</v>
      </c>
      <c r="X160" s="250">
        <f>SUMPRODUCT((FH!$A$2:$A$97=$A160)*(FHEmp=X$1),FH!$E$2:$AZ$97)</f>
        <v>0</v>
      </c>
      <c r="Y160" s="250">
        <f>SUMPRODUCT((FH!$A$2:$A$97=$A160)*(FHEmp=Y$1),FH!$E$2:$AZ$97)</f>
        <v>0</v>
      </c>
      <c r="Z160" s="250">
        <f>SUMPRODUCT((FH!$A$2:$A$97=$A160)*(FHEmp=Z$1),FH!$E$2:$AZ$97)</f>
        <v>0</v>
      </c>
      <c r="AA160" s="250">
        <f>SUMPRODUCT((FH!$A$2:$A$97=$A160)*(FHEmp=AA$1),FH!$E$2:$AZ$97)</f>
        <v>0</v>
      </c>
      <c r="AB160" s="250">
        <f>SUMPRODUCT((FH!$A$2:$A$97=$A160)*(FHEmp=AB$1),FH!$E$2:$AZ$97)</f>
        <v>0</v>
      </c>
      <c r="AC160" s="250">
        <f>SUMPRODUCT((FH!$A$2:$A$97=$A160)*(FHEmp=AC$1),FH!$E$2:$AZ$97)</f>
        <v>0</v>
      </c>
      <c r="AD160" s="250">
        <f>SUMPRODUCT((FH!$A$2:$A$97=$A160)*(FHEmp=AD$1),FH!$E$2:$AZ$97)</f>
        <v>0</v>
      </c>
      <c r="AE160" s="250">
        <f>SUMPRODUCT((FH!$A$2:$A$97=$A160)*(FHEmp=AE$1),FH!$E$2:$AZ$97)</f>
        <v>0</v>
      </c>
      <c r="AF160" s="250">
        <f>SUMPRODUCT((FH!$A$2:$A$97=$A160)*(FHEmp=AF$1),FH!$E$2:$AZ$97)</f>
        <v>0</v>
      </c>
      <c r="AG160" s="250">
        <f>SUMPRODUCT((FH!$A$2:$A$97=$A160)*(FHEmp=AG$1),FH!$E$2:$AZ$97)</f>
        <v>0</v>
      </c>
      <c r="AH160" s="250">
        <f>SUMPRODUCT((FH!$A$2:$A$97=$A160)*(FHEmp=AH$1),FH!$E$2:$AZ$97)</f>
        <v>0</v>
      </c>
      <c r="AI160" s="250">
        <f>SUMPRODUCT((FH!$A$2:$A$97=$A160)*(FHEmp=AI$1),FH!$E$2:$AZ$97)</f>
        <v>0</v>
      </c>
      <c r="AJ160" s="250">
        <f>SUMPRODUCT((FH!$A$2:$A$97=$A160)*(FHEmp=AJ$1),FH!$E$2:$AZ$97)</f>
        <v>0</v>
      </c>
      <c r="AK160" s="250">
        <f>SUMPRODUCT((FH!$A$2:$A$97=$A160)*(FHEmp=AK$1),FH!$E$2:$AZ$97)</f>
        <v>0</v>
      </c>
      <c r="AL160" s="250">
        <f>SUMPRODUCT((FH!$A$2:$A$97=$A160)*(FHEmp=AL$1),FH!$E$2:$AZ$97)</f>
        <v>0</v>
      </c>
      <c r="AM160" s="250">
        <f>SUMPRODUCT((FH!$A$2:$A$97=$A160)*(FHEmp=AM$1),FH!$E$2:$AZ$97)</f>
        <v>0</v>
      </c>
      <c r="AN160" s="250">
        <f>SUMPRODUCT((FH!$A$2:$A$97=$A160)*(FHEmp=AN$1),FH!$E$2:$AZ$97)</f>
        <v>0</v>
      </c>
      <c r="AO160" s="250">
        <f>SUMPRODUCT((FH!$A$2:$A$97=$A160)*(FHEmp=AO$1),FH!$E$2:$AZ$97)</f>
        <v>0</v>
      </c>
      <c r="AP160" s="250">
        <f>SUMPRODUCT((FH!$A$2:$A$97=$A160)*(FHEmp=AP$1),FH!$E$2:$AZ$97)</f>
        <v>0</v>
      </c>
      <c r="AQ160" s="250">
        <f>SUMPRODUCT((FH!$A$2:$A$97=$A160)*(FHEmp=AQ$1),FH!$E$2:$AZ$97)</f>
        <v>0</v>
      </c>
      <c r="AR160" s="250">
        <f>SUMPRODUCT((FH!$A$2:$A$97=$A160)*(FHEmp=AR$1),FH!$E$2:$AZ$97)</f>
        <v>0</v>
      </c>
      <c r="AS160" s="250">
        <f>SUMPRODUCT((FH!$A$2:$A$97=$A160)*(FHEmp=AS$1),FH!$E$2:$AZ$97)</f>
        <v>0</v>
      </c>
      <c r="AT160" s="250">
        <f>SUMPRODUCT((FH!$A$2:$A$97=$A160)*(FHEmp=AT$1),FH!$E$2:$AZ$97)</f>
        <v>0</v>
      </c>
      <c r="AU160" s="250">
        <f>SUMPRODUCT((FH!$A$2:$A$97=$A160)*(FHEmp=AU$1),FH!$E$2:$AZ$97)</f>
        <v>0</v>
      </c>
      <c r="AV160" s="250">
        <f>SUMPRODUCT((FH!$A$2:$A$97=$A160)*(FHEmp=AV$1),FH!$E$2:$AZ$97)</f>
        <v>0</v>
      </c>
      <c r="AW160" s="250">
        <f>SUMPRODUCT((FH!$A$2:$A$97=$A160)*(FHEmp=AW$1),FH!$E$2:$AZ$97)</f>
        <v>0</v>
      </c>
      <c r="AX160" s="467">
        <f>SUMPRODUCT((FH!$A$2:$A$97=$A160)*(FHEmp=AX$1),FH!$E$2:$AZ$97)</f>
        <v>0</v>
      </c>
    </row>
    <row r="161" spans="1:50" s="271" customFormat="1" x14ac:dyDescent="0.2">
      <c r="A161" s="247">
        <f t="shared" si="76"/>
        <v>42549</v>
      </c>
      <c r="B161" s="253" t="str">
        <f>Total!$K$1</f>
        <v>T22</v>
      </c>
      <c r="C161" s="249">
        <f>SUMPRODUCT(('T22'!$A$2:$A$97=$A161)*(T22Emp=C$1),'T22'!$E$2:$AZ$97)</f>
        <v>0</v>
      </c>
      <c r="D161" s="250">
        <f>SUMPRODUCT(('T22'!$A$2:$A$97=$A161)*(T22Emp=D$1),'T22'!$E$2:$AZ$97)</f>
        <v>0</v>
      </c>
      <c r="E161" s="250">
        <f>SUMPRODUCT(('T22'!$A$2:$A$97=$A161)*(T22Emp=E$1),'T22'!$E$2:$AZ$97)</f>
        <v>0</v>
      </c>
      <c r="F161" s="250">
        <f>SUMPRODUCT(('T22'!$A$2:$A$97=$A161)*(T22Emp=F$1),'T22'!$E$2:$AZ$97)</f>
        <v>0</v>
      </c>
      <c r="G161" s="250">
        <f>SUMPRODUCT(('T22'!$A$2:$A$97=$A161)*(T22Emp=G$1),'T22'!$E$2:$AZ$97)</f>
        <v>0</v>
      </c>
      <c r="H161" s="250">
        <f>SUMPRODUCT(('T22'!$A$2:$A$97=$A161)*(T22Emp=H$1),'T22'!$E$2:$AZ$97)</f>
        <v>0</v>
      </c>
      <c r="I161" s="250">
        <f>SUMPRODUCT(('T22'!$A$2:$A$97=$A161)*(T22Emp=I$1),'T22'!$E$2:$AZ$97)</f>
        <v>0</v>
      </c>
      <c r="J161" s="250">
        <f>SUMPRODUCT(('T22'!$A$2:$A$97=$A161)*(T22Emp=J$1),'T22'!$E$2:$AZ$97)</f>
        <v>0</v>
      </c>
      <c r="K161" s="250">
        <f>SUMPRODUCT(('T22'!$A$2:$A$97=$A161)*(T22Emp=K$1),'T22'!$E$2:$AZ$97)</f>
        <v>0</v>
      </c>
      <c r="L161" s="250">
        <f>SUMPRODUCT(('T22'!$A$2:$A$97=$A161)*(T22Emp=L$1),'T22'!$E$2:$AZ$97)</f>
        <v>0</v>
      </c>
      <c r="M161" s="250">
        <f>SUMPRODUCT(('T22'!$A$2:$A$97=$A161)*(T22Emp=M$1),'T22'!$E$2:$AZ$97)</f>
        <v>0</v>
      </c>
      <c r="N161" s="250">
        <f>SUMPRODUCT(('T22'!$A$2:$A$97=$A161)*(T22Emp=N$1),'T22'!$E$2:$AZ$97)</f>
        <v>0</v>
      </c>
      <c r="O161" s="250">
        <f>SUMPRODUCT(('T22'!$A$2:$A$97=$A161)*(T22Emp=O$1),'T22'!$E$2:$AZ$97)</f>
        <v>0</v>
      </c>
      <c r="P161" s="250">
        <f>SUMPRODUCT(('T22'!$A$2:$A$97=$A161)*(T22Emp=P$1),'T22'!$E$2:$AZ$97)</f>
        <v>0</v>
      </c>
      <c r="Q161" s="250">
        <f>SUMPRODUCT(('T22'!$A$2:$A$97=$A161)*(T22Emp=Q$1),'T22'!$E$2:$AZ$97)</f>
        <v>0</v>
      </c>
      <c r="R161" s="250">
        <f>SUMPRODUCT(('T22'!$A$2:$A$97=$A161)*(T22Emp=R$1),'T22'!$E$2:$AZ$97)</f>
        <v>0</v>
      </c>
      <c r="S161" s="250">
        <f>SUMPRODUCT(('T22'!$A$2:$A$97=$A161)*(T22Emp=S$1),'T22'!$E$2:$AZ$97)</f>
        <v>0</v>
      </c>
      <c r="T161" s="250">
        <f>SUMPRODUCT(('T22'!$A$2:$A$97=$A161)*(T22Emp=T$1),'T22'!$E$2:$AZ$97)</f>
        <v>0</v>
      </c>
      <c r="U161" s="250">
        <f>SUMPRODUCT(('T22'!$A$2:$A$97=$A161)*(T22Emp=U$1),'T22'!$E$2:$AZ$97)</f>
        <v>0</v>
      </c>
      <c r="V161" s="250">
        <f>SUMPRODUCT(('T22'!$A$2:$A$97=$A161)*(T22Emp=V$1),'T22'!$E$2:$AZ$97)</f>
        <v>0</v>
      </c>
      <c r="W161" s="250">
        <f>SUMPRODUCT(('T22'!$A$2:$A$97=$A161)*(T22Emp=W$1),'T22'!$E$2:$AZ$97)</f>
        <v>0</v>
      </c>
      <c r="X161" s="250">
        <f>SUMPRODUCT(('T22'!$A$2:$A$97=$A161)*(T22Emp=X$1),'T22'!$E$2:$AZ$97)</f>
        <v>0</v>
      </c>
      <c r="Y161" s="250">
        <f>SUMPRODUCT(('T22'!$A$2:$A$97=$A161)*(T22Emp=Y$1),'T22'!$E$2:$AZ$97)</f>
        <v>0</v>
      </c>
      <c r="Z161" s="250">
        <f>SUMPRODUCT(('T22'!$A$2:$A$97=$A161)*(T22Emp=Z$1),'T22'!$E$2:$AZ$97)</f>
        <v>0</v>
      </c>
      <c r="AA161" s="250">
        <f>SUMPRODUCT(('T22'!$A$2:$A$97=$A161)*(T22Emp=AA$1),'T22'!$E$2:$AZ$97)</f>
        <v>0</v>
      </c>
      <c r="AB161" s="250">
        <f>SUMPRODUCT(('T22'!$A$2:$A$97=$A161)*(T22Emp=AB$1),'T22'!$E$2:$AZ$97)</f>
        <v>0</v>
      </c>
      <c r="AC161" s="250">
        <f>SUMPRODUCT(('T22'!$A$2:$A$97=$A161)*(T22Emp=AC$1),'T22'!$E$2:$AZ$97)</f>
        <v>0</v>
      </c>
      <c r="AD161" s="250">
        <f>SUMPRODUCT(('T22'!$A$2:$A$97=$A161)*(T22Emp=AD$1),'T22'!$E$2:$AZ$97)</f>
        <v>0</v>
      </c>
      <c r="AE161" s="250">
        <f>SUMPRODUCT(('T22'!$A$2:$A$97=$A161)*(T22Emp=AE$1),'T22'!$E$2:$AZ$97)</f>
        <v>0</v>
      </c>
      <c r="AF161" s="250">
        <f>SUMPRODUCT(('T22'!$A$2:$A$97=$A161)*(T22Emp=AF$1),'T22'!$E$2:$AZ$97)</f>
        <v>0</v>
      </c>
      <c r="AG161" s="250">
        <f>SUMPRODUCT(('T22'!$A$2:$A$97=$A161)*(T22Emp=AG$1),'T22'!$E$2:$AZ$97)</f>
        <v>0</v>
      </c>
      <c r="AH161" s="250">
        <f>SUMPRODUCT(('T22'!$A$2:$A$97=$A161)*(T22Emp=AH$1),'T22'!$E$2:$AZ$97)</f>
        <v>0</v>
      </c>
      <c r="AI161" s="250">
        <f>SUMPRODUCT(('T22'!$A$2:$A$97=$A161)*(T22Emp=AI$1),'T22'!$E$2:$AZ$97)</f>
        <v>0</v>
      </c>
      <c r="AJ161" s="250">
        <f>SUMPRODUCT(('T22'!$A$2:$A$97=$A161)*(T22Emp=AJ$1),'T22'!$E$2:$AZ$97)</f>
        <v>0</v>
      </c>
      <c r="AK161" s="250">
        <f>SUMPRODUCT(('T22'!$A$2:$A$97=$A161)*(T22Emp=AK$1),'T22'!$E$2:$AZ$97)</f>
        <v>0</v>
      </c>
      <c r="AL161" s="250">
        <f>SUMPRODUCT(('T22'!$A$2:$A$97=$A161)*(T22Emp=AL$1),'T22'!$E$2:$AZ$97)</f>
        <v>0</v>
      </c>
      <c r="AM161" s="250">
        <f>SUMPRODUCT(('T22'!$A$2:$A$97=$A161)*(T22Emp=AM$1),'T22'!$E$2:$AZ$97)</f>
        <v>0</v>
      </c>
      <c r="AN161" s="250">
        <f>SUMPRODUCT(('T22'!$A$2:$A$97=$A161)*(T22Emp=AN$1),'T22'!$E$2:$AZ$97)</f>
        <v>0</v>
      </c>
      <c r="AO161" s="250">
        <f>SUMPRODUCT(('T22'!$A$2:$A$97=$A161)*(T22Emp=AO$1),'T22'!$E$2:$AZ$97)</f>
        <v>0</v>
      </c>
      <c r="AP161" s="250">
        <f>SUMPRODUCT(('T22'!$A$2:$A$97=$A161)*(T22Emp=AP$1),'T22'!$E$2:$AZ$97)</f>
        <v>0</v>
      </c>
      <c r="AQ161" s="250">
        <f>SUMPRODUCT(('T22'!$A$2:$A$97=$A161)*(T22Emp=AQ$1),'T22'!$E$2:$AZ$97)</f>
        <v>0</v>
      </c>
      <c r="AR161" s="250">
        <f>SUMPRODUCT(('T22'!$A$2:$A$97=$A161)*(T22Emp=AR$1),'T22'!$E$2:$AZ$97)</f>
        <v>0</v>
      </c>
      <c r="AS161" s="250">
        <f>SUMPRODUCT(('T22'!$A$2:$A$97=$A161)*(T22Emp=AS$1),'T22'!$E$2:$AZ$97)</f>
        <v>0</v>
      </c>
      <c r="AT161" s="250">
        <f>SUMPRODUCT(('T22'!$A$2:$A$97=$A161)*(T22Emp=AT$1),'T22'!$E$2:$AZ$97)</f>
        <v>0</v>
      </c>
      <c r="AU161" s="250">
        <f>SUMPRODUCT(('T22'!$A$2:$A$97=$A161)*(T22Emp=AU$1),'T22'!$E$2:$AZ$97)</f>
        <v>0</v>
      </c>
      <c r="AV161" s="250">
        <f>SUMPRODUCT(('T22'!$A$2:$A$97=$A161)*(T22Emp=AV$1),'T22'!$E$2:$AZ$97)</f>
        <v>0</v>
      </c>
      <c r="AW161" s="250">
        <f>SUMPRODUCT(('T22'!$A$2:$A$97=$A161)*(T22Emp=AW$1),'T22'!$E$2:$AZ$97)</f>
        <v>0</v>
      </c>
      <c r="AX161" s="467">
        <f>SUMPRODUCT(('T22'!$A$2:$A$97=$A161)*(T22Emp=AX$1),'T22'!$E$2:$AZ$97)</f>
        <v>0</v>
      </c>
    </row>
    <row r="162" spans="1:50" s="271" customFormat="1" x14ac:dyDescent="0.2">
      <c r="A162" s="247">
        <f t="shared" si="76"/>
        <v>42549</v>
      </c>
      <c r="B162" s="254" t="str">
        <f>Total!$L$1</f>
        <v>RF</v>
      </c>
      <c r="C162" s="249">
        <f>SUMPRODUCT((RF!$A$2:$A$17=$A162)*(RFEmp=C$1)*(RF!$H$21:$AO$21="RF Valet"),RF!$H$2:$AO$17)</f>
        <v>0</v>
      </c>
      <c r="D162" s="250">
        <f>SUMPRODUCT((RF!$A$2:$A$17=$A162)*(RFEmp=D$1)*(RF!$H$21:$AO$21="RF Valet"),RF!$H$2:$AO$17)</f>
        <v>0</v>
      </c>
      <c r="E162" s="250">
        <f>SUMPRODUCT((RF!$A$2:$A$17=$A162)*(RFEmp=E$1)*(RF!$H$21:$AO$21="RF Valet"),RF!$H$2:$AO$17)</f>
        <v>0</v>
      </c>
      <c r="F162" s="250">
        <f>SUMPRODUCT((RF!$A$2:$A$17=$A162)*(RFEmp=F$1)*(RF!$H$21:$AO$21="RF Valet"),RF!$H$2:$AO$17)</f>
        <v>0</v>
      </c>
      <c r="G162" s="250">
        <f>SUMPRODUCT((RF!$A$2:$A$17=$A162)*(RFEmp=G$1)*(RF!$H$21:$AO$21="RF Valet"),RF!$H$2:$AO$17)</f>
        <v>0</v>
      </c>
      <c r="H162" s="250">
        <f>SUMPRODUCT((RF!$A$2:$A$17=$A162)*(RFEmp=H$1)*(RF!$H$21:$AO$21="RF Valet"),RF!$H$2:$AO$17)</f>
        <v>0</v>
      </c>
      <c r="I162" s="250">
        <f>SUMPRODUCT((RF!$A$2:$A$17=$A162)*(RFEmp=I$1)*(RF!$H$21:$AO$21="RF Valet"),RF!$H$2:$AO$17)</f>
        <v>0</v>
      </c>
      <c r="J162" s="250">
        <f>SUMPRODUCT((RF!$A$2:$A$17=$A162)*(RFEmp=J$1)*(RF!$H$21:$AO$21="RF Valet"),RF!$H$2:$AO$17)</f>
        <v>0</v>
      </c>
      <c r="K162" s="250">
        <f>SUMPRODUCT((RF!$A$2:$A$17=$A162)*(RFEmp=K$1)*(RF!$H$21:$AO$21="RF Valet"),RF!$H$2:$AO$17)</f>
        <v>0</v>
      </c>
      <c r="L162" s="250">
        <f>SUMPRODUCT((RF!$A$2:$A$17=$A162)*(RFEmp=L$1)*(RF!$H$21:$AO$21="RF Valet"),RF!$H$2:$AO$17)</f>
        <v>0</v>
      </c>
      <c r="M162" s="250">
        <f>SUMPRODUCT((RF!$A$2:$A$17=$A162)*(RFEmp=M$1)*(RF!$H$21:$AO$21="RF Valet"),RF!$H$2:$AO$17)</f>
        <v>0</v>
      </c>
      <c r="N162" s="250">
        <f>SUMPRODUCT((RF!$A$2:$A$17=$A162)*(RFEmp=N$1)*(RF!$H$21:$AO$21="RF Valet"),RF!$H$2:$AO$17)</f>
        <v>0</v>
      </c>
      <c r="O162" s="250">
        <f>SUMPRODUCT((RF!$A$2:$A$17=$A162)*(RFEmp=O$1)*(RF!$H$21:$AO$21="RF Valet"),RF!$H$2:$AO$17)</f>
        <v>0</v>
      </c>
      <c r="P162" s="250">
        <f>SUMPRODUCT((RF!$A$2:$A$17=$A162)*(RFEmp=P$1)*(RF!$H$21:$AO$21="RF Valet"),RF!$H$2:$AO$17)</f>
        <v>0</v>
      </c>
      <c r="Q162" s="250">
        <f>SUMPRODUCT((RF!$A$2:$A$17=$A162)*(RFEmp=Q$1)*(RF!$H$21:$AO$21="RF Valet"),RF!$H$2:$AO$17)</f>
        <v>0</v>
      </c>
      <c r="R162" s="250">
        <f>SUMPRODUCT((RF!$A$2:$A$17=$A162)*(RFEmp=R$1)*(RF!$H$21:$AO$21="RF Valet"),RF!$H$2:$AO$17)</f>
        <v>0</v>
      </c>
      <c r="S162" s="250">
        <f>SUMPRODUCT((RF!$A$2:$A$17=$A162)*(RFEmp=S$1)*(RF!$H$21:$AO$21="RF Valet"),RF!$H$2:$AO$17)</f>
        <v>0</v>
      </c>
      <c r="T162" s="250">
        <f>SUMPRODUCT((RF!$A$2:$A$17=$A162)*(RFEmp=T$1)*(RF!$H$21:$AO$21="RF Valet"),RF!$H$2:$AO$17)</f>
        <v>0</v>
      </c>
      <c r="U162" s="250">
        <f>SUMPRODUCT((RF!$A$2:$A$17=$A162)*(RFEmp=U$1)*(RF!$H$21:$AO$21="RF Valet"),RF!$H$2:$AO$17)</f>
        <v>0</v>
      </c>
      <c r="V162" s="250">
        <f>SUMPRODUCT((RF!$A$2:$A$17=$A162)*(RFEmp=V$1)*(RF!$H$21:$AO$21="RF Valet"),RF!$H$2:$AO$17)</f>
        <v>0</v>
      </c>
      <c r="W162" s="250">
        <f>SUMPRODUCT((RF!$A$2:$A$17=$A162)*(RFEmp=W$1)*(RF!$H$21:$AO$21="RF Valet"),RF!$H$2:$AO$17)</f>
        <v>0</v>
      </c>
      <c r="X162" s="250">
        <f>SUMPRODUCT((RF!$A$2:$A$17=$A162)*(RFEmp=X$1)*(RF!$H$21:$AO$21="RF Valet"),RF!$H$2:$AO$17)</f>
        <v>0</v>
      </c>
      <c r="Y162" s="250">
        <f>SUMPRODUCT((RF!$A$2:$A$17=$A162)*(RFEmp=Y$1)*(RF!$H$21:$AO$21="RF Valet"),RF!$H$2:$AO$17)</f>
        <v>0</v>
      </c>
      <c r="Z162" s="250">
        <f>SUMPRODUCT((RF!$A$2:$A$17=$A162)*(RFEmp=Z$1)*(RF!$H$21:$AO$21="RF Valet"),RF!$H$2:$AO$17)</f>
        <v>0</v>
      </c>
      <c r="AA162" s="250">
        <f>SUMPRODUCT((RF!$A$2:$A$17=$A162)*(RFEmp=AA$1)*(RF!$H$21:$AO$21="RF Valet"),RF!$H$2:$AO$17)</f>
        <v>0</v>
      </c>
      <c r="AB162" s="250">
        <f>SUMPRODUCT((RF!$A$2:$A$17=$A162)*(RFEmp=AB$1)*(RF!$H$21:$AO$21="RF Valet"),RF!$H$2:$AO$17)</f>
        <v>0</v>
      </c>
      <c r="AC162" s="250">
        <f>SUMPRODUCT((RF!$A$2:$A$17=$A162)*(RFEmp=AC$1)*(RF!$H$21:$AO$21="RF Valet"),RF!$H$2:$AO$17)</f>
        <v>0</v>
      </c>
      <c r="AD162" s="250">
        <f>SUMPRODUCT((RF!$A$2:$A$17=$A162)*(RFEmp=AD$1)*(RF!$H$21:$AO$21="RF Valet"),RF!$H$2:$AO$17)</f>
        <v>0</v>
      </c>
      <c r="AE162" s="250">
        <f>SUMPRODUCT((RF!$A$2:$A$17=$A162)*(RFEmp=AE$1)*(RF!$H$21:$AO$21="RF Valet"),RF!$H$2:$AO$17)</f>
        <v>0</v>
      </c>
      <c r="AF162" s="250">
        <f>SUMPRODUCT((RF!$A$2:$A$17=$A162)*(RFEmp=AF$1)*(RF!$H$21:$AO$21="RF Valet"),RF!$H$2:$AO$17)</f>
        <v>0</v>
      </c>
      <c r="AG162" s="250">
        <f>SUMPRODUCT((RF!$A$2:$A$17=$A162)*(RFEmp=AG$1)*(RF!$H$21:$AO$21="RF Valet"),RF!$H$2:$AO$17)</f>
        <v>0</v>
      </c>
      <c r="AH162" s="250">
        <f>SUMPRODUCT((RF!$A$2:$A$17=$A162)*(RFEmp=AH$1)*(RF!$H$21:$AO$21="RF Valet"),RF!$H$2:$AO$17)</f>
        <v>0</v>
      </c>
      <c r="AI162" s="250">
        <f>SUMPRODUCT((RF!$A$2:$A$17=$A162)*(RFEmp=AI$1)*(RF!$H$21:$AO$21="RF Valet"),RF!$H$2:$AO$17)</f>
        <v>0</v>
      </c>
      <c r="AJ162" s="250">
        <f>SUMPRODUCT((RF!$A$2:$A$17=$A162)*(RFEmp=AJ$1)*(RF!$H$21:$AO$21="RF Valet"),RF!$H$2:$AO$17)</f>
        <v>0</v>
      </c>
      <c r="AK162" s="250">
        <f>SUMPRODUCT((RF!$A$2:$A$17=$A162)*(RFEmp=AK$1)*(RF!$H$21:$AO$21="RF Valet"),RF!$H$2:$AO$17)</f>
        <v>0</v>
      </c>
      <c r="AL162" s="250">
        <f>SUMPRODUCT((RF!$A$2:$A$17=$A162)*(RFEmp=AL$1)*(RF!$H$21:$AO$21="RF Valet"),RF!$H$2:$AO$17)</f>
        <v>0</v>
      </c>
      <c r="AM162" s="250">
        <f>SUMPRODUCT((RF!$A$2:$A$17=$A162)*(RFEmp=AM$1)*(RF!$H$21:$AO$21="RF Valet"),RF!$H$2:$AO$17)</f>
        <v>0</v>
      </c>
      <c r="AN162" s="250">
        <f>SUMPRODUCT((RF!$A$2:$A$17=$A162)*(RFEmp=AN$1)*(RF!$H$21:$AO$21="RF Valet"),RF!$H$2:$AO$17)</f>
        <v>0</v>
      </c>
      <c r="AO162" s="250">
        <f>SUMPRODUCT((RF!$A$2:$A$17=$A162)*(RFEmp=AO$1)*(RF!$H$21:$AO$21="RF Valet"),RF!$H$2:$AO$17)</f>
        <v>0</v>
      </c>
      <c r="AP162" s="250">
        <f>SUMPRODUCT((RF!$A$2:$A$17=$A162)*(RFEmp=AP$1)*(RF!$H$21:$AO$21="RF Valet"),RF!$H$2:$AO$17)</f>
        <v>0</v>
      </c>
      <c r="AQ162" s="250">
        <f>SUMPRODUCT((RF!$A$2:$A$17=$A162)*(RFEmp=AQ$1)*(RF!$H$21:$AO$21="RF Valet"),RF!$H$2:$AO$17)</f>
        <v>0</v>
      </c>
      <c r="AR162" s="250">
        <f>SUMPRODUCT((RF!$A$2:$A$17=$A162)*(RFEmp=AR$1)*(RF!$H$21:$AO$21="RF Valet"),RF!$H$2:$AO$17)</f>
        <v>0</v>
      </c>
      <c r="AS162" s="250">
        <f>SUMPRODUCT((RF!$A$2:$A$17=$A162)*(RFEmp=AS$1)*(RF!$H$21:$AO$21="RF Valet"),RF!$H$2:$AO$17)</f>
        <v>0</v>
      </c>
      <c r="AT162" s="250">
        <f>SUMPRODUCT((RF!$A$2:$A$17=$A162)*(RFEmp=AT$1)*(RF!$H$21:$AO$21="RF Valet"),RF!$H$2:$AO$17)</f>
        <v>0</v>
      </c>
      <c r="AU162" s="250">
        <f>SUMPRODUCT((RF!$A$2:$A$17=$A162)*(RFEmp=AU$1)*(RF!$H$21:$AO$21="RF Valet"),RF!$H$2:$AO$17)</f>
        <v>0</v>
      </c>
      <c r="AV162" s="250">
        <f>SUMPRODUCT((RF!$A$2:$A$17=$A162)*(RFEmp=AV$1)*(RF!$H$21:$AO$21="RF Valet"),RF!$H$2:$AO$17)</f>
        <v>0</v>
      </c>
      <c r="AW162" s="250">
        <f>SUMPRODUCT((RF!$A$2:$A$17=$A162)*(RFEmp=AW$1)*(RF!$H$21:$AO$21="RF Valet"),RF!$H$2:$AO$17)</f>
        <v>0</v>
      </c>
      <c r="AX162" s="467">
        <f>SUMPRODUCT((RF!$A$2:$A$17=$A162)*(RFEmp=AX$1)*(RF!$H$21:$AO$21="RF Valet"),RF!$H$2:$AO$17)</f>
        <v>0</v>
      </c>
    </row>
    <row r="163" spans="1:50" s="271" customFormat="1" x14ac:dyDescent="0.2">
      <c r="A163" s="247">
        <f t="shared" si="76"/>
        <v>42549</v>
      </c>
      <c r="B163" s="571" t="s">
        <v>140</v>
      </c>
      <c r="C163" s="249">
        <f>SUMPRODUCT(('RC'!$A$2:$A$17=$A163)*(RCEmp=C$1),'RC'!$D$2:$AK$17)</f>
        <v>0</v>
      </c>
      <c r="D163" s="250">
        <f>SUMPRODUCT(('RC'!$A$2:$A$17=$A163)*(RCEmp=D$1),'RC'!$D$2:$AK$17)</f>
        <v>0</v>
      </c>
      <c r="E163" s="250">
        <f>SUMPRODUCT(('RC'!$A$2:$A$17=$A163)*(RCEmp=E$1),'RC'!$D$2:$AK$17)</f>
        <v>0</v>
      </c>
      <c r="F163" s="250">
        <f>SUMPRODUCT(('RC'!$A$2:$A$17=$A163)*(RCEmp=F$1),'RC'!$D$2:$AK$17)</f>
        <v>0</v>
      </c>
      <c r="G163" s="250">
        <f>SUMPRODUCT(('RC'!$A$2:$A$17=$A163)*(RCEmp=G$1),'RC'!$D$2:$AK$17)</f>
        <v>0</v>
      </c>
      <c r="H163" s="250">
        <f>SUMPRODUCT(('RC'!$A$2:$A$17=$A163)*(RCEmp=H$1),'RC'!$D$2:$AK$17)</f>
        <v>0</v>
      </c>
      <c r="I163" s="250">
        <f>SUMPRODUCT(('RC'!$A$2:$A$17=$A163)*(RCEmp=I$1),'RC'!$D$2:$AK$17)</f>
        <v>0</v>
      </c>
      <c r="J163" s="250">
        <f>SUMPRODUCT(('RC'!$A$2:$A$17=$A163)*(RCEmp=J$1),'RC'!$D$2:$AK$17)</f>
        <v>0</v>
      </c>
      <c r="K163" s="250">
        <f>SUMPRODUCT(('RC'!$A$2:$A$17=$A163)*(RCEmp=K$1),'RC'!$D$2:$AK$17)</f>
        <v>0</v>
      </c>
      <c r="L163" s="250">
        <f>SUMPRODUCT(('RC'!$A$2:$A$17=$A163)*(RCEmp=L$1),'RC'!$D$2:$AK$17)</f>
        <v>0</v>
      </c>
      <c r="M163" s="250">
        <f>SUMPRODUCT(('RC'!$A$2:$A$17=$A163)*(RCEmp=M$1),'RC'!$D$2:$AK$17)</f>
        <v>0</v>
      </c>
      <c r="N163" s="250">
        <f>SUMPRODUCT(('RC'!$A$2:$A$17=$A163)*(RCEmp=N$1),'RC'!$D$2:$AK$17)</f>
        <v>0</v>
      </c>
      <c r="O163" s="250">
        <f>SUMPRODUCT(('RC'!$A$2:$A$17=$A163)*(RCEmp=O$1),'RC'!$D$2:$AK$17)</f>
        <v>0</v>
      </c>
      <c r="P163" s="250">
        <f>SUMPRODUCT(('RC'!$A$2:$A$17=$A163)*(RCEmp=P$1),'RC'!$D$2:$AK$17)</f>
        <v>0</v>
      </c>
      <c r="Q163" s="250">
        <f>SUMPRODUCT(('RC'!$A$2:$A$17=$A163)*(RCEmp=Q$1),'RC'!$D$2:$AK$17)</f>
        <v>0</v>
      </c>
      <c r="R163" s="250">
        <f>SUMPRODUCT(('RC'!$A$2:$A$17=$A163)*(RCEmp=R$1),'RC'!$D$2:$AK$17)</f>
        <v>0</v>
      </c>
      <c r="S163" s="250">
        <f>SUMPRODUCT(('RC'!$A$2:$A$17=$A163)*(RCEmp=S$1),'RC'!$D$2:$AK$17)</f>
        <v>0</v>
      </c>
      <c r="T163" s="250">
        <f>SUMPRODUCT(('RC'!$A$2:$A$17=$A163)*(RCEmp=T$1),'RC'!$D$2:$AK$17)</f>
        <v>0</v>
      </c>
      <c r="U163" s="250">
        <f>SUMPRODUCT(('RC'!$A$2:$A$17=$A163)*(RCEmp=U$1),'RC'!$D$2:$AK$17)</f>
        <v>0</v>
      </c>
      <c r="V163" s="250">
        <f>SUMPRODUCT(('RC'!$A$2:$A$17=$A163)*(RCEmp=V$1),'RC'!$D$2:$AK$17)</f>
        <v>0</v>
      </c>
      <c r="W163" s="250">
        <f>SUMPRODUCT(('RC'!$A$2:$A$17=$A163)*(RCEmp=W$1),'RC'!$D$2:$AK$17)</f>
        <v>0</v>
      </c>
      <c r="X163" s="250">
        <f>SUMPRODUCT(('RC'!$A$2:$A$17=$A163)*(RCEmp=X$1),'RC'!$D$2:$AK$17)</f>
        <v>0</v>
      </c>
      <c r="Y163" s="250">
        <f>SUMPRODUCT(('RC'!$A$2:$A$17=$A163)*(RCEmp=Y$1),'RC'!$D$2:$AK$17)</f>
        <v>0</v>
      </c>
      <c r="Z163" s="250">
        <f>SUMPRODUCT(('RC'!$A$2:$A$17=$A163)*(RCEmp=Z$1),'RC'!$D$2:$AK$17)</f>
        <v>0</v>
      </c>
      <c r="AA163" s="250">
        <f>SUMPRODUCT(('RC'!$A$2:$A$17=$A163)*(RCEmp=AA$1),'RC'!$D$2:$AK$17)</f>
        <v>0</v>
      </c>
      <c r="AB163" s="250">
        <f>SUMPRODUCT(('RC'!$A$2:$A$17=$A163)*(RCEmp=AB$1),'RC'!$D$2:$AK$17)</f>
        <v>0</v>
      </c>
      <c r="AC163" s="250">
        <f>SUMPRODUCT(('RC'!$A$2:$A$17=$A163)*(RCEmp=AC$1),'RC'!$D$2:$AK$17)</f>
        <v>0</v>
      </c>
      <c r="AD163" s="250">
        <f>SUMPRODUCT(('RC'!$A$2:$A$17=$A163)*(RCEmp=AD$1),'RC'!$D$2:$AK$17)</f>
        <v>0</v>
      </c>
      <c r="AE163" s="250">
        <f>SUMPRODUCT(('RC'!$A$2:$A$17=$A163)*(RCEmp=AE$1),'RC'!$D$2:$AK$17)</f>
        <v>0</v>
      </c>
      <c r="AF163" s="250">
        <f>SUMPRODUCT(('RC'!$A$2:$A$17=$A163)*(RCEmp=AF$1),'RC'!$D$2:$AK$17)</f>
        <v>0</v>
      </c>
      <c r="AG163" s="250">
        <f>SUMPRODUCT(('RC'!$A$2:$A$17=$A163)*(RCEmp=AG$1),'RC'!$D$2:$AK$17)</f>
        <v>0</v>
      </c>
      <c r="AH163" s="250">
        <f>SUMPRODUCT(('RC'!$A$2:$A$17=$A163)*(RCEmp=AH$1),'RC'!$D$2:$AK$17)</f>
        <v>0</v>
      </c>
      <c r="AI163" s="250">
        <f>SUMPRODUCT(('RC'!$A$2:$A$17=$A163)*(RCEmp=AI$1),'RC'!$D$2:$AK$17)</f>
        <v>0</v>
      </c>
      <c r="AJ163" s="250">
        <f>SUMPRODUCT(('RC'!$A$2:$A$17=$A163)*(RCEmp=AJ$1),'RC'!$D$2:$AK$17)</f>
        <v>0</v>
      </c>
      <c r="AK163" s="250">
        <f>SUMPRODUCT(('RC'!$A$2:$A$17=$A163)*(RCEmp=AK$1),'RC'!$D$2:$AK$17)</f>
        <v>0</v>
      </c>
      <c r="AL163" s="250">
        <f>SUMPRODUCT(('RC'!$A$2:$A$17=$A163)*(RCEmp=AL$1),'RC'!$D$2:$AK$17)</f>
        <v>0</v>
      </c>
      <c r="AM163" s="250">
        <f>SUMPRODUCT(('RC'!$A$2:$A$17=$A163)*(RCEmp=AM$1),'RC'!$D$2:$AK$17)</f>
        <v>0</v>
      </c>
      <c r="AN163" s="250">
        <f>SUMPRODUCT(('RC'!$A$2:$A$17=$A163)*(RCEmp=AN$1),'RC'!$D$2:$AK$17)</f>
        <v>0</v>
      </c>
      <c r="AO163" s="250">
        <f>SUMPRODUCT(('RC'!$A$2:$A$17=$A163)*(RCEmp=AO$1),'RC'!$D$2:$AK$17)</f>
        <v>0</v>
      </c>
      <c r="AP163" s="250">
        <f>SUMPRODUCT(('RC'!$A$2:$A$17=$A163)*(RCEmp=AP$1),'RC'!$D$2:$AK$17)</f>
        <v>0</v>
      </c>
      <c r="AQ163" s="250">
        <f>SUMPRODUCT(('RC'!$A$2:$A$17=$A163)*(RCEmp=AQ$1),'RC'!$D$2:$AK$17)</f>
        <v>0</v>
      </c>
      <c r="AR163" s="250">
        <f>SUMPRODUCT(('RC'!$A$2:$A$17=$A163)*(RCEmp=AR$1),'RC'!$D$2:$AK$17)</f>
        <v>0</v>
      </c>
      <c r="AS163" s="250">
        <f>SUMPRODUCT(('RC'!$A$2:$A$17=$A163)*(RCEmp=AS$1),'RC'!$D$2:$AK$17)</f>
        <v>0</v>
      </c>
      <c r="AT163" s="250">
        <f>SUMPRODUCT(('RC'!$A$2:$A$17=$A163)*(RCEmp=AT$1),'RC'!$D$2:$AK$17)</f>
        <v>0</v>
      </c>
      <c r="AU163" s="250">
        <f>SUMPRODUCT(('RC'!$A$2:$A$17=$A163)*(RCEmp=AU$1),'RC'!$D$2:$AK$17)</f>
        <v>0</v>
      </c>
      <c r="AV163" s="250">
        <f>SUMPRODUCT(('RC'!$A$2:$A$17=$A163)*(RCEmp=AV$1),'RC'!$D$2:$AK$17)</f>
        <v>0</v>
      </c>
      <c r="AW163" s="250">
        <f>SUMPRODUCT(('RC'!$A$2:$A$17=$A163)*(RCEmp=AW$1),'RC'!$D$2:$AK$17)</f>
        <v>0</v>
      </c>
      <c r="AX163" s="467">
        <f>SUMPRODUCT(('RC'!$A$2:$A$17=$A163)*(RCEmp=AX$1),'RC'!$D$2:$AK$17)</f>
        <v>0</v>
      </c>
    </row>
    <row r="164" spans="1:50" s="271" customFormat="1" x14ac:dyDescent="0.2">
      <c r="A164" s="247">
        <f t="shared" si="76"/>
        <v>42549</v>
      </c>
      <c r="B164" s="614" t="s">
        <v>155</v>
      </c>
      <c r="C164" s="249">
        <f>SUMPRODUCT((HoO!$A$2:$A$34=$A164)*(HoOEmp=C$1),HoO!$E$2:$Y$34)</f>
        <v>0</v>
      </c>
      <c r="D164" s="250">
        <f>SUMPRODUCT((HoO!$A$2:$A$34=$A164)*(HoOEmp=D$1),HoO!$E$2:$Y$34)</f>
        <v>0</v>
      </c>
      <c r="E164" s="250">
        <f>SUMPRODUCT((HoO!$A$2:$A$34=$A164)*(HoOEmp=E$1),HoO!$E$2:$Y$34)</f>
        <v>0</v>
      </c>
      <c r="F164" s="250">
        <f>SUMPRODUCT((HoO!$A$2:$A$34=$A164)*(HoOEmp=F$1),HoO!$E$2:$Y$34)</f>
        <v>0</v>
      </c>
      <c r="G164" s="250">
        <f>SUMPRODUCT((HoO!$A$2:$A$34=$A164)*(HoOEmp=G$1),HoO!$E$2:$Y$34)</f>
        <v>0</v>
      </c>
      <c r="H164" s="250">
        <f>SUMPRODUCT((HoO!$A$2:$A$34=$A164)*(HoOEmp=H$1),HoO!$E$2:$Y$34)</f>
        <v>0</v>
      </c>
      <c r="I164" s="250">
        <f>SUMPRODUCT((HoO!$A$2:$A$34=$A164)*(HoOEmp=I$1),HoO!$E$2:$Y$34)</f>
        <v>0</v>
      </c>
      <c r="J164" s="250">
        <f>SUMPRODUCT((HoO!$A$2:$A$34=$A164)*(HoOEmp=J$1),HoO!$E$2:$Y$34)</f>
        <v>0</v>
      </c>
      <c r="K164" s="250">
        <f>SUMPRODUCT((HoO!$A$2:$A$34=$A164)*(HoOEmp=K$1),HoO!$E$2:$Y$34)</f>
        <v>0</v>
      </c>
      <c r="L164" s="250">
        <f>SUMPRODUCT((HoO!$A$2:$A$34=$A164)*(HoOEmp=L$1),HoO!$E$2:$Y$34)</f>
        <v>0</v>
      </c>
      <c r="M164" s="250">
        <f>SUMPRODUCT((HoO!$A$2:$A$34=$A164)*(HoOEmp=M$1),HoO!$E$2:$Y$34)</f>
        <v>0</v>
      </c>
      <c r="N164" s="250">
        <f>SUMPRODUCT((HoO!$A$2:$A$34=$A164)*(HoOEmp=N$1),HoO!$E$2:$Y$34)</f>
        <v>0</v>
      </c>
      <c r="O164" s="250">
        <f>SUMPRODUCT((HoO!$A$2:$A$34=$A164)*(HoOEmp=O$1),HoO!$E$2:$Y$34)</f>
        <v>0</v>
      </c>
      <c r="P164" s="250">
        <f>SUMPRODUCT((HoO!$A$2:$A$34=$A164)*(HoOEmp=P$1),HoO!$E$2:$Y$34)</f>
        <v>0</v>
      </c>
      <c r="Q164" s="250">
        <f>SUMPRODUCT((HoO!$A$2:$A$34=$A164)*(HoOEmp=Q$1),HoO!$E$2:$Y$34)</f>
        <v>0</v>
      </c>
      <c r="R164" s="250">
        <f>SUMPRODUCT((HoO!$A$2:$A$34=$A164)*(HoOEmp=R$1),HoO!$E$2:$Y$34)</f>
        <v>0</v>
      </c>
      <c r="S164" s="250">
        <f>SUMPRODUCT((HoO!$A$2:$A$34=$A164)*(HoOEmp=S$1),HoO!$E$2:$Y$34)</f>
        <v>0</v>
      </c>
      <c r="T164" s="250">
        <f>SUMPRODUCT((HoO!$A$2:$A$34=$A164)*(HoOEmp=T$1),HoO!$E$2:$Y$34)</f>
        <v>0</v>
      </c>
      <c r="U164" s="250">
        <f>SUMPRODUCT((HoO!$A$2:$A$34=$A164)*(HoOEmp=U$1),HoO!$E$2:$Y$34)</f>
        <v>0</v>
      </c>
      <c r="V164" s="250">
        <f>SUMPRODUCT((HoO!$A$2:$A$34=$A164)*(HoOEmp=V$1),HoO!$E$2:$Y$34)</f>
        <v>0</v>
      </c>
      <c r="W164" s="250">
        <f>SUMPRODUCT((HoO!$A$2:$A$34=$A164)*(HoOEmp=W$1),HoO!$E$2:$Y$34)</f>
        <v>0</v>
      </c>
      <c r="X164" s="250">
        <f>SUMPRODUCT((HoO!$A$2:$A$34=$A164)*(HoOEmp=X$1),HoO!$E$2:$Y$34)</f>
        <v>0</v>
      </c>
      <c r="Y164" s="250">
        <f>SUMPRODUCT((HoO!$A$2:$A$34=$A164)*(HoOEmp=Y$1),HoO!$E$2:$Y$34)</f>
        <v>0</v>
      </c>
      <c r="Z164" s="250">
        <f>SUMPRODUCT((HoO!$A$2:$A$34=$A164)*(HoOEmp=Z$1),HoO!$E$2:$Y$34)</f>
        <v>0</v>
      </c>
      <c r="AA164" s="250">
        <f>SUMPRODUCT((HoO!$A$2:$A$34=$A164)*(HoOEmp=AA$1),HoO!$E$2:$Y$34)</f>
        <v>0</v>
      </c>
      <c r="AB164" s="250">
        <f>SUMPRODUCT((HoO!$A$2:$A$34=$A164)*(HoOEmp=AB$1),HoO!$E$2:$Y$34)</f>
        <v>0</v>
      </c>
      <c r="AC164" s="250">
        <f>SUMPRODUCT((HoO!$A$2:$A$34=$A164)*(HoOEmp=AC$1),HoO!$E$2:$Y$34)</f>
        <v>0</v>
      </c>
      <c r="AD164" s="250">
        <f>SUMPRODUCT((HoO!$A$2:$A$34=$A164)*(HoOEmp=AD$1),HoO!$E$2:$Y$34)</f>
        <v>0</v>
      </c>
      <c r="AE164" s="250">
        <f>SUMPRODUCT((HoO!$A$2:$A$34=$A164)*(HoOEmp=AE$1),HoO!$E$2:$Y$34)</f>
        <v>0</v>
      </c>
      <c r="AF164" s="250">
        <f>SUMPRODUCT((HoO!$A$2:$A$34=$A164)*(HoOEmp=AF$1),HoO!$E$2:$Y$34)</f>
        <v>0</v>
      </c>
      <c r="AG164" s="250">
        <f>SUMPRODUCT((HoO!$A$2:$A$34=$A164)*(HoOEmp=AG$1),HoO!$E$2:$Y$34)</f>
        <v>0</v>
      </c>
      <c r="AH164" s="250">
        <f>SUMPRODUCT((HoO!$A$2:$A$34=$A164)*(HoOEmp=AH$1),HoO!$E$2:$Y$34)</f>
        <v>0</v>
      </c>
      <c r="AI164" s="250">
        <f>SUMPRODUCT((HoO!$A$2:$A$34=$A164)*(HoOEmp=AI$1),HoO!$E$2:$Y$34)</f>
        <v>0</v>
      </c>
      <c r="AJ164" s="250">
        <f>SUMPRODUCT((HoO!$A$2:$A$34=$A164)*(HoOEmp=AJ$1),HoO!$E$2:$Y$34)</f>
        <v>0</v>
      </c>
      <c r="AK164" s="250">
        <f>SUMPRODUCT((HoO!$A$2:$A$34=$A164)*(HoOEmp=AK$1),HoO!$E$2:$Y$34)</f>
        <v>0</v>
      </c>
      <c r="AL164" s="250">
        <f>SUMPRODUCT((HoO!$A$2:$A$34=$A164)*(HoOEmp=AL$1),HoO!$E$2:$Y$34)</f>
        <v>0</v>
      </c>
      <c r="AM164" s="250">
        <f>SUMPRODUCT((HoO!$A$2:$A$34=$A164)*(HoOEmp=AM$1),HoO!$E$2:$Y$34)</f>
        <v>0</v>
      </c>
      <c r="AN164" s="250">
        <f>SUMPRODUCT((HoO!$A$2:$A$34=$A164)*(HoOEmp=AN$1),HoO!$E$2:$Y$34)</f>
        <v>0</v>
      </c>
      <c r="AO164" s="250">
        <f>SUMPRODUCT((HoO!$A$2:$A$34=$A164)*(HoOEmp=AO$1),HoO!$E$2:$Y$34)</f>
        <v>0</v>
      </c>
      <c r="AP164" s="250">
        <f>SUMPRODUCT((HoO!$A$2:$A$34=$A164)*(HoOEmp=AP$1),HoO!$E$2:$Y$34)</f>
        <v>0</v>
      </c>
      <c r="AQ164" s="250">
        <f>SUMPRODUCT((HoO!$A$2:$A$34=$A164)*(HoOEmp=AQ$1),HoO!$E$2:$Y$34)</f>
        <v>0</v>
      </c>
      <c r="AR164" s="250">
        <f>SUMPRODUCT((HoO!$A$2:$A$34=$A164)*(HoOEmp=AR$1),HoO!$E$2:$Y$34)</f>
        <v>0</v>
      </c>
      <c r="AS164" s="250">
        <f>SUMPRODUCT((HoO!$A$2:$A$34=$A164)*(HoOEmp=AS$1),HoO!$E$2:$Y$34)</f>
        <v>0</v>
      </c>
      <c r="AT164" s="250">
        <f>SUMPRODUCT((HoO!$A$2:$A$34=$A164)*(HoOEmp=AT$1),HoO!$E$2:$Y$34)</f>
        <v>0</v>
      </c>
      <c r="AU164" s="250">
        <f>SUMPRODUCT((HoO!$A$2:$A$34=$A164)*(HoOEmp=AU$1),HoO!$E$2:$Y$34)</f>
        <v>0</v>
      </c>
      <c r="AV164" s="250">
        <f>SUMPRODUCT((HoO!$A$2:$A$34=$A164)*(HoOEmp=AV$1),HoO!$E$2:$Y$34)</f>
        <v>0</v>
      </c>
      <c r="AW164" s="250">
        <f>SUMPRODUCT((HoO!$A$2:$A$34=$A164)*(HoOEmp=AW$1),HoO!$E$2:$Y$34)</f>
        <v>0</v>
      </c>
      <c r="AX164" s="467">
        <f>SUMPRODUCT((HoO!$A$2:$A$34=$A164)*(HoOEmp=AX$1),HoO!$E$2:$Y$34)</f>
        <v>0</v>
      </c>
    </row>
    <row r="165" spans="1:50" s="271" customFormat="1" x14ac:dyDescent="0.2">
      <c r="A165" s="247">
        <f t="shared" si="76"/>
        <v>42549</v>
      </c>
      <c r="B165" s="255" t="s">
        <v>74</v>
      </c>
      <c r="C165" s="249">
        <f>SUMPRODUCT((TM!$A$2:$A$17=$A165)*(TMEmp=C$1),TM!$D$2:$AK$17)</f>
        <v>0</v>
      </c>
      <c r="D165" s="250">
        <f>SUMPRODUCT((TM!$A$2:$A$17=$A165)*(TMEmp=D$1),TM!$D$2:$AK$17)</f>
        <v>0</v>
      </c>
      <c r="E165" s="250">
        <f>SUMPRODUCT((TM!$A$2:$A$17=$A165)*(TMEmp=E$1),TM!$D$2:$AK$17)</f>
        <v>0</v>
      </c>
      <c r="F165" s="250">
        <f>SUMPRODUCT((TM!$A$2:$A$17=$A165)*(TMEmp=F$1),TM!$D$2:$AK$17)</f>
        <v>0</v>
      </c>
      <c r="G165" s="250">
        <f>SUMPRODUCT((TM!$A$2:$A$17=$A165)*(TMEmp=G$1),TM!$D$2:$AK$17)</f>
        <v>0</v>
      </c>
      <c r="H165" s="250">
        <f>SUMPRODUCT((TM!$A$2:$A$17=$A165)*(TMEmp=H$1),TM!$D$2:$AK$17)</f>
        <v>0</v>
      </c>
      <c r="I165" s="250">
        <f>SUMPRODUCT((TM!$A$2:$A$17=$A165)*(TMEmp=I$1),TM!$D$2:$AK$17)</f>
        <v>0</v>
      </c>
      <c r="J165" s="250">
        <f>SUMPRODUCT((TM!$A$2:$A$17=$A165)*(TMEmp=J$1),TM!$D$2:$AK$17)</f>
        <v>0</v>
      </c>
      <c r="K165" s="250">
        <f>SUMPRODUCT((TM!$A$2:$A$17=$A165)*(TMEmp=K$1),TM!$D$2:$AK$17)</f>
        <v>0</v>
      </c>
      <c r="L165" s="250">
        <f>SUMPRODUCT((TM!$A$2:$A$17=$A165)*(TMEmp=L$1),TM!$D$2:$AK$17)</f>
        <v>0</v>
      </c>
      <c r="M165" s="250">
        <f>SUMPRODUCT((TM!$A$2:$A$17=$A165)*(TMEmp=M$1),TM!$D$2:$AK$17)</f>
        <v>0</v>
      </c>
      <c r="N165" s="250">
        <f>SUMPRODUCT((TM!$A$2:$A$17=$A165)*(TMEmp=N$1),TM!$D$2:$AK$17)</f>
        <v>0</v>
      </c>
      <c r="O165" s="250">
        <f>SUMPRODUCT((TM!$A$2:$A$17=$A165)*(TMEmp=O$1),TM!$D$2:$AK$17)</f>
        <v>0</v>
      </c>
      <c r="P165" s="250">
        <f>SUMPRODUCT((TM!$A$2:$A$17=$A165)*(TMEmp=P$1),TM!$D$2:$AK$17)</f>
        <v>0</v>
      </c>
      <c r="Q165" s="250">
        <f>SUMPRODUCT((TM!$A$2:$A$17=$A165)*(TMEmp=Q$1),TM!$D$2:$AK$17)</f>
        <v>0</v>
      </c>
      <c r="R165" s="250">
        <f>SUMPRODUCT((TM!$A$2:$A$17=$A165)*(TMEmp=R$1),TM!$D$2:$AK$17)</f>
        <v>0</v>
      </c>
      <c r="S165" s="250">
        <f>SUMPRODUCT((TM!$A$2:$A$17=$A165)*(TMEmp=S$1),TM!$D$2:$AK$17)</f>
        <v>0</v>
      </c>
      <c r="T165" s="250">
        <f>SUMPRODUCT((TM!$A$2:$A$17=$A165)*(TMEmp=T$1),TM!$D$2:$AK$17)</f>
        <v>0</v>
      </c>
      <c r="U165" s="250">
        <f>SUMPRODUCT((TM!$A$2:$A$17=$A165)*(TMEmp=U$1),TM!$D$2:$AK$17)</f>
        <v>0</v>
      </c>
      <c r="V165" s="250">
        <f>SUMPRODUCT((TM!$A$2:$A$17=$A165)*(TMEmp=V$1),TM!$D$2:$AK$17)</f>
        <v>0</v>
      </c>
      <c r="W165" s="250">
        <f>SUMPRODUCT((TM!$A$2:$A$17=$A165)*(TMEmp=W$1),TM!$D$2:$AK$17)</f>
        <v>0</v>
      </c>
      <c r="X165" s="250">
        <f>SUMPRODUCT((TM!$A$2:$A$17=$A165)*(TMEmp=X$1),TM!$D$2:$AK$17)</f>
        <v>0</v>
      </c>
      <c r="Y165" s="250">
        <f>SUMPRODUCT((TM!$A$2:$A$17=$A165)*(TMEmp=Y$1),TM!$D$2:$AK$17)</f>
        <v>0</v>
      </c>
      <c r="Z165" s="250">
        <f>SUMPRODUCT((TM!$A$2:$A$17=$A165)*(TMEmp=Z$1),TM!$D$2:$AK$17)</f>
        <v>0</v>
      </c>
      <c r="AA165" s="250">
        <f>SUMPRODUCT((TM!$A$2:$A$17=$A165)*(TMEmp=AA$1),TM!$D$2:$AK$17)</f>
        <v>0</v>
      </c>
      <c r="AB165" s="250">
        <f>SUMPRODUCT((TM!$A$2:$A$17=$A165)*(TMEmp=AB$1),TM!$D$2:$AK$17)</f>
        <v>0</v>
      </c>
      <c r="AC165" s="250">
        <f>SUMPRODUCT((TM!$A$2:$A$17=$A165)*(TMEmp=AC$1),TM!$D$2:$AK$17)</f>
        <v>0</v>
      </c>
      <c r="AD165" s="250">
        <f>SUMPRODUCT((TM!$A$2:$A$17=$A165)*(TMEmp=AD$1),TM!$D$2:$AK$17)</f>
        <v>0</v>
      </c>
      <c r="AE165" s="250">
        <f>SUMPRODUCT((TM!$A$2:$A$17=$A165)*(TMEmp=AE$1),TM!$D$2:$AK$17)</f>
        <v>0</v>
      </c>
      <c r="AF165" s="250">
        <f>SUMPRODUCT((TM!$A$2:$A$17=$A165)*(TMEmp=AF$1),TM!$D$2:$AK$17)</f>
        <v>0</v>
      </c>
      <c r="AG165" s="250">
        <f>SUMPRODUCT((TM!$A$2:$A$17=$A165)*(TMEmp=AG$1),TM!$D$2:$AK$17)</f>
        <v>0</v>
      </c>
      <c r="AH165" s="250">
        <f>SUMPRODUCT((TM!$A$2:$A$17=$A165)*(TMEmp=AH$1),TM!$D$2:$AK$17)</f>
        <v>0</v>
      </c>
      <c r="AI165" s="250">
        <f>SUMPRODUCT((TM!$A$2:$A$17=$A165)*(TMEmp=AI$1),TM!$D$2:$AK$17)</f>
        <v>0</v>
      </c>
      <c r="AJ165" s="250">
        <f>SUMPRODUCT((TM!$A$2:$A$17=$A165)*(TMEmp=AJ$1),TM!$D$2:$AK$17)</f>
        <v>0</v>
      </c>
      <c r="AK165" s="250">
        <f>SUMPRODUCT((TM!$A$2:$A$17=$A165)*(TMEmp=AK$1),TM!$D$2:$AK$17)</f>
        <v>0</v>
      </c>
      <c r="AL165" s="250">
        <f>SUMPRODUCT((TM!$A$2:$A$17=$A165)*(TMEmp=AL$1),TM!$D$2:$AK$17)</f>
        <v>0</v>
      </c>
      <c r="AM165" s="250">
        <f>SUMPRODUCT((TM!$A$2:$A$17=$A165)*(TMEmp=AM$1),TM!$D$2:$AK$17)</f>
        <v>0</v>
      </c>
      <c r="AN165" s="250">
        <f>SUMPRODUCT((TM!$A$2:$A$17=$A165)*(TMEmp=AN$1),TM!$D$2:$AK$17)</f>
        <v>0</v>
      </c>
      <c r="AO165" s="250">
        <f>SUMPRODUCT((TM!$A$2:$A$17=$A165)*(TMEmp=AO$1),TM!$D$2:$AK$17)</f>
        <v>0</v>
      </c>
      <c r="AP165" s="250">
        <f>SUMPRODUCT((TM!$A$2:$A$17=$A165)*(TMEmp=AP$1),TM!$D$2:$AK$17)</f>
        <v>0</v>
      </c>
      <c r="AQ165" s="250">
        <f>SUMPRODUCT((TM!$A$2:$A$17=$A165)*(TMEmp=AQ$1),TM!$D$2:$AK$17)</f>
        <v>0</v>
      </c>
      <c r="AR165" s="250">
        <f>SUMPRODUCT((TM!$A$2:$A$17=$A165)*(TMEmp=AR$1),TM!$D$2:$AK$17)</f>
        <v>0</v>
      </c>
      <c r="AS165" s="250">
        <f>SUMPRODUCT((TM!$A$2:$A$17=$A165)*(TMEmp=AS$1),TM!$D$2:$AK$17)</f>
        <v>0</v>
      </c>
      <c r="AT165" s="250">
        <f>SUMPRODUCT((TM!$A$2:$A$17=$A165)*(TMEmp=AT$1),TM!$D$2:$AK$17)</f>
        <v>0</v>
      </c>
      <c r="AU165" s="250">
        <f>SUMPRODUCT((TM!$A$2:$A$17=$A165)*(TMEmp=AU$1),TM!$D$2:$AK$17)</f>
        <v>0</v>
      </c>
      <c r="AV165" s="250">
        <f>SUMPRODUCT((TM!$A$2:$A$17=$A165)*(TMEmp=AV$1),TM!$D$2:$AK$17)</f>
        <v>0</v>
      </c>
      <c r="AW165" s="250">
        <f>SUMPRODUCT((TM!$A$2:$A$17=$A165)*(TMEmp=AW$1),TM!$D$2:$AK$17)</f>
        <v>0</v>
      </c>
      <c r="AX165" s="467">
        <f>SUMPRODUCT((TM!$A$2:$A$17=$A165)*(TMEmp=AX$1),TM!$D$2:$AK$17)</f>
        <v>0</v>
      </c>
    </row>
    <row r="166" spans="1:50" s="271" customFormat="1" x14ac:dyDescent="0.2">
      <c r="A166" s="256">
        <f t="shared" si="76"/>
        <v>42549</v>
      </c>
      <c r="B166" s="257" t="s">
        <v>72</v>
      </c>
      <c r="C166" s="258">
        <f>SUMPRODUCT((PC!$A$2:$A$80=$A166)*(PCEmp=C$1),PC!$D$2:$BD$80)</f>
        <v>0</v>
      </c>
      <c r="D166" s="259">
        <f>SUMPRODUCT((PC!$A$2:$A$80=$A166)*(PCEmp=D$1),PC!$D$2:$BD$80)</f>
        <v>0</v>
      </c>
      <c r="E166" s="259">
        <f>SUMPRODUCT((PC!$A$2:$A$80=$A166)*(PCEmp=E$1),PC!$D$2:$BD$80)</f>
        <v>0</v>
      </c>
      <c r="F166" s="259">
        <f>SUMPRODUCT((PC!$A$2:$A$80=$A166)*(PCEmp=F$1),PC!$D$2:$BD$80)</f>
        <v>0</v>
      </c>
      <c r="G166" s="259">
        <f>SUMPRODUCT((PC!$A$2:$A$80=$A166)*(PCEmp=G$1),PC!$D$2:$BD$80)</f>
        <v>0</v>
      </c>
      <c r="H166" s="259">
        <f>SUMPRODUCT((PC!$A$2:$A$80=$A166)*(PCEmp=H$1),PC!$D$2:$BD$80)</f>
        <v>0</v>
      </c>
      <c r="I166" s="259">
        <f>SUMPRODUCT((PC!$A$2:$A$80=$A166)*(PCEmp=I$1),PC!$D$2:$BD$80)</f>
        <v>0</v>
      </c>
      <c r="J166" s="259">
        <f>SUMPRODUCT((PC!$A$2:$A$80=$A166)*(PCEmp=J$1),PC!$D$2:$BD$80)</f>
        <v>0</v>
      </c>
      <c r="K166" s="259">
        <f>SUMPRODUCT((PC!$A$2:$A$80=$A166)*(PCEmp=K$1),PC!$D$2:$BD$80)</f>
        <v>0</v>
      </c>
      <c r="L166" s="259">
        <f>SUMPRODUCT((PC!$A$2:$A$80=$A166)*(PCEmp=L$1),PC!$D$2:$BD$80)</f>
        <v>0</v>
      </c>
      <c r="M166" s="259">
        <f>SUMPRODUCT((PC!$A$2:$A$80=$A166)*(PCEmp=M$1),PC!$D$2:$BD$80)</f>
        <v>0</v>
      </c>
      <c r="N166" s="259">
        <f>SUMPRODUCT((PC!$A$2:$A$80=$A166)*(PCEmp=N$1),PC!$D$2:$BD$80)</f>
        <v>0</v>
      </c>
      <c r="O166" s="259">
        <f>SUMPRODUCT((PC!$A$2:$A$80=$A166)*(PCEmp=O$1),PC!$D$2:$BD$80)</f>
        <v>0</v>
      </c>
      <c r="P166" s="259">
        <f>SUMPRODUCT((PC!$A$2:$A$80=$A166)*(PCEmp=P$1),PC!$D$2:$BD$80)</f>
        <v>0</v>
      </c>
      <c r="Q166" s="259">
        <f>SUMPRODUCT((PC!$A$2:$A$80=$A166)*(PCEmp=Q$1),PC!$D$2:$BD$80)</f>
        <v>0</v>
      </c>
      <c r="R166" s="259">
        <f>SUMPRODUCT((PC!$A$2:$A$80=$A166)*(PCEmp=R$1),PC!$D$2:$BD$80)</f>
        <v>0</v>
      </c>
      <c r="S166" s="259">
        <f>SUMPRODUCT((PC!$A$2:$A$80=$A166)*(PCEmp=S$1),PC!$D$2:$BD$80)</f>
        <v>0</v>
      </c>
      <c r="T166" s="259">
        <f>SUMPRODUCT((PC!$A$2:$A$80=$A166)*(PCEmp=T$1),PC!$D$2:$BD$80)</f>
        <v>0</v>
      </c>
      <c r="U166" s="259">
        <f>SUMPRODUCT((PC!$A$2:$A$80=$A166)*(PCEmp=U$1),PC!$D$2:$BD$80)</f>
        <v>0</v>
      </c>
      <c r="V166" s="259">
        <f>SUMPRODUCT((PC!$A$2:$A$80=$A166)*(PCEmp=V$1),PC!$D$2:$BD$80)</f>
        <v>0</v>
      </c>
      <c r="W166" s="259">
        <f>SUMPRODUCT((PC!$A$2:$A$80=$A166)*(PCEmp=W$1),PC!$D$2:$BD$80)</f>
        <v>0</v>
      </c>
      <c r="X166" s="259">
        <f>SUMPRODUCT((PC!$A$2:$A$80=$A166)*(PCEmp=X$1),PC!$D$2:$BD$80)</f>
        <v>0</v>
      </c>
      <c r="Y166" s="259">
        <f>SUMPRODUCT((PC!$A$2:$A$80=$A166)*(PCEmp=Y$1),PC!$D$2:$BD$80)</f>
        <v>0</v>
      </c>
      <c r="Z166" s="259">
        <f>SUMPRODUCT((PC!$A$2:$A$80=$A166)*(PCEmp=Z$1),PC!$D$2:$BD$80)</f>
        <v>0</v>
      </c>
      <c r="AA166" s="259">
        <f>SUMPRODUCT((PC!$A$2:$A$80=$A166)*(PCEmp=AA$1),PC!$D$2:$BD$80)</f>
        <v>0</v>
      </c>
      <c r="AB166" s="259">
        <f>SUMPRODUCT((PC!$A$2:$A$80=$A166)*(PCEmp=AB$1),PC!$D$2:$BD$80)</f>
        <v>0</v>
      </c>
      <c r="AC166" s="259">
        <f>SUMPRODUCT((PC!$A$2:$A$80=$A166)*(PCEmp=AC$1),PC!$D$2:$BD$80)</f>
        <v>0</v>
      </c>
      <c r="AD166" s="259">
        <f>SUMPRODUCT((PC!$A$2:$A$80=$A166)*(PCEmp=AD$1),PC!$D$2:$BD$80)</f>
        <v>0</v>
      </c>
      <c r="AE166" s="259">
        <f>SUMPRODUCT((PC!$A$2:$A$80=$A166)*(PCEmp=AE$1),PC!$D$2:$BD$80)</f>
        <v>0</v>
      </c>
      <c r="AF166" s="259">
        <f>SUMPRODUCT((PC!$A$2:$A$80=$A166)*(PCEmp=AF$1),PC!$D$2:$BD$80)</f>
        <v>0</v>
      </c>
      <c r="AG166" s="259">
        <f>SUMPRODUCT((PC!$A$2:$A$80=$A166)*(PCEmp=AG$1),PC!$D$2:$BD$80)</f>
        <v>0</v>
      </c>
      <c r="AH166" s="259">
        <f>SUMPRODUCT((PC!$A$2:$A$80=$A166)*(PCEmp=AH$1),PC!$D$2:$BD$80)</f>
        <v>0</v>
      </c>
      <c r="AI166" s="259">
        <f>SUMPRODUCT((PC!$A$2:$A$80=$A166)*(PCEmp=AI$1),PC!$D$2:$BD$80)</f>
        <v>0</v>
      </c>
      <c r="AJ166" s="259">
        <f>SUMPRODUCT((PC!$A$2:$A$80=$A166)*(PCEmp=AJ$1),PC!$D$2:$BD$80)</f>
        <v>0</v>
      </c>
      <c r="AK166" s="259">
        <f>SUMPRODUCT((PC!$A$2:$A$80=$A166)*(PCEmp=AK$1),PC!$D$2:$BD$80)</f>
        <v>0</v>
      </c>
      <c r="AL166" s="259">
        <f>SUMPRODUCT((PC!$A$2:$A$80=$A166)*(PCEmp=AL$1),PC!$D$2:$BD$80)</f>
        <v>0</v>
      </c>
      <c r="AM166" s="259">
        <f>SUMPRODUCT((PC!$A$2:$A$80=$A166)*(PCEmp=AM$1),PC!$D$2:$BD$80)</f>
        <v>0</v>
      </c>
      <c r="AN166" s="259">
        <f>SUMPRODUCT((PC!$A$2:$A$80=$A166)*(PCEmp=AN$1),PC!$D$2:$BD$80)</f>
        <v>0</v>
      </c>
      <c r="AO166" s="259">
        <f>SUMPRODUCT((PC!$A$2:$A$80=$A166)*(PCEmp=AO$1),PC!$D$2:$BD$80)</f>
        <v>0</v>
      </c>
      <c r="AP166" s="259">
        <f>SUMPRODUCT((PC!$A$2:$A$80=$A166)*(PCEmp=AP$1),PC!$D$2:$BD$80)</f>
        <v>0</v>
      </c>
      <c r="AQ166" s="259">
        <f>SUMPRODUCT((PC!$A$2:$A$80=$A166)*(PCEmp=AQ$1),PC!$D$2:$BD$80)</f>
        <v>0</v>
      </c>
      <c r="AR166" s="259">
        <f>SUMPRODUCT((PC!$A$2:$A$80=$A166)*(PCEmp=AR$1),PC!$D$2:$BD$80)</f>
        <v>0</v>
      </c>
      <c r="AS166" s="259">
        <f>SUMPRODUCT((PC!$A$2:$A$80=$A166)*(PCEmp=AS$1),PC!$D$2:$BD$80)</f>
        <v>0</v>
      </c>
      <c r="AT166" s="259">
        <f>SUMPRODUCT((PC!$A$2:$A$80=$A166)*(PCEmp=AT$1),PC!$D$2:$BD$80)</f>
        <v>0</v>
      </c>
      <c r="AU166" s="259">
        <f>SUMPRODUCT((PC!$A$2:$A$80=$A166)*(PCEmp=AU$1),PC!$D$2:$BD$80)</f>
        <v>0</v>
      </c>
      <c r="AV166" s="259">
        <f>SUMPRODUCT((PC!$A$2:$A$80=$A166)*(PCEmp=AV$1),PC!$D$2:$BD$80)</f>
        <v>0</v>
      </c>
      <c r="AW166" s="259">
        <f>SUMPRODUCT((PC!$A$2:$A$80=$A166)*(PCEmp=AW$1),PC!$D$2:$BD$80)</f>
        <v>0</v>
      </c>
      <c r="AX166" s="468">
        <f>SUMPRODUCT((PC!$A$2:$A$80=$A166)*(PCEmp=AX$1),PC!$D$2:$BD$80)</f>
        <v>0</v>
      </c>
    </row>
    <row r="167" spans="1:50" s="271" customFormat="1" x14ac:dyDescent="0.2">
      <c r="A167" s="247">
        <f t="shared" si="76"/>
        <v>42549</v>
      </c>
      <c r="B167" s="254" t="s">
        <v>85</v>
      </c>
      <c r="C167" s="249">
        <f>SUMPRODUCT((RF!$A$2:$A$17=$A167)*(RFEmp=C$1)*(RF!$H$21:$AO$21="RF Lead"),RF!$H$2:$AO$17)</f>
        <v>0</v>
      </c>
      <c r="D167" s="250">
        <f>SUMPRODUCT((RF!$A$2:$A$17=$A167)*(RFEmp=D$1)*(RF!$H$21:$AO$21="RF Lead"),RF!$H$2:$AO$17)</f>
        <v>0</v>
      </c>
      <c r="E167" s="250">
        <f>SUMPRODUCT((RF!$A$2:$A$17=$A167)*(RFEmp=E$1)*(RF!$H$21:$AO$21="RF Lead"),RF!$H$2:$AO$17)</f>
        <v>0</v>
      </c>
      <c r="F167" s="250">
        <f>SUMPRODUCT((RF!$A$2:$A$17=$A167)*(RFEmp=F$1)*(RF!$H$21:$AO$21="RF Lead"),RF!$H$2:$AO$17)</f>
        <v>0</v>
      </c>
      <c r="G167" s="250">
        <f>SUMPRODUCT((RF!$A$2:$A$17=$A167)*(RFEmp=G$1)*(RF!$H$21:$AO$21="RF Lead"),RF!$H$2:$AO$17)</f>
        <v>0</v>
      </c>
      <c r="H167" s="250">
        <f>SUMPRODUCT((RF!$A$2:$A$17=$A167)*(RFEmp=H$1)*(RF!$H$21:$AO$21="RF Lead"),RF!$H$2:$AO$17)</f>
        <v>0</v>
      </c>
      <c r="I167" s="250">
        <f>SUMPRODUCT((RF!$A$2:$A$17=$A167)*(RFEmp=I$1)*(RF!$H$21:$AO$21="RF Lead"),RF!$H$2:$AO$17)</f>
        <v>0</v>
      </c>
      <c r="J167" s="250">
        <f>SUMPRODUCT((RF!$A$2:$A$17=$A167)*(RFEmp=J$1)*(RF!$H$21:$AO$21="RF Lead"),RF!$H$2:$AO$17)</f>
        <v>0</v>
      </c>
      <c r="K167" s="250">
        <f>SUMPRODUCT((RF!$A$2:$A$17=$A167)*(RFEmp=K$1)*(RF!$H$21:$AO$21="RF Lead"),RF!$H$2:$AO$17)</f>
        <v>0</v>
      </c>
      <c r="L167" s="250">
        <f>SUMPRODUCT((RF!$A$2:$A$17=$A167)*(RFEmp=L$1)*(RF!$H$21:$AO$21="RF Lead"),RF!$H$2:$AO$17)</f>
        <v>0</v>
      </c>
      <c r="M167" s="250">
        <f>SUMPRODUCT((RF!$A$2:$A$17=$A167)*(RFEmp=M$1)*(RF!$H$21:$AO$21="RF Lead"),RF!$H$2:$AO$17)</f>
        <v>0</v>
      </c>
      <c r="N167" s="250">
        <f>SUMPRODUCT((RF!$A$2:$A$17=$A167)*(RFEmp=N$1)*(RF!$H$21:$AO$21="RF Lead"),RF!$H$2:$AO$17)</f>
        <v>0</v>
      </c>
      <c r="O167" s="250">
        <f>SUMPRODUCT((RF!$A$2:$A$17=$A167)*(RFEmp=O$1)*(RF!$H$21:$AO$21="RF Lead"),RF!$H$2:$AO$17)</f>
        <v>0</v>
      </c>
      <c r="P167" s="250">
        <f>SUMPRODUCT((RF!$A$2:$A$17=$A167)*(RFEmp=P$1)*(RF!$H$21:$AO$21="RF Lead"),RF!$H$2:$AO$17)</f>
        <v>0</v>
      </c>
      <c r="Q167" s="250">
        <f>SUMPRODUCT((RF!$A$2:$A$17=$A167)*(RFEmp=Q$1)*(RF!$H$21:$AO$21="RF Lead"),RF!$H$2:$AO$17)</f>
        <v>0</v>
      </c>
      <c r="R167" s="250">
        <f>SUMPRODUCT((RF!$A$2:$A$17=$A167)*(RFEmp=R$1)*(RF!$H$21:$AO$21="RF Lead"),RF!$H$2:$AO$17)</f>
        <v>0</v>
      </c>
      <c r="S167" s="250">
        <f>SUMPRODUCT((RF!$A$2:$A$17=$A167)*(RFEmp=S$1)*(RF!$H$21:$AO$21="RF Lead"),RF!$H$2:$AO$17)</f>
        <v>0</v>
      </c>
      <c r="T167" s="250">
        <f>SUMPRODUCT((RF!$A$2:$A$17=$A167)*(RFEmp=T$1)*(RF!$H$21:$AO$21="RF Lead"),RF!$H$2:$AO$17)</f>
        <v>0</v>
      </c>
      <c r="U167" s="250">
        <f>SUMPRODUCT((RF!$A$2:$A$17=$A167)*(RFEmp=U$1)*(RF!$H$21:$AO$21="RF Lead"),RF!$H$2:$AO$17)</f>
        <v>0</v>
      </c>
      <c r="V167" s="250">
        <f>SUMPRODUCT((RF!$A$2:$A$17=$A167)*(RFEmp=V$1)*(RF!$H$21:$AO$21="RF Lead"),RF!$H$2:$AO$17)</f>
        <v>0</v>
      </c>
      <c r="W167" s="250">
        <f>SUMPRODUCT((RF!$A$2:$A$17=$A167)*(RFEmp=W$1)*(RF!$H$21:$AO$21="RF Lead"),RF!$H$2:$AO$17)</f>
        <v>0</v>
      </c>
      <c r="X167" s="250">
        <f>SUMPRODUCT((RF!$A$2:$A$17=$A167)*(RFEmp=X$1)*(RF!$H$21:$AO$21="RF Lead"),RF!$H$2:$AO$17)</f>
        <v>0</v>
      </c>
      <c r="Y167" s="250">
        <f>SUMPRODUCT((RF!$A$2:$A$17=$A167)*(RFEmp=Y$1)*(RF!$H$21:$AO$21="RF Lead"),RF!$H$2:$AO$17)</f>
        <v>0</v>
      </c>
      <c r="Z167" s="250">
        <f>SUMPRODUCT((RF!$A$2:$A$17=$A167)*(RFEmp=Z$1)*(RF!$H$21:$AO$21="RF Lead"),RF!$H$2:$AO$17)</f>
        <v>0</v>
      </c>
      <c r="AA167" s="250">
        <f>SUMPRODUCT((RF!$A$2:$A$17=$A167)*(RFEmp=AA$1)*(RF!$H$21:$AO$21="RF Lead"),RF!$H$2:$AO$17)</f>
        <v>0</v>
      </c>
      <c r="AB167" s="250">
        <f>SUMPRODUCT((RF!$A$2:$A$17=$A167)*(RFEmp=AB$1)*(RF!$H$21:$AO$21="RF Lead"),RF!$H$2:$AO$17)</f>
        <v>0</v>
      </c>
      <c r="AC167" s="250">
        <f>SUMPRODUCT((RF!$A$2:$A$17=$A167)*(RFEmp=AC$1)*(RF!$H$21:$AO$21="RF Lead"),RF!$H$2:$AO$17)</f>
        <v>0</v>
      </c>
      <c r="AD167" s="250">
        <f>SUMPRODUCT((RF!$A$2:$A$17=$A167)*(RFEmp=AD$1)*(RF!$H$21:$AO$21="RF Lead"),RF!$H$2:$AO$17)</f>
        <v>0</v>
      </c>
      <c r="AE167" s="250">
        <f>SUMPRODUCT((RF!$A$2:$A$17=$A167)*(RFEmp=AE$1)*(RF!$H$21:$AO$21="RF Lead"),RF!$H$2:$AO$17)</f>
        <v>0</v>
      </c>
      <c r="AF167" s="250">
        <f>SUMPRODUCT((RF!$A$2:$A$17=$A167)*(RFEmp=AF$1)*(RF!$H$21:$AO$21="RF Lead"),RF!$H$2:$AO$17)</f>
        <v>0</v>
      </c>
      <c r="AG167" s="250">
        <f>SUMPRODUCT((RF!$A$2:$A$17=$A167)*(RFEmp=AG$1)*(RF!$H$21:$AO$21="RF Lead"),RF!$H$2:$AO$17)</f>
        <v>0</v>
      </c>
      <c r="AH167" s="250">
        <f>SUMPRODUCT((RF!$A$2:$A$17=$A167)*(RFEmp=AH$1)*(RF!$H$21:$AO$21="RF Lead"),RF!$H$2:$AO$17)</f>
        <v>0</v>
      </c>
      <c r="AI167" s="250">
        <f>SUMPRODUCT((RF!$A$2:$A$17=$A167)*(RFEmp=AI$1)*(RF!$H$21:$AO$21="RF Lead"),RF!$H$2:$AO$17)</f>
        <v>0</v>
      </c>
      <c r="AJ167" s="250">
        <f>SUMPRODUCT((RF!$A$2:$A$17=$A167)*(RFEmp=AJ$1)*(RF!$H$21:$AO$21="RF Lead"),RF!$H$2:$AO$17)</f>
        <v>0</v>
      </c>
      <c r="AK167" s="250">
        <f>SUMPRODUCT((RF!$A$2:$A$17=$A167)*(RFEmp=AK$1)*(RF!$H$21:$AO$21="RF Lead"),RF!$H$2:$AO$17)</f>
        <v>0</v>
      </c>
      <c r="AL167" s="250">
        <f>SUMPRODUCT((RF!$A$2:$A$17=$A167)*(RFEmp=AL$1)*(RF!$H$21:$AO$21="RF Lead"),RF!$H$2:$AO$17)</f>
        <v>0</v>
      </c>
      <c r="AM167" s="250">
        <f>SUMPRODUCT((RF!$A$2:$A$17=$A167)*(RFEmp=AM$1)*(RF!$H$21:$AO$21="RF Lead"),RF!$H$2:$AO$17)</f>
        <v>0</v>
      </c>
      <c r="AN167" s="250">
        <f>SUMPRODUCT((RF!$A$2:$A$17=$A167)*(RFEmp=AN$1)*(RF!$H$21:$AO$21="RF Lead"),RF!$H$2:$AO$17)</f>
        <v>0</v>
      </c>
      <c r="AO167" s="250">
        <f>SUMPRODUCT((RF!$A$2:$A$17=$A167)*(RFEmp=AO$1)*(RF!$H$21:$AO$21="RF Lead"),RF!$H$2:$AO$17)</f>
        <v>0</v>
      </c>
      <c r="AP167" s="250">
        <f>SUMPRODUCT((RF!$A$2:$A$17=$A167)*(RFEmp=AP$1)*(RF!$H$21:$AO$21="RF Lead"),RF!$H$2:$AO$17)</f>
        <v>0</v>
      </c>
      <c r="AQ167" s="250">
        <f>SUMPRODUCT((RF!$A$2:$A$17=$A167)*(RFEmp=AQ$1)*(RF!$H$21:$AO$21="RF Lead"),RF!$H$2:$AO$17)</f>
        <v>0</v>
      </c>
      <c r="AR167" s="250">
        <f>SUMPRODUCT((RF!$A$2:$A$17=$A167)*(RFEmp=AR$1)*(RF!$H$21:$AO$21="RF Lead"),RF!$H$2:$AO$17)</f>
        <v>0</v>
      </c>
      <c r="AS167" s="250">
        <f>SUMPRODUCT((RF!$A$2:$A$17=$A167)*(RFEmp=AS$1)*(RF!$H$21:$AO$21="RF Lead"),RF!$H$2:$AO$17)</f>
        <v>0</v>
      </c>
      <c r="AT167" s="250">
        <f>SUMPRODUCT((RF!$A$2:$A$17=$A167)*(RFEmp=AT$1)*(RF!$H$21:$AO$21="RF Lead"),RF!$H$2:$AO$17)</f>
        <v>0</v>
      </c>
      <c r="AU167" s="250">
        <f>SUMPRODUCT((RF!$A$2:$A$17=$A167)*(RFEmp=AU$1)*(RF!$H$21:$AO$21="RF Lead"),RF!$H$2:$AO$17)</f>
        <v>0</v>
      </c>
      <c r="AV167" s="250">
        <f>SUMPRODUCT((RF!$A$2:$A$17=$A167)*(RFEmp=AV$1)*(RF!$H$21:$AO$21="RF Lead"),RF!$H$2:$AO$17)</f>
        <v>0</v>
      </c>
      <c r="AW167" s="250">
        <f>SUMPRODUCT((RF!$A$2:$A$17=$A167)*(RFEmp=AW$1)*(RF!$H$21:$AO$21="RF Lead"),RF!$H$2:$AO$17)</f>
        <v>0</v>
      </c>
      <c r="AX167" s="467">
        <f>SUMPRODUCT((RF!$A$2:$A$17=$A167)*(RFEmp=AX$1)*(RF!$H$21:$AO$21="RF Lead"),RF!$H$2:$AO$17)</f>
        <v>0</v>
      </c>
    </row>
    <row r="168" spans="1:50" s="271" customFormat="1" x14ac:dyDescent="0.2">
      <c r="A168" s="260">
        <f t="shared" si="76"/>
        <v>42549</v>
      </c>
      <c r="B168" s="261" t="str">
        <f>Total!$M$1</f>
        <v>SC</v>
      </c>
      <c r="C168" s="249">
        <f>SUMPRODUCT((SC!$A$2:$A$34=$A168)*(SCEmp=C$1),SC!$F$2:$Z$34)</f>
        <v>0</v>
      </c>
      <c r="D168" s="250">
        <f>SUMPRODUCT((SC!$A$2:$A$34=$A168)*(SCEmp=D$1),SC!$F$2:$Z$34)</f>
        <v>0</v>
      </c>
      <c r="E168" s="250">
        <f>SUMPRODUCT((SC!$A$2:$A$34=$A168)*(SCEmp=E$1),SC!$F$2:$Z$34)</f>
        <v>0</v>
      </c>
      <c r="F168" s="250">
        <f>SUMPRODUCT((SC!$A$2:$A$34=$A168)*(SCEmp=F$1),SC!$F$2:$Z$34)</f>
        <v>0</v>
      </c>
      <c r="G168" s="250">
        <f>SUMPRODUCT((SC!$A$2:$A$34=$A168)*(SCEmp=G$1),SC!$F$2:$Z$34)</f>
        <v>0</v>
      </c>
      <c r="H168" s="250">
        <f>SUMPRODUCT((SC!$A$2:$A$34=$A168)*(SCEmp=H$1),SC!$F$2:$Z$34)</f>
        <v>0</v>
      </c>
      <c r="I168" s="250">
        <f>SUMPRODUCT((SC!$A$2:$A$34=$A168)*(SCEmp=I$1),SC!$F$2:$Z$34)</f>
        <v>0</v>
      </c>
      <c r="J168" s="250">
        <f>SUMPRODUCT((SC!$A$2:$A$34=$A168)*(SCEmp=J$1),SC!$F$2:$Z$34)</f>
        <v>0</v>
      </c>
      <c r="K168" s="250">
        <f>SUMPRODUCT((SC!$A$2:$A$34=$A168)*(SCEmp=K$1),SC!$F$2:$Z$34)</f>
        <v>0</v>
      </c>
      <c r="L168" s="250">
        <f>SUMPRODUCT((SC!$A$2:$A$34=$A168)*(SCEmp=L$1),SC!$F$2:$Z$34)</f>
        <v>0</v>
      </c>
      <c r="M168" s="250">
        <f>SUMPRODUCT((SC!$A$2:$A$34=$A168)*(SCEmp=M$1),SC!$F$2:$Z$34)</f>
        <v>0</v>
      </c>
      <c r="N168" s="250">
        <f>SUMPRODUCT((SC!$A$2:$A$34=$A168)*(SCEmp=N$1),SC!$F$2:$Z$34)</f>
        <v>0</v>
      </c>
      <c r="O168" s="250">
        <f>SUMPRODUCT((SC!$A$2:$A$34=$A168)*(SCEmp=O$1),SC!$F$2:$Z$34)</f>
        <v>0</v>
      </c>
      <c r="P168" s="250">
        <f>SUMPRODUCT((SC!$A$2:$A$34=$A168)*(SCEmp=P$1),SC!$F$2:$Z$34)</f>
        <v>0</v>
      </c>
      <c r="Q168" s="250">
        <f>SUMPRODUCT((SC!$A$2:$A$34=$A168)*(SCEmp=Q$1),SC!$F$2:$Z$34)</f>
        <v>0</v>
      </c>
      <c r="R168" s="250">
        <f>SUMPRODUCT((SC!$A$2:$A$34=$A168)*(SCEmp=R$1),SC!$F$2:$Z$34)</f>
        <v>0</v>
      </c>
      <c r="S168" s="250">
        <f>SUMPRODUCT((SC!$A$2:$A$34=$A168)*(SCEmp=S$1),SC!$F$2:$Z$34)</f>
        <v>0</v>
      </c>
      <c r="T168" s="250">
        <f>SUMPRODUCT((SC!$A$2:$A$34=$A168)*(SCEmp=T$1),SC!$F$2:$Z$34)</f>
        <v>0</v>
      </c>
      <c r="U168" s="250">
        <f>SUMPRODUCT((SC!$A$2:$A$34=$A168)*(SCEmp=U$1),SC!$F$2:$Z$34)</f>
        <v>0</v>
      </c>
      <c r="V168" s="250">
        <f>SUMPRODUCT((SC!$A$2:$A$34=$A168)*(SCEmp=V$1),SC!$F$2:$Z$34)</f>
        <v>0</v>
      </c>
      <c r="W168" s="250">
        <f>SUMPRODUCT((SC!$A$2:$A$34=$A168)*(SCEmp=W$1),SC!$F$2:$Z$34)</f>
        <v>0</v>
      </c>
      <c r="X168" s="250">
        <f>SUMPRODUCT((SC!$A$2:$A$34=$A168)*(SCEmp=X$1),SC!$F$2:$Z$34)</f>
        <v>0</v>
      </c>
      <c r="Y168" s="250">
        <f>SUMPRODUCT((SC!$A$2:$A$34=$A168)*(SCEmp=Y$1),SC!$F$2:$Z$34)</f>
        <v>0</v>
      </c>
      <c r="Z168" s="250">
        <f>SUMPRODUCT((SC!$A$2:$A$34=$A168)*(SCEmp=Z$1),SC!$F$2:$Z$34)</f>
        <v>0</v>
      </c>
      <c r="AA168" s="250">
        <f>SUMPRODUCT((SC!$A$2:$A$34=$A168)*(SCEmp=AA$1),SC!$F$2:$Z$34)</f>
        <v>0</v>
      </c>
      <c r="AB168" s="250">
        <f>SUMPRODUCT((SC!$A$2:$A$34=$A168)*(SCEmp=AB$1),SC!$F$2:$Z$34)</f>
        <v>0</v>
      </c>
      <c r="AC168" s="250">
        <f>SUMPRODUCT((SC!$A$2:$A$34=$A168)*(SCEmp=AC$1),SC!$F$2:$Z$34)</f>
        <v>3</v>
      </c>
      <c r="AD168" s="250">
        <f>SUMPRODUCT((SC!$A$2:$A$34=$A168)*(SCEmp=AD$1),SC!$F$2:$Z$34)</f>
        <v>0</v>
      </c>
      <c r="AE168" s="250">
        <f>SUMPRODUCT((SC!$A$2:$A$34=$A168)*(SCEmp=AE$1),SC!$F$2:$Z$34)</f>
        <v>0</v>
      </c>
      <c r="AF168" s="250">
        <f>SUMPRODUCT((SC!$A$2:$A$34=$A168)*(SCEmp=AF$1),SC!$F$2:$Z$34)</f>
        <v>0</v>
      </c>
      <c r="AG168" s="250">
        <f>SUMPRODUCT((SC!$A$2:$A$34=$A168)*(SCEmp=AG$1),SC!$F$2:$Z$34)</f>
        <v>0</v>
      </c>
      <c r="AH168" s="250">
        <f>SUMPRODUCT((SC!$A$2:$A$34=$A168)*(SCEmp=AH$1),SC!$F$2:$Z$34)</f>
        <v>0</v>
      </c>
      <c r="AI168" s="250">
        <f>SUMPRODUCT((SC!$A$2:$A$34=$A168)*(SCEmp=AI$1),SC!$F$2:$Z$34)</f>
        <v>0</v>
      </c>
      <c r="AJ168" s="250">
        <f>SUMPRODUCT((SC!$A$2:$A$34=$A168)*(SCEmp=AJ$1),SC!$F$2:$Z$34)</f>
        <v>0</v>
      </c>
      <c r="AK168" s="250">
        <f>SUMPRODUCT((SC!$A$2:$A$34=$A168)*(SCEmp=AK$1),SC!$F$2:$Z$34)</f>
        <v>0</v>
      </c>
      <c r="AL168" s="250">
        <f>SUMPRODUCT((SC!$A$2:$A$34=$A168)*(SCEmp=AL$1),SC!$F$2:$Z$34)</f>
        <v>0</v>
      </c>
      <c r="AM168" s="250">
        <f>SUMPRODUCT((SC!$A$2:$A$34=$A168)*(SCEmp=AM$1),SC!$F$2:$Z$34)</f>
        <v>0</v>
      </c>
      <c r="AN168" s="250">
        <f>SUMPRODUCT((SC!$A$2:$A$34=$A168)*(SCEmp=AN$1),SC!$F$2:$Z$34)</f>
        <v>0</v>
      </c>
      <c r="AO168" s="250">
        <f>SUMPRODUCT((SC!$A$2:$A$34=$A168)*(SCEmp=AO$1),SC!$F$2:$Z$34)</f>
        <v>0</v>
      </c>
      <c r="AP168" s="250">
        <f>SUMPRODUCT((SC!$A$2:$A$34=$A168)*(SCEmp=AP$1),SC!$F$2:$Z$34)</f>
        <v>0</v>
      </c>
      <c r="AQ168" s="250">
        <f>SUMPRODUCT((SC!$A$2:$A$34=$A168)*(SCEmp=AQ$1),SC!$F$2:$Z$34)</f>
        <v>0</v>
      </c>
      <c r="AR168" s="250">
        <f>SUMPRODUCT((SC!$A$2:$A$34=$A168)*(SCEmp=AR$1),SC!$F$2:$Z$34)</f>
        <v>0</v>
      </c>
      <c r="AS168" s="250">
        <f>SUMPRODUCT((SC!$A$2:$A$34=$A168)*(SCEmp=AS$1),SC!$F$2:$Z$34)</f>
        <v>0</v>
      </c>
      <c r="AT168" s="250">
        <f>SUMPRODUCT((SC!$A$2:$A$34=$A168)*(SCEmp=AT$1),SC!$F$2:$Z$34)</f>
        <v>0</v>
      </c>
      <c r="AU168" s="250">
        <f>SUMPRODUCT((SC!$A$2:$A$34=$A168)*(SCEmp=AU$1),SC!$F$2:$Z$34)</f>
        <v>0</v>
      </c>
      <c r="AV168" s="250">
        <f>SUMPRODUCT((SC!$A$2:$A$34=$A168)*(SCEmp=AV$1),SC!$F$2:$Z$34)</f>
        <v>0</v>
      </c>
      <c r="AW168" s="250">
        <f>SUMPRODUCT((SC!$A$2:$A$34=$A168)*(SCEmp=AW$1),SC!$F$2:$Z$34)</f>
        <v>0</v>
      </c>
      <c r="AX168" s="467">
        <f>SUMPRODUCT((SC!$A$2:$A$34=$A168)*(SCEmp=AX$1),SC!$F$2:$Z$34)</f>
        <v>0</v>
      </c>
    </row>
    <row r="169" spans="1:50" s="271" customFormat="1" x14ac:dyDescent="0.2">
      <c r="A169" s="262">
        <f t="shared" si="76"/>
        <v>42549</v>
      </c>
      <c r="B169" s="263" t="s">
        <v>87</v>
      </c>
      <c r="C169" s="264">
        <f t="shared" ref="C169:AN169" si="77">IF(SUM(C158:C168)&gt;8,SUM(C158:C168)-8,0)+IF(SUM(C158:C168)&gt;12,SUM(C158:C168)-12,0)</f>
        <v>0</v>
      </c>
      <c r="D169" s="265">
        <f t="shared" si="77"/>
        <v>0</v>
      </c>
      <c r="E169" s="265">
        <f t="shared" si="77"/>
        <v>0</v>
      </c>
      <c r="F169" s="265">
        <f t="shared" si="77"/>
        <v>0</v>
      </c>
      <c r="G169" s="265">
        <f t="shared" si="77"/>
        <v>0</v>
      </c>
      <c r="H169" s="265">
        <f t="shared" si="77"/>
        <v>0</v>
      </c>
      <c r="I169" s="265">
        <f t="shared" si="77"/>
        <v>0</v>
      </c>
      <c r="J169" s="265">
        <f t="shared" si="77"/>
        <v>0</v>
      </c>
      <c r="K169" s="265">
        <f t="shared" si="77"/>
        <v>0</v>
      </c>
      <c r="L169" s="265">
        <f t="shared" si="77"/>
        <v>0</v>
      </c>
      <c r="M169" s="265">
        <f t="shared" si="77"/>
        <v>0</v>
      </c>
      <c r="N169" s="265">
        <f t="shared" si="77"/>
        <v>0</v>
      </c>
      <c r="O169" s="265">
        <f t="shared" si="77"/>
        <v>0</v>
      </c>
      <c r="P169" s="265">
        <f t="shared" si="77"/>
        <v>0</v>
      </c>
      <c r="Q169" s="265">
        <f t="shared" si="77"/>
        <v>0</v>
      </c>
      <c r="R169" s="265">
        <f t="shared" si="77"/>
        <v>0</v>
      </c>
      <c r="S169" s="265">
        <f t="shared" si="77"/>
        <v>0</v>
      </c>
      <c r="T169" s="265">
        <f t="shared" si="77"/>
        <v>0</v>
      </c>
      <c r="U169" s="265">
        <f t="shared" si="77"/>
        <v>0.44999999999999929</v>
      </c>
      <c r="V169" s="265">
        <f t="shared" si="77"/>
        <v>0</v>
      </c>
      <c r="W169" s="265">
        <f t="shared" si="77"/>
        <v>0</v>
      </c>
      <c r="X169" s="265">
        <f t="shared" si="77"/>
        <v>0</v>
      </c>
      <c r="Y169" s="265">
        <f t="shared" si="77"/>
        <v>0</v>
      </c>
      <c r="Z169" s="265">
        <f t="shared" si="77"/>
        <v>0</v>
      </c>
      <c r="AA169" s="265">
        <f t="shared" si="77"/>
        <v>0</v>
      </c>
      <c r="AB169" s="265">
        <f t="shared" si="77"/>
        <v>0</v>
      </c>
      <c r="AC169" s="265">
        <f t="shared" si="77"/>
        <v>0</v>
      </c>
      <c r="AD169" s="265">
        <f t="shared" si="77"/>
        <v>0</v>
      </c>
      <c r="AE169" s="265">
        <f t="shared" si="77"/>
        <v>0</v>
      </c>
      <c r="AF169" s="265">
        <f t="shared" si="77"/>
        <v>0</v>
      </c>
      <c r="AG169" s="265">
        <f t="shared" si="77"/>
        <v>0</v>
      </c>
      <c r="AH169" s="265">
        <f t="shared" si="77"/>
        <v>0</v>
      </c>
      <c r="AI169" s="265">
        <f t="shared" si="77"/>
        <v>0</v>
      </c>
      <c r="AJ169" s="265">
        <f t="shared" si="77"/>
        <v>0</v>
      </c>
      <c r="AK169" s="265">
        <f t="shared" si="77"/>
        <v>0</v>
      </c>
      <c r="AL169" s="265">
        <f t="shared" si="77"/>
        <v>0</v>
      </c>
      <c r="AM169" s="265">
        <f t="shared" si="77"/>
        <v>0</v>
      </c>
      <c r="AN169" s="265">
        <f t="shared" si="77"/>
        <v>0</v>
      </c>
      <c r="AO169" s="265">
        <f t="shared" ref="AO169:AU169" si="78">IF(SUM(AO158:AO168)&gt;8,SUM(AO158:AO168)-8,0)+IF(SUM(AO158:AO168)&gt;12,SUM(AO158:AO168)-12,0)</f>
        <v>0</v>
      </c>
      <c r="AP169" s="265">
        <f t="shared" si="78"/>
        <v>0</v>
      </c>
      <c r="AQ169" s="265">
        <f t="shared" si="78"/>
        <v>0</v>
      </c>
      <c r="AR169" s="265">
        <f t="shared" si="78"/>
        <v>0</v>
      </c>
      <c r="AS169" s="265">
        <f t="shared" si="78"/>
        <v>0</v>
      </c>
      <c r="AT169" s="265">
        <f t="shared" si="78"/>
        <v>0</v>
      </c>
      <c r="AU169" s="265">
        <f t="shared" si="78"/>
        <v>0</v>
      </c>
      <c r="AV169" s="265">
        <f t="shared" ref="AV169:AW169" si="79">IF(SUM(AV158:AV168)&gt;8,SUM(AV158:AV168)-8,0)+IF(SUM(AV158:AV168)&gt;12,SUM(AV158:AV168)-12,0)</f>
        <v>0</v>
      </c>
      <c r="AW169" s="265">
        <f t="shared" si="79"/>
        <v>0</v>
      </c>
      <c r="AX169" s="469">
        <f>IF(SUM(AX158:AX168)&gt;8,SUM(AX158:AX168)-8,0)+IF(SUM(AX158:AX168)&gt;12,SUM(AX158:AX168)-12,0)</f>
        <v>0</v>
      </c>
    </row>
    <row r="170" spans="1:50" s="271" customFormat="1" x14ac:dyDescent="0.2">
      <c r="A170" s="266">
        <f t="shared" si="76"/>
        <v>42549</v>
      </c>
      <c r="B170" s="267" t="s">
        <v>86</v>
      </c>
      <c r="C170" s="268">
        <f t="shared" ref="C170:AN170" si="80">IFERROR((C$211*SUM(C158:C165)+C$212*SUM(C166:C168))/SUM(C158:C168)/2,0)*C169</f>
        <v>0</v>
      </c>
      <c r="D170" s="269">
        <f t="shared" si="80"/>
        <v>0</v>
      </c>
      <c r="E170" s="269">
        <f t="shared" si="80"/>
        <v>0</v>
      </c>
      <c r="F170" s="269">
        <f t="shared" si="80"/>
        <v>0</v>
      </c>
      <c r="G170" s="269">
        <f t="shared" si="80"/>
        <v>0</v>
      </c>
      <c r="H170" s="269">
        <f t="shared" si="80"/>
        <v>0</v>
      </c>
      <c r="I170" s="269">
        <f t="shared" si="80"/>
        <v>0</v>
      </c>
      <c r="J170" s="269">
        <f t="shared" si="80"/>
        <v>0</v>
      </c>
      <c r="K170" s="269">
        <f t="shared" si="80"/>
        <v>0</v>
      </c>
      <c r="L170" s="269">
        <f t="shared" si="80"/>
        <v>0</v>
      </c>
      <c r="M170" s="269">
        <f t="shared" si="80"/>
        <v>0</v>
      </c>
      <c r="N170" s="269">
        <f t="shared" si="80"/>
        <v>0</v>
      </c>
      <c r="O170" s="269">
        <f t="shared" si="80"/>
        <v>0</v>
      </c>
      <c r="P170" s="269">
        <f t="shared" si="80"/>
        <v>0</v>
      </c>
      <c r="Q170" s="269">
        <f t="shared" si="80"/>
        <v>0</v>
      </c>
      <c r="R170" s="269">
        <f t="shared" si="80"/>
        <v>0</v>
      </c>
      <c r="S170" s="269">
        <f t="shared" si="80"/>
        <v>0</v>
      </c>
      <c r="T170" s="269">
        <f t="shared" si="80"/>
        <v>0</v>
      </c>
      <c r="U170" s="269">
        <f t="shared" si="80"/>
        <v>0</v>
      </c>
      <c r="V170" s="269">
        <f t="shared" si="80"/>
        <v>0</v>
      </c>
      <c r="W170" s="269">
        <f t="shared" si="80"/>
        <v>0</v>
      </c>
      <c r="X170" s="269">
        <f t="shared" si="80"/>
        <v>0</v>
      </c>
      <c r="Y170" s="269">
        <f t="shared" si="80"/>
        <v>0</v>
      </c>
      <c r="Z170" s="269">
        <f t="shared" si="80"/>
        <v>0</v>
      </c>
      <c r="AA170" s="269">
        <f t="shared" si="80"/>
        <v>0</v>
      </c>
      <c r="AB170" s="269">
        <f t="shared" si="80"/>
        <v>0</v>
      </c>
      <c r="AC170" s="269">
        <f t="shared" si="80"/>
        <v>0</v>
      </c>
      <c r="AD170" s="269">
        <f t="shared" si="80"/>
        <v>0</v>
      </c>
      <c r="AE170" s="269">
        <f t="shared" si="80"/>
        <v>0</v>
      </c>
      <c r="AF170" s="269">
        <f t="shared" si="80"/>
        <v>0</v>
      </c>
      <c r="AG170" s="269">
        <f t="shared" si="80"/>
        <v>0</v>
      </c>
      <c r="AH170" s="269">
        <f t="shared" si="80"/>
        <v>0</v>
      </c>
      <c r="AI170" s="269">
        <f t="shared" si="80"/>
        <v>0</v>
      </c>
      <c r="AJ170" s="269">
        <f t="shared" si="80"/>
        <v>0</v>
      </c>
      <c r="AK170" s="269">
        <f t="shared" si="80"/>
        <v>0</v>
      </c>
      <c r="AL170" s="269">
        <f t="shared" si="80"/>
        <v>0</v>
      </c>
      <c r="AM170" s="269">
        <f t="shared" si="80"/>
        <v>0</v>
      </c>
      <c r="AN170" s="269">
        <f t="shared" si="80"/>
        <v>0</v>
      </c>
      <c r="AO170" s="269">
        <f t="shared" ref="AO170:AU170" si="81">IFERROR((AO$211*SUM(AO158:AO165)+AO$212*SUM(AO166:AO168))/SUM(AO158:AO168)/2,0)*AO169</f>
        <v>0</v>
      </c>
      <c r="AP170" s="269">
        <f t="shared" si="81"/>
        <v>0</v>
      </c>
      <c r="AQ170" s="269">
        <f t="shared" si="81"/>
        <v>0</v>
      </c>
      <c r="AR170" s="269">
        <f t="shared" si="81"/>
        <v>0</v>
      </c>
      <c r="AS170" s="269">
        <f t="shared" si="81"/>
        <v>0</v>
      </c>
      <c r="AT170" s="269">
        <f t="shared" si="81"/>
        <v>0</v>
      </c>
      <c r="AU170" s="269">
        <f t="shared" si="81"/>
        <v>0</v>
      </c>
      <c r="AV170" s="269">
        <f t="shared" ref="AV170:AW170" si="82">IFERROR((AV$211*SUM(AV158:AV165)+AV$212*SUM(AV166:AV168))/SUM(AV158:AV168)/2,0)*AV169</f>
        <v>0</v>
      </c>
      <c r="AW170" s="269">
        <f t="shared" si="82"/>
        <v>0</v>
      </c>
      <c r="AX170" s="470">
        <f>IFERROR((AX$211*SUM(AX158:AX165)+AX$212*SUM(AX166:AX168))/SUM(AX158:AX168)/2,0)*AX169</f>
        <v>0</v>
      </c>
    </row>
    <row r="171" spans="1:50" s="271" customFormat="1" x14ac:dyDescent="0.2">
      <c r="A171" s="247">
        <f>A158+1</f>
        <v>42550</v>
      </c>
      <c r="B171" s="248" t="s">
        <v>77</v>
      </c>
      <c r="C171" s="249">
        <f>SUMPRODUCT((Driver!$A$2:$A$17=$A171)*(DriverEmp=C$1),Driver!$C$2:$V$17)</f>
        <v>0</v>
      </c>
      <c r="D171" s="250">
        <f>SUMPRODUCT((Driver!$A$2:$A$17=$A171)*(DriverEmp=D$1),Driver!$C$2:$V$17)</f>
        <v>0</v>
      </c>
      <c r="E171" s="250">
        <f>SUMPRODUCT((Driver!$A$2:$A$17=$A171)*(DriverEmp=E$1),Driver!$C$2:$V$17)</f>
        <v>0</v>
      </c>
      <c r="F171" s="250">
        <f>SUMPRODUCT((Driver!$A$2:$A$17=$A171)*(DriverEmp=F$1),Driver!$C$2:$V$17)</f>
        <v>0</v>
      </c>
      <c r="G171" s="250">
        <f>SUMPRODUCT((Driver!$A$2:$A$17=$A171)*(DriverEmp=G$1),Driver!$C$2:$V$17)</f>
        <v>0</v>
      </c>
      <c r="H171" s="250">
        <f>SUMPRODUCT((Driver!$A$2:$A$17=$A171)*(DriverEmp=H$1),Driver!$C$2:$V$17)</f>
        <v>0</v>
      </c>
      <c r="I171" s="250">
        <f>SUMPRODUCT((Driver!$A$2:$A$17=$A171)*(DriverEmp=I$1),Driver!$C$2:$V$17)</f>
        <v>0</v>
      </c>
      <c r="J171" s="250">
        <f>SUMPRODUCT((Driver!$A$2:$A$17=$A171)*(DriverEmp=J$1),Driver!$C$2:$V$17)</f>
        <v>0</v>
      </c>
      <c r="K171" s="250">
        <f>SUMPRODUCT((Driver!$A$2:$A$17=$A171)*(DriverEmp=K$1),Driver!$C$2:$V$17)</f>
        <v>0</v>
      </c>
      <c r="L171" s="250">
        <f>SUMPRODUCT((Driver!$A$2:$A$17=$A171)*(DriverEmp=L$1),Driver!$C$2:$V$17)</f>
        <v>0</v>
      </c>
      <c r="M171" s="250">
        <f>SUMPRODUCT((Driver!$A$2:$A$17=$A171)*(DriverEmp=M$1),Driver!$C$2:$V$17)</f>
        <v>0</v>
      </c>
      <c r="N171" s="250">
        <f>SUMPRODUCT((Driver!$A$2:$A$17=$A171)*(DriverEmp=N$1),Driver!$C$2:$V$17)</f>
        <v>0</v>
      </c>
      <c r="O171" s="250">
        <f>SUMPRODUCT((Driver!$A$2:$A$17=$A171)*(DriverEmp=O$1),Driver!$C$2:$V$17)</f>
        <v>0</v>
      </c>
      <c r="P171" s="250">
        <f>SUMPRODUCT((Driver!$A$2:$A$17=$A171)*(DriverEmp=P$1),Driver!$C$2:$V$17)</f>
        <v>0</v>
      </c>
      <c r="Q171" s="250">
        <f>SUMPRODUCT((Driver!$A$2:$A$17=$A171)*(DriverEmp=Q$1),Driver!$C$2:$V$17)</f>
        <v>0</v>
      </c>
      <c r="R171" s="250">
        <f>SUMPRODUCT((Driver!$A$2:$A$17=$A171)*(DriverEmp=R$1),Driver!$C$2:$V$17)</f>
        <v>0</v>
      </c>
      <c r="S171" s="250">
        <f>SUMPRODUCT((Driver!$A$2:$A$17=$A171)*(DriverEmp=S$1),Driver!$C$2:$V$17)</f>
        <v>0</v>
      </c>
      <c r="T171" s="250">
        <f>SUMPRODUCT((Driver!$A$2:$A$17=$A171)*(DriverEmp=T$1),Driver!$C$2:$V$17)</f>
        <v>0</v>
      </c>
      <c r="U171" s="250">
        <f>SUMPRODUCT((Driver!$A$2:$A$17=$A171)*(DriverEmp=U$1),Driver!$C$2:$V$17)</f>
        <v>0</v>
      </c>
      <c r="V171" s="250">
        <f>SUMPRODUCT((Driver!$A$2:$A$17=$A171)*(DriverEmp=V$1),Driver!$C$2:$V$17)</f>
        <v>0</v>
      </c>
      <c r="W171" s="250">
        <f>SUMPRODUCT((Driver!$A$2:$A$17=$A171)*(DriverEmp=W$1),Driver!$C$2:$V$17)</f>
        <v>0</v>
      </c>
      <c r="X171" s="250">
        <f>SUMPRODUCT((Driver!$A$2:$A$17=$A171)*(DriverEmp=X$1),Driver!$C$2:$V$17)</f>
        <v>0</v>
      </c>
      <c r="Y171" s="250">
        <f>SUMPRODUCT((Driver!$A$2:$A$17=$A171)*(DriverEmp=Y$1),Driver!$C$2:$V$17)</f>
        <v>0</v>
      </c>
      <c r="Z171" s="250">
        <f>SUMPRODUCT((Driver!$A$2:$A$17=$A171)*(DriverEmp=Z$1),Driver!$C$2:$V$17)</f>
        <v>0</v>
      </c>
      <c r="AA171" s="250">
        <f>SUMPRODUCT((Driver!$A$2:$A$17=$A171)*(DriverEmp=AA$1),Driver!$C$2:$V$17)</f>
        <v>0</v>
      </c>
      <c r="AB171" s="250">
        <f>SUMPRODUCT((Driver!$A$2:$A$17=$A171)*(DriverEmp=AB$1),Driver!$C$2:$V$17)</f>
        <v>0</v>
      </c>
      <c r="AC171" s="250">
        <f>SUMPRODUCT((Driver!$A$2:$A$17=$A171)*(DriverEmp=AC$1),Driver!$C$2:$V$17)</f>
        <v>0</v>
      </c>
      <c r="AD171" s="250">
        <f>SUMPRODUCT((Driver!$A$2:$A$17=$A171)*(DriverEmp=AD$1),Driver!$C$2:$V$17)</f>
        <v>0</v>
      </c>
      <c r="AE171" s="250">
        <f>SUMPRODUCT((Driver!$A$2:$A$17=$A171)*(DriverEmp=AE$1),Driver!$C$2:$V$17)</f>
        <v>0</v>
      </c>
      <c r="AF171" s="250">
        <f>SUMPRODUCT((Driver!$A$2:$A$17=$A171)*(DriverEmp=AF$1),Driver!$C$2:$V$17)</f>
        <v>0</v>
      </c>
      <c r="AG171" s="250">
        <f>SUMPRODUCT((Driver!$A$2:$A$17=$A171)*(DriverEmp=AG$1),Driver!$C$2:$V$17)</f>
        <v>0</v>
      </c>
      <c r="AH171" s="250">
        <f>SUMPRODUCT((Driver!$A$2:$A$17=$A171)*(DriverEmp=AH$1),Driver!$C$2:$V$17)</f>
        <v>0</v>
      </c>
      <c r="AI171" s="250">
        <f>SUMPRODUCT((Driver!$A$2:$A$17=$A171)*(DriverEmp=AI$1),Driver!$C$2:$V$17)</f>
        <v>0</v>
      </c>
      <c r="AJ171" s="250">
        <f>SUMPRODUCT((Driver!$A$2:$A$17=$A171)*(DriverEmp=AJ$1),Driver!$C$2:$V$17)</f>
        <v>0</v>
      </c>
      <c r="AK171" s="250">
        <f>SUMPRODUCT((Driver!$A$2:$A$17=$A171)*(DriverEmp=AK$1),Driver!$C$2:$V$17)</f>
        <v>0</v>
      </c>
      <c r="AL171" s="250">
        <f>SUMPRODUCT((Driver!$A$2:$A$17=$A171)*(DriverEmp=AL$1),Driver!$C$2:$V$17)</f>
        <v>0</v>
      </c>
      <c r="AM171" s="250">
        <f>SUMPRODUCT((Driver!$A$2:$A$17=$A171)*(DriverEmp=AM$1),Driver!$C$2:$V$17)</f>
        <v>0</v>
      </c>
      <c r="AN171" s="250">
        <f>SUMPRODUCT((Driver!$A$2:$A$17=$A171)*(DriverEmp=AN$1),Driver!$C$2:$V$17)</f>
        <v>0</v>
      </c>
      <c r="AO171" s="250">
        <f>SUMPRODUCT((Driver!$A$2:$A$17=$A171)*(DriverEmp=AO$1),Driver!$C$2:$V$17)</f>
        <v>0</v>
      </c>
      <c r="AP171" s="250">
        <f>SUMPRODUCT((Driver!$A$2:$A$17=$A171)*(DriverEmp=AP$1),Driver!$C$2:$V$17)</f>
        <v>0</v>
      </c>
      <c r="AQ171" s="250">
        <f>SUMPRODUCT((Driver!$A$2:$A$17=$A171)*(DriverEmp=AQ$1),Driver!$C$2:$V$17)</f>
        <v>0</v>
      </c>
      <c r="AR171" s="250">
        <f>SUMPRODUCT((Driver!$A$2:$A$17=$A171)*(DriverEmp=AR$1),Driver!$C$2:$V$17)</f>
        <v>0</v>
      </c>
      <c r="AS171" s="250">
        <f>SUMPRODUCT((Driver!$A$2:$A$17=$A171)*(DriverEmp=AS$1),Driver!$C$2:$V$17)</f>
        <v>0</v>
      </c>
      <c r="AT171" s="250">
        <f>SUMPRODUCT((Driver!$A$2:$A$17=$A171)*(DriverEmp=AT$1),Driver!$C$2:$V$17)</f>
        <v>0</v>
      </c>
      <c r="AU171" s="250">
        <f>SUMPRODUCT((Driver!$A$2:$A$17=$A171)*(DriverEmp=AU$1),Driver!$C$2:$V$17)</f>
        <v>0</v>
      </c>
      <c r="AV171" s="250">
        <f>SUMPRODUCT((Driver!$A$2:$A$17=$A171)*(DriverEmp=AV$1),Driver!$C$2:$V$17)</f>
        <v>0</v>
      </c>
      <c r="AW171" s="250">
        <f>SUMPRODUCT((Driver!$A$2:$A$17=$A171)*(DriverEmp=AW$1),Driver!$C$2:$V$17)</f>
        <v>0</v>
      </c>
      <c r="AX171" s="467">
        <f>SUMPRODUCT((Driver!$A$2:$A$17=$A171)*(DriverEmp=AX$1),Driver!$C$2:$V$17)</f>
        <v>0</v>
      </c>
    </row>
    <row r="172" spans="1:50" s="271" customFormat="1" x14ac:dyDescent="0.2">
      <c r="A172" s="247">
        <f>A171</f>
        <v>42550</v>
      </c>
      <c r="B172" s="251" t="str">
        <f>Total!$H$1</f>
        <v>PP</v>
      </c>
      <c r="C172" s="249">
        <f>SUMPRODUCT((PP!$A$2:$A$80=$A172)*(PPEmp=C$1),PP!$D$2:$BD$80)</f>
        <v>3</v>
      </c>
      <c r="D172" s="250">
        <f>SUMPRODUCT((PP!$A$2:$A$80=$A172)*(PPEmp=D$1),PP!$D$2:$BD$80)</f>
        <v>0</v>
      </c>
      <c r="E172" s="250">
        <f>SUMPRODUCT((PP!$A$2:$A$80=$A172)*(PPEmp=E$1),PP!$D$2:$BD$80)</f>
        <v>2.75</v>
      </c>
      <c r="F172" s="250">
        <f>SUMPRODUCT((PP!$A$2:$A$80=$A172)*(PPEmp=F$1),PP!$D$2:$BD$80)</f>
        <v>0</v>
      </c>
      <c r="G172" s="250">
        <f>SUMPRODUCT((PP!$A$2:$A$80=$A172)*(PPEmp=G$1),PP!$D$2:$BD$80)</f>
        <v>0</v>
      </c>
      <c r="H172" s="250">
        <f>SUMPRODUCT((PP!$A$2:$A$80=$A172)*(PPEmp=H$1),PP!$D$2:$BD$80)</f>
        <v>0</v>
      </c>
      <c r="I172" s="250">
        <f>SUMPRODUCT((PP!$A$2:$A$80=$A172)*(PPEmp=I$1),PP!$D$2:$BD$80)</f>
        <v>0</v>
      </c>
      <c r="J172" s="250">
        <f>SUMPRODUCT((PP!$A$2:$A$80=$A172)*(PPEmp=J$1),PP!$D$2:$BD$80)</f>
        <v>0</v>
      </c>
      <c r="K172" s="250">
        <f>SUMPRODUCT((PP!$A$2:$A$80=$A172)*(PPEmp=K$1),PP!$D$2:$BD$80)</f>
        <v>0</v>
      </c>
      <c r="L172" s="250">
        <f>SUMPRODUCT((PP!$A$2:$A$80=$A172)*(PPEmp=L$1),PP!$D$2:$BD$80)</f>
        <v>3</v>
      </c>
      <c r="M172" s="250">
        <f>SUMPRODUCT((PP!$A$2:$A$80=$A172)*(PPEmp=M$1),PP!$D$2:$BD$80)</f>
        <v>0</v>
      </c>
      <c r="N172" s="250">
        <f>SUMPRODUCT((PP!$A$2:$A$80=$A172)*(PPEmp=N$1),PP!$D$2:$BD$80)</f>
        <v>0</v>
      </c>
      <c r="O172" s="250">
        <f>SUMPRODUCT((PP!$A$2:$A$80=$A172)*(PPEmp=O$1),PP!$D$2:$BD$80)</f>
        <v>0</v>
      </c>
      <c r="P172" s="250">
        <f>SUMPRODUCT((PP!$A$2:$A$80=$A172)*(PPEmp=P$1),PP!$D$2:$BD$80)</f>
        <v>0</v>
      </c>
      <c r="Q172" s="250">
        <f>SUMPRODUCT((PP!$A$2:$A$80=$A172)*(PPEmp=Q$1),PP!$D$2:$BD$80)</f>
        <v>0</v>
      </c>
      <c r="R172" s="250">
        <f>SUMPRODUCT((PP!$A$2:$A$80=$A172)*(PPEmp=R$1),PP!$D$2:$BD$80)</f>
        <v>0</v>
      </c>
      <c r="S172" s="250">
        <f>SUMPRODUCT((PP!$A$2:$A$80=$A172)*(PPEmp=S$1),PP!$D$2:$BD$80)</f>
        <v>0</v>
      </c>
      <c r="T172" s="250">
        <f>SUMPRODUCT((PP!$A$2:$A$80=$A172)*(PPEmp=T$1),PP!$D$2:$BD$80)</f>
        <v>0</v>
      </c>
      <c r="U172" s="250">
        <f>SUMPRODUCT((PP!$A$2:$A$80=$A172)*(PPEmp=U$1),PP!$D$2:$BD$80)</f>
        <v>0</v>
      </c>
      <c r="V172" s="250">
        <f>SUMPRODUCT((PP!$A$2:$A$80=$A172)*(PPEmp=V$1),PP!$D$2:$BD$80)</f>
        <v>0</v>
      </c>
      <c r="W172" s="250">
        <f>SUMPRODUCT((PP!$A$2:$A$80=$A172)*(PPEmp=W$1),PP!$D$2:$BD$80)</f>
        <v>3</v>
      </c>
      <c r="X172" s="250">
        <f>SUMPRODUCT((PP!$A$2:$A$80=$A172)*(PPEmp=X$1),PP!$D$2:$BD$80)</f>
        <v>0</v>
      </c>
      <c r="Y172" s="250">
        <f>SUMPRODUCT((PP!$A$2:$A$80=$A172)*(PPEmp=Y$1),PP!$D$2:$BD$80)</f>
        <v>0</v>
      </c>
      <c r="Z172" s="250">
        <f>SUMPRODUCT((PP!$A$2:$A$80=$A172)*(PPEmp=Z$1),PP!$D$2:$BD$80)</f>
        <v>0</v>
      </c>
      <c r="AA172" s="250">
        <f>SUMPRODUCT((PP!$A$2:$A$80=$A172)*(PPEmp=AA$1),PP!$D$2:$BD$80)</f>
        <v>0</v>
      </c>
      <c r="AB172" s="250">
        <f>SUMPRODUCT((PP!$A$2:$A$80=$A172)*(PPEmp=AB$1),PP!$D$2:$BD$80)</f>
        <v>0</v>
      </c>
      <c r="AC172" s="250">
        <f>SUMPRODUCT((PP!$A$2:$A$80=$A172)*(PPEmp=AC$1),PP!$D$2:$BD$80)</f>
        <v>0</v>
      </c>
      <c r="AD172" s="250">
        <f>SUMPRODUCT((PP!$A$2:$A$80=$A172)*(PPEmp=AD$1),PP!$D$2:$BD$80)</f>
        <v>0</v>
      </c>
      <c r="AE172" s="250">
        <f>SUMPRODUCT((PP!$A$2:$A$80=$A172)*(PPEmp=AE$1),PP!$D$2:$BD$80)</f>
        <v>0</v>
      </c>
      <c r="AF172" s="250">
        <f>SUMPRODUCT((PP!$A$2:$A$80=$A172)*(PPEmp=AF$1),PP!$D$2:$BD$80)</f>
        <v>0</v>
      </c>
      <c r="AG172" s="250">
        <f>SUMPRODUCT((PP!$A$2:$A$80=$A172)*(PPEmp=AG$1),PP!$D$2:$BD$80)</f>
        <v>0</v>
      </c>
      <c r="AH172" s="250">
        <f>SUMPRODUCT((PP!$A$2:$A$80=$A172)*(PPEmp=AH$1),PP!$D$2:$BD$80)</f>
        <v>0</v>
      </c>
      <c r="AI172" s="250">
        <f>SUMPRODUCT((PP!$A$2:$A$80=$A172)*(PPEmp=AI$1),PP!$D$2:$BD$80)</f>
        <v>0</v>
      </c>
      <c r="AJ172" s="250">
        <f>SUMPRODUCT((PP!$A$2:$A$80=$A172)*(PPEmp=AJ$1),PP!$D$2:$BD$80)</f>
        <v>0</v>
      </c>
      <c r="AK172" s="250">
        <f>SUMPRODUCT((PP!$A$2:$A$80=$A172)*(PPEmp=AK$1),PP!$D$2:$BD$80)</f>
        <v>0</v>
      </c>
      <c r="AL172" s="250">
        <f>SUMPRODUCT((PP!$A$2:$A$80=$A172)*(PPEmp=AL$1),PP!$D$2:$BD$80)</f>
        <v>0</v>
      </c>
      <c r="AM172" s="250">
        <f>SUMPRODUCT((PP!$A$2:$A$80=$A172)*(PPEmp=AM$1),PP!$D$2:$BD$80)</f>
        <v>0</v>
      </c>
      <c r="AN172" s="250">
        <f>SUMPRODUCT((PP!$A$2:$A$80=$A172)*(PPEmp=AN$1),PP!$D$2:$BD$80)</f>
        <v>0</v>
      </c>
      <c r="AO172" s="250">
        <f>SUMPRODUCT((PP!$A$2:$A$80=$A172)*(PPEmp=AO$1),PP!$D$2:$BD$80)</f>
        <v>0</v>
      </c>
      <c r="AP172" s="250">
        <f>SUMPRODUCT((PP!$A$2:$A$80=$A172)*(PPEmp=AP$1),PP!$D$2:$BD$80)</f>
        <v>0</v>
      </c>
      <c r="AQ172" s="250">
        <f>SUMPRODUCT((PP!$A$2:$A$80=$A172)*(PPEmp=AQ$1),PP!$D$2:$BD$80)</f>
        <v>0</v>
      </c>
      <c r="AR172" s="250">
        <f>SUMPRODUCT((PP!$A$2:$A$80=$A172)*(PPEmp=AR$1),PP!$D$2:$BD$80)</f>
        <v>0</v>
      </c>
      <c r="AS172" s="250">
        <f>SUMPRODUCT((PP!$A$2:$A$80=$A172)*(PPEmp=AS$1),PP!$D$2:$BD$80)</f>
        <v>0</v>
      </c>
      <c r="AT172" s="250">
        <f>SUMPRODUCT((PP!$A$2:$A$80=$A172)*(PPEmp=AT$1),PP!$D$2:$BD$80)</f>
        <v>0</v>
      </c>
      <c r="AU172" s="250">
        <f>SUMPRODUCT((PP!$A$2:$A$80=$A172)*(PPEmp=AU$1),PP!$D$2:$BD$80)</f>
        <v>0</v>
      </c>
      <c r="AV172" s="250">
        <f>SUMPRODUCT((PP!$A$2:$A$80=$A172)*(PPEmp=AV$1),PP!$D$2:$BD$80)</f>
        <v>0</v>
      </c>
      <c r="AW172" s="250">
        <f>SUMPRODUCT((PP!$A$2:$A$80=$A172)*(PPEmp=AW$1),PP!$D$2:$BD$80)</f>
        <v>0</v>
      </c>
      <c r="AX172" s="467">
        <f>SUMPRODUCT((PP!$A$2:$A$80=$A172)*(PPEmp=AX$1),PP!$D$2:$BD$80)</f>
        <v>0</v>
      </c>
    </row>
    <row r="173" spans="1:50" s="271" customFormat="1" x14ac:dyDescent="0.2">
      <c r="A173" s="247">
        <f t="shared" si="76"/>
        <v>42550</v>
      </c>
      <c r="B173" s="252" t="str">
        <f>Total!$J$1</f>
        <v>FH</v>
      </c>
      <c r="C173" s="249">
        <f>SUMPRODUCT((FH!$A$2:$A$97=$A173)*(FHEmp=C$1),FH!$E$2:$AZ$97)</f>
        <v>0</v>
      </c>
      <c r="D173" s="250">
        <f>SUMPRODUCT((FH!$A$2:$A$97=$A173)*(FHEmp=D$1),FH!$E$2:$AZ$97)</f>
        <v>0</v>
      </c>
      <c r="E173" s="250">
        <f>SUMPRODUCT((FH!$A$2:$A$97=$A173)*(FHEmp=E$1),FH!$E$2:$AZ$97)</f>
        <v>0</v>
      </c>
      <c r="F173" s="250">
        <f>SUMPRODUCT((FH!$A$2:$A$97=$A173)*(FHEmp=F$1),FH!$E$2:$AZ$97)</f>
        <v>0</v>
      </c>
      <c r="G173" s="250">
        <f>SUMPRODUCT((FH!$A$2:$A$97=$A173)*(FHEmp=G$1),FH!$E$2:$AZ$97)</f>
        <v>0</v>
      </c>
      <c r="H173" s="250">
        <f>SUMPRODUCT((FH!$A$2:$A$97=$A173)*(FHEmp=H$1),FH!$E$2:$AZ$97)</f>
        <v>0</v>
      </c>
      <c r="I173" s="250">
        <f>SUMPRODUCT((FH!$A$2:$A$97=$A173)*(FHEmp=I$1),FH!$E$2:$AZ$97)</f>
        <v>0</v>
      </c>
      <c r="J173" s="250">
        <f>SUMPRODUCT((FH!$A$2:$A$97=$A173)*(FHEmp=J$1),FH!$E$2:$AZ$97)</f>
        <v>0</v>
      </c>
      <c r="K173" s="250">
        <f>SUMPRODUCT((FH!$A$2:$A$97=$A173)*(FHEmp=K$1),FH!$E$2:$AZ$97)</f>
        <v>0</v>
      </c>
      <c r="L173" s="250">
        <f>SUMPRODUCT((FH!$A$2:$A$97=$A173)*(FHEmp=L$1),FH!$E$2:$AZ$97)</f>
        <v>0</v>
      </c>
      <c r="M173" s="250">
        <f>SUMPRODUCT((FH!$A$2:$A$97=$A173)*(FHEmp=M$1),FH!$E$2:$AZ$97)</f>
        <v>0</v>
      </c>
      <c r="N173" s="250">
        <f>SUMPRODUCT((FH!$A$2:$A$97=$A173)*(FHEmp=N$1),FH!$E$2:$AZ$97)</f>
        <v>0</v>
      </c>
      <c r="O173" s="250">
        <f>SUMPRODUCT((FH!$A$2:$A$97=$A173)*(FHEmp=O$1),FH!$E$2:$AZ$97)</f>
        <v>0</v>
      </c>
      <c r="P173" s="250">
        <f>SUMPRODUCT((FH!$A$2:$A$97=$A173)*(FHEmp=P$1),FH!$E$2:$AZ$97)</f>
        <v>0</v>
      </c>
      <c r="Q173" s="250">
        <f>SUMPRODUCT((FH!$A$2:$A$97=$A173)*(FHEmp=Q$1),FH!$E$2:$AZ$97)</f>
        <v>0</v>
      </c>
      <c r="R173" s="250">
        <f>SUMPRODUCT((FH!$A$2:$A$97=$A173)*(FHEmp=R$1),FH!$E$2:$AZ$97)</f>
        <v>0</v>
      </c>
      <c r="S173" s="250">
        <f>SUMPRODUCT((FH!$A$2:$A$97=$A173)*(FHEmp=S$1),FH!$E$2:$AZ$97)</f>
        <v>0</v>
      </c>
      <c r="T173" s="250">
        <f>SUMPRODUCT((FH!$A$2:$A$97=$A173)*(FHEmp=T$1),FH!$E$2:$AZ$97)</f>
        <v>0</v>
      </c>
      <c r="U173" s="250">
        <f>SUMPRODUCT((FH!$A$2:$A$97=$A173)*(FHEmp=U$1),FH!$E$2:$AZ$97)</f>
        <v>0</v>
      </c>
      <c r="V173" s="250">
        <f>SUMPRODUCT((FH!$A$2:$A$97=$A173)*(FHEmp=V$1),FH!$E$2:$AZ$97)</f>
        <v>0</v>
      </c>
      <c r="W173" s="250">
        <f>SUMPRODUCT((FH!$A$2:$A$97=$A173)*(FHEmp=W$1),FH!$E$2:$AZ$97)</f>
        <v>0</v>
      </c>
      <c r="X173" s="250">
        <f>SUMPRODUCT((FH!$A$2:$A$97=$A173)*(FHEmp=X$1),FH!$E$2:$AZ$97)</f>
        <v>0</v>
      </c>
      <c r="Y173" s="250">
        <f>SUMPRODUCT((FH!$A$2:$A$97=$A173)*(FHEmp=Y$1),FH!$E$2:$AZ$97)</f>
        <v>0</v>
      </c>
      <c r="Z173" s="250">
        <f>SUMPRODUCT((FH!$A$2:$A$97=$A173)*(FHEmp=Z$1),FH!$E$2:$AZ$97)</f>
        <v>0</v>
      </c>
      <c r="AA173" s="250">
        <f>SUMPRODUCT((FH!$A$2:$A$97=$A173)*(FHEmp=AA$1),FH!$E$2:$AZ$97)</f>
        <v>0</v>
      </c>
      <c r="AB173" s="250">
        <f>SUMPRODUCT((FH!$A$2:$A$97=$A173)*(FHEmp=AB$1),FH!$E$2:$AZ$97)</f>
        <v>0</v>
      </c>
      <c r="AC173" s="250">
        <f>SUMPRODUCT((FH!$A$2:$A$97=$A173)*(FHEmp=AC$1),FH!$E$2:$AZ$97)</f>
        <v>0</v>
      </c>
      <c r="AD173" s="250">
        <f>SUMPRODUCT((FH!$A$2:$A$97=$A173)*(FHEmp=AD$1),FH!$E$2:$AZ$97)</f>
        <v>0</v>
      </c>
      <c r="AE173" s="250">
        <f>SUMPRODUCT((FH!$A$2:$A$97=$A173)*(FHEmp=AE$1),FH!$E$2:$AZ$97)</f>
        <v>0</v>
      </c>
      <c r="AF173" s="250">
        <f>SUMPRODUCT((FH!$A$2:$A$97=$A173)*(FHEmp=AF$1),FH!$E$2:$AZ$97)</f>
        <v>0</v>
      </c>
      <c r="AG173" s="250">
        <f>SUMPRODUCT((FH!$A$2:$A$97=$A173)*(FHEmp=AG$1),FH!$E$2:$AZ$97)</f>
        <v>0</v>
      </c>
      <c r="AH173" s="250">
        <f>SUMPRODUCT((FH!$A$2:$A$97=$A173)*(FHEmp=AH$1),FH!$E$2:$AZ$97)</f>
        <v>0</v>
      </c>
      <c r="AI173" s="250">
        <f>SUMPRODUCT((FH!$A$2:$A$97=$A173)*(FHEmp=AI$1),FH!$E$2:$AZ$97)</f>
        <v>0</v>
      </c>
      <c r="AJ173" s="250">
        <f>SUMPRODUCT((FH!$A$2:$A$97=$A173)*(FHEmp=AJ$1),FH!$E$2:$AZ$97)</f>
        <v>0</v>
      </c>
      <c r="AK173" s="250">
        <f>SUMPRODUCT((FH!$A$2:$A$97=$A173)*(FHEmp=AK$1),FH!$E$2:$AZ$97)</f>
        <v>0</v>
      </c>
      <c r="AL173" s="250">
        <f>SUMPRODUCT((FH!$A$2:$A$97=$A173)*(FHEmp=AL$1),FH!$E$2:$AZ$97)</f>
        <v>0</v>
      </c>
      <c r="AM173" s="250">
        <f>SUMPRODUCT((FH!$A$2:$A$97=$A173)*(FHEmp=AM$1),FH!$E$2:$AZ$97)</f>
        <v>0</v>
      </c>
      <c r="AN173" s="250">
        <f>SUMPRODUCT((FH!$A$2:$A$97=$A173)*(FHEmp=AN$1),FH!$E$2:$AZ$97)</f>
        <v>0</v>
      </c>
      <c r="AO173" s="250">
        <f>SUMPRODUCT((FH!$A$2:$A$97=$A173)*(FHEmp=AO$1),FH!$E$2:$AZ$97)</f>
        <v>0</v>
      </c>
      <c r="AP173" s="250">
        <f>SUMPRODUCT((FH!$A$2:$A$97=$A173)*(FHEmp=AP$1),FH!$E$2:$AZ$97)</f>
        <v>0</v>
      </c>
      <c r="AQ173" s="250">
        <f>SUMPRODUCT((FH!$A$2:$A$97=$A173)*(FHEmp=AQ$1),FH!$E$2:$AZ$97)</f>
        <v>0</v>
      </c>
      <c r="AR173" s="250">
        <f>SUMPRODUCT((FH!$A$2:$A$97=$A173)*(FHEmp=AR$1),FH!$E$2:$AZ$97)</f>
        <v>0</v>
      </c>
      <c r="AS173" s="250">
        <f>SUMPRODUCT((FH!$A$2:$A$97=$A173)*(FHEmp=AS$1),FH!$E$2:$AZ$97)</f>
        <v>0</v>
      </c>
      <c r="AT173" s="250">
        <f>SUMPRODUCT((FH!$A$2:$A$97=$A173)*(FHEmp=AT$1),FH!$E$2:$AZ$97)</f>
        <v>0</v>
      </c>
      <c r="AU173" s="250">
        <f>SUMPRODUCT((FH!$A$2:$A$97=$A173)*(FHEmp=AU$1),FH!$E$2:$AZ$97)</f>
        <v>0</v>
      </c>
      <c r="AV173" s="250">
        <f>SUMPRODUCT((FH!$A$2:$A$97=$A173)*(FHEmp=AV$1),FH!$E$2:$AZ$97)</f>
        <v>0</v>
      </c>
      <c r="AW173" s="250">
        <f>SUMPRODUCT((FH!$A$2:$A$97=$A173)*(FHEmp=AW$1),FH!$E$2:$AZ$97)</f>
        <v>0</v>
      </c>
      <c r="AX173" s="467">
        <f>SUMPRODUCT((FH!$A$2:$A$97=$A173)*(FHEmp=AX$1),FH!$E$2:$AZ$97)</f>
        <v>0</v>
      </c>
    </row>
    <row r="174" spans="1:50" s="271" customFormat="1" x14ac:dyDescent="0.2">
      <c r="A174" s="247">
        <f t="shared" si="76"/>
        <v>42550</v>
      </c>
      <c r="B174" s="253" t="str">
        <f>Total!$K$1</f>
        <v>T22</v>
      </c>
      <c r="C174" s="249">
        <f>SUMPRODUCT(('T22'!$A$2:$A$97=$A174)*(T22Emp=C$1),'T22'!$E$2:$AZ$97)</f>
        <v>0</v>
      </c>
      <c r="D174" s="250">
        <f>SUMPRODUCT(('T22'!$A$2:$A$97=$A174)*(T22Emp=D$1),'T22'!$E$2:$AZ$97)</f>
        <v>0</v>
      </c>
      <c r="E174" s="250">
        <f>SUMPRODUCT(('T22'!$A$2:$A$97=$A174)*(T22Emp=E$1),'T22'!$E$2:$AZ$97)</f>
        <v>0</v>
      </c>
      <c r="F174" s="250">
        <f>SUMPRODUCT(('T22'!$A$2:$A$97=$A174)*(T22Emp=F$1),'T22'!$E$2:$AZ$97)</f>
        <v>0</v>
      </c>
      <c r="G174" s="250">
        <f>SUMPRODUCT(('T22'!$A$2:$A$97=$A174)*(T22Emp=G$1),'T22'!$E$2:$AZ$97)</f>
        <v>0</v>
      </c>
      <c r="H174" s="250">
        <f>SUMPRODUCT(('T22'!$A$2:$A$97=$A174)*(T22Emp=H$1),'T22'!$E$2:$AZ$97)</f>
        <v>0</v>
      </c>
      <c r="I174" s="250">
        <f>SUMPRODUCT(('T22'!$A$2:$A$97=$A174)*(T22Emp=I$1),'T22'!$E$2:$AZ$97)</f>
        <v>0</v>
      </c>
      <c r="J174" s="250">
        <f>SUMPRODUCT(('T22'!$A$2:$A$97=$A174)*(T22Emp=J$1),'T22'!$E$2:$AZ$97)</f>
        <v>0</v>
      </c>
      <c r="K174" s="250">
        <f>SUMPRODUCT(('T22'!$A$2:$A$97=$A174)*(T22Emp=K$1),'T22'!$E$2:$AZ$97)</f>
        <v>0</v>
      </c>
      <c r="L174" s="250">
        <f>SUMPRODUCT(('T22'!$A$2:$A$97=$A174)*(T22Emp=L$1),'T22'!$E$2:$AZ$97)</f>
        <v>0</v>
      </c>
      <c r="M174" s="250">
        <f>SUMPRODUCT(('T22'!$A$2:$A$97=$A174)*(T22Emp=M$1),'T22'!$E$2:$AZ$97)</f>
        <v>0</v>
      </c>
      <c r="N174" s="250">
        <f>SUMPRODUCT(('T22'!$A$2:$A$97=$A174)*(T22Emp=N$1),'T22'!$E$2:$AZ$97)</f>
        <v>0</v>
      </c>
      <c r="O174" s="250">
        <f>SUMPRODUCT(('T22'!$A$2:$A$97=$A174)*(T22Emp=O$1),'T22'!$E$2:$AZ$97)</f>
        <v>0</v>
      </c>
      <c r="P174" s="250">
        <f>SUMPRODUCT(('T22'!$A$2:$A$97=$A174)*(T22Emp=P$1),'T22'!$E$2:$AZ$97)</f>
        <v>0</v>
      </c>
      <c r="Q174" s="250">
        <f>SUMPRODUCT(('T22'!$A$2:$A$97=$A174)*(T22Emp=Q$1),'T22'!$E$2:$AZ$97)</f>
        <v>0</v>
      </c>
      <c r="R174" s="250">
        <f>SUMPRODUCT(('T22'!$A$2:$A$97=$A174)*(T22Emp=R$1),'T22'!$E$2:$AZ$97)</f>
        <v>0</v>
      </c>
      <c r="S174" s="250">
        <f>SUMPRODUCT(('T22'!$A$2:$A$97=$A174)*(T22Emp=S$1),'T22'!$E$2:$AZ$97)</f>
        <v>0</v>
      </c>
      <c r="T174" s="250">
        <f>SUMPRODUCT(('T22'!$A$2:$A$97=$A174)*(T22Emp=T$1),'T22'!$E$2:$AZ$97)</f>
        <v>0</v>
      </c>
      <c r="U174" s="250">
        <f>SUMPRODUCT(('T22'!$A$2:$A$97=$A174)*(T22Emp=U$1),'T22'!$E$2:$AZ$97)</f>
        <v>0</v>
      </c>
      <c r="V174" s="250">
        <f>SUMPRODUCT(('T22'!$A$2:$A$97=$A174)*(T22Emp=V$1),'T22'!$E$2:$AZ$97)</f>
        <v>0</v>
      </c>
      <c r="W174" s="250">
        <f>SUMPRODUCT(('T22'!$A$2:$A$97=$A174)*(T22Emp=W$1),'T22'!$E$2:$AZ$97)</f>
        <v>0</v>
      </c>
      <c r="X174" s="250">
        <f>SUMPRODUCT(('T22'!$A$2:$A$97=$A174)*(T22Emp=X$1),'T22'!$E$2:$AZ$97)</f>
        <v>0</v>
      </c>
      <c r="Y174" s="250">
        <f>SUMPRODUCT(('T22'!$A$2:$A$97=$A174)*(T22Emp=Y$1),'T22'!$E$2:$AZ$97)</f>
        <v>0</v>
      </c>
      <c r="Z174" s="250">
        <f>SUMPRODUCT(('T22'!$A$2:$A$97=$A174)*(T22Emp=Z$1),'T22'!$E$2:$AZ$97)</f>
        <v>0</v>
      </c>
      <c r="AA174" s="250">
        <f>SUMPRODUCT(('T22'!$A$2:$A$97=$A174)*(T22Emp=AA$1),'T22'!$E$2:$AZ$97)</f>
        <v>0</v>
      </c>
      <c r="AB174" s="250">
        <f>SUMPRODUCT(('T22'!$A$2:$A$97=$A174)*(T22Emp=AB$1),'T22'!$E$2:$AZ$97)</f>
        <v>0</v>
      </c>
      <c r="AC174" s="250">
        <f>SUMPRODUCT(('T22'!$A$2:$A$97=$A174)*(T22Emp=AC$1),'T22'!$E$2:$AZ$97)</f>
        <v>0</v>
      </c>
      <c r="AD174" s="250">
        <f>SUMPRODUCT(('T22'!$A$2:$A$97=$A174)*(T22Emp=AD$1),'T22'!$E$2:$AZ$97)</f>
        <v>0</v>
      </c>
      <c r="AE174" s="250">
        <f>SUMPRODUCT(('T22'!$A$2:$A$97=$A174)*(T22Emp=AE$1),'T22'!$E$2:$AZ$97)</f>
        <v>0</v>
      </c>
      <c r="AF174" s="250">
        <f>SUMPRODUCT(('T22'!$A$2:$A$97=$A174)*(T22Emp=AF$1),'T22'!$E$2:$AZ$97)</f>
        <v>0</v>
      </c>
      <c r="AG174" s="250">
        <f>SUMPRODUCT(('T22'!$A$2:$A$97=$A174)*(T22Emp=AG$1),'T22'!$E$2:$AZ$97)</f>
        <v>0</v>
      </c>
      <c r="AH174" s="250">
        <f>SUMPRODUCT(('T22'!$A$2:$A$97=$A174)*(T22Emp=AH$1),'T22'!$E$2:$AZ$97)</f>
        <v>0</v>
      </c>
      <c r="AI174" s="250">
        <f>SUMPRODUCT(('T22'!$A$2:$A$97=$A174)*(T22Emp=AI$1),'T22'!$E$2:$AZ$97)</f>
        <v>0</v>
      </c>
      <c r="AJ174" s="250">
        <f>SUMPRODUCT(('T22'!$A$2:$A$97=$A174)*(T22Emp=AJ$1),'T22'!$E$2:$AZ$97)</f>
        <v>0</v>
      </c>
      <c r="AK174" s="250">
        <f>SUMPRODUCT(('T22'!$A$2:$A$97=$A174)*(T22Emp=AK$1),'T22'!$E$2:$AZ$97)</f>
        <v>0</v>
      </c>
      <c r="AL174" s="250">
        <f>SUMPRODUCT(('T22'!$A$2:$A$97=$A174)*(T22Emp=AL$1),'T22'!$E$2:$AZ$97)</f>
        <v>0</v>
      </c>
      <c r="AM174" s="250">
        <f>SUMPRODUCT(('T22'!$A$2:$A$97=$A174)*(T22Emp=AM$1),'T22'!$E$2:$AZ$97)</f>
        <v>0</v>
      </c>
      <c r="AN174" s="250">
        <f>SUMPRODUCT(('T22'!$A$2:$A$97=$A174)*(T22Emp=AN$1),'T22'!$E$2:$AZ$97)</f>
        <v>0</v>
      </c>
      <c r="AO174" s="250">
        <f>SUMPRODUCT(('T22'!$A$2:$A$97=$A174)*(T22Emp=AO$1),'T22'!$E$2:$AZ$97)</f>
        <v>0</v>
      </c>
      <c r="AP174" s="250">
        <f>SUMPRODUCT(('T22'!$A$2:$A$97=$A174)*(T22Emp=AP$1),'T22'!$E$2:$AZ$97)</f>
        <v>0</v>
      </c>
      <c r="AQ174" s="250">
        <f>SUMPRODUCT(('T22'!$A$2:$A$97=$A174)*(T22Emp=AQ$1),'T22'!$E$2:$AZ$97)</f>
        <v>0</v>
      </c>
      <c r="AR174" s="250">
        <f>SUMPRODUCT(('T22'!$A$2:$A$97=$A174)*(T22Emp=AR$1),'T22'!$E$2:$AZ$97)</f>
        <v>0</v>
      </c>
      <c r="AS174" s="250">
        <f>SUMPRODUCT(('T22'!$A$2:$A$97=$A174)*(T22Emp=AS$1),'T22'!$E$2:$AZ$97)</f>
        <v>0</v>
      </c>
      <c r="AT174" s="250">
        <f>SUMPRODUCT(('T22'!$A$2:$A$97=$A174)*(T22Emp=AT$1),'T22'!$E$2:$AZ$97)</f>
        <v>0</v>
      </c>
      <c r="AU174" s="250">
        <f>SUMPRODUCT(('T22'!$A$2:$A$97=$A174)*(T22Emp=AU$1),'T22'!$E$2:$AZ$97)</f>
        <v>0</v>
      </c>
      <c r="AV174" s="250">
        <f>SUMPRODUCT(('T22'!$A$2:$A$97=$A174)*(T22Emp=AV$1),'T22'!$E$2:$AZ$97)</f>
        <v>0</v>
      </c>
      <c r="AW174" s="250">
        <f>SUMPRODUCT(('T22'!$A$2:$A$97=$A174)*(T22Emp=AW$1),'T22'!$E$2:$AZ$97)</f>
        <v>0</v>
      </c>
      <c r="AX174" s="467">
        <f>SUMPRODUCT(('T22'!$A$2:$A$97=$A174)*(T22Emp=AX$1),'T22'!$E$2:$AZ$97)</f>
        <v>0</v>
      </c>
    </row>
    <row r="175" spans="1:50" s="271" customFormat="1" x14ac:dyDescent="0.2">
      <c r="A175" s="247">
        <f t="shared" si="76"/>
        <v>42550</v>
      </c>
      <c r="B175" s="254" t="str">
        <f>Total!$L$1</f>
        <v>RF</v>
      </c>
      <c r="C175" s="249">
        <f>SUMPRODUCT((RF!$A$2:$A$17=$A175)*(RFEmp=C$1)*(RF!$H$21:$AO$21="RF Valet"),RF!$H$2:$AO$17)</f>
        <v>0</v>
      </c>
      <c r="D175" s="250">
        <f>SUMPRODUCT((RF!$A$2:$A$17=$A175)*(RFEmp=D$1)*(RF!$H$21:$AO$21="RF Valet"),RF!$H$2:$AO$17)</f>
        <v>0</v>
      </c>
      <c r="E175" s="250">
        <f>SUMPRODUCT((RF!$A$2:$A$17=$A175)*(RFEmp=E$1)*(RF!$H$21:$AO$21="RF Valet"),RF!$H$2:$AO$17)</f>
        <v>0</v>
      </c>
      <c r="F175" s="250">
        <f>SUMPRODUCT((RF!$A$2:$A$17=$A175)*(RFEmp=F$1)*(RF!$H$21:$AO$21="RF Valet"),RF!$H$2:$AO$17)</f>
        <v>0</v>
      </c>
      <c r="G175" s="250">
        <f>SUMPRODUCT((RF!$A$2:$A$17=$A175)*(RFEmp=G$1)*(RF!$H$21:$AO$21="RF Valet"),RF!$H$2:$AO$17)</f>
        <v>0</v>
      </c>
      <c r="H175" s="250">
        <f>SUMPRODUCT((RF!$A$2:$A$17=$A175)*(RFEmp=H$1)*(RF!$H$21:$AO$21="RF Valet"),RF!$H$2:$AO$17)</f>
        <v>0</v>
      </c>
      <c r="I175" s="250">
        <f>SUMPRODUCT((RF!$A$2:$A$17=$A175)*(RFEmp=I$1)*(RF!$H$21:$AO$21="RF Valet"),RF!$H$2:$AO$17)</f>
        <v>0</v>
      </c>
      <c r="J175" s="250">
        <f>SUMPRODUCT((RF!$A$2:$A$17=$A175)*(RFEmp=J$1)*(RF!$H$21:$AO$21="RF Valet"),RF!$H$2:$AO$17)</f>
        <v>0</v>
      </c>
      <c r="K175" s="250">
        <f>SUMPRODUCT((RF!$A$2:$A$17=$A175)*(RFEmp=K$1)*(RF!$H$21:$AO$21="RF Valet"),RF!$H$2:$AO$17)</f>
        <v>0</v>
      </c>
      <c r="L175" s="250">
        <f>SUMPRODUCT((RF!$A$2:$A$17=$A175)*(RFEmp=L$1)*(RF!$H$21:$AO$21="RF Valet"),RF!$H$2:$AO$17)</f>
        <v>0</v>
      </c>
      <c r="M175" s="250">
        <f>SUMPRODUCT((RF!$A$2:$A$17=$A175)*(RFEmp=M$1)*(RF!$H$21:$AO$21="RF Valet"),RF!$H$2:$AO$17)</f>
        <v>0</v>
      </c>
      <c r="N175" s="250">
        <f>SUMPRODUCT((RF!$A$2:$A$17=$A175)*(RFEmp=N$1)*(RF!$H$21:$AO$21="RF Valet"),RF!$H$2:$AO$17)</f>
        <v>0</v>
      </c>
      <c r="O175" s="250">
        <f>SUMPRODUCT((RF!$A$2:$A$17=$A175)*(RFEmp=O$1)*(RF!$H$21:$AO$21="RF Valet"),RF!$H$2:$AO$17)</f>
        <v>0</v>
      </c>
      <c r="P175" s="250">
        <f>SUMPRODUCT((RF!$A$2:$A$17=$A175)*(RFEmp=P$1)*(RF!$H$21:$AO$21="RF Valet"),RF!$H$2:$AO$17)</f>
        <v>0</v>
      </c>
      <c r="Q175" s="250">
        <f>SUMPRODUCT((RF!$A$2:$A$17=$A175)*(RFEmp=Q$1)*(RF!$H$21:$AO$21="RF Valet"),RF!$H$2:$AO$17)</f>
        <v>0</v>
      </c>
      <c r="R175" s="250">
        <f>SUMPRODUCT((RF!$A$2:$A$17=$A175)*(RFEmp=R$1)*(RF!$H$21:$AO$21="RF Valet"),RF!$H$2:$AO$17)</f>
        <v>0</v>
      </c>
      <c r="S175" s="250">
        <f>SUMPRODUCT((RF!$A$2:$A$17=$A175)*(RFEmp=S$1)*(RF!$H$21:$AO$21="RF Valet"),RF!$H$2:$AO$17)</f>
        <v>0</v>
      </c>
      <c r="T175" s="250">
        <f>SUMPRODUCT((RF!$A$2:$A$17=$A175)*(RFEmp=T$1)*(RF!$H$21:$AO$21="RF Valet"),RF!$H$2:$AO$17)</f>
        <v>0</v>
      </c>
      <c r="U175" s="250">
        <f>SUMPRODUCT((RF!$A$2:$A$17=$A175)*(RFEmp=U$1)*(RF!$H$21:$AO$21="RF Valet"),RF!$H$2:$AO$17)</f>
        <v>0</v>
      </c>
      <c r="V175" s="250">
        <f>SUMPRODUCT((RF!$A$2:$A$17=$A175)*(RFEmp=V$1)*(RF!$H$21:$AO$21="RF Valet"),RF!$H$2:$AO$17)</f>
        <v>0</v>
      </c>
      <c r="W175" s="250">
        <f>SUMPRODUCT((RF!$A$2:$A$17=$A175)*(RFEmp=W$1)*(RF!$H$21:$AO$21="RF Valet"),RF!$H$2:$AO$17)</f>
        <v>0</v>
      </c>
      <c r="X175" s="250">
        <f>SUMPRODUCT((RF!$A$2:$A$17=$A175)*(RFEmp=X$1)*(RF!$H$21:$AO$21="RF Valet"),RF!$H$2:$AO$17)</f>
        <v>0</v>
      </c>
      <c r="Y175" s="250">
        <f>SUMPRODUCT((RF!$A$2:$A$17=$A175)*(RFEmp=Y$1)*(RF!$H$21:$AO$21="RF Valet"),RF!$H$2:$AO$17)</f>
        <v>0</v>
      </c>
      <c r="Z175" s="250">
        <f>SUMPRODUCT((RF!$A$2:$A$17=$A175)*(RFEmp=Z$1)*(RF!$H$21:$AO$21="RF Valet"),RF!$H$2:$AO$17)</f>
        <v>0</v>
      </c>
      <c r="AA175" s="250">
        <f>SUMPRODUCT((RF!$A$2:$A$17=$A175)*(RFEmp=AA$1)*(RF!$H$21:$AO$21="RF Valet"),RF!$H$2:$AO$17)</f>
        <v>0</v>
      </c>
      <c r="AB175" s="250">
        <f>SUMPRODUCT((RF!$A$2:$A$17=$A175)*(RFEmp=AB$1)*(RF!$H$21:$AO$21="RF Valet"),RF!$H$2:$AO$17)</f>
        <v>0</v>
      </c>
      <c r="AC175" s="250">
        <f>SUMPRODUCT((RF!$A$2:$A$17=$A175)*(RFEmp=AC$1)*(RF!$H$21:$AO$21="RF Valet"),RF!$H$2:$AO$17)</f>
        <v>0</v>
      </c>
      <c r="AD175" s="250">
        <f>SUMPRODUCT((RF!$A$2:$A$17=$A175)*(RFEmp=AD$1)*(RF!$H$21:$AO$21="RF Valet"),RF!$H$2:$AO$17)</f>
        <v>0</v>
      </c>
      <c r="AE175" s="250">
        <f>SUMPRODUCT((RF!$A$2:$A$17=$A175)*(RFEmp=AE$1)*(RF!$H$21:$AO$21="RF Valet"),RF!$H$2:$AO$17)</f>
        <v>0</v>
      </c>
      <c r="AF175" s="250">
        <f>SUMPRODUCT((RF!$A$2:$A$17=$A175)*(RFEmp=AF$1)*(RF!$H$21:$AO$21="RF Valet"),RF!$H$2:$AO$17)</f>
        <v>0</v>
      </c>
      <c r="AG175" s="250">
        <f>SUMPRODUCT((RF!$A$2:$A$17=$A175)*(RFEmp=AG$1)*(RF!$H$21:$AO$21="RF Valet"),RF!$H$2:$AO$17)</f>
        <v>0</v>
      </c>
      <c r="AH175" s="250">
        <f>SUMPRODUCT((RF!$A$2:$A$17=$A175)*(RFEmp=AH$1)*(RF!$H$21:$AO$21="RF Valet"),RF!$H$2:$AO$17)</f>
        <v>0</v>
      </c>
      <c r="AI175" s="250">
        <f>SUMPRODUCT((RF!$A$2:$A$17=$A175)*(RFEmp=AI$1)*(RF!$H$21:$AO$21="RF Valet"),RF!$H$2:$AO$17)</f>
        <v>0</v>
      </c>
      <c r="AJ175" s="250">
        <f>SUMPRODUCT((RF!$A$2:$A$17=$A175)*(RFEmp=AJ$1)*(RF!$H$21:$AO$21="RF Valet"),RF!$H$2:$AO$17)</f>
        <v>0</v>
      </c>
      <c r="AK175" s="250">
        <f>SUMPRODUCT((RF!$A$2:$A$17=$A175)*(RFEmp=AK$1)*(RF!$H$21:$AO$21="RF Valet"),RF!$H$2:$AO$17)</f>
        <v>0</v>
      </c>
      <c r="AL175" s="250">
        <f>SUMPRODUCT((RF!$A$2:$A$17=$A175)*(RFEmp=AL$1)*(RF!$H$21:$AO$21="RF Valet"),RF!$H$2:$AO$17)</f>
        <v>0</v>
      </c>
      <c r="AM175" s="250">
        <f>SUMPRODUCT((RF!$A$2:$A$17=$A175)*(RFEmp=AM$1)*(RF!$H$21:$AO$21="RF Valet"),RF!$H$2:$AO$17)</f>
        <v>0</v>
      </c>
      <c r="AN175" s="250">
        <f>SUMPRODUCT((RF!$A$2:$A$17=$A175)*(RFEmp=AN$1)*(RF!$H$21:$AO$21="RF Valet"),RF!$H$2:$AO$17)</f>
        <v>0</v>
      </c>
      <c r="AO175" s="250">
        <f>SUMPRODUCT((RF!$A$2:$A$17=$A175)*(RFEmp=AO$1)*(RF!$H$21:$AO$21="RF Valet"),RF!$H$2:$AO$17)</f>
        <v>0</v>
      </c>
      <c r="AP175" s="250">
        <f>SUMPRODUCT((RF!$A$2:$A$17=$A175)*(RFEmp=AP$1)*(RF!$H$21:$AO$21="RF Valet"),RF!$H$2:$AO$17)</f>
        <v>0</v>
      </c>
      <c r="AQ175" s="250">
        <f>SUMPRODUCT((RF!$A$2:$A$17=$A175)*(RFEmp=AQ$1)*(RF!$H$21:$AO$21="RF Valet"),RF!$H$2:$AO$17)</f>
        <v>0</v>
      </c>
      <c r="AR175" s="250">
        <f>SUMPRODUCT((RF!$A$2:$A$17=$A175)*(RFEmp=AR$1)*(RF!$H$21:$AO$21="RF Valet"),RF!$H$2:$AO$17)</f>
        <v>0</v>
      </c>
      <c r="AS175" s="250">
        <f>SUMPRODUCT((RF!$A$2:$A$17=$A175)*(RFEmp=AS$1)*(RF!$H$21:$AO$21="RF Valet"),RF!$H$2:$AO$17)</f>
        <v>0</v>
      </c>
      <c r="AT175" s="250">
        <f>SUMPRODUCT((RF!$A$2:$A$17=$A175)*(RFEmp=AT$1)*(RF!$H$21:$AO$21="RF Valet"),RF!$H$2:$AO$17)</f>
        <v>0</v>
      </c>
      <c r="AU175" s="250">
        <f>SUMPRODUCT((RF!$A$2:$A$17=$A175)*(RFEmp=AU$1)*(RF!$H$21:$AO$21="RF Valet"),RF!$H$2:$AO$17)</f>
        <v>0</v>
      </c>
      <c r="AV175" s="250">
        <f>SUMPRODUCT((RF!$A$2:$A$17=$A175)*(RFEmp=AV$1)*(RF!$H$21:$AO$21="RF Valet"),RF!$H$2:$AO$17)</f>
        <v>0</v>
      </c>
      <c r="AW175" s="250">
        <f>SUMPRODUCT((RF!$A$2:$A$17=$A175)*(RFEmp=AW$1)*(RF!$H$21:$AO$21="RF Valet"),RF!$H$2:$AO$17)</f>
        <v>0</v>
      </c>
      <c r="AX175" s="467">
        <f>SUMPRODUCT((RF!$A$2:$A$17=$A175)*(RFEmp=AX$1)*(RF!$H$21:$AO$21="RF Valet"),RF!$H$2:$AO$17)</f>
        <v>0</v>
      </c>
    </row>
    <row r="176" spans="1:50" s="271" customFormat="1" x14ac:dyDescent="0.2">
      <c r="A176" s="247">
        <f t="shared" si="76"/>
        <v>42550</v>
      </c>
      <c r="B176" s="571" t="s">
        <v>140</v>
      </c>
      <c r="C176" s="249">
        <f>SUMPRODUCT(('RC'!$A$2:$A$17=$A176)*(RCEmp=C$1),'RC'!$D$2:$AK$17)</f>
        <v>0</v>
      </c>
      <c r="D176" s="250">
        <f>SUMPRODUCT(('RC'!$A$2:$A$17=$A176)*(RCEmp=D$1),'RC'!$D$2:$AK$17)</f>
        <v>0</v>
      </c>
      <c r="E176" s="250">
        <f>SUMPRODUCT(('RC'!$A$2:$A$17=$A176)*(RCEmp=E$1),'RC'!$D$2:$AK$17)</f>
        <v>0</v>
      </c>
      <c r="F176" s="250">
        <f>SUMPRODUCT(('RC'!$A$2:$A$17=$A176)*(RCEmp=F$1),'RC'!$D$2:$AK$17)</f>
        <v>0</v>
      </c>
      <c r="G176" s="250">
        <f>SUMPRODUCT(('RC'!$A$2:$A$17=$A176)*(RCEmp=G$1),'RC'!$D$2:$AK$17)</f>
        <v>0</v>
      </c>
      <c r="H176" s="250">
        <f>SUMPRODUCT(('RC'!$A$2:$A$17=$A176)*(RCEmp=H$1),'RC'!$D$2:$AK$17)</f>
        <v>0</v>
      </c>
      <c r="I176" s="250">
        <f>SUMPRODUCT(('RC'!$A$2:$A$17=$A176)*(RCEmp=I$1),'RC'!$D$2:$AK$17)</f>
        <v>0</v>
      </c>
      <c r="J176" s="250">
        <f>SUMPRODUCT(('RC'!$A$2:$A$17=$A176)*(RCEmp=J$1),'RC'!$D$2:$AK$17)</f>
        <v>0</v>
      </c>
      <c r="K176" s="250">
        <f>SUMPRODUCT(('RC'!$A$2:$A$17=$A176)*(RCEmp=K$1),'RC'!$D$2:$AK$17)</f>
        <v>0</v>
      </c>
      <c r="L176" s="250">
        <f>SUMPRODUCT(('RC'!$A$2:$A$17=$A176)*(RCEmp=L$1),'RC'!$D$2:$AK$17)</f>
        <v>0</v>
      </c>
      <c r="M176" s="250">
        <f>SUMPRODUCT(('RC'!$A$2:$A$17=$A176)*(RCEmp=M$1),'RC'!$D$2:$AK$17)</f>
        <v>0</v>
      </c>
      <c r="N176" s="250">
        <f>SUMPRODUCT(('RC'!$A$2:$A$17=$A176)*(RCEmp=N$1),'RC'!$D$2:$AK$17)</f>
        <v>0</v>
      </c>
      <c r="O176" s="250">
        <f>SUMPRODUCT(('RC'!$A$2:$A$17=$A176)*(RCEmp=O$1),'RC'!$D$2:$AK$17)</f>
        <v>0</v>
      </c>
      <c r="P176" s="250">
        <f>SUMPRODUCT(('RC'!$A$2:$A$17=$A176)*(RCEmp=P$1),'RC'!$D$2:$AK$17)</f>
        <v>0</v>
      </c>
      <c r="Q176" s="250">
        <f>SUMPRODUCT(('RC'!$A$2:$A$17=$A176)*(RCEmp=Q$1),'RC'!$D$2:$AK$17)</f>
        <v>0</v>
      </c>
      <c r="R176" s="250">
        <f>SUMPRODUCT(('RC'!$A$2:$A$17=$A176)*(RCEmp=R$1),'RC'!$D$2:$AK$17)</f>
        <v>0</v>
      </c>
      <c r="S176" s="250">
        <f>SUMPRODUCT(('RC'!$A$2:$A$17=$A176)*(RCEmp=S$1),'RC'!$D$2:$AK$17)</f>
        <v>0</v>
      </c>
      <c r="T176" s="250">
        <f>SUMPRODUCT(('RC'!$A$2:$A$17=$A176)*(RCEmp=T$1),'RC'!$D$2:$AK$17)</f>
        <v>0</v>
      </c>
      <c r="U176" s="250">
        <f>SUMPRODUCT(('RC'!$A$2:$A$17=$A176)*(RCEmp=U$1),'RC'!$D$2:$AK$17)</f>
        <v>0</v>
      </c>
      <c r="V176" s="250">
        <f>SUMPRODUCT(('RC'!$A$2:$A$17=$A176)*(RCEmp=V$1),'RC'!$D$2:$AK$17)</f>
        <v>0</v>
      </c>
      <c r="W176" s="250">
        <f>SUMPRODUCT(('RC'!$A$2:$A$17=$A176)*(RCEmp=W$1),'RC'!$D$2:$AK$17)</f>
        <v>0</v>
      </c>
      <c r="X176" s="250">
        <f>SUMPRODUCT(('RC'!$A$2:$A$17=$A176)*(RCEmp=X$1),'RC'!$D$2:$AK$17)</f>
        <v>0</v>
      </c>
      <c r="Y176" s="250">
        <f>SUMPRODUCT(('RC'!$A$2:$A$17=$A176)*(RCEmp=Y$1),'RC'!$D$2:$AK$17)</f>
        <v>0</v>
      </c>
      <c r="Z176" s="250">
        <f>SUMPRODUCT(('RC'!$A$2:$A$17=$A176)*(RCEmp=Z$1),'RC'!$D$2:$AK$17)</f>
        <v>0</v>
      </c>
      <c r="AA176" s="250">
        <f>SUMPRODUCT(('RC'!$A$2:$A$17=$A176)*(RCEmp=AA$1),'RC'!$D$2:$AK$17)</f>
        <v>0</v>
      </c>
      <c r="AB176" s="250">
        <f>SUMPRODUCT(('RC'!$A$2:$A$17=$A176)*(RCEmp=AB$1),'RC'!$D$2:$AK$17)</f>
        <v>0</v>
      </c>
      <c r="AC176" s="250">
        <f>SUMPRODUCT(('RC'!$A$2:$A$17=$A176)*(RCEmp=AC$1),'RC'!$D$2:$AK$17)</f>
        <v>0</v>
      </c>
      <c r="AD176" s="250">
        <f>SUMPRODUCT(('RC'!$A$2:$A$17=$A176)*(RCEmp=AD$1),'RC'!$D$2:$AK$17)</f>
        <v>0</v>
      </c>
      <c r="AE176" s="250">
        <f>SUMPRODUCT(('RC'!$A$2:$A$17=$A176)*(RCEmp=AE$1),'RC'!$D$2:$AK$17)</f>
        <v>0</v>
      </c>
      <c r="AF176" s="250">
        <f>SUMPRODUCT(('RC'!$A$2:$A$17=$A176)*(RCEmp=AF$1),'RC'!$D$2:$AK$17)</f>
        <v>0</v>
      </c>
      <c r="AG176" s="250">
        <f>SUMPRODUCT(('RC'!$A$2:$A$17=$A176)*(RCEmp=AG$1),'RC'!$D$2:$AK$17)</f>
        <v>0</v>
      </c>
      <c r="AH176" s="250">
        <f>SUMPRODUCT(('RC'!$A$2:$A$17=$A176)*(RCEmp=AH$1),'RC'!$D$2:$AK$17)</f>
        <v>8.5</v>
      </c>
      <c r="AI176" s="250">
        <f>SUMPRODUCT(('RC'!$A$2:$A$17=$A176)*(RCEmp=AI$1),'RC'!$D$2:$AK$17)</f>
        <v>0</v>
      </c>
      <c r="AJ176" s="250">
        <f>SUMPRODUCT(('RC'!$A$2:$A$17=$A176)*(RCEmp=AJ$1),'RC'!$D$2:$AK$17)</f>
        <v>0</v>
      </c>
      <c r="AK176" s="250">
        <f>SUMPRODUCT(('RC'!$A$2:$A$17=$A176)*(RCEmp=AK$1),'RC'!$D$2:$AK$17)</f>
        <v>0</v>
      </c>
      <c r="AL176" s="250">
        <f>SUMPRODUCT(('RC'!$A$2:$A$17=$A176)*(RCEmp=AL$1),'RC'!$D$2:$AK$17)</f>
        <v>0</v>
      </c>
      <c r="AM176" s="250">
        <f>SUMPRODUCT(('RC'!$A$2:$A$17=$A176)*(RCEmp=AM$1),'RC'!$D$2:$AK$17)</f>
        <v>0</v>
      </c>
      <c r="AN176" s="250">
        <f>SUMPRODUCT(('RC'!$A$2:$A$17=$A176)*(RCEmp=AN$1),'RC'!$D$2:$AK$17)</f>
        <v>0</v>
      </c>
      <c r="AO176" s="250">
        <f>SUMPRODUCT(('RC'!$A$2:$A$17=$A176)*(RCEmp=AO$1),'RC'!$D$2:$AK$17)</f>
        <v>0</v>
      </c>
      <c r="AP176" s="250">
        <f>SUMPRODUCT(('RC'!$A$2:$A$17=$A176)*(RCEmp=AP$1),'RC'!$D$2:$AK$17)</f>
        <v>0</v>
      </c>
      <c r="AQ176" s="250">
        <f>SUMPRODUCT(('RC'!$A$2:$A$17=$A176)*(RCEmp=AQ$1),'RC'!$D$2:$AK$17)</f>
        <v>0</v>
      </c>
      <c r="AR176" s="250">
        <f>SUMPRODUCT(('RC'!$A$2:$A$17=$A176)*(RCEmp=AR$1),'RC'!$D$2:$AK$17)</f>
        <v>0</v>
      </c>
      <c r="AS176" s="250">
        <f>SUMPRODUCT(('RC'!$A$2:$A$17=$A176)*(RCEmp=AS$1),'RC'!$D$2:$AK$17)</f>
        <v>0</v>
      </c>
      <c r="AT176" s="250">
        <f>SUMPRODUCT(('RC'!$A$2:$A$17=$A176)*(RCEmp=AT$1),'RC'!$D$2:$AK$17)</f>
        <v>0</v>
      </c>
      <c r="AU176" s="250">
        <f>SUMPRODUCT(('RC'!$A$2:$A$17=$A176)*(RCEmp=AU$1),'RC'!$D$2:$AK$17)</f>
        <v>0</v>
      </c>
      <c r="AV176" s="250">
        <f>SUMPRODUCT(('RC'!$A$2:$A$17=$A176)*(RCEmp=AV$1),'RC'!$D$2:$AK$17)</f>
        <v>0</v>
      </c>
      <c r="AW176" s="250">
        <f>SUMPRODUCT(('RC'!$A$2:$A$17=$A176)*(RCEmp=AW$1),'RC'!$D$2:$AK$17)</f>
        <v>0</v>
      </c>
      <c r="AX176" s="467">
        <f>SUMPRODUCT(('RC'!$A$2:$A$17=$A176)*(RCEmp=AX$1),'RC'!$D$2:$AK$17)</f>
        <v>0</v>
      </c>
    </row>
    <row r="177" spans="1:50" s="271" customFormat="1" x14ac:dyDescent="0.2">
      <c r="A177" s="247">
        <f t="shared" si="76"/>
        <v>42550</v>
      </c>
      <c r="B177" s="614" t="s">
        <v>155</v>
      </c>
      <c r="C177" s="249">
        <f>SUMPRODUCT((HoO!$A$2:$A$34=$A177)*(HoOEmp=C$1),HoO!$E$2:$Y$34)</f>
        <v>0</v>
      </c>
      <c r="D177" s="250">
        <f>SUMPRODUCT((HoO!$A$2:$A$34=$A177)*(HoOEmp=D$1),HoO!$E$2:$Y$34)</f>
        <v>0</v>
      </c>
      <c r="E177" s="250">
        <f>SUMPRODUCT((HoO!$A$2:$A$34=$A177)*(HoOEmp=E$1),HoO!$E$2:$Y$34)</f>
        <v>0</v>
      </c>
      <c r="F177" s="250">
        <f>SUMPRODUCT((HoO!$A$2:$A$34=$A177)*(HoOEmp=F$1),HoO!$E$2:$Y$34)</f>
        <v>0</v>
      </c>
      <c r="G177" s="250">
        <f>SUMPRODUCT((HoO!$A$2:$A$34=$A177)*(HoOEmp=G$1),HoO!$E$2:$Y$34)</f>
        <v>0</v>
      </c>
      <c r="H177" s="250">
        <f>SUMPRODUCT((HoO!$A$2:$A$34=$A177)*(HoOEmp=H$1),HoO!$E$2:$Y$34)</f>
        <v>0</v>
      </c>
      <c r="I177" s="250">
        <f>SUMPRODUCT((HoO!$A$2:$A$34=$A177)*(HoOEmp=I$1),HoO!$E$2:$Y$34)</f>
        <v>0</v>
      </c>
      <c r="J177" s="250">
        <f>SUMPRODUCT((HoO!$A$2:$A$34=$A177)*(HoOEmp=J$1),HoO!$E$2:$Y$34)</f>
        <v>0</v>
      </c>
      <c r="K177" s="250">
        <f>SUMPRODUCT((HoO!$A$2:$A$34=$A177)*(HoOEmp=K$1),HoO!$E$2:$Y$34)</f>
        <v>0</v>
      </c>
      <c r="L177" s="250">
        <f>SUMPRODUCT((HoO!$A$2:$A$34=$A177)*(HoOEmp=L$1),HoO!$E$2:$Y$34)</f>
        <v>0</v>
      </c>
      <c r="M177" s="250">
        <f>SUMPRODUCT((HoO!$A$2:$A$34=$A177)*(HoOEmp=M$1),HoO!$E$2:$Y$34)</f>
        <v>0</v>
      </c>
      <c r="N177" s="250">
        <f>SUMPRODUCT((HoO!$A$2:$A$34=$A177)*(HoOEmp=N$1),HoO!$E$2:$Y$34)</f>
        <v>0</v>
      </c>
      <c r="O177" s="250">
        <f>SUMPRODUCT((HoO!$A$2:$A$34=$A177)*(HoOEmp=O$1),HoO!$E$2:$Y$34)</f>
        <v>0</v>
      </c>
      <c r="P177" s="250">
        <f>SUMPRODUCT((HoO!$A$2:$A$34=$A177)*(HoOEmp=P$1),HoO!$E$2:$Y$34)</f>
        <v>0</v>
      </c>
      <c r="Q177" s="250">
        <f>SUMPRODUCT((HoO!$A$2:$A$34=$A177)*(HoOEmp=Q$1),HoO!$E$2:$Y$34)</f>
        <v>0</v>
      </c>
      <c r="R177" s="250">
        <f>SUMPRODUCT((HoO!$A$2:$A$34=$A177)*(HoOEmp=R$1),HoO!$E$2:$Y$34)</f>
        <v>0</v>
      </c>
      <c r="S177" s="250">
        <f>SUMPRODUCT((HoO!$A$2:$A$34=$A177)*(HoOEmp=S$1),HoO!$E$2:$Y$34)</f>
        <v>0</v>
      </c>
      <c r="T177" s="250">
        <f>SUMPRODUCT((HoO!$A$2:$A$34=$A177)*(HoOEmp=T$1),HoO!$E$2:$Y$34)</f>
        <v>0</v>
      </c>
      <c r="U177" s="250">
        <f>SUMPRODUCT((HoO!$A$2:$A$34=$A177)*(HoOEmp=U$1),HoO!$E$2:$Y$34)</f>
        <v>0</v>
      </c>
      <c r="V177" s="250">
        <f>SUMPRODUCT((HoO!$A$2:$A$34=$A177)*(HoOEmp=V$1),HoO!$E$2:$Y$34)</f>
        <v>0</v>
      </c>
      <c r="W177" s="250">
        <f>SUMPRODUCT((HoO!$A$2:$A$34=$A177)*(HoOEmp=W$1),HoO!$E$2:$Y$34)</f>
        <v>0</v>
      </c>
      <c r="X177" s="250">
        <f>SUMPRODUCT((HoO!$A$2:$A$34=$A177)*(HoOEmp=X$1),HoO!$E$2:$Y$34)</f>
        <v>0</v>
      </c>
      <c r="Y177" s="250">
        <f>SUMPRODUCT((HoO!$A$2:$A$34=$A177)*(HoOEmp=Y$1),HoO!$E$2:$Y$34)</f>
        <v>0</v>
      </c>
      <c r="Z177" s="250">
        <f>SUMPRODUCT((HoO!$A$2:$A$34=$A177)*(HoOEmp=Z$1),HoO!$E$2:$Y$34)</f>
        <v>0</v>
      </c>
      <c r="AA177" s="250">
        <f>SUMPRODUCT((HoO!$A$2:$A$34=$A177)*(HoOEmp=AA$1),HoO!$E$2:$Y$34)</f>
        <v>0</v>
      </c>
      <c r="AB177" s="250">
        <f>SUMPRODUCT((HoO!$A$2:$A$34=$A177)*(HoOEmp=AB$1),HoO!$E$2:$Y$34)</f>
        <v>0</v>
      </c>
      <c r="AC177" s="250">
        <f>SUMPRODUCT((HoO!$A$2:$A$34=$A177)*(HoOEmp=AC$1),HoO!$E$2:$Y$34)</f>
        <v>0</v>
      </c>
      <c r="AD177" s="250">
        <f>SUMPRODUCT((HoO!$A$2:$A$34=$A177)*(HoOEmp=AD$1),HoO!$E$2:$Y$34)</f>
        <v>0</v>
      </c>
      <c r="AE177" s="250">
        <f>SUMPRODUCT((HoO!$A$2:$A$34=$A177)*(HoOEmp=AE$1),HoO!$E$2:$Y$34)</f>
        <v>0</v>
      </c>
      <c r="AF177" s="250">
        <f>SUMPRODUCT((HoO!$A$2:$A$34=$A177)*(HoOEmp=AF$1),HoO!$E$2:$Y$34)</f>
        <v>0</v>
      </c>
      <c r="AG177" s="250">
        <f>SUMPRODUCT((HoO!$A$2:$A$34=$A177)*(HoOEmp=AG$1),HoO!$E$2:$Y$34)</f>
        <v>0</v>
      </c>
      <c r="AH177" s="250">
        <f>SUMPRODUCT((HoO!$A$2:$A$34=$A177)*(HoOEmp=AH$1),HoO!$E$2:$Y$34)</f>
        <v>0</v>
      </c>
      <c r="AI177" s="250">
        <f>SUMPRODUCT((HoO!$A$2:$A$34=$A177)*(HoOEmp=AI$1),HoO!$E$2:$Y$34)</f>
        <v>0</v>
      </c>
      <c r="AJ177" s="250">
        <f>SUMPRODUCT((HoO!$A$2:$A$34=$A177)*(HoOEmp=AJ$1),HoO!$E$2:$Y$34)</f>
        <v>0</v>
      </c>
      <c r="AK177" s="250">
        <f>SUMPRODUCT((HoO!$A$2:$A$34=$A177)*(HoOEmp=AK$1),HoO!$E$2:$Y$34)</f>
        <v>0</v>
      </c>
      <c r="AL177" s="250">
        <f>SUMPRODUCT((HoO!$A$2:$A$34=$A177)*(HoOEmp=AL$1),HoO!$E$2:$Y$34)</f>
        <v>0</v>
      </c>
      <c r="AM177" s="250">
        <f>SUMPRODUCT((HoO!$A$2:$A$34=$A177)*(HoOEmp=AM$1),HoO!$E$2:$Y$34)</f>
        <v>0</v>
      </c>
      <c r="AN177" s="250">
        <f>SUMPRODUCT((HoO!$A$2:$A$34=$A177)*(HoOEmp=AN$1),HoO!$E$2:$Y$34)</f>
        <v>0</v>
      </c>
      <c r="AO177" s="250">
        <f>SUMPRODUCT((HoO!$A$2:$A$34=$A177)*(HoOEmp=AO$1),HoO!$E$2:$Y$34)</f>
        <v>0</v>
      </c>
      <c r="AP177" s="250">
        <f>SUMPRODUCT((HoO!$A$2:$A$34=$A177)*(HoOEmp=AP$1),HoO!$E$2:$Y$34)</f>
        <v>0</v>
      </c>
      <c r="AQ177" s="250">
        <f>SUMPRODUCT((HoO!$A$2:$A$34=$A177)*(HoOEmp=AQ$1),HoO!$E$2:$Y$34)</f>
        <v>0</v>
      </c>
      <c r="AR177" s="250">
        <f>SUMPRODUCT((HoO!$A$2:$A$34=$A177)*(HoOEmp=AR$1),HoO!$E$2:$Y$34)</f>
        <v>0</v>
      </c>
      <c r="AS177" s="250">
        <f>SUMPRODUCT((HoO!$A$2:$A$34=$A177)*(HoOEmp=AS$1),HoO!$E$2:$Y$34)</f>
        <v>0</v>
      </c>
      <c r="AT177" s="250">
        <f>SUMPRODUCT((HoO!$A$2:$A$34=$A177)*(HoOEmp=AT$1),HoO!$E$2:$Y$34)</f>
        <v>0</v>
      </c>
      <c r="AU177" s="250">
        <f>SUMPRODUCT((HoO!$A$2:$A$34=$A177)*(HoOEmp=AU$1),HoO!$E$2:$Y$34)</f>
        <v>0</v>
      </c>
      <c r="AV177" s="250">
        <f>SUMPRODUCT((HoO!$A$2:$A$34=$A177)*(HoOEmp=AV$1),HoO!$E$2:$Y$34)</f>
        <v>0</v>
      </c>
      <c r="AW177" s="250">
        <f>SUMPRODUCT((HoO!$A$2:$A$34=$A177)*(HoOEmp=AW$1),HoO!$E$2:$Y$34)</f>
        <v>0</v>
      </c>
      <c r="AX177" s="467">
        <f>SUMPRODUCT((HoO!$A$2:$A$34=$A177)*(HoOEmp=AX$1),HoO!$E$2:$Y$34)</f>
        <v>0</v>
      </c>
    </row>
    <row r="178" spans="1:50" s="271" customFormat="1" x14ac:dyDescent="0.2">
      <c r="A178" s="247">
        <f t="shared" si="76"/>
        <v>42550</v>
      </c>
      <c r="B178" s="255" t="s">
        <v>74</v>
      </c>
      <c r="C178" s="249">
        <f>SUMPRODUCT((TM!$A$2:$A$17=$A178)*(TMEmp=C$1),TM!$D$2:$AK$17)</f>
        <v>0</v>
      </c>
      <c r="D178" s="250">
        <f>SUMPRODUCT((TM!$A$2:$A$17=$A178)*(TMEmp=D$1),TM!$D$2:$AK$17)</f>
        <v>0</v>
      </c>
      <c r="E178" s="250">
        <f>SUMPRODUCT((TM!$A$2:$A$17=$A178)*(TMEmp=E$1),TM!$D$2:$AK$17)</f>
        <v>0</v>
      </c>
      <c r="F178" s="250">
        <f>SUMPRODUCT((TM!$A$2:$A$17=$A178)*(TMEmp=F$1),TM!$D$2:$AK$17)</f>
        <v>0</v>
      </c>
      <c r="G178" s="250">
        <f>SUMPRODUCT((TM!$A$2:$A$17=$A178)*(TMEmp=G$1),TM!$D$2:$AK$17)</f>
        <v>0</v>
      </c>
      <c r="H178" s="250">
        <f>SUMPRODUCT((TM!$A$2:$A$17=$A178)*(TMEmp=H$1),TM!$D$2:$AK$17)</f>
        <v>0</v>
      </c>
      <c r="I178" s="250">
        <f>SUMPRODUCT((TM!$A$2:$A$17=$A178)*(TMEmp=I$1),TM!$D$2:$AK$17)</f>
        <v>0</v>
      </c>
      <c r="J178" s="250">
        <f>SUMPRODUCT((TM!$A$2:$A$17=$A178)*(TMEmp=J$1),TM!$D$2:$AK$17)</f>
        <v>0</v>
      </c>
      <c r="K178" s="250">
        <f>SUMPRODUCT((TM!$A$2:$A$17=$A178)*(TMEmp=K$1),TM!$D$2:$AK$17)</f>
        <v>0</v>
      </c>
      <c r="L178" s="250">
        <f>SUMPRODUCT((TM!$A$2:$A$17=$A178)*(TMEmp=L$1),TM!$D$2:$AK$17)</f>
        <v>0</v>
      </c>
      <c r="M178" s="250">
        <f>SUMPRODUCT((TM!$A$2:$A$17=$A178)*(TMEmp=M$1),TM!$D$2:$AK$17)</f>
        <v>0</v>
      </c>
      <c r="N178" s="250">
        <f>SUMPRODUCT((TM!$A$2:$A$17=$A178)*(TMEmp=N$1),TM!$D$2:$AK$17)</f>
        <v>0</v>
      </c>
      <c r="O178" s="250">
        <f>SUMPRODUCT((TM!$A$2:$A$17=$A178)*(TMEmp=O$1),TM!$D$2:$AK$17)</f>
        <v>0</v>
      </c>
      <c r="P178" s="250">
        <f>SUMPRODUCT((TM!$A$2:$A$17=$A178)*(TMEmp=P$1),TM!$D$2:$AK$17)</f>
        <v>0</v>
      </c>
      <c r="Q178" s="250">
        <f>SUMPRODUCT((TM!$A$2:$A$17=$A178)*(TMEmp=Q$1),TM!$D$2:$AK$17)</f>
        <v>0</v>
      </c>
      <c r="R178" s="250">
        <f>SUMPRODUCT((TM!$A$2:$A$17=$A178)*(TMEmp=R$1),TM!$D$2:$AK$17)</f>
        <v>0</v>
      </c>
      <c r="S178" s="250">
        <f>SUMPRODUCT((TM!$A$2:$A$17=$A178)*(TMEmp=S$1),TM!$D$2:$AK$17)</f>
        <v>0</v>
      </c>
      <c r="T178" s="250">
        <f>SUMPRODUCT((TM!$A$2:$A$17=$A178)*(TMEmp=T$1),TM!$D$2:$AK$17)</f>
        <v>0</v>
      </c>
      <c r="U178" s="250">
        <f>SUMPRODUCT((TM!$A$2:$A$17=$A178)*(TMEmp=U$1),TM!$D$2:$AK$17)</f>
        <v>0</v>
      </c>
      <c r="V178" s="250">
        <f>SUMPRODUCT((TM!$A$2:$A$17=$A178)*(TMEmp=V$1),TM!$D$2:$AK$17)</f>
        <v>0</v>
      </c>
      <c r="W178" s="250">
        <f>SUMPRODUCT((TM!$A$2:$A$17=$A178)*(TMEmp=W$1),TM!$D$2:$AK$17)</f>
        <v>0</v>
      </c>
      <c r="X178" s="250">
        <f>SUMPRODUCT((TM!$A$2:$A$17=$A178)*(TMEmp=X$1),TM!$D$2:$AK$17)</f>
        <v>0</v>
      </c>
      <c r="Y178" s="250">
        <f>SUMPRODUCT((TM!$A$2:$A$17=$A178)*(TMEmp=Y$1),TM!$D$2:$AK$17)</f>
        <v>0</v>
      </c>
      <c r="Z178" s="250">
        <f>SUMPRODUCT((TM!$A$2:$A$17=$A178)*(TMEmp=Z$1),TM!$D$2:$AK$17)</f>
        <v>0</v>
      </c>
      <c r="AA178" s="250">
        <f>SUMPRODUCT((TM!$A$2:$A$17=$A178)*(TMEmp=AA$1),TM!$D$2:$AK$17)</f>
        <v>0</v>
      </c>
      <c r="AB178" s="250">
        <f>SUMPRODUCT((TM!$A$2:$A$17=$A178)*(TMEmp=AB$1),TM!$D$2:$AK$17)</f>
        <v>0</v>
      </c>
      <c r="AC178" s="250">
        <f>SUMPRODUCT((TM!$A$2:$A$17=$A178)*(TMEmp=AC$1),TM!$D$2:$AK$17)</f>
        <v>0</v>
      </c>
      <c r="AD178" s="250">
        <f>SUMPRODUCT((TM!$A$2:$A$17=$A178)*(TMEmp=AD$1),TM!$D$2:$AK$17)</f>
        <v>0</v>
      </c>
      <c r="AE178" s="250">
        <f>SUMPRODUCT((TM!$A$2:$A$17=$A178)*(TMEmp=AE$1),TM!$D$2:$AK$17)</f>
        <v>0</v>
      </c>
      <c r="AF178" s="250">
        <f>SUMPRODUCT((TM!$A$2:$A$17=$A178)*(TMEmp=AF$1),TM!$D$2:$AK$17)</f>
        <v>0</v>
      </c>
      <c r="AG178" s="250">
        <f>SUMPRODUCT((TM!$A$2:$A$17=$A178)*(TMEmp=AG$1),TM!$D$2:$AK$17)</f>
        <v>0</v>
      </c>
      <c r="AH178" s="250">
        <f>SUMPRODUCT((TM!$A$2:$A$17=$A178)*(TMEmp=AH$1),TM!$D$2:$AK$17)</f>
        <v>0</v>
      </c>
      <c r="AI178" s="250">
        <f>SUMPRODUCT((TM!$A$2:$A$17=$A178)*(TMEmp=AI$1),TM!$D$2:$AK$17)</f>
        <v>0</v>
      </c>
      <c r="AJ178" s="250">
        <f>SUMPRODUCT((TM!$A$2:$A$17=$A178)*(TMEmp=AJ$1),TM!$D$2:$AK$17)</f>
        <v>0</v>
      </c>
      <c r="AK178" s="250">
        <f>SUMPRODUCT((TM!$A$2:$A$17=$A178)*(TMEmp=AK$1),TM!$D$2:$AK$17)</f>
        <v>0</v>
      </c>
      <c r="AL178" s="250">
        <f>SUMPRODUCT((TM!$A$2:$A$17=$A178)*(TMEmp=AL$1),TM!$D$2:$AK$17)</f>
        <v>0</v>
      </c>
      <c r="AM178" s="250">
        <f>SUMPRODUCT((TM!$A$2:$A$17=$A178)*(TMEmp=AM$1),TM!$D$2:$AK$17)</f>
        <v>0</v>
      </c>
      <c r="AN178" s="250">
        <f>SUMPRODUCT((TM!$A$2:$A$17=$A178)*(TMEmp=AN$1),TM!$D$2:$AK$17)</f>
        <v>0</v>
      </c>
      <c r="AO178" s="250">
        <f>SUMPRODUCT((TM!$A$2:$A$17=$A178)*(TMEmp=AO$1),TM!$D$2:$AK$17)</f>
        <v>0</v>
      </c>
      <c r="AP178" s="250">
        <f>SUMPRODUCT((TM!$A$2:$A$17=$A178)*(TMEmp=AP$1),TM!$D$2:$AK$17)</f>
        <v>0</v>
      </c>
      <c r="AQ178" s="250">
        <f>SUMPRODUCT((TM!$A$2:$A$17=$A178)*(TMEmp=AQ$1),TM!$D$2:$AK$17)</f>
        <v>0</v>
      </c>
      <c r="AR178" s="250">
        <f>SUMPRODUCT((TM!$A$2:$A$17=$A178)*(TMEmp=AR$1),TM!$D$2:$AK$17)</f>
        <v>0</v>
      </c>
      <c r="AS178" s="250">
        <f>SUMPRODUCT((TM!$A$2:$A$17=$A178)*(TMEmp=AS$1),TM!$D$2:$AK$17)</f>
        <v>0</v>
      </c>
      <c r="AT178" s="250">
        <f>SUMPRODUCT((TM!$A$2:$A$17=$A178)*(TMEmp=AT$1),TM!$D$2:$AK$17)</f>
        <v>0</v>
      </c>
      <c r="AU178" s="250">
        <f>SUMPRODUCT((TM!$A$2:$A$17=$A178)*(TMEmp=AU$1),TM!$D$2:$AK$17)</f>
        <v>0</v>
      </c>
      <c r="AV178" s="250">
        <f>SUMPRODUCT((TM!$A$2:$A$17=$A178)*(TMEmp=AV$1),TM!$D$2:$AK$17)</f>
        <v>0</v>
      </c>
      <c r="AW178" s="250">
        <f>SUMPRODUCT((TM!$A$2:$A$17=$A178)*(TMEmp=AW$1),TM!$D$2:$AK$17)</f>
        <v>0</v>
      </c>
      <c r="AX178" s="467">
        <f>SUMPRODUCT((TM!$A$2:$A$17=$A178)*(TMEmp=AX$1),TM!$D$2:$AK$17)</f>
        <v>0</v>
      </c>
    </row>
    <row r="179" spans="1:50" s="271" customFormat="1" x14ac:dyDescent="0.2">
      <c r="A179" s="256">
        <f t="shared" si="76"/>
        <v>42550</v>
      </c>
      <c r="B179" s="257" t="s">
        <v>72</v>
      </c>
      <c r="C179" s="258">
        <f>SUMPRODUCT((PC!$A$2:$A$80=$A179)*(PCEmp=C$1),PC!$D$2:$BD$80)</f>
        <v>0</v>
      </c>
      <c r="D179" s="259">
        <f>SUMPRODUCT((PC!$A$2:$A$80=$A179)*(PCEmp=D$1),PC!$D$2:$BD$80)</f>
        <v>0</v>
      </c>
      <c r="E179" s="259">
        <f>SUMPRODUCT((PC!$A$2:$A$80=$A179)*(PCEmp=E$1),PC!$D$2:$BD$80)</f>
        <v>0</v>
      </c>
      <c r="F179" s="259">
        <f>SUMPRODUCT((PC!$A$2:$A$80=$A179)*(PCEmp=F$1),PC!$D$2:$BD$80)</f>
        <v>0</v>
      </c>
      <c r="G179" s="259">
        <f>SUMPRODUCT((PC!$A$2:$A$80=$A179)*(PCEmp=G$1),PC!$D$2:$BD$80)</f>
        <v>0</v>
      </c>
      <c r="H179" s="259">
        <f>SUMPRODUCT((PC!$A$2:$A$80=$A179)*(PCEmp=H$1),PC!$D$2:$BD$80)</f>
        <v>0</v>
      </c>
      <c r="I179" s="259">
        <f>SUMPRODUCT((PC!$A$2:$A$80=$A179)*(PCEmp=I$1),PC!$D$2:$BD$80)</f>
        <v>0</v>
      </c>
      <c r="J179" s="259">
        <f>SUMPRODUCT((PC!$A$2:$A$80=$A179)*(PCEmp=J$1),PC!$D$2:$BD$80)</f>
        <v>0</v>
      </c>
      <c r="K179" s="259">
        <f>SUMPRODUCT((PC!$A$2:$A$80=$A179)*(PCEmp=K$1),PC!$D$2:$BD$80)</f>
        <v>0</v>
      </c>
      <c r="L179" s="259">
        <f>SUMPRODUCT((PC!$A$2:$A$80=$A179)*(PCEmp=L$1),PC!$D$2:$BD$80)</f>
        <v>0</v>
      </c>
      <c r="M179" s="259">
        <f>SUMPRODUCT((PC!$A$2:$A$80=$A179)*(PCEmp=M$1),PC!$D$2:$BD$80)</f>
        <v>0</v>
      </c>
      <c r="N179" s="259">
        <f>SUMPRODUCT((PC!$A$2:$A$80=$A179)*(PCEmp=N$1),PC!$D$2:$BD$80)</f>
        <v>0</v>
      </c>
      <c r="O179" s="259">
        <f>SUMPRODUCT((PC!$A$2:$A$80=$A179)*(PCEmp=O$1),PC!$D$2:$BD$80)</f>
        <v>0</v>
      </c>
      <c r="P179" s="259">
        <f>SUMPRODUCT((PC!$A$2:$A$80=$A179)*(PCEmp=P$1),PC!$D$2:$BD$80)</f>
        <v>0</v>
      </c>
      <c r="Q179" s="259">
        <f>SUMPRODUCT((PC!$A$2:$A$80=$A179)*(PCEmp=Q$1),PC!$D$2:$BD$80)</f>
        <v>0</v>
      </c>
      <c r="R179" s="259">
        <f>SUMPRODUCT((PC!$A$2:$A$80=$A179)*(PCEmp=R$1),PC!$D$2:$BD$80)</f>
        <v>0</v>
      </c>
      <c r="S179" s="259">
        <f>SUMPRODUCT((PC!$A$2:$A$80=$A179)*(PCEmp=S$1),PC!$D$2:$BD$80)</f>
        <v>0</v>
      </c>
      <c r="T179" s="259">
        <f>SUMPRODUCT((PC!$A$2:$A$80=$A179)*(PCEmp=T$1),PC!$D$2:$BD$80)</f>
        <v>0</v>
      </c>
      <c r="U179" s="259">
        <f>SUMPRODUCT((PC!$A$2:$A$80=$A179)*(PCEmp=U$1),PC!$D$2:$BD$80)</f>
        <v>0</v>
      </c>
      <c r="V179" s="259">
        <f>SUMPRODUCT((PC!$A$2:$A$80=$A179)*(PCEmp=V$1),PC!$D$2:$BD$80)</f>
        <v>0</v>
      </c>
      <c r="W179" s="259">
        <f>SUMPRODUCT((PC!$A$2:$A$80=$A179)*(PCEmp=W$1),PC!$D$2:$BD$80)</f>
        <v>0</v>
      </c>
      <c r="X179" s="259">
        <f>SUMPRODUCT((PC!$A$2:$A$80=$A179)*(PCEmp=X$1),PC!$D$2:$BD$80)</f>
        <v>0</v>
      </c>
      <c r="Y179" s="259">
        <f>SUMPRODUCT((PC!$A$2:$A$80=$A179)*(PCEmp=Y$1),PC!$D$2:$BD$80)</f>
        <v>0</v>
      </c>
      <c r="Z179" s="259">
        <f>SUMPRODUCT((PC!$A$2:$A$80=$A179)*(PCEmp=Z$1),PC!$D$2:$BD$80)</f>
        <v>0</v>
      </c>
      <c r="AA179" s="259">
        <f>SUMPRODUCT((PC!$A$2:$A$80=$A179)*(PCEmp=AA$1),PC!$D$2:$BD$80)</f>
        <v>0</v>
      </c>
      <c r="AB179" s="259">
        <f>SUMPRODUCT((PC!$A$2:$A$80=$A179)*(PCEmp=AB$1),PC!$D$2:$BD$80)</f>
        <v>0</v>
      </c>
      <c r="AC179" s="259">
        <f>SUMPRODUCT((PC!$A$2:$A$80=$A179)*(PCEmp=AC$1),PC!$D$2:$BD$80)</f>
        <v>0</v>
      </c>
      <c r="AD179" s="259">
        <f>SUMPRODUCT((PC!$A$2:$A$80=$A179)*(PCEmp=AD$1),PC!$D$2:$BD$80)</f>
        <v>0</v>
      </c>
      <c r="AE179" s="259">
        <f>SUMPRODUCT((PC!$A$2:$A$80=$A179)*(PCEmp=AE$1),PC!$D$2:$BD$80)</f>
        <v>0</v>
      </c>
      <c r="AF179" s="259">
        <f>SUMPRODUCT((PC!$A$2:$A$80=$A179)*(PCEmp=AF$1),PC!$D$2:$BD$80)</f>
        <v>0</v>
      </c>
      <c r="AG179" s="259">
        <f>SUMPRODUCT((PC!$A$2:$A$80=$A179)*(PCEmp=AG$1),PC!$D$2:$BD$80)</f>
        <v>0</v>
      </c>
      <c r="AH179" s="259">
        <f>SUMPRODUCT((PC!$A$2:$A$80=$A179)*(PCEmp=AH$1),PC!$D$2:$BD$80)</f>
        <v>0</v>
      </c>
      <c r="AI179" s="259">
        <f>SUMPRODUCT((PC!$A$2:$A$80=$A179)*(PCEmp=AI$1),PC!$D$2:$BD$80)</f>
        <v>0</v>
      </c>
      <c r="AJ179" s="259">
        <f>SUMPRODUCT((PC!$A$2:$A$80=$A179)*(PCEmp=AJ$1),PC!$D$2:$BD$80)</f>
        <v>0</v>
      </c>
      <c r="AK179" s="259">
        <f>SUMPRODUCT((PC!$A$2:$A$80=$A179)*(PCEmp=AK$1),PC!$D$2:$BD$80)</f>
        <v>0</v>
      </c>
      <c r="AL179" s="259">
        <f>SUMPRODUCT((PC!$A$2:$A$80=$A179)*(PCEmp=AL$1),PC!$D$2:$BD$80)</f>
        <v>0</v>
      </c>
      <c r="AM179" s="259">
        <f>SUMPRODUCT((PC!$A$2:$A$80=$A179)*(PCEmp=AM$1),PC!$D$2:$BD$80)</f>
        <v>0</v>
      </c>
      <c r="AN179" s="259">
        <f>SUMPRODUCT((PC!$A$2:$A$80=$A179)*(PCEmp=AN$1),PC!$D$2:$BD$80)</f>
        <v>0</v>
      </c>
      <c r="AO179" s="259">
        <f>SUMPRODUCT((PC!$A$2:$A$80=$A179)*(PCEmp=AO$1),PC!$D$2:$BD$80)</f>
        <v>0</v>
      </c>
      <c r="AP179" s="259">
        <f>SUMPRODUCT((PC!$A$2:$A$80=$A179)*(PCEmp=AP$1),PC!$D$2:$BD$80)</f>
        <v>0</v>
      </c>
      <c r="AQ179" s="259">
        <f>SUMPRODUCT((PC!$A$2:$A$80=$A179)*(PCEmp=AQ$1),PC!$D$2:$BD$80)</f>
        <v>0</v>
      </c>
      <c r="AR179" s="259">
        <f>SUMPRODUCT((PC!$A$2:$A$80=$A179)*(PCEmp=AR$1),PC!$D$2:$BD$80)</f>
        <v>0</v>
      </c>
      <c r="AS179" s="259">
        <f>SUMPRODUCT((PC!$A$2:$A$80=$A179)*(PCEmp=AS$1),PC!$D$2:$BD$80)</f>
        <v>0</v>
      </c>
      <c r="AT179" s="259">
        <f>SUMPRODUCT((PC!$A$2:$A$80=$A179)*(PCEmp=AT$1),PC!$D$2:$BD$80)</f>
        <v>0</v>
      </c>
      <c r="AU179" s="259">
        <f>SUMPRODUCT((PC!$A$2:$A$80=$A179)*(PCEmp=AU$1),PC!$D$2:$BD$80)</f>
        <v>0</v>
      </c>
      <c r="AV179" s="259">
        <f>SUMPRODUCT((PC!$A$2:$A$80=$A179)*(PCEmp=AV$1),PC!$D$2:$BD$80)</f>
        <v>0</v>
      </c>
      <c r="AW179" s="259">
        <f>SUMPRODUCT((PC!$A$2:$A$80=$A179)*(PCEmp=AW$1),PC!$D$2:$BD$80)</f>
        <v>0</v>
      </c>
      <c r="AX179" s="468">
        <f>SUMPRODUCT((PC!$A$2:$A$80=$A179)*(PCEmp=AX$1),PC!$D$2:$BD$80)</f>
        <v>0</v>
      </c>
    </row>
    <row r="180" spans="1:50" s="271" customFormat="1" x14ac:dyDescent="0.2">
      <c r="A180" s="247">
        <f t="shared" si="76"/>
        <v>42550</v>
      </c>
      <c r="B180" s="254" t="s">
        <v>85</v>
      </c>
      <c r="C180" s="249">
        <f>SUMPRODUCT((RF!$A$2:$A$17=$A180)*(RFEmp=C$1)*(RF!$H$21:$AO$21="RF Lead"),RF!$H$2:$AO$17)</f>
        <v>0</v>
      </c>
      <c r="D180" s="250">
        <f>SUMPRODUCT((RF!$A$2:$A$17=$A180)*(RFEmp=D$1)*(RF!$H$21:$AO$21="RF Lead"),RF!$H$2:$AO$17)</f>
        <v>0</v>
      </c>
      <c r="E180" s="250">
        <f>SUMPRODUCT((RF!$A$2:$A$17=$A180)*(RFEmp=E$1)*(RF!$H$21:$AO$21="RF Lead"),RF!$H$2:$AO$17)</f>
        <v>0</v>
      </c>
      <c r="F180" s="250">
        <f>SUMPRODUCT((RF!$A$2:$A$17=$A180)*(RFEmp=F$1)*(RF!$H$21:$AO$21="RF Lead"),RF!$H$2:$AO$17)</f>
        <v>0</v>
      </c>
      <c r="G180" s="250">
        <f>SUMPRODUCT((RF!$A$2:$A$17=$A180)*(RFEmp=G$1)*(RF!$H$21:$AO$21="RF Lead"),RF!$H$2:$AO$17)</f>
        <v>0</v>
      </c>
      <c r="H180" s="250">
        <f>SUMPRODUCT((RF!$A$2:$A$17=$A180)*(RFEmp=H$1)*(RF!$H$21:$AO$21="RF Lead"),RF!$H$2:$AO$17)</f>
        <v>0</v>
      </c>
      <c r="I180" s="250">
        <f>SUMPRODUCT((RF!$A$2:$A$17=$A180)*(RFEmp=I$1)*(RF!$H$21:$AO$21="RF Lead"),RF!$H$2:$AO$17)</f>
        <v>0</v>
      </c>
      <c r="J180" s="250">
        <f>SUMPRODUCT((RF!$A$2:$A$17=$A180)*(RFEmp=J$1)*(RF!$H$21:$AO$21="RF Lead"),RF!$H$2:$AO$17)</f>
        <v>0</v>
      </c>
      <c r="K180" s="250">
        <f>SUMPRODUCT((RF!$A$2:$A$17=$A180)*(RFEmp=K$1)*(RF!$H$21:$AO$21="RF Lead"),RF!$H$2:$AO$17)</f>
        <v>0</v>
      </c>
      <c r="L180" s="250">
        <f>SUMPRODUCT((RF!$A$2:$A$17=$A180)*(RFEmp=L$1)*(RF!$H$21:$AO$21="RF Lead"),RF!$H$2:$AO$17)</f>
        <v>0</v>
      </c>
      <c r="M180" s="250">
        <f>SUMPRODUCT((RF!$A$2:$A$17=$A180)*(RFEmp=M$1)*(RF!$H$21:$AO$21="RF Lead"),RF!$H$2:$AO$17)</f>
        <v>0</v>
      </c>
      <c r="N180" s="250">
        <f>SUMPRODUCT((RF!$A$2:$A$17=$A180)*(RFEmp=N$1)*(RF!$H$21:$AO$21="RF Lead"),RF!$H$2:$AO$17)</f>
        <v>0</v>
      </c>
      <c r="O180" s="250">
        <f>SUMPRODUCT((RF!$A$2:$A$17=$A180)*(RFEmp=O$1)*(RF!$H$21:$AO$21="RF Lead"),RF!$H$2:$AO$17)</f>
        <v>0</v>
      </c>
      <c r="P180" s="250">
        <f>SUMPRODUCT((RF!$A$2:$A$17=$A180)*(RFEmp=P$1)*(RF!$H$21:$AO$21="RF Lead"),RF!$H$2:$AO$17)</f>
        <v>0</v>
      </c>
      <c r="Q180" s="250">
        <f>SUMPRODUCT((RF!$A$2:$A$17=$A180)*(RFEmp=Q$1)*(RF!$H$21:$AO$21="RF Lead"),RF!$H$2:$AO$17)</f>
        <v>0</v>
      </c>
      <c r="R180" s="250">
        <f>SUMPRODUCT((RF!$A$2:$A$17=$A180)*(RFEmp=R$1)*(RF!$H$21:$AO$21="RF Lead"),RF!$H$2:$AO$17)</f>
        <v>0</v>
      </c>
      <c r="S180" s="250">
        <f>SUMPRODUCT((RF!$A$2:$A$17=$A180)*(RFEmp=S$1)*(RF!$H$21:$AO$21="RF Lead"),RF!$H$2:$AO$17)</f>
        <v>0</v>
      </c>
      <c r="T180" s="250">
        <f>SUMPRODUCT((RF!$A$2:$A$17=$A180)*(RFEmp=T$1)*(RF!$H$21:$AO$21="RF Lead"),RF!$H$2:$AO$17)</f>
        <v>0</v>
      </c>
      <c r="U180" s="250">
        <f>SUMPRODUCT((RF!$A$2:$A$17=$A180)*(RFEmp=U$1)*(RF!$H$21:$AO$21="RF Lead"),RF!$H$2:$AO$17)</f>
        <v>0</v>
      </c>
      <c r="V180" s="250">
        <f>SUMPRODUCT((RF!$A$2:$A$17=$A180)*(RFEmp=V$1)*(RF!$H$21:$AO$21="RF Lead"),RF!$H$2:$AO$17)</f>
        <v>0</v>
      </c>
      <c r="W180" s="250">
        <f>SUMPRODUCT((RF!$A$2:$A$17=$A180)*(RFEmp=W$1)*(RF!$H$21:$AO$21="RF Lead"),RF!$H$2:$AO$17)</f>
        <v>0</v>
      </c>
      <c r="X180" s="250">
        <f>SUMPRODUCT((RF!$A$2:$A$17=$A180)*(RFEmp=X$1)*(RF!$H$21:$AO$21="RF Lead"),RF!$H$2:$AO$17)</f>
        <v>0</v>
      </c>
      <c r="Y180" s="250">
        <f>SUMPRODUCT((RF!$A$2:$A$17=$A180)*(RFEmp=Y$1)*(RF!$H$21:$AO$21="RF Lead"),RF!$H$2:$AO$17)</f>
        <v>0</v>
      </c>
      <c r="Z180" s="250">
        <f>SUMPRODUCT((RF!$A$2:$A$17=$A180)*(RFEmp=Z$1)*(RF!$H$21:$AO$21="RF Lead"),RF!$H$2:$AO$17)</f>
        <v>0</v>
      </c>
      <c r="AA180" s="250">
        <f>SUMPRODUCT((RF!$A$2:$A$17=$A180)*(RFEmp=AA$1)*(RF!$H$21:$AO$21="RF Lead"),RF!$H$2:$AO$17)</f>
        <v>0</v>
      </c>
      <c r="AB180" s="250">
        <f>SUMPRODUCT((RF!$A$2:$A$17=$A180)*(RFEmp=AB$1)*(RF!$H$21:$AO$21="RF Lead"),RF!$H$2:$AO$17)</f>
        <v>0</v>
      </c>
      <c r="AC180" s="250">
        <f>SUMPRODUCT((RF!$A$2:$A$17=$A180)*(RFEmp=AC$1)*(RF!$H$21:$AO$21="RF Lead"),RF!$H$2:$AO$17)</f>
        <v>0</v>
      </c>
      <c r="AD180" s="250">
        <f>SUMPRODUCT((RF!$A$2:$A$17=$A180)*(RFEmp=AD$1)*(RF!$H$21:$AO$21="RF Lead"),RF!$H$2:$AO$17)</f>
        <v>0</v>
      </c>
      <c r="AE180" s="250">
        <f>SUMPRODUCT((RF!$A$2:$A$17=$A180)*(RFEmp=AE$1)*(RF!$H$21:$AO$21="RF Lead"),RF!$H$2:$AO$17)</f>
        <v>0</v>
      </c>
      <c r="AF180" s="250">
        <f>SUMPRODUCT((RF!$A$2:$A$17=$A180)*(RFEmp=AF$1)*(RF!$H$21:$AO$21="RF Lead"),RF!$H$2:$AO$17)</f>
        <v>0</v>
      </c>
      <c r="AG180" s="250">
        <f>SUMPRODUCT((RF!$A$2:$A$17=$A180)*(RFEmp=AG$1)*(RF!$H$21:$AO$21="RF Lead"),RF!$H$2:$AO$17)</f>
        <v>0</v>
      </c>
      <c r="AH180" s="250">
        <f>SUMPRODUCT((RF!$A$2:$A$17=$A180)*(RFEmp=AH$1)*(RF!$H$21:$AO$21="RF Lead"),RF!$H$2:$AO$17)</f>
        <v>0</v>
      </c>
      <c r="AI180" s="250">
        <f>SUMPRODUCT((RF!$A$2:$A$17=$A180)*(RFEmp=AI$1)*(RF!$H$21:$AO$21="RF Lead"),RF!$H$2:$AO$17)</f>
        <v>0</v>
      </c>
      <c r="AJ180" s="250">
        <f>SUMPRODUCT((RF!$A$2:$A$17=$A180)*(RFEmp=AJ$1)*(RF!$H$21:$AO$21="RF Lead"),RF!$H$2:$AO$17)</f>
        <v>0</v>
      </c>
      <c r="AK180" s="250">
        <f>SUMPRODUCT((RF!$A$2:$A$17=$A180)*(RFEmp=AK$1)*(RF!$H$21:$AO$21="RF Lead"),RF!$H$2:$AO$17)</f>
        <v>0</v>
      </c>
      <c r="AL180" s="250">
        <f>SUMPRODUCT((RF!$A$2:$A$17=$A180)*(RFEmp=AL$1)*(RF!$H$21:$AO$21="RF Lead"),RF!$H$2:$AO$17)</f>
        <v>0</v>
      </c>
      <c r="AM180" s="250">
        <f>SUMPRODUCT((RF!$A$2:$A$17=$A180)*(RFEmp=AM$1)*(RF!$H$21:$AO$21="RF Lead"),RF!$H$2:$AO$17)</f>
        <v>0</v>
      </c>
      <c r="AN180" s="250">
        <f>SUMPRODUCT((RF!$A$2:$A$17=$A180)*(RFEmp=AN$1)*(RF!$H$21:$AO$21="RF Lead"),RF!$H$2:$AO$17)</f>
        <v>0</v>
      </c>
      <c r="AO180" s="250">
        <f>SUMPRODUCT((RF!$A$2:$A$17=$A180)*(RFEmp=AO$1)*(RF!$H$21:$AO$21="RF Lead"),RF!$H$2:$AO$17)</f>
        <v>0</v>
      </c>
      <c r="AP180" s="250">
        <f>SUMPRODUCT((RF!$A$2:$A$17=$A180)*(RFEmp=AP$1)*(RF!$H$21:$AO$21="RF Lead"),RF!$H$2:$AO$17)</f>
        <v>0</v>
      </c>
      <c r="AQ180" s="250">
        <f>SUMPRODUCT((RF!$A$2:$A$17=$A180)*(RFEmp=AQ$1)*(RF!$H$21:$AO$21="RF Lead"),RF!$H$2:$AO$17)</f>
        <v>0</v>
      </c>
      <c r="AR180" s="250">
        <f>SUMPRODUCT((RF!$A$2:$A$17=$A180)*(RFEmp=AR$1)*(RF!$H$21:$AO$21="RF Lead"),RF!$H$2:$AO$17)</f>
        <v>0</v>
      </c>
      <c r="AS180" s="250">
        <f>SUMPRODUCT((RF!$A$2:$A$17=$A180)*(RFEmp=AS$1)*(RF!$H$21:$AO$21="RF Lead"),RF!$H$2:$AO$17)</f>
        <v>0</v>
      </c>
      <c r="AT180" s="250">
        <f>SUMPRODUCT((RF!$A$2:$A$17=$A180)*(RFEmp=AT$1)*(RF!$H$21:$AO$21="RF Lead"),RF!$H$2:$AO$17)</f>
        <v>0</v>
      </c>
      <c r="AU180" s="250">
        <f>SUMPRODUCT((RF!$A$2:$A$17=$A180)*(RFEmp=AU$1)*(RF!$H$21:$AO$21="RF Lead"),RF!$H$2:$AO$17)</f>
        <v>0</v>
      </c>
      <c r="AV180" s="250">
        <f>SUMPRODUCT((RF!$A$2:$A$17=$A180)*(RFEmp=AV$1)*(RF!$H$21:$AO$21="RF Lead"),RF!$H$2:$AO$17)</f>
        <v>0</v>
      </c>
      <c r="AW180" s="250">
        <f>SUMPRODUCT((RF!$A$2:$A$17=$A180)*(RFEmp=AW$1)*(RF!$H$21:$AO$21="RF Lead"),RF!$H$2:$AO$17)</f>
        <v>0</v>
      </c>
      <c r="AX180" s="467">
        <f>SUMPRODUCT((RF!$A$2:$A$17=$A180)*(RFEmp=AX$1)*(RF!$H$21:$AO$21="RF Lead"),RF!$H$2:$AO$17)</f>
        <v>0</v>
      </c>
    </row>
    <row r="181" spans="1:50" s="271" customFormat="1" x14ac:dyDescent="0.2">
      <c r="A181" s="260">
        <f t="shared" si="76"/>
        <v>42550</v>
      </c>
      <c r="B181" s="261" t="str">
        <f>Total!$M$1</f>
        <v>SC</v>
      </c>
      <c r="C181" s="249">
        <f>SUMPRODUCT((SC!$A$2:$A$34=$A181)*(SCEmp=C$1),SC!$F$2:$Z$34)</f>
        <v>0</v>
      </c>
      <c r="D181" s="250">
        <f>SUMPRODUCT((SC!$A$2:$A$34=$A181)*(SCEmp=D$1),SC!$F$2:$Z$34)</f>
        <v>0</v>
      </c>
      <c r="E181" s="250">
        <f>SUMPRODUCT((SC!$A$2:$A$34=$A181)*(SCEmp=E$1),SC!$F$2:$Z$34)</f>
        <v>0</v>
      </c>
      <c r="F181" s="250">
        <f>SUMPRODUCT((SC!$A$2:$A$34=$A181)*(SCEmp=F$1),SC!$F$2:$Z$34)</f>
        <v>0</v>
      </c>
      <c r="G181" s="250">
        <f>SUMPRODUCT((SC!$A$2:$A$34=$A181)*(SCEmp=G$1),SC!$F$2:$Z$34)</f>
        <v>0</v>
      </c>
      <c r="H181" s="250">
        <f>SUMPRODUCT((SC!$A$2:$A$34=$A181)*(SCEmp=H$1),SC!$F$2:$Z$34)</f>
        <v>0</v>
      </c>
      <c r="I181" s="250">
        <f>SUMPRODUCT((SC!$A$2:$A$34=$A181)*(SCEmp=I$1),SC!$F$2:$Z$34)</f>
        <v>0</v>
      </c>
      <c r="J181" s="250">
        <f>SUMPRODUCT((SC!$A$2:$A$34=$A181)*(SCEmp=J$1),SC!$F$2:$Z$34)</f>
        <v>0</v>
      </c>
      <c r="K181" s="250">
        <f>SUMPRODUCT((SC!$A$2:$A$34=$A181)*(SCEmp=K$1),SC!$F$2:$Z$34)</f>
        <v>0</v>
      </c>
      <c r="L181" s="250">
        <f>SUMPRODUCT((SC!$A$2:$A$34=$A181)*(SCEmp=L$1),SC!$F$2:$Z$34)</f>
        <v>0</v>
      </c>
      <c r="M181" s="250">
        <f>SUMPRODUCT((SC!$A$2:$A$34=$A181)*(SCEmp=M$1),SC!$F$2:$Z$34)</f>
        <v>0</v>
      </c>
      <c r="N181" s="250">
        <f>SUMPRODUCT((SC!$A$2:$A$34=$A181)*(SCEmp=N$1),SC!$F$2:$Z$34)</f>
        <v>0</v>
      </c>
      <c r="O181" s="250">
        <f>SUMPRODUCT((SC!$A$2:$A$34=$A181)*(SCEmp=O$1),SC!$F$2:$Z$34)</f>
        <v>0</v>
      </c>
      <c r="P181" s="250">
        <f>SUMPRODUCT((SC!$A$2:$A$34=$A181)*(SCEmp=P$1),SC!$F$2:$Z$34)</f>
        <v>0</v>
      </c>
      <c r="Q181" s="250">
        <f>SUMPRODUCT((SC!$A$2:$A$34=$A181)*(SCEmp=Q$1),SC!$F$2:$Z$34)</f>
        <v>0</v>
      </c>
      <c r="R181" s="250">
        <f>SUMPRODUCT((SC!$A$2:$A$34=$A181)*(SCEmp=R$1),SC!$F$2:$Z$34)</f>
        <v>0</v>
      </c>
      <c r="S181" s="250">
        <f>SUMPRODUCT((SC!$A$2:$A$34=$A181)*(SCEmp=S$1),SC!$F$2:$Z$34)</f>
        <v>0</v>
      </c>
      <c r="T181" s="250">
        <f>SUMPRODUCT((SC!$A$2:$A$34=$A181)*(SCEmp=T$1),SC!$F$2:$Z$34)</f>
        <v>0</v>
      </c>
      <c r="U181" s="250">
        <f>SUMPRODUCT((SC!$A$2:$A$34=$A181)*(SCEmp=U$1),SC!$F$2:$Z$34)</f>
        <v>0</v>
      </c>
      <c r="V181" s="250">
        <f>SUMPRODUCT((SC!$A$2:$A$34=$A181)*(SCEmp=V$1),SC!$F$2:$Z$34)</f>
        <v>0</v>
      </c>
      <c r="W181" s="250">
        <f>SUMPRODUCT((SC!$A$2:$A$34=$A181)*(SCEmp=W$1),SC!$F$2:$Z$34)</f>
        <v>0</v>
      </c>
      <c r="X181" s="250">
        <f>SUMPRODUCT((SC!$A$2:$A$34=$A181)*(SCEmp=X$1),SC!$F$2:$Z$34)</f>
        <v>0</v>
      </c>
      <c r="Y181" s="250">
        <f>SUMPRODUCT((SC!$A$2:$A$34=$A181)*(SCEmp=Y$1),SC!$F$2:$Z$34)</f>
        <v>0</v>
      </c>
      <c r="Z181" s="250">
        <f>SUMPRODUCT((SC!$A$2:$A$34=$A181)*(SCEmp=Z$1),SC!$F$2:$Z$34)</f>
        <v>0</v>
      </c>
      <c r="AA181" s="250">
        <f>SUMPRODUCT((SC!$A$2:$A$34=$A181)*(SCEmp=AA$1),SC!$F$2:$Z$34)</f>
        <v>0</v>
      </c>
      <c r="AB181" s="250">
        <f>SUMPRODUCT((SC!$A$2:$A$34=$A181)*(SCEmp=AB$1),SC!$F$2:$Z$34)</f>
        <v>0</v>
      </c>
      <c r="AC181" s="250">
        <f>SUMPRODUCT((SC!$A$2:$A$34=$A181)*(SCEmp=AC$1),SC!$F$2:$Z$34)</f>
        <v>3</v>
      </c>
      <c r="AD181" s="250">
        <f>SUMPRODUCT((SC!$A$2:$A$34=$A181)*(SCEmp=AD$1),SC!$F$2:$Z$34)</f>
        <v>0</v>
      </c>
      <c r="AE181" s="250">
        <f>SUMPRODUCT((SC!$A$2:$A$34=$A181)*(SCEmp=AE$1),SC!$F$2:$Z$34)</f>
        <v>0</v>
      </c>
      <c r="AF181" s="250">
        <f>SUMPRODUCT((SC!$A$2:$A$34=$A181)*(SCEmp=AF$1),SC!$F$2:$Z$34)</f>
        <v>0</v>
      </c>
      <c r="AG181" s="250">
        <f>SUMPRODUCT((SC!$A$2:$A$34=$A181)*(SCEmp=AG$1),SC!$F$2:$Z$34)</f>
        <v>0</v>
      </c>
      <c r="AH181" s="250">
        <f>SUMPRODUCT((SC!$A$2:$A$34=$A181)*(SCEmp=AH$1),SC!$F$2:$Z$34)</f>
        <v>0</v>
      </c>
      <c r="AI181" s="250">
        <f>SUMPRODUCT((SC!$A$2:$A$34=$A181)*(SCEmp=AI$1),SC!$F$2:$Z$34)</f>
        <v>0</v>
      </c>
      <c r="AJ181" s="250">
        <f>SUMPRODUCT((SC!$A$2:$A$34=$A181)*(SCEmp=AJ$1),SC!$F$2:$Z$34)</f>
        <v>0</v>
      </c>
      <c r="AK181" s="250">
        <f>SUMPRODUCT((SC!$A$2:$A$34=$A181)*(SCEmp=AK$1),SC!$F$2:$Z$34)</f>
        <v>0</v>
      </c>
      <c r="AL181" s="250">
        <f>SUMPRODUCT((SC!$A$2:$A$34=$A181)*(SCEmp=AL$1),SC!$F$2:$Z$34)</f>
        <v>0</v>
      </c>
      <c r="AM181" s="250">
        <f>SUMPRODUCT((SC!$A$2:$A$34=$A181)*(SCEmp=AM$1),SC!$F$2:$Z$34)</f>
        <v>0</v>
      </c>
      <c r="AN181" s="250">
        <f>SUMPRODUCT((SC!$A$2:$A$34=$A181)*(SCEmp=AN$1),SC!$F$2:$Z$34)</f>
        <v>0</v>
      </c>
      <c r="AO181" s="250">
        <f>SUMPRODUCT((SC!$A$2:$A$34=$A181)*(SCEmp=AO$1),SC!$F$2:$Z$34)</f>
        <v>0</v>
      </c>
      <c r="AP181" s="250">
        <f>SUMPRODUCT((SC!$A$2:$A$34=$A181)*(SCEmp=AP$1),SC!$F$2:$Z$34)</f>
        <v>0</v>
      </c>
      <c r="AQ181" s="250">
        <f>SUMPRODUCT((SC!$A$2:$A$34=$A181)*(SCEmp=AQ$1),SC!$F$2:$Z$34)</f>
        <v>0</v>
      </c>
      <c r="AR181" s="250">
        <f>SUMPRODUCT((SC!$A$2:$A$34=$A181)*(SCEmp=AR$1),SC!$F$2:$Z$34)</f>
        <v>0</v>
      </c>
      <c r="AS181" s="250">
        <f>SUMPRODUCT((SC!$A$2:$A$34=$A181)*(SCEmp=AS$1),SC!$F$2:$Z$34)</f>
        <v>0</v>
      </c>
      <c r="AT181" s="250">
        <f>SUMPRODUCT((SC!$A$2:$A$34=$A181)*(SCEmp=AT$1),SC!$F$2:$Z$34)</f>
        <v>0</v>
      </c>
      <c r="AU181" s="250">
        <f>SUMPRODUCT((SC!$A$2:$A$34=$A181)*(SCEmp=AU$1),SC!$F$2:$Z$34)</f>
        <v>0</v>
      </c>
      <c r="AV181" s="250">
        <f>SUMPRODUCT((SC!$A$2:$A$34=$A181)*(SCEmp=AV$1),SC!$F$2:$Z$34)</f>
        <v>0</v>
      </c>
      <c r="AW181" s="250">
        <f>SUMPRODUCT((SC!$A$2:$A$34=$A181)*(SCEmp=AW$1),SC!$F$2:$Z$34)</f>
        <v>0</v>
      </c>
      <c r="AX181" s="467">
        <f>SUMPRODUCT((SC!$A$2:$A$34=$A181)*(SCEmp=AX$1),SC!$F$2:$Z$34)</f>
        <v>0</v>
      </c>
    </row>
    <row r="182" spans="1:50" s="271" customFormat="1" x14ac:dyDescent="0.2">
      <c r="A182" s="262">
        <f t="shared" si="76"/>
        <v>42550</v>
      </c>
      <c r="B182" s="263" t="s">
        <v>87</v>
      </c>
      <c r="C182" s="264">
        <f t="shared" ref="C182:AN182" si="83">IF(SUM(C171:C181)&gt;8,SUM(C171:C181)-8,0)+IF(SUM(C171:C181)&gt;12,SUM(C171:C181)-12,0)</f>
        <v>0</v>
      </c>
      <c r="D182" s="265">
        <f t="shared" si="83"/>
        <v>0</v>
      </c>
      <c r="E182" s="265">
        <f t="shared" si="83"/>
        <v>0</v>
      </c>
      <c r="F182" s="265">
        <f t="shared" si="83"/>
        <v>0</v>
      </c>
      <c r="G182" s="265">
        <f t="shared" si="83"/>
        <v>0</v>
      </c>
      <c r="H182" s="265">
        <f t="shared" si="83"/>
        <v>0</v>
      </c>
      <c r="I182" s="265">
        <f t="shared" si="83"/>
        <v>0</v>
      </c>
      <c r="J182" s="265">
        <f t="shared" si="83"/>
        <v>0</v>
      </c>
      <c r="K182" s="265">
        <f t="shared" si="83"/>
        <v>0</v>
      </c>
      <c r="L182" s="265">
        <f t="shared" si="83"/>
        <v>0</v>
      </c>
      <c r="M182" s="265">
        <f t="shared" si="83"/>
        <v>0</v>
      </c>
      <c r="N182" s="265">
        <f t="shared" si="83"/>
        <v>0</v>
      </c>
      <c r="O182" s="265">
        <f t="shared" si="83"/>
        <v>0</v>
      </c>
      <c r="P182" s="265">
        <f t="shared" si="83"/>
        <v>0</v>
      </c>
      <c r="Q182" s="265">
        <f t="shared" si="83"/>
        <v>0</v>
      </c>
      <c r="R182" s="265">
        <f t="shared" si="83"/>
        <v>0</v>
      </c>
      <c r="S182" s="265">
        <f t="shared" si="83"/>
        <v>0</v>
      </c>
      <c r="T182" s="265">
        <f t="shared" si="83"/>
        <v>0</v>
      </c>
      <c r="U182" s="265">
        <f t="shared" si="83"/>
        <v>0</v>
      </c>
      <c r="V182" s="265">
        <f t="shared" si="83"/>
        <v>0</v>
      </c>
      <c r="W182" s="265">
        <f t="shared" si="83"/>
        <v>0</v>
      </c>
      <c r="X182" s="265">
        <f t="shared" si="83"/>
        <v>0</v>
      </c>
      <c r="Y182" s="265">
        <f t="shared" si="83"/>
        <v>0</v>
      </c>
      <c r="Z182" s="265">
        <f t="shared" si="83"/>
        <v>0</v>
      </c>
      <c r="AA182" s="265">
        <f t="shared" si="83"/>
        <v>0</v>
      </c>
      <c r="AB182" s="265">
        <f t="shared" si="83"/>
        <v>0</v>
      </c>
      <c r="AC182" s="265">
        <f t="shared" si="83"/>
        <v>0</v>
      </c>
      <c r="AD182" s="265">
        <f t="shared" si="83"/>
        <v>0</v>
      </c>
      <c r="AE182" s="265">
        <f t="shared" si="83"/>
        <v>0</v>
      </c>
      <c r="AF182" s="265">
        <f t="shared" si="83"/>
        <v>0</v>
      </c>
      <c r="AG182" s="265">
        <f t="shared" si="83"/>
        <v>0</v>
      </c>
      <c r="AH182" s="265">
        <f t="shared" si="83"/>
        <v>0.5</v>
      </c>
      <c r="AI182" s="265">
        <f t="shared" si="83"/>
        <v>0</v>
      </c>
      <c r="AJ182" s="265">
        <f t="shared" si="83"/>
        <v>0</v>
      </c>
      <c r="AK182" s="265">
        <f t="shared" si="83"/>
        <v>0</v>
      </c>
      <c r="AL182" s="265">
        <f t="shared" si="83"/>
        <v>0</v>
      </c>
      <c r="AM182" s="265">
        <f t="shared" si="83"/>
        <v>0</v>
      </c>
      <c r="AN182" s="265">
        <f t="shared" si="83"/>
        <v>0</v>
      </c>
      <c r="AO182" s="265">
        <f t="shared" ref="AO182:AU182" si="84">IF(SUM(AO171:AO181)&gt;8,SUM(AO171:AO181)-8,0)+IF(SUM(AO171:AO181)&gt;12,SUM(AO171:AO181)-12,0)</f>
        <v>0</v>
      </c>
      <c r="AP182" s="265">
        <f t="shared" si="84"/>
        <v>0</v>
      </c>
      <c r="AQ182" s="265">
        <f t="shared" si="84"/>
        <v>0</v>
      </c>
      <c r="AR182" s="265">
        <f t="shared" si="84"/>
        <v>0</v>
      </c>
      <c r="AS182" s="265">
        <f t="shared" si="84"/>
        <v>0</v>
      </c>
      <c r="AT182" s="265">
        <f t="shared" si="84"/>
        <v>0</v>
      </c>
      <c r="AU182" s="265">
        <f t="shared" si="84"/>
        <v>0</v>
      </c>
      <c r="AV182" s="265">
        <f t="shared" ref="AV182:AW182" si="85">IF(SUM(AV171:AV181)&gt;8,SUM(AV171:AV181)-8,0)+IF(SUM(AV171:AV181)&gt;12,SUM(AV171:AV181)-12,0)</f>
        <v>0</v>
      </c>
      <c r="AW182" s="265">
        <f t="shared" si="85"/>
        <v>0</v>
      </c>
      <c r="AX182" s="469">
        <f>IF(SUM(AX171:AX181)&gt;8,SUM(AX171:AX181)-8,0)+IF(SUM(AX171:AX181)&gt;12,SUM(AX171:AX181)-12,0)</f>
        <v>0</v>
      </c>
    </row>
    <row r="183" spans="1:50" s="271" customFormat="1" x14ac:dyDescent="0.2">
      <c r="A183" s="266">
        <f t="shared" si="76"/>
        <v>42550</v>
      </c>
      <c r="B183" s="267" t="s">
        <v>86</v>
      </c>
      <c r="C183" s="268">
        <f t="shared" ref="C183:AN183" si="86">IFERROR((C$211*SUM(C171:C178)+C$212*SUM(C179:C181))/SUM(C171:C181)/2,0)*C182</f>
        <v>0</v>
      </c>
      <c r="D183" s="269">
        <f t="shared" si="86"/>
        <v>0</v>
      </c>
      <c r="E183" s="269">
        <f t="shared" si="86"/>
        <v>0</v>
      </c>
      <c r="F183" s="269">
        <f t="shared" si="86"/>
        <v>0</v>
      </c>
      <c r="G183" s="269">
        <f t="shared" si="86"/>
        <v>0</v>
      </c>
      <c r="H183" s="269">
        <f t="shared" si="86"/>
        <v>0</v>
      </c>
      <c r="I183" s="269">
        <f t="shared" si="86"/>
        <v>0</v>
      </c>
      <c r="J183" s="269">
        <f t="shared" si="86"/>
        <v>0</v>
      </c>
      <c r="K183" s="269">
        <f t="shared" si="86"/>
        <v>0</v>
      </c>
      <c r="L183" s="269">
        <f t="shared" si="86"/>
        <v>0</v>
      </c>
      <c r="M183" s="269">
        <f t="shared" si="86"/>
        <v>0</v>
      </c>
      <c r="N183" s="269">
        <f t="shared" si="86"/>
        <v>0</v>
      </c>
      <c r="O183" s="269">
        <f t="shared" si="86"/>
        <v>0</v>
      </c>
      <c r="P183" s="269">
        <f t="shared" si="86"/>
        <v>0</v>
      </c>
      <c r="Q183" s="269">
        <f t="shared" si="86"/>
        <v>0</v>
      </c>
      <c r="R183" s="269">
        <f t="shared" si="86"/>
        <v>0</v>
      </c>
      <c r="S183" s="269">
        <f t="shared" si="86"/>
        <v>0</v>
      </c>
      <c r="T183" s="269">
        <f t="shared" si="86"/>
        <v>0</v>
      </c>
      <c r="U183" s="269">
        <f t="shared" si="86"/>
        <v>0</v>
      </c>
      <c r="V183" s="269">
        <f t="shared" si="86"/>
        <v>0</v>
      </c>
      <c r="W183" s="269">
        <f t="shared" si="86"/>
        <v>0</v>
      </c>
      <c r="X183" s="269">
        <f t="shared" si="86"/>
        <v>0</v>
      </c>
      <c r="Y183" s="269">
        <f t="shared" si="86"/>
        <v>0</v>
      </c>
      <c r="Z183" s="269">
        <f t="shared" si="86"/>
        <v>0</v>
      </c>
      <c r="AA183" s="269">
        <f t="shared" si="86"/>
        <v>0</v>
      </c>
      <c r="AB183" s="269">
        <f t="shared" si="86"/>
        <v>0</v>
      </c>
      <c r="AC183" s="269">
        <f t="shared" si="86"/>
        <v>0</v>
      </c>
      <c r="AD183" s="269">
        <f t="shared" si="86"/>
        <v>0</v>
      </c>
      <c r="AE183" s="269">
        <f t="shared" si="86"/>
        <v>0</v>
      </c>
      <c r="AF183" s="269">
        <f t="shared" si="86"/>
        <v>0</v>
      </c>
      <c r="AG183" s="269">
        <f t="shared" si="86"/>
        <v>0</v>
      </c>
      <c r="AH183" s="269">
        <f t="shared" si="86"/>
        <v>2.5</v>
      </c>
      <c r="AI183" s="269">
        <f t="shared" si="86"/>
        <v>0</v>
      </c>
      <c r="AJ183" s="269">
        <f t="shared" si="86"/>
        <v>0</v>
      </c>
      <c r="AK183" s="269">
        <f t="shared" si="86"/>
        <v>0</v>
      </c>
      <c r="AL183" s="269">
        <f t="shared" si="86"/>
        <v>0</v>
      </c>
      <c r="AM183" s="269">
        <f t="shared" si="86"/>
        <v>0</v>
      </c>
      <c r="AN183" s="269">
        <f t="shared" si="86"/>
        <v>0</v>
      </c>
      <c r="AO183" s="269">
        <f t="shared" ref="AO183:AU183" si="87">IFERROR((AO$211*SUM(AO171:AO178)+AO$212*SUM(AO179:AO181))/SUM(AO171:AO181)/2,0)*AO182</f>
        <v>0</v>
      </c>
      <c r="AP183" s="269">
        <f t="shared" si="87"/>
        <v>0</v>
      </c>
      <c r="AQ183" s="269">
        <f t="shared" si="87"/>
        <v>0</v>
      </c>
      <c r="AR183" s="269">
        <f t="shared" si="87"/>
        <v>0</v>
      </c>
      <c r="AS183" s="269">
        <f t="shared" si="87"/>
        <v>0</v>
      </c>
      <c r="AT183" s="269">
        <f t="shared" si="87"/>
        <v>0</v>
      </c>
      <c r="AU183" s="269">
        <f t="shared" si="87"/>
        <v>0</v>
      </c>
      <c r="AV183" s="269">
        <f t="shared" ref="AV183:AW183" si="88">IFERROR((AV$211*SUM(AV171:AV178)+AV$212*SUM(AV179:AV181))/SUM(AV171:AV181)/2,0)*AV182</f>
        <v>0</v>
      </c>
      <c r="AW183" s="269">
        <f t="shared" si="88"/>
        <v>0</v>
      </c>
      <c r="AX183" s="470">
        <f>IFERROR((AX$211*SUM(AX171:AX178)+AX$212*SUM(AX179:AX181))/SUM(AX171:AX181)/2,0)*AX182</f>
        <v>0</v>
      </c>
    </row>
    <row r="184" spans="1:50" s="271" customFormat="1" x14ac:dyDescent="0.2">
      <c r="A184" s="247">
        <f>A171+1</f>
        <v>42551</v>
      </c>
      <c r="B184" s="248" t="s">
        <v>77</v>
      </c>
      <c r="C184" s="249">
        <f>SUMPRODUCT((Driver!$A$2:$A$17=$A184)*(DriverEmp=C$1),Driver!$C$2:$V$17)</f>
        <v>0</v>
      </c>
      <c r="D184" s="250">
        <f>SUMPRODUCT((Driver!$A$2:$A$17=$A184)*(DriverEmp=D$1),Driver!$C$2:$V$17)</f>
        <v>0</v>
      </c>
      <c r="E184" s="250">
        <f>SUMPRODUCT((Driver!$A$2:$A$17=$A184)*(DriverEmp=E$1),Driver!$C$2:$V$17)</f>
        <v>0</v>
      </c>
      <c r="F184" s="250">
        <f>SUMPRODUCT((Driver!$A$2:$A$17=$A184)*(DriverEmp=F$1),Driver!$C$2:$V$17)</f>
        <v>0</v>
      </c>
      <c r="G184" s="250">
        <f>SUMPRODUCT((Driver!$A$2:$A$17=$A184)*(DriverEmp=G$1),Driver!$C$2:$V$17)</f>
        <v>0</v>
      </c>
      <c r="H184" s="250">
        <f>SUMPRODUCT((Driver!$A$2:$A$17=$A184)*(DriverEmp=H$1),Driver!$C$2:$V$17)</f>
        <v>0</v>
      </c>
      <c r="I184" s="250">
        <f>SUMPRODUCT((Driver!$A$2:$A$17=$A184)*(DriverEmp=I$1),Driver!$C$2:$V$17)</f>
        <v>0</v>
      </c>
      <c r="J184" s="250">
        <f>SUMPRODUCT((Driver!$A$2:$A$17=$A184)*(DriverEmp=J$1),Driver!$C$2:$V$17)</f>
        <v>0</v>
      </c>
      <c r="K184" s="250">
        <f>SUMPRODUCT((Driver!$A$2:$A$17=$A184)*(DriverEmp=K$1),Driver!$C$2:$V$17)</f>
        <v>0</v>
      </c>
      <c r="L184" s="250">
        <f>SUMPRODUCT((Driver!$A$2:$A$17=$A184)*(DriverEmp=L$1),Driver!$C$2:$V$17)</f>
        <v>0</v>
      </c>
      <c r="M184" s="250">
        <f>SUMPRODUCT((Driver!$A$2:$A$17=$A184)*(DriverEmp=M$1),Driver!$C$2:$V$17)</f>
        <v>0</v>
      </c>
      <c r="N184" s="250">
        <f>SUMPRODUCT((Driver!$A$2:$A$17=$A184)*(DriverEmp=N$1),Driver!$C$2:$V$17)</f>
        <v>0</v>
      </c>
      <c r="O184" s="250">
        <f>SUMPRODUCT((Driver!$A$2:$A$17=$A184)*(DriverEmp=O$1),Driver!$C$2:$V$17)</f>
        <v>0</v>
      </c>
      <c r="P184" s="250">
        <f>SUMPRODUCT((Driver!$A$2:$A$17=$A184)*(DriverEmp=P$1),Driver!$C$2:$V$17)</f>
        <v>0</v>
      </c>
      <c r="Q184" s="250">
        <f>SUMPRODUCT((Driver!$A$2:$A$17=$A184)*(DriverEmp=Q$1),Driver!$C$2:$V$17)</f>
        <v>0</v>
      </c>
      <c r="R184" s="250">
        <f>SUMPRODUCT((Driver!$A$2:$A$17=$A184)*(DriverEmp=R$1),Driver!$C$2:$V$17)</f>
        <v>0</v>
      </c>
      <c r="S184" s="250">
        <f>SUMPRODUCT((Driver!$A$2:$A$17=$A184)*(DriverEmp=S$1),Driver!$C$2:$V$17)</f>
        <v>0</v>
      </c>
      <c r="T184" s="250">
        <f>SUMPRODUCT((Driver!$A$2:$A$17=$A184)*(DriverEmp=T$1),Driver!$C$2:$V$17)</f>
        <v>0</v>
      </c>
      <c r="U184" s="250">
        <f>SUMPRODUCT((Driver!$A$2:$A$17=$A184)*(DriverEmp=U$1),Driver!$C$2:$V$17)</f>
        <v>0</v>
      </c>
      <c r="V184" s="250">
        <f>SUMPRODUCT((Driver!$A$2:$A$17=$A184)*(DriverEmp=V$1),Driver!$C$2:$V$17)</f>
        <v>0</v>
      </c>
      <c r="W184" s="250">
        <f>SUMPRODUCT((Driver!$A$2:$A$17=$A184)*(DriverEmp=W$1),Driver!$C$2:$V$17)</f>
        <v>0</v>
      </c>
      <c r="X184" s="250">
        <f>SUMPRODUCT((Driver!$A$2:$A$17=$A184)*(DriverEmp=X$1),Driver!$C$2:$V$17)</f>
        <v>0</v>
      </c>
      <c r="Y184" s="250">
        <f>SUMPRODUCT((Driver!$A$2:$A$17=$A184)*(DriverEmp=Y$1),Driver!$C$2:$V$17)</f>
        <v>0</v>
      </c>
      <c r="Z184" s="250">
        <f>SUMPRODUCT((Driver!$A$2:$A$17=$A184)*(DriverEmp=Z$1),Driver!$C$2:$V$17)</f>
        <v>0</v>
      </c>
      <c r="AA184" s="250">
        <f>SUMPRODUCT((Driver!$A$2:$A$17=$A184)*(DriverEmp=AA$1),Driver!$C$2:$V$17)</f>
        <v>0</v>
      </c>
      <c r="AB184" s="250">
        <f>SUMPRODUCT((Driver!$A$2:$A$17=$A184)*(DriverEmp=AB$1),Driver!$C$2:$V$17)</f>
        <v>0</v>
      </c>
      <c r="AC184" s="250">
        <f>SUMPRODUCT((Driver!$A$2:$A$17=$A184)*(DriverEmp=AC$1),Driver!$C$2:$V$17)</f>
        <v>0</v>
      </c>
      <c r="AD184" s="250">
        <f>SUMPRODUCT((Driver!$A$2:$A$17=$A184)*(DriverEmp=AD$1),Driver!$C$2:$V$17)</f>
        <v>0</v>
      </c>
      <c r="AE184" s="250">
        <f>SUMPRODUCT((Driver!$A$2:$A$17=$A184)*(DriverEmp=AE$1),Driver!$C$2:$V$17)</f>
        <v>0</v>
      </c>
      <c r="AF184" s="250">
        <f>SUMPRODUCT((Driver!$A$2:$A$17=$A184)*(DriverEmp=AF$1),Driver!$C$2:$V$17)</f>
        <v>0</v>
      </c>
      <c r="AG184" s="250">
        <f>SUMPRODUCT((Driver!$A$2:$A$17=$A184)*(DriverEmp=AG$1),Driver!$C$2:$V$17)</f>
        <v>0</v>
      </c>
      <c r="AH184" s="250">
        <f>SUMPRODUCT((Driver!$A$2:$A$17=$A184)*(DriverEmp=AH$1),Driver!$C$2:$V$17)</f>
        <v>0</v>
      </c>
      <c r="AI184" s="250">
        <f>SUMPRODUCT((Driver!$A$2:$A$17=$A184)*(DriverEmp=AI$1),Driver!$C$2:$V$17)</f>
        <v>0</v>
      </c>
      <c r="AJ184" s="250">
        <f>SUMPRODUCT((Driver!$A$2:$A$17=$A184)*(DriverEmp=AJ$1),Driver!$C$2:$V$17)</f>
        <v>0</v>
      </c>
      <c r="AK184" s="250">
        <f>SUMPRODUCT((Driver!$A$2:$A$17=$A184)*(DriverEmp=AK$1),Driver!$C$2:$V$17)</f>
        <v>0</v>
      </c>
      <c r="AL184" s="250">
        <f>SUMPRODUCT((Driver!$A$2:$A$17=$A184)*(DriverEmp=AL$1),Driver!$C$2:$V$17)</f>
        <v>0</v>
      </c>
      <c r="AM184" s="250">
        <f>SUMPRODUCT((Driver!$A$2:$A$17=$A184)*(DriverEmp=AM$1),Driver!$C$2:$V$17)</f>
        <v>0</v>
      </c>
      <c r="AN184" s="250">
        <f>SUMPRODUCT((Driver!$A$2:$A$17=$A184)*(DriverEmp=AN$1),Driver!$C$2:$V$17)</f>
        <v>0</v>
      </c>
      <c r="AO184" s="250">
        <f>SUMPRODUCT((Driver!$A$2:$A$17=$A184)*(DriverEmp=AO$1),Driver!$C$2:$V$17)</f>
        <v>0</v>
      </c>
      <c r="AP184" s="250">
        <f>SUMPRODUCT((Driver!$A$2:$A$17=$A184)*(DriverEmp=AP$1),Driver!$C$2:$V$17)</f>
        <v>0</v>
      </c>
      <c r="AQ184" s="250">
        <f>SUMPRODUCT((Driver!$A$2:$A$17=$A184)*(DriverEmp=AQ$1),Driver!$C$2:$V$17)</f>
        <v>0</v>
      </c>
      <c r="AR184" s="250">
        <f>SUMPRODUCT((Driver!$A$2:$A$17=$A184)*(DriverEmp=AR$1),Driver!$C$2:$V$17)</f>
        <v>0</v>
      </c>
      <c r="AS184" s="250">
        <f>SUMPRODUCT((Driver!$A$2:$A$17=$A184)*(DriverEmp=AS$1),Driver!$C$2:$V$17)</f>
        <v>0</v>
      </c>
      <c r="AT184" s="250">
        <f>SUMPRODUCT((Driver!$A$2:$A$17=$A184)*(DriverEmp=AT$1),Driver!$C$2:$V$17)</f>
        <v>0</v>
      </c>
      <c r="AU184" s="250">
        <f>SUMPRODUCT((Driver!$A$2:$A$17=$A184)*(DriverEmp=AU$1),Driver!$C$2:$V$17)</f>
        <v>0</v>
      </c>
      <c r="AV184" s="250">
        <f>SUMPRODUCT((Driver!$A$2:$A$17=$A184)*(DriverEmp=AV$1),Driver!$C$2:$V$17)</f>
        <v>0</v>
      </c>
      <c r="AW184" s="250">
        <f>SUMPRODUCT((Driver!$A$2:$A$17=$A184)*(DriverEmp=AW$1),Driver!$C$2:$V$17)</f>
        <v>0</v>
      </c>
      <c r="AX184" s="467">
        <f>SUMPRODUCT((Driver!$A$2:$A$17=$A184)*(DriverEmp=AX$1),Driver!$C$2:$V$17)</f>
        <v>0</v>
      </c>
    </row>
    <row r="185" spans="1:50" s="271" customFormat="1" x14ac:dyDescent="0.2">
      <c r="A185" s="247">
        <f>A184</f>
        <v>42551</v>
      </c>
      <c r="B185" s="251" t="str">
        <f>Total!$H$1</f>
        <v>PP</v>
      </c>
      <c r="C185" s="249">
        <f>SUMPRODUCT((PP!$A$2:$A$80=$A185)*(PPEmp=C$1),PP!$D$2:$BD$80)</f>
        <v>0</v>
      </c>
      <c r="D185" s="250">
        <f>SUMPRODUCT((PP!$A$2:$A$80=$A185)*(PPEmp=D$1),PP!$D$2:$BD$80)</f>
        <v>0</v>
      </c>
      <c r="E185" s="250">
        <f>SUMPRODUCT((PP!$A$2:$A$80=$A185)*(PPEmp=E$1),PP!$D$2:$BD$80)</f>
        <v>0</v>
      </c>
      <c r="F185" s="250">
        <f>SUMPRODUCT((PP!$A$2:$A$80=$A185)*(PPEmp=F$1),PP!$D$2:$BD$80)</f>
        <v>0</v>
      </c>
      <c r="G185" s="250">
        <f>SUMPRODUCT((PP!$A$2:$A$80=$A185)*(PPEmp=G$1),PP!$D$2:$BD$80)</f>
        <v>0</v>
      </c>
      <c r="H185" s="250">
        <f>SUMPRODUCT((PP!$A$2:$A$80=$A185)*(PPEmp=H$1),PP!$D$2:$BD$80)</f>
        <v>0</v>
      </c>
      <c r="I185" s="250">
        <f>SUMPRODUCT((PP!$A$2:$A$80=$A185)*(PPEmp=I$1),PP!$D$2:$BD$80)</f>
        <v>0</v>
      </c>
      <c r="J185" s="250">
        <f>SUMPRODUCT((PP!$A$2:$A$80=$A185)*(PPEmp=J$1),PP!$D$2:$BD$80)</f>
        <v>0</v>
      </c>
      <c r="K185" s="250">
        <f>SUMPRODUCT((PP!$A$2:$A$80=$A185)*(PPEmp=K$1),PP!$D$2:$BD$80)</f>
        <v>0</v>
      </c>
      <c r="L185" s="250">
        <f>SUMPRODUCT((PP!$A$2:$A$80=$A185)*(PPEmp=L$1),PP!$D$2:$BD$80)</f>
        <v>0</v>
      </c>
      <c r="M185" s="250">
        <f>SUMPRODUCT((PP!$A$2:$A$80=$A185)*(PPEmp=M$1),PP!$D$2:$BD$80)</f>
        <v>0</v>
      </c>
      <c r="N185" s="250">
        <f>SUMPRODUCT((PP!$A$2:$A$80=$A185)*(PPEmp=N$1),PP!$D$2:$BD$80)</f>
        <v>0</v>
      </c>
      <c r="O185" s="250">
        <f>SUMPRODUCT((PP!$A$2:$A$80=$A185)*(PPEmp=O$1),PP!$D$2:$BD$80)</f>
        <v>0</v>
      </c>
      <c r="P185" s="250">
        <f>SUMPRODUCT((PP!$A$2:$A$80=$A185)*(PPEmp=P$1),PP!$D$2:$BD$80)</f>
        <v>0</v>
      </c>
      <c r="Q185" s="250">
        <f>SUMPRODUCT((PP!$A$2:$A$80=$A185)*(PPEmp=Q$1),PP!$D$2:$BD$80)</f>
        <v>0</v>
      </c>
      <c r="R185" s="250">
        <f>SUMPRODUCT((PP!$A$2:$A$80=$A185)*(PPEmp=R$1),PP!$D$2:$BD$80)</f>
        <v>0</v>
      </c>
      <c r="S185" s="250">
        <f>SUMPRODUCT((PP!$A$2:$A$80=$A185)*(PPEmp=S$1),PP!$D$2:$BD$80)</f>
        <v>0</v>
      </c>
      <c r="T185" s="250">
        <f>SUMPRODUCT((PP!$A$2:$A$80=$A185)*(PPEmp=T$1),PP!$D$2:$BD$80)</f>
        <v>0</v>
      </c>
      <c r="U185" s="250">
        <f>SUMPRODUCT((PP!$A$2:$A$80=$A185)*(PPEmp=U$1),PP!$D$2:$BD$80)</f>
        <v>0</v>
      </c>
      <c r="V185" s="250">
        <f>SUMPRODUCT((PP!$A$2:$A$80=$A185)*(PPEmp=V$1),PP!$D$2:$BD$80)</f>
        <v>0</v>
      </c>
      <c r="W185" s="250">
        <f>SUMPRODUCT((PP!$A$2:$A$80=$A185)*(PPEmp=W$1),PP!$D$2:$BD$80)</f>
        <v>0</v>
      </c>
      <c r="X185" s="250">
        <f>SUMPRODUCT((PP!$A$2:$A$80=$A185)*(PPEmp=X$1),PP!$D$2:$BD$80)</f>
        <v>0</v>
      </c>
      <c r="Y185" s="250">
        <f>SUMPRODUCT((PP!$A$2:$A$80=$A185)*(PPEmp=Y$1),PP!$D$2:$BD$80)</f>
        <v>0</v>
      </c>
      <c r="Z185" s="250">
        <f>SUMPRODUCT((PP!$A$2:$A$80=$A185)*(PPEmp=Z$1),PP!$D$2:$BD$80)</f>
        <v>0</v>
      </c>
      <c r="AA185" s="250">
        <f>SUMPRODUCT((PP!$A$2:$A$80=$A185)*(PPEmp=AA$1),PP!$D$2:$BD$80)</f>
        <v>0</v>
      </c>
      <c r="AB185" s="250">
        <f>SUMPRODUCT((PP!$A$2:$A$80=$A185)*(PPEmp=AB$1),PP!$D$2:$BD$80)</f>
        <v>0</v>
      </c>
      <c r="AC185" s="250">
        <f>SUMPRODUCT((PP!$A$2:$A$80=$A185)*(PPEmp=AC$1),PP!$D$2:$BD$80)</f>
        <v>0</v>
      </c>
      <c r="AD185" s="250">
        <f>SUMPRODUCT((PP!$A$2:$A$80=$A185)*(PPEmp=AD$1),PP!$D$2:$BD$80)</f>
        <v>0</v>
      </c>
      <c r="AE185" s="250">
        <f>SUMPRODUCT((PP!$A$2:$A$80=$A185)*(PPEmp=AE$1),PP!$D$2:$BD$80)</f>
        <v>0</v>
      </c>
      <c r="AF185" s="250">
        <f>SUMPRODUCT((PP!$A$2:$A$80=$A185)*(PPEmp=AF$1),PP!$D$2:$BD$80)</f>
        <v>0</v>
      </c>
      <c r="AG185" s="250">
        <f>SUMPRODUCT((PP!$A$2:$A$80=$A185)*(PPEmp=AG$1),PP!$D$2:$BD$80)</f>
        <v>0</v>
      </c>
      <c r="AH185" s="250">
        <f>SUMPRODUCT((PP!$A$2:$A$80=$A185)*(PPEmp=AH$1),PP!$D$2:$BD$80)</f>
        <v>0</v>
      </c>
      <c r="AI185" s="250">
        <f>SUMPRODUCT((PP!$A$2:$A$80=$A185)*(PPEmp=AI$1),PP!$D$2:$BD$80)</f>
        <v>0</v>
      </c>
      <c r="AJ185" s="250">
        <f>SUMPRODUCT((PP!$A$2:$A$80=$A185)*(PPEmp=AJ$1),PP!$D$2:$BD$80)</f>
        <v>0</v>
      </c>
      <c r="AK185" s="250">
        <f>SUMPRODUCT((PP!$A$2:$A$80=$A185)*(PPEmp=AK$1),PP!$D$2:$BD$80)</f>
        <v>0</v>
      </c>
      <c r="AL185" s="250">
        <f>SUMPRODUCT((PP!$A$2:$A$80=$A185)*(PPEmp=AL$1),PP!$D$2:$BD$80)</f>
        <v>0</v>
      </c>
      <c r="AM185" s="250">
        <f>SUMPRODUCT((PP!$A$2:$A$80=$A185)*(PPEmp=AM$1),PP!$D$2:$BD$80)</f>
        <v>0</v>
      </c>
      <c r="AN185" s="250">
        <f>SUMPRODUCT((PP!$A$2:$A$80=$A185)*(PPEmp=AN$1),PP!$D$2:$BD$80)</f>
        <v>0</v>
      </c>
      <c r="AO185" s="250">
        <f>SUMPRODUCT((PP!$A$2:$A$80=$A185)*(PPEmp=AO$1),PP!$D$2:$BD$80)</f>
        <v>0</v>
      </c>
      <c r="AP185" s="250">
        <f>SUMPRODUCT((PP!$A$2:$A$80=$A185)*(PPEmp=AP$1),PP!$D$2:$BD$80)</f>
        <v>0</v>
      </c>
      <c r="AQ185" s="250">
        <f>SUMPRODUCT((PP!$A$2:$A$80=$A185)*(PPEmp=AQ$1),PP!$D$2:$BD$80)</f>
        <v>0</v>
      </c>
      <c r="AR185" s="250">
        <f>SUMPRODUCT((PP!$A$2:$A$80=$A185)*(PPEmp=AR$1),PP!$D$2:$BD$80)</f>
        <v>0</v>
      </c>
      <c r="AS185" s="250">
        <f>SUMPRODUCT((PP!$A$2:$A$80=$A185)*(PPEmp=AS$1),PP!$D$2:$BD$80)</f>
        <v>0</v>
      </c>
      <c r="AT185" s="250">
        <f>SUMPRODUCT((PP!$A$2:$A$80=$A185)*(PPEmp=AT$1),PP!$D$2:$BD$80)</f>
        <v>0</v>
      </c>
      <c r="AU185" s="250">
        <f>SUMPRODUCT((PP!$A$2:$A$80=$A185)*(PPEmp=AU$1),PP!$D$2:$BD$80)</f>
        <v>0</v>
      </c>
      <c r="AV185" s="250">
        <f>SUMPRODUCT((PP!$A$2:$A$80=$A185)*(PPEmp=AV$1),PP!$D$2:$BD$80)</f>
        <v>0</v>
      </c>
      <c r="AW185" s="250">
        <f>SUMPRODUCT((PP!$A$2:$A$80=$A185)*(PPEmp=AW$1),PP!$D$2:$BD$80)</f>
        <v>0</v>
      </c>
      <c r="AX185" s="467">
        <f>SUMPRODUCT((PP!$A$2:$A$80=$A185)*(PPEmp=AX$1),PP!$D$2:$BD$80)</f>
        <v>0</v>
      </c>
    </row>
    <row r="186" spans="1:50" s="271" customFormat="1" x14ac:dyDescent="0.2">
      <c r="A186" s="247">
        <f t="shared" si="76"/>
        <v>42551</v>
      </c>
      <c r="B186" s="252" t="str">
        <f>Total!$J$1</f>
        <v>FH</v>
      </c>
      <c r="C186" s="249">
        <f>SUMPRODUCT((FH!$A$2:$A$97=$A186)*(FHEmp=C$1),FH!$E$2:$AZ$97)</f>
        <v>0</v>
      </c>
      <c r="D186" s="250">
        <f>SUMPRODUCT((FH!$A$2:$A$97=$A186)*(FHEmp=D$1),FH!$E$2:$AZ$97)</f>
        <v>0</v>
      </c>
      <c r="E186" s="250">
        <f>SUMPRODUCT((FH!$A$2:$A$97=$A186)*(FHEmp=E$1),FH!$E$2:$AZ$97)</f>
        <v>0</v>
      </c>
      <c r="F186" s="250">
        <f>SUMPRODUCT((FH!$A$2:$A$97=$A186)*(FHEmp=F$1),FH!$E$2:$AZ$97)</f>
        <v>0</v>
      </c>
      <c r="G186" s="250">
        <f>SUMPRODUCT((FH!$A$2:$A$97=$A186)*(FHEmp=G$1),FH!$E$2:$AZ$97)</f>
        <v>0</v>
      </c>
      <c r="H186" s="250">
        <f>SUMPRODUCT((FH!$A$2:$A$97=$A186)*(FHEmp=H$1),FH!$E$2:$AZ$97)</f>
        <v>0</v>
      </c>
      <c r="I186" s="250">
        <f>SUMPRODUCT((FH!$A$2:$A$97=$A186)*(FHEmp=I$1),FH!$E$2:$AZ$97)</f>
        <v>0</v>
      </c>
      <c r="J186" s="250">
        <f>SUMPRODUCT((FH!$A$2:$A$97=$A186)*(FHEmp=J$1),FH!$E$2:$AZ$97)</f>
        <v>0</v>
      </c>
      <c r="K186" s="250">
        <f>SUMPRODUCT((FH!$A$2:$A$97=$A186)*(FHEmp=K$1),FH!$E$2:$AZ$97)</f>
        <v>0</v>
      </c>
      <c r="L186" s="250">
        <f>SUMPRODUCT((FH!$A$2:$A$97=$A186)*(FHEmp=L$1),FH!$E$2:$AZ$97)</f>
        <v>0</v>
      </c>
      <c r="M186" s="250">
        <f>SUMPRODUCT((FH!$A$2:$A$97=$A186)*(FHEmp=M$1),FH!$E$2:$AZ$97)</f>
        <v>0</v>
      </c>
      <c r="N186" s="250">
        <f>SUMPRODUCT((FH!$A$2:$A$97=$A186)*(FHEmp=N$1),FH!$E$2:$AZ$97)</f>
        <v>0</v>
      </c>
      <c r="O186" s="250">
        <f>SUMPRODUCT((FH!$A$2:$A$97=$A186)*(FHEmp=O$1),FH!$E$2:$AZ$97)</f>
        <v>0</v>
      </c>
      <c r="P186" s="250">
        <f>SUMPRODUCT((FH!$A$2:$A$97=$A186)*(FHEmp=P$1),FH!$E$2:$AZ$97)</f>
        <v>0</v>
      </c>
      <c r="Q186" s="250">
        <f>SUMPRODUCT((FH!$A$2:$A$97=$A186)*(FHEmp=Q$1),FH!$E$2:$AZ$97)</f>
        <v>0</v>
      </c>
      <c r="R186" s="250">
        <f>SUMPRODUCT((FH!$A$2:$A$97=$A186)*(FHEmp=R$1),FH!$E$2:$AZ$97)</f>
        <v>0</v>
      </c>
      <c r="S186" s="250">
        <f>SUMPRODUCT((FH!$A$2:$A$97=$A186)*(FHEmp=S$1),FH!$E$2:$AZ$97)</f>
        <v>0</v>
      </c>
      <c r="T186" s="250">
        <f>SUMPRODUCT((FH!$A$2:$A$97=$A186)*(FHEmp=T$1),FH!$E$2:$AZ$97)</f>
        <v>0</v>
      </c>
      <c r="U186" s="250">
        <f>SUMPRODUCT((FH!$A$2:$A$97=$A186)*(FHEmp=U$1),FH!$E$2:$AZ$97)</f>
        <v>0</v>
      </c>
      <c r="V186" s="250">
        <f>SUMPRODUCT((FH!$A$2:$A$97=$A186)*(FHEmp=V$1),FH!$E$2:$AZ$97)</f>
        <v>0</v>
      </c>
      <c r="W186" s="250">
        <f>SUMPRODUCT((FH!$A$2:$A$97=$A186)*(FHEmp=W$1),FH!$E$2:$AZ$97)</f>
        <v>0</v>
      </c>
      <c r="X186" s="250">
        <f>SUMPRODUCT((FH!$A$2:$A$97=$A186)*(FHEmp=X$1),FH!$E$2:$AZ$97)</f>
        <v>0</v>
      </c>
      <c r="Y186" s="250">
        <f>SUMPRODUCT((FH!$A$2:$A$97=$A186)*(FHEmp=Y$1),FH!$E$2:$AZ$97)</f>
        <v>0</v>
      </c>
      <c r="Z186" s="250">
        <f>SUMPRODUCT((FH!$A$2:$A$97=$A186)*(FHEmp=Z$1),FH!$E$2:$AZ$97)</f>
        <v>0</v>
      </c>
      <c r="AA186" s="250">
        <f>SUMPRODUCT((FH!$A$2:$A$97=$A186)*(FHEmp=AA$1),FH!$E$2:$AZ$97)</f>
        <v>0</v>
      </c>
      <c r="AB186" s="250">
        <f>SUMPRODUCT((FH!$A$2:$A$97=$A186)*(FHEmp=AB$1),FH!$E$2:$AZ$97)</f>
        <v>0</v>
      </c>
      <c r="AC186" s="250">
        <f>SUMPRODUCT((FH!$A$2:$A$97=$A186)*(FHEmp=AC$1),FH!$E$2:$AZ$97)</f>
        <v>0</v>
      </c>
      <c r="AD186" s="250">
        <f>SUMPRODUCT((FH!$A$2:$A$97=$A186)*(FHEmp=AD$1),FH!$E$2:$AZ$97)</f>
        <v>0</v>
      </c>
      <c r="AE186" s="250">
        <f>SUMPRODUCT((FH!$A$2:$A$97=$A186)*(FHEmp=AE$1),FH!$E$2:$AZ$97)</f>
        <v>0</v>
      </c>
      <c r="AF186" s="250">
        <f>SUMPRODUCT((FH!$A$2:$A$97=$A186)*(FHEmp=AF$1),FH!$E$2:$AZ$97)</f>
        <v>0</v>
      </c>
      <c r="AG186" s="250">
        <f>SUMPRODUCT((FH!$A$2:$A$97=$A186)*(FHEmp=AG$1),FH!$E$2:$AZ$97)</f>
        <v>0</v>
      </c>
      <c r="AH186" s="250">
        <f>SUMPRODUCT((FH!$A$2:$A$97=$A186)*(FHEmp=AH$1),FH!$E$2:$AZ$97)</f>
        <v>0</v>
      </c>
      <c r="AI186" s="250">
        <f>SUMPRODUCT((FH!$A$2:$A$97=$A186)*(FHEmp=AI$1),FH!$E$2:$AZ$97)</f>
        <v>0</v>
      </c>
      <c r="AJ186" s="250">
        <f>SUMPRODUCT((FH!$A$2:$A$97=$A186)*(FHEmp=AJ$1),FH!$E$2:$AZ$97)</f>
        <v>0</v>
      </c>
      <c r="AK186" s="250">
        <f>SUMPRODUCT((FH!$A$2:$A$97=$A186)*(FHEmp=AK$1),FH!$E$2:$AZ$97)</f>
        <v>0</v>
      </c>
      <c r="AL186" s="250">
        <f>SUMPRODUCT((FH!$A$2:$A$97=$A186)*(FHEmp=AL$1),FH!$E$2:$AZ$97)</f>
        <v>0</v>
      </c>
      <c r="AM186" s="250">
        <f>SUMPRODUCT((FH!$A$2:$A$97=$A186)*(FHEmp=AM$1),FH!$E$2:$AZ$97)</f>
        <v>0</v>
      </c>
      <c r="AN186" s="250">
        <f>SUMPRODUCT((FH!$A$2:$A$97=$A186)*(FHEmp=AN$1),FH!$E$2:$AZ$97)</f>
        <v>0</v>
      </c>
      <c r="AO186" s="250">
        <f>SUMPRODUCT((FH!$A$2:$A$97=$A186)*(FHEmp=AO$1),FH!$E$2:$AZ$97)</f>
        <v>0</v>
      </c>
      <c r="AP186" s="250">
        <f>SUMPRODUCT((FH!$A$2:$A$97=$A186)*(FHEmp=AP$1),FH!$E$2:$AZ$97)</f>
        <v>0</v>
      </c>
      <c r="AQ186" s="250">
        <f>SUMPRODUCT((FH!$A$2:$A$97=$A186)*(FHEmp=AQ$1),FH!$E$2:$AZ$97)</f>
        <v>0</v>
      </c>
      <c r="AR186" s="250">
        <f>SUMPRODUCT((FH!$A$2:$A$97=$A186)*(FHEmp=AR$1),FH!$E$2:$AZ$97)</f>
        <v>0</v>
      </c>
      <c r="AS186" s="250">
        <f>SUMPRODUCT((FH!$A$2:$A$97=$A186)*(FHEmp=AS$1),FH!$E$2:$AZ$97)</f>
        <v>0</v>
      </c>
      <c r="AT186" s="250">
        <f>SUMPRODUCT((FH!$A$2:$A$97=$A186)*(FHEmp=AT$1),FH!$E$2:$AZ$97)</f>
        <v>0</v>
      </c>
      <c r="AU186" s="250">
        <f>SUMPRODUCT((FH!$A$2:$A$97=$A186)*(FHEmp=AU$1),FH!$E$2:$AZ$97)</f>
        <v>0</v>
      </c>
      <c r="AV186" s="250">
        <f>SUMPRODUCT((FH!$A$2:$A$97=$A186)*(FHEmp=AV$1),FH!$E$2:$AZ$97)</f>
        <v>0</v>
      </c>
      <c r="AW186" s="250">
        <f>SUMPRODUCT((FH!$A$2:$A$97=$A186)*(FHEmp=AW$1),FH!$E$2:$AZ$97)</f>
        <v>0</v>
      </c>
      <c r="AX186" s="467">
        <f>SUMPRODUCT((FH!$A$2:$A$97=$A186)*(FHEmp=AX$1),FH!$E$2:$AZ$97)</f>
        <v>0</v>
      </c>
    </row>
    <row r="187" spans="1:50" s="271" customFormat="1" x14ac:dyDescent="0.2">
      <c r="A187" s="247">
        <f t="shared" si="76"/>
        <v>42551</v>
      </c>
      <c r="B187" s="253" t="str">
        <f>Total!$K$1</f>
        <v>T22</v>
      </c>
      <c r="C187" s="249">
        <f>SUMPRODUCT(('T22'!$A$2:$A$97=$A187)*(T22Emp=C$1),'T22'!$E$2:$AZ$97)</f>
        <v>0</v>
      </c>
      <c r="D187" s="250">
        <f>SUMPRODUCT(('T22'!$A$2:$A$97=$A187)*(T22Emp=D$1),'T22'!$E$2:$AZ$97)</f>
        <v>0</v>
      </c>
      <c r="E187" s="250">
        <f>SUMPRODUCT(('T22'!$A$2:$A$97=$A187)*(T22Emp=E$1),'T22'!$E$2:$AZ$97)</f>
        <v>0</v>
      </c>
      <c r="F187" s="250">
        <f>SUMPRODUCT(('T22'!$A$2:$A$97=$A187)*(T22Emp=F$1),'T22'!$E$2:$AZ$97)</f>
        <v>0</v>
      </c>
      <c r="G187" s="250">
        <f>SUMPRODUCT(('T22'!$A$2:$A$97=$A187)*(T22Emp=G$1),'T22'!$E$2:$AZ$97)</f>
        <v>0</v>
      </c>
      <c r="H187" s="250">
        <f>SUMPRODUCT(('T22'!$A$2:$A$97=$A187)*(T22Emp=H$1),'T22'!$E$2:$AZ$97)</f>
        <v>0</v>
      </c>
      <c r="I187" s="250">
        <f>SUMPRODUCT(('T22'!$A$2:$A$97=$A187)*(T22Emp=I$1),'T22'!$E$2:$AZ$97)</f>
        <v>0</v>
      </c>
      <c r="J187" s="250">
        <f>SUMPRODUCT(('T22'!$A$2:$A$97=$A187)*(T22Emp=J$1),'T22'!$E$2:$AZ$97)</f>
        <v>0</v>
      </c>
      <c r="K187" s="250">
        <f>SUMPRODUCT(('T22'!$A$2:$A$97=$A187)*(T22Emp=K$1),'T22'!$E$2:$AZ$97)</f>
        <v>0</v>
      </c>
      <c r="L187" s="250">
        <f>SUMPRODUCT(('T22'!$A$2:$A$97=$A187)*(T22Emp=L$1),'T22'!$E$2:$AZ$97)</f>
        <v>0</v>
      </c>
      <c r="M187" s="250">
        <f>SUMPRODUCT(('T22'!$A$2:$A$97=$A187)*(T22Emp=M$1),'T22'!$E$2:$AZ$97)</f>
        <v>0</v>
      </c>
      <c r="N187" s="250">
        <f>SUMPRODUCT(('T22'!$A$2:$A$97=$A187)*(T22Emp=N$1),'T22'!$E$2:$AZ$97)</f>
        <v>0</v>
      </c>
      <c r="O187" s="250">
        <f>SUMPRODUCT(('T22'!$A$2:$A$97=$A187)*(T22Emp=O$1),'T22'!$E$2:$AZ$97)</f>
        <v>0</v>
      </c>
      <c r="P187" s="250">
        <f>SUMPRODUCT(('T22'!$A$2:$A$97=$A187)*(T22Emp=P$1),'T22'!$E$2:$AZ$97)</f>
        <v>0</v>
      </c>
      <c r="Q187" s="250">
        <f>SUMPRODUCT(('T22'!$A$2:$A$97=$A187)*(T22Emp=Q$1),'T22'!$E$2:$AZ$97)</f>
        <v>0</v>
      </c>
      <c r="R187" s="250">
        <f>SUMPRODUCT(('T22'!$A$2:$A$97=$A187)*(T22Emp=R$1),'T22'!$E$2:$AZ$97)</f>
        <v>0</v>
      </c>
      <c r="S187" s="250">
        <f>SUMPRODUCT(('T22'!$A$2:$A$97=$A187)*(T22Emp=S$1),'T22'!$E$2:$AZ$97)</f>
        <v>0</v>
      </c>
      <c r="T187" s="250">
        <f>SUMPRODUCT(('T22'!$A$2:$A$97=$A187)*(T22Emp=T$1),'T22'!$E$2:$AZ$97)</f>
        <v>0</v>
      </c>
      <c r="U187" s="250">
        <f>SUMPRODUCT(('T22'!$A$2:$A$97=$A187)*(T22Emp=U$1),'T22'!$E$2:$AZ$97)</f>
        <v>0</v>
      </c>
      <c r="V187" s="250">
        <f>SUMPRODUCT(('T22'!$A$2:$A$97=$A187)*(T22Emp=V$1),'T22'!$E$2:$AZ$97)</f>
        <v>0</v>
      </c>
      <c r="W187" s="250">
        <f>SUMPRODUCT(('T22'!$A$2:$A$97=$A187)*(T22Emp=W$1),'T22'!$E$2:$AZ$97)</f>
        <v>0</v>
      </c>
      <c r="X187" s="250">
        <f>SUMPRODUCT(('T22'!$A$2:$A$97=$A187)*(T22Emp=X$1),'T22'!$E$2:$AZ$97)</f>
        <v>0</v>
      </c>
      <c r="Y187" s="250">
        <f>SUMPRODUCT(('T22'!$A$2:$A$97=$A187)*(T22Emp=Y$1),'T22'!$E$2:$AZ$97)</f>
        <v>0</v>
      </c>
      <c r="Z187" s="250">
        <f>SUMPRODUCT(('T22'!$A$2:$A$97=$A187)*(T22Emp=Z$1),'T22'!$E$2:$AZ$97)</f>
        <v>0</v>
      </c>
      <c r="AA187" s="250">
        <f>SUMPRODUCT(('T22'!$A$2:$A$97=$A187)*(T22Emp=AA$1),'T22'!$E$2:$AZ$97)</f>
        <v>0</v>
      </c>
      <c r="AB187" s="250">
        <f>SUMPRODUCT(('T22'!$A$2:$A$97=$A187)*(T22Emp=AB$1),'T22'!$E$2:$AZ$97)</f>
        <v>0</v>
      </c>
      <c r="AC187" s="250">
        <f>SUMPRODUCT(('T22'!$A$2:$A$97=$A187)*(T22Emp=AC$1),'T22'!$E$2:$AZ$97)</f>
        <v>0</v>
      </c>
      <c r="AD187" s="250">
        <f>SUMPRODUCT(('T22'!$A$2:$A$97=$A187)*(T22Emp=AD$1),'T22'!$E$2:$AZ$97)</f>
        <v>0</v>
      </c>
      <c r="AE187" s="250">
        <f>SUMPRODUCT(('T22'!$A$2:$A$97=$A187)*(T22Emp=AE$1),'T22'!$E$2:$AZ$97)</f>
        <v>0</v>
      </c>
      <c r="AF187" s="250">
        <f>SUMPRODUCT(('T22'!$A$2:$A$97=$A187)*(T22Emp=AF$1),'T22'!$E$2:$AZ$97)</f>
        <v>0</v>
      </c>
      <c r="AG187" s="250">
        <f>SUMPRODUCT(('T22'!$A$2:$A$97=$A187)*(T22Emp=AG$1),'T22'!$E$2:$AZ$97)</f>
        <v>0</v>
      </c>
      <c r="AH187" s="250">
        <f>SUMPRODUCT(('T22'!$A$2:$A$97=$A187)*(T22Emp=AH$1),'T22'!$E$2:$AZ$97)</f>
        <v>0</v>
      </c>
      <c r="AI187" s="250">
        <f>SUMPRODUCT(('T22'!$A$2:$A$97=$A187)*(T22Emp=AI$1),'T22'!$E$2:$AZ$97)</f>
        <v>0</v>
      </c>
      <c r="AJ187" s="250">
        <f>SUMPRODUCT(('T22'!$A$2:$A$97=$A187)*(T22Emp=AJ$1),'T22'!$E$2:$AZ$97)</f>
        <v>0</v>
      </c>
      <c r="AK187" s="250">
        <f>SUMPRODUCT(('T22'!$A$2:$A$97=$A187)*(T22Emp=AK$1),'T22'!$E$2:$AZ$97)</f>
        <v>0</v>
      </c>
      <c r="AL187" s="250">
        <f>SUMPRODUCT(('T22'!$A$2:$A$97=$A187)*(T22Emp=AL$1),'T22'!$E$2:$AZ$97)</f>
        <v>0</v>
      </c>
      <c r="AM187" s="250">
        <f>SUMPRODUCT(('T22'!$A$2:$A$97=$A187)*(T22Emp=AM$1),'T22'!$E$2:$AZ$97)</f>
        <v>0</v>
      </c>
      <c r="AN187" s="250">
        <f>SUMPRODUCT(('T22'!$A$2:$A$97=$A187)*(T22Emp=AN$1),'T22'!$E$2:$AZ$97)</f>
        <v>0</v>
      </c>
      <c r="AO187" s="250">
        <f>SUMPRODUCT(('T22'!$A$2:$A$97=$A187)*(T22Emp=AO$1),'T22'!$E$2:$AZ$97)</f>
        <v>0</v>
      </c>
      <c r="AP187" s="250">
        <f>SUMPRODUCT(('T22'!$A$2:$A$97=$A187)*(T22Emp=AP$1),'T22'!$E$2:$AZ$97)</f>
        <v>0</v>
      </c>
      <c r="AQ187" s="250">
        <f>SUMPRODUCT(('T22'!$A$2:$A$97=$A187)*(T22Emp=AQ$1),'T22'!$E$2:$AZ$97)</f>
        <v>0</v>
      </c>
      <c r="AR187" s="250">
        <f>SUMPRODUCT(('T22'!$A$2:$A$97=$A187)*(T22Emp=AR$1),'T22'!$E$2:$AZ$97)</f>
        <v>0</v>
      </c>
      <c r="AS187" s="250">
        <f>SUMPRODUCT(('T22'!$A$2:$A$97=$A187)*(T22Emp=AS$1),'T22'!$E$2:$AZ$97)</f>
        <v>0</v>
      </c>
      <c r="AT187" s="250">
        <f>SUMPRODUCT(('T22'!$A$2:$A$97=$A187)*(T22Emp=AT$1),'T22'!$E$2:$AZ$97)</f>
        <v>0</v>
      </c>
      <c r="AU187" s="250">
        <f>SUMPRODUCT(('T22'!$A$2:$A$97=$A187)*(T22Emp=AU$1),'T22'!$E$2:$AZ$97)</f>
        <v>0</v>
      </c>
      <c r="AV187" s="250">
        <f>SUMPRODUCT(('T22'!$A$2:$A$97=$A187)*(T22Emp=AV$1),'T22'!$E$2:$AZ$97)</f>
        <v>0</v>
      </c>
      <c r="AW187" s="250">
        <f>SUMPRODUCT(('T22'!$A$2:$A$97=$A187)*(T22Emp=AW$1),'T22'!$E$2:$AZ$97)</f>
        <v>0</v>
      </c>
      <c r="AX187" s="467">
        <f>SUMPRODUCT(('T22'!$A$2:$A$97=$A187)*(T22Emp=AX$1),'T22'!$E$2:$AZ$97)</f>
        <v>0</v>
      </c>
    </row>
    <row r="188" spans="1:50" s="271" customFormat="1" x14ac:dyDescent="0.2">
      <c r="A188" s="247">
        <f t="shared" si="76"/>
        <v>42551</v>
      </c>
      <c r="B188" s="254" t="str">
        <f>Total!$L$1</f>
        <v>RF</v>
      </c>
      <c r="C188" s="249">
        <f>SUMPRODUCT((RF!$A$2:$A$17=$A188)*(RFEmp=C$1)*(RF!$H$21:$AO$21="RF Valet"),RF!$H$2:$AO$17)</f>
        <v>0</v>
      </c>
      <c r="D188" s="250">
        <f>SUMPRODUCT((RF!$A$2:$A$17=$A188)*(RFEmp=D$1)*(RF!$H$21:$AO$21="RF Valet"),RF!$H$2:$AO$17)</f>
        <v>0</v>
      </c>
      <c r="E188" s="250">
        <f>SUMPRODUCT((RF!$A$2:$A$17=$A188)*(RFEmp=E$1)*(RF!$H$21:$AO$21="RF Valet"),RF!$H$2:$AO$17)</f>
        <v>0</v>
      </c>
      <c r="F188" s="250">
        <f>SUMPRODUCT((RF!$A$2:$A$17=$A188)*(RFEmp=F$1)*(RF!$H$21:$AO$21="RF Valet"),RF!$H$2:$AO$17)</f>
        <v>0</v>
      </c>
      <c r="G188" s="250">
        <f>SUMPRODUCT((RF!$A$2:$A$17=$A188)*(RFEmp=G$1)*(RF!$H$21:$AO$21="RF Valet"),RF!$H$2:$AO$17)</f>
        <v>0</v>
      </c>
      <c r="H188" s="250">
        <f>SUMPRODUCT((RF!$A$2:$A$17=$A188)*(RFEmp=H$1)*(RF!$H$21:$AO$21="RF Valet"),RF!$H$2:$AO$17)</f>
        <v>0</v>
      </c>
      <c r="I188" s="250">
        <f>SUMPRODUCT((RF!$A$2:$A$17=$A188)*(RFEmp=I$1)*(RF!$H$21:$AO$21="RF Valet"),RF!$H$2:$AO$17)</f>
        <v>0</v>
      </c>
      <c r="J188" s="250">
        <f>SUMPRODUCT((RF!$A$2:$A$17=$A188)*(RFEmp=J$1)*(RF!$H$21:$AO$21="RF Valet"),RF!$H$2:$AO$17)</f>
        <v>0</v>
      </c>
      <c r="K188" s="250">
        <f>SUMPRODUCT((RF!$A$2:$A$17=$A188)*(RFEmp=K$1)*(RF!$H$21:$AO$21="RF Valet"),RF!$H$2:$AO$17)</f>
        <v>0</v>
      </c>
      <c r="L188" s="250">
        <f>SUMPRODUCT((RF!$A$2:$A$17=$A188)*(RFEmp=L$1)*(RF!$H$21:$AO$21="RF Valet"),RF!$H$2:$AO$17)</f>
        <v>0</v>
      </c>
      <c r="M188" s="250">
        <f>SUMPRODUCT((RF!$A$2:$A$17=$A188)*(RFEmp=M$1)*(RF!$H$21:$AO$21="RF Valet"),RF!$H$2:$AO$17)</f>
        <v>0</v>
      </c>
      <c r="N188" s="250">
        <f>SUMPRODUCT((RF!$A$2:$A$17=$A188)*(RFEmp=N$1)*(RF!$H$21:$AO$21="RF Valet"),RF!$H$2:$AO$17)</f>
        <v>0</v>
      </c>
      <c r="O188" s="250">
        <f>SUMPRODUCT((RF!$A$2:$A$17=$A188)*(RFEmp=O$1)*(RF!$H$21:$AO$21="RF Valet"),RF!$H$2:$AO$17)</f>
        <v>0</v>
      </c>
      <c r="P188" s="250">
        <f>SUMPRODUCT((RF!$A$2:$A$17=$A188)*(RFEmp=P$1)*(RF!$H$21:$AO$21="RF Valet"),RF!$H$2:$AO$17)</f>
        <v>0</v>
      </c>
      <c r="Q188" s="250">
        <f>SUMPRODUCT((RF!$A$2:$A$17=$A188)*(RFEmp=Q$1)*(RF!$H$21:$AO$21="RF Valet"),RF!$H$2:$AO$17)</f>
        <v>0</v>
      </c>
      <c r="R188" s="250">
        <f>SUMPRODUCT((RF!$A$2:$A$17=$A188)*(RFEmp=R$1)*(RF!$H$21:$AO$21="RF Valet"),RF!$H$2:$AO$17)</f>
        <v>0</v>
      </c>
      <c r="S188" s="250">
        <f>SUMPRODUCT((RF!$A$2:$A$17=$A188)*(RFEmp=S$1)*(RF!$H$21:$AO$21="RF Valet"),RF!$H$2:$AO$17)</f>
        <v>0</v>
      </c>
      <c r="T188" s="250">
        <f>SUMPRODUCT((RF!$A$2:$A$17=$A188)*(RFEmp=T$1)*(RF!$H$21:$AO$21="RF Valet"),RF!$H$2:$AO$17)</f>
        <v>0</v>
      </c>
      <c r="U188" s="250">
        <f>SUMPRODUCT((RF!$A$2:$A$17=$A188)*(RFEmp=U$1)*(RF!$H$21:$AO$21="RF Valet"),RF!$H$2:$AO$17)</f>
        <v>0</v>
      </c>
      <c r="V188" s="250">
        <f>SUMPRODUCT((RF!$A$2:$A$17=$A188)*(RFEmp=V$1)*(RF!$H$21:$AO$21="RF Valet"),RF!$H$2:$AO$17)</f>
        <v>0</v>
      </c>
      <c r="W188" s="250">
        <f>SUMPRODUCT((RF!$A$2:$A$17=$A188)*(RFEmp=W$1)*(RF!$H$21:$AO$21="RF Valet"),RF!$H$2:$AO$17)</f>
        <v>0</v>
      </c>
      <c r="X188" s="250">
        <f>SUMPRODUCT((RF!$A$2:$A$17=$A188)*(RFEmp=X$1)*(RF!$H$21:$AO$21="RF Valet"),RF!$H$2:$AO$17)</f>
        <v>0</v>
      </c>
      <c r="Y188" s="250">
        <f>SUMPRODUCT((RF!$A$2:$A$17=$A188)*(RFEmp=Y$1)*(RF!$H$21:$AO$21="RF Valet"),RF!$H$2:$AO$17)</f>
        <v>0</v>
      </c>
      <c r="Z188" s="250">
        <f>SUMPRODUCT((RF!$A$2:$A$17=$A188)*(RFEmp=Z$1)*(RF!$H$21:$AO$21="RF Valet"),RF!$H$2:$AO$17)</f>
        <v>0</v>
      </c>
      <c r="AA188" s="250">
        <f>SUMPRODUCT((RF!$A$2:$A$17=$A188)*(RFEmp=AA$1)*(RF!$H$21:$AO$21="RF Valet"),RF!$H$2:$AO$17)</f>
        <v>0</v>
      </c>
      <c r="AB188" s="250">
        <f>SUMPRODUCT((RF!$A$2:$A$17=$A188)*(RFEmp=AB$1)*(RF!$H$21:$AO$21="RF Valet"),RF!$H$2:$AO$17)</f>
        <v>0</v>
      </c>
      <c r="AC188" s="250">
        <f>SUMPRODUCT((RF!$A$2:$A$17=$A188)*(RFEmp=AC$1)*(RF!$H$21:$AO$21="RF Valet"),RF!$H$2:$AO$17)</f>
        <v>0</v>
      </c>
      <c r="AD188" s="250">
        <f>SUMPRODUCT((RF!$A$2:$A$17=$A188)*(RFEmp=AD$1)*(RF!$H$21:$AO$21="RF Valet"),RF!$H$2:$AO$17)</f>
        <v>0</v>
      </c>
      <c r="AE188" s="250">
        <f>SUMPRODUCT((RF!$A$2:$A$17=$A188)*(RFEmp=AE$1)*(RF!$H$21:$AO$21="RF Valet"),RF!$H$2:$AO$17)</f>
        <v>0</v>
      </c>
      <c r="AF188" s="250">
        <f>SUMPRODUCT((RF!$A$2:$A$17=$A188)*(RFEmp=AF$1)*(RF!$H$21:$AO$21="RF Valet"),RF!$H$2:$AO$17)</f>
        <v>0</v>
      </c>
      <c r="AG188" s="250">
        <f>SUMPRODUCT((RF!$A$2:$A$17=$A188)*(RFEmp=AG$1)*(RF!$H$21:$AO$21="RF Valet"),RF!$H$2:$AO$17)</f>
        <v>0</v>
      </c>
      <c r="AH188" s="250">
        <f>SUMPRODUCT((RF!$A$2:$A$17=$A188)*(RFEmp=AH$1)*(RF!$H$21:$AO$21="RF Valet"),RF!$H$2:$AO$17)</f>
        <v>0</v>
      </c>
      <c r="AI188" s="250">
        <f>SUMPRODUCT((RF!$A$2:$A$17=$A188)*(RFEmp=AI$1)*(RF!$H$21:$AO$21="RF Valet"),RF!$H$2:$AO$17)</f>
        <v>0</v>
      </c>
      <c r="AJ188" s="250">
        <f>SUMPRODUCT((RF!$A$2:$A$17=$A188)*(RFEmp=AJ$1)*(RF!$H$21:$AO$21="RF Valet"),RF!$H$2:$AO$17)</f>
        <v>0</v>
      </c>
      <c r="AK188" s="250">
        <f>SUMPRODUCT((RF!$A$2:$A$17=$A188)*(RFEmp=AK$1)*(RF!$H$21:$AO$21="RF Valet"),RF!$H$2:$AO$17)</f>
        <v>0</v>
      </c>
      <c r="AL188" s="250">
        <f>SUMPRODUCT((RF!$A$2:$A$17=$A188)*(RFEmp=AL$1)*(RF!$H$21:$AO$21="RF Valet"),RF!$H$2:$AO$17)</f>
        <v>0</v>
      </c>
      <c r="AM188" s="250">
        <f>SUMPRODUCT((RF!$A$2:$A$17=$A188)*(RFEmp=AM$1)*(RF!$H$21:$AO$21="RF Valet"),RF!$H$2:$AO$17)</f>
        <v>0</v>
      </c>
      <c r="AN188" s="250">
        <f>SUMPRODUCT((RF!$A$2:$A$17=$A188)*(RFEmp=AN$1)*(RF!$H$21:$AO$21="RF Valet"),RF!$H$2:$AO$17)</f>
        <v>0</v>
      </c>
      <c r="AO188" s="250">
        <f>SUMPRODUCT((RF!$A$2:$A$17=$A188)*(RFEmp=AO$1)*(RF!$H$21:$AO$21="RF Valet"),RF!$H$2:$AO$17)</f>
        <v>0</v>
      </c>
      <c r="AP188" s="250">
        <f>SUMPRODUCT((RF!$A$2:$A$17=$A188)*(RFEmp=AP$1)*(RF!$H$21:$AO$21="RF Valet"),RF!$H$2:$AO$17)</f>
        <v>0</v>
      </c>
      <c r="AQ188" s="250">
        <f>SUMPRODUCT((RF!$A$2:$A$17=$A188)*(RFEmp=AQ$1)*(RF!$H$21:$AO$21="RF Valet"),RF!$H$2:$AO$17)</f>
        <v>0</v>
      </c>
      <c r="AR188" s="250">
        <f>SUMPRODUCT((RF!$A$2:$A$17=$A188)*(RFEmp=AR$1)*(RF!$H$21:$AO$21="RF Valet"),RF!$H$2:$AO$17)</f>
        <v>0</v>
      </c>
      <c r="AS188" s="250">
        <f>SUMPRODUCT((RF!$A$2:$A$17=$A188)*(RFEmp=AS$1)*(RF!$H$21:$AO$21="RF Valet"),RF!$H$2:$AO$17)</f>
        <v>0</v>
      </c>
      <c r="AT188" s="250">
        <f>SUMPRODUCT((RF!$A$2:$A$17=$A188)*(RFEmp=AT$1)*(RF!$H$21:$AO$21="RF Valet"),RF!$H$2:$AO$17)</f>
        <v>0</v>
      </c>
      <c r="AU188" s="250">
        <f>SUMPRODUCT((RF!$A$2:$A$17=$A188)*(RFEmp=AU$1)*(RF!$H$21:$AO$21="RF Valet"),RF!$H$2:$AO$17)</f>
        <v>0</v>
      </c>
      <c r="AV188" s="250">
        <f>SUMPRODUCT((RF!$A$2:$A$17=$A188)*(RFEmp=AV$1)*(RF!$H$21:$AO$21="RF Valet"),RF!$H$2:$AO$17)</f>
        <v>0</v>
      </c>
      <c r="AW188" s="250">
        <f>SUMPRODUCT((RF!$A$2:$A$17=$A188)*(RFEmp=AW$1)*(RF!$H$21:$AO$21="RF Valet"),RF!$H$2:$AO$17)</f>
        <v>0</v>
      </c>
      <c r="AX188" s="467">
        <f>SUMPRODUCT((RF!$A$2:$A$17=$A188)*(RFEmp=AX$1)*(RF!$H$21:$AO$21="RF Valet"),RF!$H$2:$AO$17)</f>
        <v>0</v>
      </c>
    </row>
    <row r="189" spans="1:50" s="271" customFormat="1" x14ac:dyDescent="0.2">
      <c r="A189" s="247">
        <f t="shared" si="76"/>
        <v>42551</v>
      </c>
      <c r="B189" s="571" t="s">
        <v>140</v>
      </c>
      <c r="C189" s="249">
        <f>SUMPRODUCT(('RC'!$A$2:$A$17=$A189)*(RCEmp=C$1),'RC'!$D$2:$AK$17)</f>
        <v>0</v>
      </c>
      <c r="D189" s="250">
        <f>SUMPRODUCT(('RC'!$A$2:$A$17=$A189)*(RCEmp=D$1),'RC'!$D$2:$AK$17)</f>
        <v>0</v>
      </c>
      <c r="E189" s="250">
        <f>SUMPRODUCT(('RC'!$A$2:$A$17=$A189)*(RCEmp=E$1),'RC'!$D$2:$AK$17)</f>
        <v>0</v>
      </c>
      <c r="F189" s="250">
        <f>SUMPRODUCT(('RC'!$A$2:$A$17=$A189)*(RCEmp=F$1),'RC'!$D$2:$AK$17)</f>
        <v>0</v>
      </c>
      <c r="G189" s="250">
        <f>SUMPRODUCT(('RC'!$A$2:$A$17=$A189)*(RCEmp=G$1),'RC'!$D$2:$AK$17)</f>
        <v>0</v>
      </c>
      <c r="H189" s="250">
        <f>SUMPRODUCT(('RC'!$A$2:$A$17=$A189)*(RCEmp=H$1),'RC'!$D$2:$AK$17)</f>
        <v>0</v>
      </c>
      <c r="I189" s="250">
        <f>SUMPRODUCT(('RC'!$A$2:$A$17=$A189)*(RCEmp=I$1),'RC'!$D$2:$AK$17)</f>
        <v>0</v>
      </c>
      <c r="J189" s="250">
        <f>SUMPRODUCT(('RC'!$A$2:$A$17=$A189)*(RCEmp=J$1),'RC'!$D$2:$AK$17)</f>
        <v>0</v>
      </c>
      <c r="K189" s="250">
        <f>SUMPRODUCT(('RC'!$A$2:$A$17=$A189)*(RCEmp=K$1),'RC'!$D$2:$AK$17)</f>
        <v>0</v>
      </c>
      <c r="L189" s="250">
        <f>SUMPRODUCT(('RC'!$A$2:$A$17=$A189)*(RCEmp=L$1),'RC'!$D$2:$AK$17)</f>
        <v>0</v>
      </c>
      <c r="M189" s="250">
        <f>SUMPRODUCT(('RC'!$A$2:$A$17=$A189)*(RCEmp=M$1),'RC'!$D$2:$AK$17)</f>
        <v>0</v>
      </c>
      <c r="N189" s="250">
        <f>SUMPRODUCT(('RC'!$A$2:$A$17=$A189)*(RCEmp=N$1),'RC'!$D$2:$AK$17)</f>
        <v>7.25</v>
      </c>
      <c r="O189" s="250">
        <f>SUMPRODUCT(('RC'!$A$2:$A$17=$A189)*(RCEmp=O$1),'RC'!$D$2:$AK$17)</f>
        <v>0</v>
      </c>
      <c r="P189" s="250">
        <f>SUMPRODUCT(('RC'!$A$2:$A$17=$A189)*(RCEmp=P$1),'RC'!$D$2:$AK$17)</f>
        <v>0</v>
      </c>
      <c r="Q189" s="250">
        <f>SUMPRODUCT(('RC'!$A$2:$A$17=$A189)*(RCEmp=Q$1),'RC'!$D$2:$AK$17)</f>
        <v>0</v>
      </c>
      <c r="R189" s="250">
        <f>SUMPRODUCT(('RC'!$A$2:$A$17=$A189)*(RCEmp=R$1),'RC'!$D$2:$AK$17)</f>
        <v>0</v>
      </c>
      <c r="S189" s="250">
        <f>SUMPRODUCT(('RC'!$A$2:$A$17=$A189)*(RCEmp=S$1),'RC'!$D$2:$AK$17)</f>
        <v>0</v>
      </c>
      <c r="T189" s="250">
        <f>SUMPRODUCT(('RC'!$A$2:$A$17=$A189)*(RCEmp=T$1),'RC'!$D$2:$AK$17)</f>
        <v>0</v>
      </c>
      <c r="U189" s="250">
        <f>SUMPRODUCT(('RC'!$A$2:$A$17=$A189)*(RCEmp=U$1),'RC'!$D$2:$AK$17)</f>
        <v>0</v>
      </c>
      <c r="V189" s="250">
        <f>SUMPRODUCT(('RC'!$A$2:$A$17=$A189)*(RCEmp=V$1),'RC'!$D$2:$AK$17)</f>
        <v>0</v>
      </c>
      <c r="W189" s="250">
        <f>SUMPRODUCT(('RC'!$A$2:$A$17=$A189)*(RCEmp=W$1),'RC'!$D$2:$AK$17)</f>
        <v>0</v>
      </c>
      <c r="X189" s="250">
        <f>SUMPRODUCT(('RC'!$A$2:$A$17=$A189)*(RCEmp=X$1),'RC'!$D$2:$AK$17)</f>
        <v>0</v>
      </c>
      <c r="Y189" s="250">
        <f>SUMPRODUCT(('RC'!$A$2:$A$17=$A189)*(RCEmp=Y$1),'RC'!$D$2:$AK$17)</f>
        <v>0</v>
      </c>
      <c r="Z189" s="250">
        <f>SUMPRODUCT(('RC'!$A$2:$A$17=$A189)*(RCEmp=Z$1),'RC'!$D$2:$AK$17)</f>
        <v>0</v>
      </c>
      <c r="AA189" s="250">
        <f>SUMPRODUCT(('RC'!$A$2:$A$17=$A189)*(RCEmp=AA$1),'RC'!$D$2:$AK$17)</f>
        <v>0</v>
      </c>
      <c r="AB189" s="250">
        <f>SUMPRODUCT(('RC'!$A$2:$A$17=$A189)*(RCEmp=AB$1),'RC'!$D$2:$AK$17)</f>
        <v>0</v>
      </c>
      <c r="AC189" s="250">
        <f>SUMPRODUCT(('RC'!$A$2:$A$17=$A189)*(RCEmp=AC$1),'RC'!$D$2:$AK$17)</f>
        <v>0</v>
      </c>
      <c r="AD189" s="250">
        <f>SUMPRODUCT(('RC'!$A$2:$A$17=$A189)*(RCEmp=AD$1),'RC'!$D$2:$AK$17)</f>
        <v>0</v>
      </c>
      <c r="AE189" s="250">
        <f>SUMPRODUCT(('RC'!$A$2:$A$17=$A189)*(RCEmp=AE$1),'RC'!$D$2:$AK$17)</f>
        <v>0</v>
      </c>
      <c r="AF189" s="250">
        <f>SUMPRODUCT(('RC'!$A$2:$A$17=$A189)*(RCEmp=AF$1),'RC'!$D$2:$AK$17)</f>
        <v>0</v>
      </c>
      <c r="AG189" s="250">
        <f>SUMPRODUCT(('RC'!$A$2:$A$17=$A189)*(RCEmp=AG$1),'RC'!$D$2:$AK$17)</f>
        <v>0</v>
      </c>
      <c r="AH189" s="250">
        <f>SUMPRODUCT(('RC'!$A$2:$A$17=$A189)*(RCEmp=AH$1),'RC'!$D$2:$AK$17)</f>
        <v>0</v>
      </c>
      <c r="AI189" s="250">
        <f>SUMPRODUCT(('RC'!$A$2:$A$17=$A189)*(RCEmp=AI$1),'RC'!$D$2:$AK$17)</f>
        <v>0</v>
      </c>
      <c r="AJ189" s="250">
        <f>SUMPRODUCT(('RC'!$A$2:$A$17=$A189)*(RCEmp=AJ$1),'RC'!$D$2:$AK$17)</f>
        <v>0</v>
      </c>
      <c r="AK189" s="250">
        <f>SUMPRODUCT(('RC'!$A$2:$A$17=$A189)*(RCEmp=AK$1),'RC'!$D$2:$AK$17)</f>
        <v>0</v>
      </c>
      <c r="AL189" s="250">
        <f>SUMPRODUCT(('RC'!$A$2:$A$17=$A189)*(RCEmp=AL$1),'RC'!$D$2:$AK$17)</f>
        <v>0</v>
      </c>
      <c r="AM189" s="250">
        <f>SUMPRODUCT(('RC'!$A$2:$A$17=$A189)*(RCEmp=AM$1),'RC'!$D$2:$AK$17)</f>
        <v>0</v>
      </c>
      <c r="AN189" s="250">
        <f>SUMPRODUCT(('RC'!$A$2:$A$17=$A189)*(RCEmp=AN$1),'RC'!$D$2:$AK$17)</f>
        <v>0</v>
      </c>
      <c r="AO189" s="250">
        <f>SUMPRODUCT(('RC'!$A$2:$A$17=$A189)*(RCEmp=AO$1),'RC'!$D$2:$AK$17)</f>
        <v>0</v>
      </c>
      <c r="AP189" s="250">
        <f>SUMPRODUCT(('RC'!$A$2:$A$17=$A189)*(RCEmp=AP$1),'RC'!$D$2:$AK$17)</f>
        <v>0</v>
      </c>
      <c r="AQ189" s="250">
        <f>SUMPRODUCT(('RC'!$A$2:$A$17=$A189)*(RCEmp=AQ$1),'RC'!$D$2:$AK$17)</f>
        <v>0</v>
      </c>
      <c r="AR189" s="250">
        <f>SUMPRODUCT(('RC'!$A$2:$A$17=$A189)*(RCEmp=AR$1),'RC'!$D$2:$AK$17)</f>
        <v>0</v>
      </c>
      <c r="AS189" s="250">
        <f>SUMPRODUCT(('RC'!$A$2:$A$17=$A189)*(RCEmp=AS$1),'RC'!$D$2:$AK$17)</f>
        <v>0</v>
      </c>
      <c r="AT189" s="250">
        <f>SUMPRODUCT(('RC'!$A$2:$A$17=$A189)*(RCEmp=AT$1),'RC'!$D$2:$AK$17)</f>
        <v>0</v>
      </c>
      <c r="AU189" s="250">
        <f>SUMPRODUCT(('RC'!$A$2:$A$17=$A189)*(RCEmp=AU$1),'RC'!$D$2:$AK$17)</f>
        <v>0</v>
      </c>
      <c r="AV189" s="250">
        <f>SUMPRODUCT(('RC'!$A$2:$A$17=$A189)*(RCEmp=AV$1),'RC'!$D$2:$AK$17)</f>
        <v>0</v>
      </c>
      <c r="AW189" s="250">
        <f>SUMPRODUCT(('RC'!$A$2:$A$17=$A189)*(RCEmp=AW$1),'RC'!$D$2:$AK$17)</f>
        <v>0</v>
      </c>
      <c r="AX189" s="467">
        <f>SUMPRODUCT(('RC'!$A$2:$A$17=$A189)*(RCEmp=AX$1),'RC'!$D$2:$AK$17)</f>
        <v>0</v>
      </c>
    </row>
    <row r="190" spans="1:50" s="271" customFormat="1" x14ac:dyDescent="0.2">
      <c r="A190" s="247">
        <f t="shared" si="76"/>
        <v>42551</v>
      </c>
      <c r="B190" s="614" t="s">
        <v>155</v>
      </c>
      <c r="C190" s="249">
        <f>SUMPRODUCT((HoO!$A$2:$A$34=$A190)*(HoOEmp=C$1),HoO!$E$2:$Y$34)</f>
        <v>0</v>
      </c>
      <c r="D190" s="250">
        <f>SUMPRODUCT((HoO!$A$2:$A$34=$A190)*(HoOEmp=D$1),HoO!$E$2:$Y$34)</f>
        <v>0</v>
      </c>
      <c r="E190" s="250">
        <f>SUMPRODUCT((HoO!$A$2:$A$34=$A190)*(HoOEmp=E$1),HoO!$E$2:$Y$34)</f>
        <v>0</v>
      </c>
      <c r="F190" s="250">
        <f>SUMPRODUCT((HoO!$A$2:$A$34=$A190)*(HoOEmp=F$1),HoO!$E$2:$Y$34)</f>
        <v>0</v>
      </c>
      <c r="G190" s="250">
        <f>SUMPRODUCT((HoO!$A$2:$A$34=$A190)*(HoOEmp=G$1),HoO!$E$2:$Y$34)</f>
        <v>0</v>
      </c>
      <c r="H190" s="250">
        <f>SUMPRODUCT((HoO!$A$2:$A$34=$A190)*(HoOEmp=H$1),HoO!$E$2:$Y$34)</f>
        <v>0</v>
      </c>
      <c r="I190" s="250">
        <f>SUMPRODUCT((HoO!$A$2:$A$34=$A190)*(HoOEmp=I$1),HoO!$E$2:$Y$34)</f>
        <v>0</v>
      </c>
      <c r="J190" s="250">
        <f>SUMPRODUCT((HoO!$A$2:$A$34=$A190)*(HoOEmp=J$1),HoO!$E$2:$Y$34)</f>
        <v>0</v>
      </c>
      <c r="K190" s="250">
        <f>SUMPRODUCT((HoO!$A$2:$A$34=$A190)*(HoOEmp=K$1),HoO!$E$2:$Y$34)</f>
        <v>0</v>
      </c>
      <c r="L190" s="250">
        <f>SUMPRODUCT((HoO!$A$2:$A$34=$A190)*(HoOEmp=L$1),HoO!$E$2:$Y$34)</f>
        <v>0</v>
      </c>
      <c r="M190" s="250">
        <f>SUMPRODUCT((HoO!$A$2:$A$34=$A190)*(HoOEmp=M$1),HoO!$E$2:$Y$34)</f>
        <v>0</v>
      </c>
      <c r="N190" s="250">
        <f>SUMPRODUCT((HoO!$A$2:$A$34=$A190)*(HoOEmp=N$1),HoO!$E$2:$Y$34)</f>
        <v>0</v>
      </c>
      <c r="O190" s="250">
        <f>SUMPRODUCT((HoO!$A$2:$A$34=$A190)*(HoOEmp=O$1),HoO!$E$2:$Y$34)</f>
        <v>0</v>
      </c>
      <c r="P190" s="250">
        <f>SUMPRODUCT((HoO!$A$2:$A$34=$A190)*(HoOEmp=P$1),HoO!$E$2:$Y$34)</f>
        <v>0</v>
      </c>
      <c r="Q190" s="250">
        <f>SUMPRODUCT((HoO!$A$2:$A$34=$A190)*(HoOEmp=Q$1),HoO!$E$2:$Y$34)</f>
        <v>0</v>
      </c>
      <c r="R190" s="250">
        <f>SUMPRODUCT((HoO!$A$2:$A$34=$A190)*(HoOEmp=R$1),HoO!$E$2:$Y$34)</f>
        <v>0</v>
      </c>
      <c r="S190" s="250">
        <f>SUMPRODUCT((HoO!$A$2:$A$34=$A190)*(HoOEmp=S$1),HoO!$E$2:$Y$34)</f>
        <v>0</v>
      </c>
      <c r="T190" s="250">
        <f>SUMPRODUCT((HoO!$A$2:$A$34=$A190)*(HoOEmp=T$1),HoO!$E$2:$Y$34)</f>
        <v>0</v>
      </c>
      <c r="U190" s="250">
        <f>SUMPRODUCT((HoO!$A$2:$A$34=$A190)*(HoOEmp=U$1),HoO!$E$2:$Y$34)</f>
        <v>0</v>
      </c>
      <c r="V190" s="250">
        <f>SUMPRODUCT((HoO!$A$2:$A$34=$A190)*(HoOEmp=V$1),HoO!$E$2:$Y$34)</f>
        <v>0</v>
      </c>
      <c r="W190" s="250">
        <f>SUMPRODUCT((HoO!$A$2:$A$34=$A190)*(HoOEmp=W$1),HoO!$E$2:$Y$34)</f>
        <v>0</v>
      </c>
      <c r="X190" s="250">
        <f>SUMPRODUCT((HoO!$A$2:$A$34=$A190)*(HoOEmp=X$1),HoO!$E$2:$Y$34)</f>
        <v>0</v>
      </c>
      <c r="Y190" s="250">
        <f>SUMPRODUCT((HoO!$A$2:$A$34=$A190)*(HoOEmp=Y$1),HoO!$E$2:$Y$34)</f>
        <v>0</v>
      </c>
      <c r="Z190" s="250">
        <f>SUMPRODUCT((HoO!$A$2:$A$34=$A190)*(HoOEmp=Z$1),HoO!$E$2:$Y$34)</f>
        <v>0</v>
      </c>
      <c r="AA190" s="250">
        <f>SUMPRODUCT((HoO!$A$2:$A$34=$A190)*(HoOEmp=AA$1),HoO!$E$2:$Y$34)</f>
        <v>0</v>
      </c>
      <c r="AB190" s="250">
        <f>SUMPRODUCT((HoO!$A$2:$A$34=$A190)*(HoOEmp=AB$1),HoO!$E$2:$Y$34)</f>
        <v>0</v>
      </c>
      <c r="AC190" s="250">
        <f>SUMPRODUCT((HoO!$A$2:$A$34=$A190)*(HoOEmp=AC$1),HoO!$E$2:$Y$34)</f>
        <v>0</v>
      </c>
      <c r="AD190" s="250">
        <f>SUMPRODUCT((HoO!$A$2:$A$34=$A190)*(HoOEmp=AD$1),HoO!$E$2:$Y$34)</f>
        <v>0</v>
      </c>
      <c r="AE190" s="250">
        <f>SUMPRODUCT((HoO!$A$2:$A$34=$A190)*(HoOEmp=AE$1),HoO!$E$2:$Y$34)</f>
        <v>0</v>
      </c>
      <c r="AF190" s="250">
        <f>SUMPRODUCT((HoO!$A$2:$A$34=$A190)*(HoOEmp=AF$1),HoO!$E$2:$Y$34)</f>
        <v>0</v>
      </c>
      <c r="AG190" s="250">
        <f>SUMPRODUCT((HoO!$A$2:$A$34=$A190)*(HoOEmp=AG$1),HoO!$E$2:$Y$34)</f>
        <v>0</v>
      </c>
      <c r="AH190" s="250">
        <f>SUMPRODUCT((HoO!$A$2:$A$34=$A190)*(HoOEmp=AH$1),HoO!$E$2:$Y$34)</f>
        <v>0</v>
      </c>
      <c r="AI190" s="250">
        <f>SUMPRODUCT((HoO!$A$2:$A$34=$A190)*(HoOEmp=AI$1),HoO!$E$2:$Y$34)</f>
        <v>0</v>
      </c>
      <c r="AJ190" s="250">
        <f>SUMPRODUCT((HoO!$A$2:$A$34=$A190)*(HoOEmp=AJ$1),HoO!$E$2:$Y$34)</f>
        <v>0</v>
      </c>
      <c r="AK190" s="250">
        <f>SUMPRODUCT((HoO!$A$2:$A$34=$A190)*(HoOEmp=AK$1),HoO!$E$2:$Y$34)</f>
        <v>0</v>
      </c>
      <c r="AL190" s="250">
        <f>SUMPRODUCT((HoO!$A$2:$A$34=$A190)*(HoOEmp=AL$1),HoO!$E$2:$Y$34)</f>
        <v>0</v>
      </c>
      <c r="AM190" s="250">
        <f>SUMPRODUCT((HoO!$A$2:$A$34=$A190)*(HoOEmp=AM$1),HoO!$E$2:$Y$34)</f>
        <v>0</v>
      </c>
      <c r="AN190" s="250">
        <f>SUMPRODUCT((HoO!$A$2:$A$34=$A190)*(HoOEmp=AN$1),HoO!$E$2:$Y$34)</f>
        <v>0</v>
      </c>
      <c r="AO190" s="250">
        <f>SUMPRODUCT((HoO!$A$2:$A$34=$A190)*(HoOEmp=AO$1),HoO!$E$2:$Y$34)</f>
        <v>0</v>
      </c>
      <c r="AP190" s="250">
        <f>SUMPRODUCT((HoO!$A$2:$A$34=$A190)*(HoOEmp=AP$1),HoO!$E$2:$Y$34)</f>
        <v>0</v>
      </c>
      <c r="AQ190" s="250">
        <f>SUMPRODUCT((HoO!$A$2:$A$34=$A190)*(HoOEmp=AQ$1),HoO!$E$2:$Y$34)</f>
        <v>0</v>
      </c>
      <c r="AR190" s="250">
        <f>SUMPRODUCT((HoO!$A$2:$A$34=$A190)*(HoOEmp=AR$1),HoO!$E$2:$Y$34)</f>
        <v>0</v>
      </c>
      <c r="AS190" s="250">
        <f>SUMPRODUCT((HoO!$A$2:$A$34=$A190)*(HoOEmp=AS$1),HoO!$E$2:$Y$34)</f>
        <v>0</v>
      </c>
      <c r="AT190" s="250">
        <f>SUMPRODUCT((HoO!$A$2:$A$34=$A190)*(HoOEmp=AT$1),HoO!$E$2:$Y$34)</f>
        <v>0</v>
      </c>
      <c r="AU190" s="250">
        <f>SUMPRODUCT((HoO!$A$2:$A$34=$A190)*(HoOEmp=AU$1),HoO!$E$2:$Y$34)</f>
        <v>0</v>
      </c>
      <c r="AV190" s="250">
        <f>SUMPRODUCT((HoO!$A$2:$A$34=$A190)*(HoOEmp=AV$1),HoO!$E$2:$Y$34)</f>
        <v>0</v>
      </c>
      <c r="AW190" s="250">
        <f>SUMPRODUCT((HoO!$A$2:$A$34=$A190)*(HoOEmp=AW$1),HoO!$E$2:$Y$34)</f>
        <v>0</v>
      </c>
      <c r="AX190" s="467">
        <f>SUMPRODUCT((HoO!$A$2:$A$34=$A190)*(HoOEmp=AX$1),HoO!$E$2:$Y$34)</f>
        <v>0</v>
      </c>
    </row>
    <row r="191" spans="1:50" s="271" customFormat="1" x14ac:dyDescent="0.2">
      <c r="A191" s="247">
        <f t="shared" si="76"/>
        <v>42551</v>
      </c>
      <c r="B191" s="255" t="s">
        <v>74</v>
      </c>
      <c r="C191" s="249">
        <f>SUMPRODUCT((TM!$A$2:$A$17=$A191)*(TMEmp=C$1),TM!$D$2:$AK$17)</f>
        <v>0</v>
      </c>
      <c r="D191" s="250">
        <f>SUMPRODUCT((TM!$A$2:$A$17=$A191)*(TMEmp=D$1),TM!$D$2:$AK$17)</f>
        <v>0</v>
      </c>
      <c r="E191" s="250">
        <f>SUMPRODUCT((TM!$A$2:$A$17=$A191)*(TMEmp=E$1),TM!$D$2:$AK$17)</f>
        <v>0</v>
      </c>
      <c r="F191" s="250">
        <f>SUMPRODUCT((TM!$A$2:$A$17=$A191)*(TMEmp=F$1),TM!$D$2:$AK$17)</f>
        <v>0</v>
      </c>
      <c r="G191" s="250">
        <f>SUMPRODUCT((TM!$A$2:$A$17=$A191)*(TMEmp=G$1),TM!$D$2:$AK$17)</f>
        <v>0</v>
      </c>
      <c r="H191" s="250">
        <f>SUMPRODUCT((TM!$A$2:$A$17=$A191)*(TMEmp=H$1),TM!$D$2:$AK$17)</f>
        <v>0</v>
      </c>
      <c r="I191" s="250">
        <f>SUMPRODUCT((TM!$A$2:$A$17=$A191)*(TMEmp=I$1),TM!$D$2:$AK$17)</f>
        <v>0</v>
      </c>
      <c r="J191" s="250">
        <f>SUMPRODUCT((TM!$A$2:$A$17=$A191)*(TMEmp=J$1),TM!$D$2:$AK$17)</f>
        <v>0</v>
      </c>
      <c r="K191" s="250">
        <f>SUMPRODUCT((TM!$A$2:$A$17=$A191)*(TMEmp=K$1),TM!$D$2:$AK$17)</f>
        <v>0</v>
      </c>
      <c r="L191" s="250">
        <f>SUMPRODUCT((TM!$A$2:$A$17=$A191)*(TMEmp=L$1),TM!$D$2:$AK$17)</f>
        <v>0</v>
      </c>
      <c r="M191" s="250">
        <f>SUMPRODUCT((TM!$A$2:$A$17=$A191)*(TMEmp=M$1),TM!$D$2:$AK$17)</f>
        <v>0</v>
      </c>
      <c r="N191" s="250">
        <f>SUMPRODUCT((TM!$A$2:$A$17=$A191)*(TMEmp=N$1),TM!$D$2:$AK$17)</f>
        <v>0</v>
      </c>
      <c r="O191" s="250">
        <f>SUMPRODUCT((TM!$A$2:$A$17=$A191)*(TMEmp=O$1),TM!$D$2:$AK$17)</f>
        <v>0</v>
      </c>
      <c r="P191" s="250">
        <f>SUMPRODUCT((TM!$A$2:$A$17=$A191)*(TMEmp=P$1),TM!$D$2:$AK$17)</f>
        <v>0</v>
      </c>
      <c r="Q191" s="250">
        <f>SUMPRODUCT((TM!$A$2:$A$17=$A191)*(TMEmp=Q$1),TM!$D$2:$AK$17)</f>
        <v>0</v>
      </c>
      <c r="R191" s="250">
        <f>SUMPRODUCT((TM!$A$2:$A$17=$A191)*(TMEmp=R$1),TM!$D$2:$AK$17)</f>
        <v>0</v>
      </c>
      <c r="S191" s="250">
        <f>SUMPRODUCT((TM!$A$2:$A$17=$A191)*(TMEmp=S$1),TM!$D$2:$AK$17)</f>
        <v>0</v>
      </c>
      <c r="T191" s="250">
        <f>SUMPRODUCT((TM!$A$2:$A$17=$A191)*(TMEmp=T$1),TM!$D$2:$AK$17)</f>
        <v>0</v>
      </c>
      <c r="U191" s="250">
        <f>SUMPRODUCT((TM!$A$2:$A$17=$A191)*(TMEmp=U$1),TM!$D$2:$AK$17)</f>
        <v>0</v>
      </c>
      <c r="V191" s="250">
        <f>SUMPRODUCT((TM!$A$2:$A$17=$A191)*(TMEmp=V$1),TM!$D$2:$AK$17)</f>
        <v>0</v>
      </c>
      <c r="W191" s="250">
        <f>SUMPRODUCT((TM!$A$2:$A$17=$A191)*(TMEmp=W$1),TM!$D$2:$AK$17)</f>
        <v>0</v>
      </c>
      <c r="X191" s="250">
        <f>SUMPRODUCT((TM!$A$2:$A$17=$A191)*(TMEmp=X$1),TM!$D$2:$AK$17)</f>
        <v>0</v>
      </c>
      <c r="Y191" s="250">
        <f>SUMPRODUCT((TM!$A$2:$A$17=$A191)*(TMEmp=Y$1),TM!$D$2:$AK$17)</f>
        <v>0</v>
      </c>
      <c r="Z191" s="250">
        <f>SUMPRODUCT((TM!$A$2:$A$17=$A191)*(TMEmp=Z$1),TM!$D$2:$AK$17)</f>
        <v>0</v>
      </c>
      <c r="AA191" s="250">
        <f>SUMPRODUCT((TM!$A$2:$A$17=$A191)*(TMEmp=AA$1),TM!$D$2:$AK$17)</f>
        <v>0</v>
      </c>
      <c r="AB191" s="250">
        <f>SUMPRODUCT((TM!$A$2:$A$17=$A191)*(TMEmp=AB$1),TM!$D$2:$AK$17)</f>
        <v>0</v>
      </c>
      <c r="AC191" s="250">
        <f>SUMPRODUCT((TM!$A$2:$A$17=$A191)*(TMEmp=AC$1),TM!$D$2:$AK$17)</f>
        <v>0</v>
      </c>
      <c r="AD191" s="250">
        <f>SUMPRODUCT((TM!$A$2:$A$17=$A191)*(TMEmp=AD$1),TM!$D$2:$AK$17)</f>
        <v>0</v>
      </c>
      <c r="AE191" s="250">
        <f>SUMPRODUCT((TM!$A$2:$A$17=$A191)*(TMEmp=AE$1),TM!$D$2:$AK$17)</f>
        <v>0</v>
      </c>
      <c r="AF191" s="250">
        <f>SUMPRODUCT((TM!$A$2:$A$17=$A191)*(TMEmp=AF$1),TM!$D$2:$AK$17)</f>
        <v>0</v>
      </c>
      <c r="AG191" s="250">
        <f>SUMPRODUCT((TM!$A$2:$A$17=$A191)*(TMEmp=AG$1),TM!$D$2:$AK$17)</f>
        <v>0</v>
      </c>
      <c r="AH191" s="250">
        <f>SUMPRODUCT((TM!$A$2:$A$17=$A191)*(TMEmp=AH$1),TM!$D$2:$AK$17)</f>
        <v>0</v>
      </c>
      <c r="AI191" s="250">
        <f>SUMPRODUCT((TM!$A$2:$A$17=$A191)*(TMEmp=AI$1),TM!$D$2:$AK$17)</f>
        <v>0</v>
      </c>
      <c r="AJ191" s="250">
        <f>SUMPRODUCT((TM!$A$2:$A$17=$A191)*(TMEmp=AJ$1),TM!$D$2:$AK$17)</f>
        <v>0</v>
      </c>
      <c r="AK191" s="250">
        <f>SUMPRODUCT((TM!$A$2:$A$17=$A191)*(TMEmp=AK$1),TM!$D$2:$AK$17)</f>
        <v>0</v>
      </c>
      <c r="AL191" s="250">
        <f>SUMPRODUCT((TM!$A$2:$A$17=$A191)*(TMEmp=AL$1),TM!$D$2:$AK$17)</f>
        <v>0</v>
      </c>
      <c r="AM191" s="250">
        <f>SUMPRODUCT((TM!$A$2:$A$17=$A191)*(TMEmp=AM$1),TM!$D$2:$AK$17)</f>
        <v>0</v>
      </c>
      <c r="AN191" s="250">
        <f>SUMPRODUCT((TM!$A$2:$A$17=$A191)*(TMEmp=AN$1),TM!$D$2:$AK$17)</f>
        <v>0</v>
      </c>
      <c r="AO191" s="250">
        <f>SUMPRODUCT((TM!$A$2:$A$17=$A191)*(TMEmp=AO$1),TM!$D$2:$AK$17)</f>
        <v>0</v>
      </c>
      <c r="AP191" s="250">
        <f>SUMPRODUCT((TM!$A$2:$A$17=$A191)*(TMEmp=AP$1),TM!$D$2:$AK$17)</f>
        <v>0</v>
      </c>
      <c r="AQ191" s="250">
        <f>SUMPRODUCT((TM!$A$2:$A$17=$A191)*(TMEmp=AQ$1),TM!$D$2:$AK$17)</f>
        <v>0</v>
      </c>
      <c r="AR191" s="250">
        <f>SUMPRODUCT((TM!$A$2:$A$17=$A191)*(TMEmp=AR$1),TM!$D$2:$AK$17)</f>
        <v>0</v>
      </c>
      <c r="AS191" s="250">
        <f>SUMPRODUCT((TM!$A$2:$A$17=$A191)*(TMEmp=AS$1),TM!$D$2:$AK$17)</f>
        <v>0</v>
      </c>
      <c r="AT191" s="250">
        <f>SUMPRODUCT((TM!$A$2:$A$17=$A191)*(TMEmp=AT$1),TM!$D$2:$AK$17)</f>
        <v>0</v>
      </c>
      <c r="AU191" s="250">
        <f>SUMPRODUCT((TM!$A$2:$A$17=$A191)*(TMEmp=AU$1),TM!$D$2:$AK$17)</f>
        <v>0</v>
      </c>
      <c r="AV191" s="250">
        <f>SUMPRODUCT((TM!$A$2:$A$17=$A191)*(TMEmp=AV$1),TM!$D$2:$AK$17)</f>
        <v>0</v>
      </c>
      <c r="AW191" s="250">
        <f>SUMPRODUCT((TM!$A$2:$A$17=$A191)*(TMEmp=AW$1),TM!$D$2:$AK$17)</f>
        <v>0</v>
      </c>
      <c r="AX191" s="467">
        <f>SUMPRODUCT((TM!$A$2:$A$17=$A191)*(TMEmp=AX$1),TM!$D$2:$AK$17)</f>
        <v>0</v>
      </c>
    </row>
    <row r="192" spans="1:50" s="271" customFormat="1" x14ac:dyDescent="0.2">
      <c r="A192" s="256">
        <f t="shared" si="76"/>
        <v>42551</v>
      </c>
      <c r="B192" s="257" t="s">
        <v>72</v>
      </c>
      <c r="C192" s="258">
        <f>SUMPRODUCT((PC!$A$2:$A$80=$A192)*(PCEmp=C$1),PC!$D$2:$BD$80)</f>
        <v>0</v>
      </c>
      <c r="D192" s="259">
        <f>SUMPRODUCT((PC!$A$2:$A$80=$A192)*(PCEmp=D$1),PC!$D$2:$BD$80)</f>
        <v>0</v>
      </c>
      <c r="E192" s="259">
        <f>SUMPRODUCT((PC!$A$2:$A$80=$A192)*(PCEmp=E$1),PC!$D$2:$BD$80)</f>
        <v>0</v>
      </c>
      <c r="F192" s="259">
        <f>SUMPRODUCT((PC!$A$2:$A$80=$A192)*(PCEmp=F$1),PC!$D$2:$BD$80)</f>
        <v>0</v>
      </c>
      <c r="G192" s="259">
        <f>SUMPRODUCT((PC!$A$2:$A$80=$A192)*(PCEmp=G$1),PC!$D$2:$BD$80)</f>
        <v>0</v>
      </c>
      <c r="H192" s="259">
        <f>SUMPRODUCT((PC!$A$2:$A$80=$A192)*(PCEmp=H$1),PC!$D$2:$BD$80)</f>
        <v>0</v>
      </c>
      <c r="I192" s="259">
        <f>SUMPRODUCT((PC!$A$2:$A$80=$A192)*(PCEmp=I$1),PC!$D$2:$BD$80)</f>
        <v>0</v>
      </c>
      <c r="J192" s="259">
        <f>SUMPRODUCT((PC!$A$2:$A$80=$A192)*(PCEmp=J$1),PC!$D$2:$BD$80)</f>
        <v>0</v>
      </c>
      <c r="K192" s="259">
        <f>SUMPRODUCT((PC!$A$2:$A$80=$A192)*(PCEmp=K$1),PC!$D$2:$BD$80)</f>
        <v>0</v>
      </c>
      <c r="L192" s="259">
        <f>SUMPRODUCT((PC!$A$2:$A$80=$A192)*(PCEmp=L$1),PC!$D$2:$BD$80)</f>
        <v>0</v>
      </c>
      <c r="M192" s="259">
        <f>SUMPRODUCT((PC!$A$2:$A$80=$A192)*(PCEmp=M$1),PC!$D$2:$BD$80)</f>
        <v>0</v>
      </c>
      <c r="N192" s="259">
        <f>SUMPRODUCT((PC!$A$2:$A$80=$A192)*(PCEmp=N$1),PC!$D$2:$BD$80)</f>
        <v>0</v>
      </c>
      <c r="O192" s="259">
        <f>SUMPRODUCT((PC!$A$2:$A$80=$A192)*(PCEmp=O$1),PC!$D$2:$BD$80)</f>
        <v>0</v>
      </c>
      <c r="P192" s="259">
        <f>SUMPRODUCT((PC!$A$2:$A$80=$A192)*(PCEmp=P$1),PC!$D$2:$BD$80)</f>
        <v>0</v>
      </c>
      <c r="Q192" s="259">
        <f>SUMPRODUCT((PC!$A$2:$A$80=$A192)*(PCEmp=Q$1),PC!$D$2:$BD$80)</f>
        <v>0</v>
      </c>
      <c r="R192" s="259">
        <f>SUMPRODUCT((PC!$A$2:$A$80=$A192)*(PCEmp=R$1),PC!$D$2:$BD$80)</f>
        <v>0</v>
      </c>
      <c r="S192" s="259">
        <f>SUMPRODUCT((PC!$A$2:$A$80=$A192)*(PCEmp=S$1),PC!$D$2:$BD$80)</f>
        <v>0</v>
      </c>
      <c r="T192" s="259">
        <f>SUMPRODUCT((PC!$A$2:$A$80=$A192)*(PCEmp=T$1),PC!$D$2:$BD$80)</f>
        <v>0</v>
      </c>
      <c r="U192" s="259">
        <f>SUMPRODUCT((PC!$A$2:$A$80=$A192)*(PCEmp=U$1),PC!$D$2:$BD$80)</f>
        <v>0</v>
      </c>
      <c r="V192" s="259">
        <f>SUMPRODUCT((PC!$A$2:$A$80=$A192)*(PCEmp=V$1),PC!$D$2:$BD$80)</f>
        <v>0</v>
      </c>
      <c r="W192" s="259">
        <f>SUMPRODUCT((PC!$A$2:$A$80=$A192)*(PCEmp=W$1),PC!$D$2:$BD$80)</f>
        <v>0</v>
      </c>
      <c r="X192" s="259">
        <f>SUMPRODUCT((PC!$A$2:$A$80=$A192)*(PCEmp=X$1),PC!$D$2:$BD$80)</f>
        <v>0</v>
      </c>
      <c r="Y192" s="259">
        <f>SUMPRODUCT((PC!$A$2:$A$80=$A192)*(PCEmp=Y$1),PC!$D$2:$BD$80)</f>
        <v>0</v>
      </c>
      <c r="Z192" s="259">
        <f>SUMPRODUCT((PC!$A$2:$A$80=$A192)*(PCEmp=Z$1),PC!$D$2:$BD$80)</f>
        <v>0</v>
      </c>
      <c r="AA192" s="259">
        <f>SUMPRODUCT((PC!$A$2:$A$80=$A192)*(PCEmp=AA$1),PC!$D$2:$BD$80)</f>
        <v>0</v>
      </c>
      <c r="AB192" s="259">
        <f>SUMPRODUCT((PC!$A$2:$A$80=$A192)*(PCEmp=AB$1),PC!$D$2:$BD$80)</f>
        <v>0</v>
      </c>
      <c r="AC192" s="259">
        <f>SUMPRODUCT((PC!$A$2:$A$80=$A192)*(PCEmp=AC$1),PC!$D$2:$BD$80)</f>
        <v>0</v>
      </c>
      <c r="AD192" s="259">
        <f>SUMPRODUCT((PC!$A$2:$A$80=$A192)*(PCEmp=AD$1),PC!$D$2:$BD$80)</f>
        <v>0</v>
      </c>
      <c r="AE192" s="259">
        <f>SUMPRODUCT((PC!$A$2:$A$80=$A192)*(PCEmp=AE$1),PC!$D$2:$BD$80)</f>
        <v>0</v>
      </c>
      <c r="AF192" s="259">
        <f>SUMPRODUCT((PC!$A$2:$A$80=$A192)*(PCEmp=AF$1),PC!$D$2:$BD$80)</f>
        <v>0</v>
      </c>
      <c r="AG192" s="259">
        <f>SUMPRODUCT((PC!$A$2:$A$80=$A192)*(PCEmp=AG$1),PC!$D$2:$BD$80)</f>
        <v>0</v>
      </c>
      <c r="AH192" s="259">
        <f>SUMPRODUCT((PC!$A$2:$A$80=$A192)*(PCEmp=AH$1),PC!$D$2:$BD$80)</f>
        <v>0</v>
      </c>
      <c r="AI192" s="259">
        <f>SUMPRODUCT((PC!$A$2:$A$80=$A192)*(PCEmp=AI$1),PC!$D$2:$BD$80)</f>
        <v>0</v>
      </c>
      <c r="AJ192" s="259">
        <f>SUMPRODUCT((PC!$A$2:$A$80=$A192)*(PCEmp=AJ$1),PC!$D$2:$BD$80)</f>
        <v>0</v>
      </c>
      <c r="AK192" s="259">
        <f>SUMPRODUCT((PC!$A$2:$A$80=$A192)*(PCEmp=AK$1),PC!$D$2:$BD$80)</f>
        <v>0</v>
      </c>
      <c r="AL192" s="259">
        <f>SUMPRODUCT((PC!$A$2:$A$80=$A192)*(PCEmp=AL$1),PC!$D$2:$BD$80)</f>
        <v>0</v>
      </c>
      <c r="AM192" s="259">
        <f>SUMPRODUCT((PC!$A$2:$A$80=$A192)*(PCEmp=AM$1),PC!$D$2:$BD$80)</f>
        <v>0</v>
      </c>
      <c r="AN192" s="259">
        <f>SUMPRODUCT((PC!$A$2:$A$80=$A192)*(PCEmp=AN$1),PC!$D$2:$BD$80)</f>
        <v>0</v>
      </c>
      <c r="AO192" s="259">
        <f>SUMPRODUCT((PC!$A$2:$A$80=$A192)*(PCEmp=AO$1),PC!$D$2:$BD$80)</f>
        <v>0</v>
      </c>
      <c r="AP192" s="259">
        <f>SUMPRODUCT((PC!$A$2:$A$80=$A192)*(PCEmp=AP$1),PC!$D$2:$BD$80)</f>
        <v>0</v>
      </c>
      <c r="AQ192" s="259">
        <f>SUMPRODUCT((PC!$A$2:$A$80=$A192)*(PCEmp=AQ$1),PC!$D$2:$BD$80)</f>
        <v>0</v>
      </c>
      <c r="AR192" s="259">
        <f>SUMPRODUCT((PC!$A$2:$A$80=$A192)*(PCEmp=AR$1),PC!$D$2:$BD$80)</f>
        <v>0</v>
      </c>
      <c r="AS192" s="259">
        <f>SUMPRODUCT((PC!$A$2:$A$80=$A192)*(PCEmp=AS$1),PC!$D$2:$BD$80)</f>
        <v>0</v>
      </c>
      <c r="AT192" s="259">
        <f>SUMPRODUCT((PC!$A$2:$A$80=$A192)*(PCEmp=AT$1),PC!$D$2:$BD$80)</f>
        <v>0</v>
      </c>
      <c r="AU192" s="259">
        <f>SUMPRODUCT((PC!$A$2:$A$80=$A192)*(PCEmp=AU$1),PC!$D$2:$BD$80)</f>
        <v>0</v>
      </c>
      <c r="AV192" s="259">
        <f>SUMPRODUCT((PC!$A$2:$A$80=$A192)*(PCEmp=AV$1),PC!$D$2:$BD$80)</f>
        <v>0</v>
      </c>
      <c r="AW192" s="259">
        <f>SUMPRODUCT((PC!$A$2:$A$80=$A192)*(PCEmp=AW$1),PC!$D$2:$BD$80)</f>
        <v>0</v>
      </c>
      <c r="AX192" s="468">
        <f>SUMPRODUCT((PC!$A$2:$A$80=$A192)*(PCEmp=AX$1),PC!$D$2:$BD$80)</f>
        <v>0</v>
      </c>
    </row>
    <row r="193" spans="1:50" s="271" customFormat="1" x14ac:dyDescent="0.2">
      <c r="A193" s="247">
        <f t="shared" si="76"/>
        <v>42551</v>
      </c>
      <c r="B193" s="254" t="s">
        <v>85</v>
      </c>
      <c r="C193" s="249">
        <f>SUMPRODUCT((RF!$A$2:$A$17=$A193)*(RFEmp=C$1)*(RF!$H$21:$AO$21="RF Lead"),RF!$H$2:$AO$17)</f>
        <v>0</v>
      </c>
      <c r="D193" s="250">
        <f>SUMPRODUCT((RF!$A$2:$A$17=$A193)*(RFEmp=D$1)*(RF!$H$21:$AO$21="RF Lead"),RF!$H$2:$AO$17)</f>
        <v>5.75</v>
      </c>
      <c r="E193" s="250">
        <f>SUMPRODUCT((RF!$A$2:$A$17=$A193)*(RFEmp=E$1)*(RF!$H$21:$AO$21="RF Lead"),RF!$H$2:$AO$17)</f>
        <v>0</v>
      </c>
      <c r="F193" s="250">
        <f>SUMPRODUCT((RF!$A$2:$A$17=$A193)*(RFEmp=F$1)*(RF!$H$21:$AO$21="RF Lead"),RF!$H$2:$AO$17)</f>
        <v>0</v>
      </c>
      <c r="G193" s="250">
        <f>SUMPRODUCT((RF!$A$2:$A$17=$A193)*(RFEmp=G$1)*(RF!$H$21:$AO$21="RF Lead"),RF!$H$2:$AO$17)</f>
        <v>0</v>
      </c>
      <c r="H193" s="250">
        <f>SUMPRODUCT((RF!$A$2:$A$17=$A193)*(RFEmp=H$1)*(RF!$H$21:$AO$21="RF Lead"),RF!$H$2:$AO$17)</f>
        <v>0</v>
      </c>
      <c r="I193" s="250">
        <f>SUMPRODUCT((RF!$A$2:$A$17=$A193)*(RFEmp=I$1)*(RF!$H$21:$AO$21="RF Lead"),RF!$H$2:$AO$17)</f>
        <v>0</v>
      </c>
      <c r="J193" s="250">
        <f>SUMPRODUCT((RF!$A$2:$A$17=$A193)*(RFEmp=J$1)*(RF!$H$21:$AO$21="RF Lead"),RF!$H$2:$AO$17)</f>
        <v>0</v>
      </c>
      <c r="K193" s="250">
        <f>SUMPRODUCT((RF!$A$2:$A$17=$A193)*(RFEmp=K$1)*(RF!$H$21:$AO$21="RF Lead"),RF!$H$2:$AO$17)</f>
        <v>0</v>
      </c>
      <c r="L193" s="250">
        <f>SUMPRODUCT((RF!$A$2:$A$17=$A193)*(RFEmp=L$1)*(RF!$H$21:$AO$21="RF Lead"),RF!$H$2:$AO$17)</f>
        <v>0</v>
      </c>
      <c r="M193" s="250">
        <f>SUMPRODUCT((RF!$A$2:$A$17=$A193)*(RFEmp=M$1)*(RF!$H$21:$AO$21="RF Lead"),RF!$H$2:$AO$17)</f>
        <v>0</v>
      </c>
      <c r="N193" s="250">
        <f>SUMPRODUCT((RF!$A$2:$A$17=$A193)*(RFEmp=N$1)*(RF!$H$21:$AO$21="RF Lead"),RF!$H$2:$AO$17)</f>
        <v>0</v>
      </c>
      <c r="O193" s="250">
        <f>SUMPRODUCT((RF!$A$2:$A$17=$A193)*(RFEmp=O$1)*(RF!$H$21:$AO$21="RF Lead"),RF!$H$2:$AO$17)</f>
        <v>0</v>
      </c>
      <c r="P193" s="250">
        <f>SUMPRODUCT((RF!$A$2:$A$17=$A193)*(RFEmp=P$1)*(RF!$H$21:$AO$21="RF Lead"),RF!$H$2:$AO$17)</f>
        <v>0</v>
      </c>
      <c r="Q193" s="250">
        <f>SUMPRODUCT((RF!$A$2:$A$17=$A193)*(RFEmp=Q$1)*(RF!$H$21:$AO$21="RF Lead"),RF!$H$2:$AO$17)</f>
        <v>0</v>
      </c>
      <c r="R193" s="250">
        <f>SUMPRODUCT((RF!$A$2:$A$17=$A193)*(RFEmp=R$1)*(RF!$H$21:$AO$21="RF Lead"),RF!$H$2:$AO$17)</f>
        <v>0</v>
      </c>
      <c r="S193" s="250">
        <f>SUMPRODUCT((RF!$A$2:$A$17=$A193)*(RFEmp=S$1)*(RF!$H$21:$AO$21="RF Lead"),RF!$H$2:$AO$17)</f>
        <v>0</v>
      </c>
      <c r="T193" s="250">
        <f>SUMPRODUCT((RF!$A$2:$A$17=$A193)*(RFEmp=T$1)*(RF!$H$21:$AO$21="RF Lead"),RF!$H$2:$AO$17)</f>
        <v>0</v>
      </c>
      <c r="U193" s="250">
        <f>SUMPRODUCT((RF!$A$2:$A$17=$A193)*(RFEmp=U$1)*(RF!$H$21:$AO$21="RF Lead"),RF!$H$2:$AO$17)</f>
        <v>0</v>
      </c>
      <c r="V193" s="250">
        <f>SUMPRODUCT((RF!$A$2:$A$17=$A193)*(RFEmp=V$1)*(RF!$H$21:$AO$21="RF Lead"),RF!$H$2:$AO$17)</f>
        <v>0</v>
      </c>
      <c r="W193" s="250">
        <f>SUMPRODUCT((RF!$A$2:$A$17=$A193)*(RFEmp=W$1)*(RF!$H$21:$AO$21="RF Lead"),RF!$H$2:$AO$17)</f>
        <v>0</v>
      </c>
      <c r="X193" s="250">
        <f>SUMPRODUCT((RF!$A$2:$A$17=$A193)*(RFEmp=X$1)*(RF!$H$21:$AO$21="RF Lead"),RF!$H$2:$AO$17)</f>
        <v>0</v>
      </c>
      <c r="Y193" s="250">
        <f>SUMPRODUCT((RF!$A$2:$A$17=$A193)*(RFEmp=Y$1)*(RF!$H$21:$AO$21="RF Lead"),RF!$H$2:$AO$17)</f>
        <v>0</v>
      </c>
      <c r="Z193" s="250">
        <f>SUMPRODUCT((RF!$A$2:$A$17=$A193)*(RFEmp=Z$1)*(RF!$H$21:$AO$21="RF Lead"),RF!$H$2:$AO$17)</f>
        <v>0</v>
      </c>
      <c r="AA193" s="250">
        <f>SUMPRODUCT((RF!$A$2:$A$17=$A193)*(RFEmp=AA$1)*(RF!$H$21:$AO$21="RF Lead"),RF!$H$2:$AO$17)</f>
        <v>0</v>
      </c>
      <c r="AB193" s="250">
        <f>SUMPRODUCT((RF!$A$2:$A$17=$A193)*(RFEmp=AB$1)*(RF!$H$21:$AO$21="RF Lead"),RF!$H$2:$AO$17)</f>
        <v>0</v>
      </c>
      <c r="AC193" s="250">
        <f>SUMPRODUCT((RF!$A$2:$A$17=$A193)*(RFEmp=AC$1)*(RF!$H$21:$AO$21="RF Lead"),RF!$H$2:$AO$17)</f>
        <v>0</v>
      </c>
      <c r="AD193" s="250">
        <f>SUMPRODUCT((RF!$A$2:$A$17=$A193)*(RFEmp=AD$1)*(RF!$H$21:$AO$21="RF Lead"),RF!$H$2:$AO$17)</f>
        <v>0</v>
      </c>
      <c r="AE193" s="250">
        <f>SUMPRODUCT((RF!$A$2:$A$17=$A193)*(RFEmp=AE$1)*(RF!$H$21:$AO$21="RF Lead"),RF!$H$2:$AO$17)</f>
        <v>0</v>
      </c>
      <c r="AF193" s="250">
        <f>SUMPRODUCT((RF!$A$2:$A$17=$A193)*(RFEmp=AF$1)*(RF!$H$21:$AO$21="RF Lead"),RF!$H$2:$AO$17)</f>
        <v>0</v>
      </c>
      <c r="AG193" s="250">
        <f>SUMPRODUCT((RF!$A$2:$A$17=$A193)*(RFEmp=AG$1)*(RF!$H$21:$AO$21="RF Lead"),RF!$H$2:$AO$17)</f>
        <v>0</v>
      </c>
      <c r="AH193" s="250">
        <f>SUMPRODUCT((RF!$A$2:$A$17=$A193)*(RFEmp=AH$1)*(RF!$H$21:$AO$21="RF Lead"),RF!$H$2:$AO$17)</f>
        <v>0</v>
      </c>
      <c r="AI193" s="250">
        <f>SUMPRODUCT((RF!$A$2:$A$17=$A193)*(RFEmp=AI$1)*(RF!$H$21:$AO$21="RF Lead"),RF!$H$2:$AO$17)</f>
        <v>0</v>
      </c>
      <c r="AJ193" s="250">
        <f>SUMPRODUCT((RF!$A$2:$A$17=$A193)*(RFEmp=AJ$1)*(RF!$H$21:$AO$21="RF Lead"),RF!$H$2:$AO$17)</f>
        <v>0</v>
      </c>
      <c r="AK193" s="250">
        <f>SUMPRODUCT((RF!$A$2:$A$17=$A193)*(RFEmp=AK$1)*(RF!$H$21:$AO$21="RF Lead"),RF!$H$2:$AO$17)</f>
        <v>0</v>
      </c>
      <c r="AL193" s="250">
        <f>SUMPRODUCT((RF!$A$2:$A$17=$A193)*(RFEmp=AL$1)*(RF!$H$21:$AO$21="RF Lead"),RF!$H$2:$AO$17)</f>
        <v>0</v>
      </c>
      <c r="AM193" s="250">
        <f>SUMPRODUCT((RF!$A$2:$A$17=$A193)*(RFEmp=AM$1)*(RF!$H$21:$AO$21="RF Lead"),RF!$H$2:$AO$17)</f>
        <v>0</v>
      </c>
      <c r="AN193" s="250">
        <f>SUMPRODUCT((RF!$A$2:$A$17=$A193)*(RFEmp=AN$1)*(RF!$H$21:$AO$21="RF Lead"),RF!$H$2:$AO$17)</f>
        <v>0</v>
      </c>
      <c r="AO193" s="250">
        <f>SUMPRODUCT((RF!$A$2:$A$17=$A193)*(RFEmp=AO$1)*(RF!$H$21:$AO$21="RF Lead"),RF!$H$2:$AO$17)</f>
        <v>0</v>
      </c>
      <c r="AP193" s="250">
        <f>SUMPRODUCT((RF!$A$2:$A$17=$A193)*(RFEmp=AP$1)*(RF!$H$21:$AO$21="RF Lead"),RF!$H$2:$AO$17)</f>
        <v>0</v>
      </c>
      <c r="AQ193" s="250">
        <f>SUMPRODUCT((RF!$A$2:$A$17=$A193)*(RFEmp=AQ$1)*(RF!$H$21:$AO$21="RF Lead"),RF!$H$2:$AO$17)</f>
        <v>0</v>
      </c>
      <c r="AR193" s="250">
        <f>SUMPRODUCT((RF!$A$2:$A$17=$A193)*(RFEmp=AR$1)*(RF!$H$21:$AO$21="RF Lead"),RF!$H$2:$AO$17)</f>
        <v>0</v>
      </c>
      <c r="AS193" s="250">
        <f>SUMPRODUCT((RF!$A$2:$A$17=$A193)*(RFEmp=AS$1)*(RF!$H$21:$AO$21="RF Lead"),RF!$H$2:$AO$17)</f>
        <v>0</v>
      </c>
      <c r="AT193" s="250">
        <f>SUMPRODUCT((RF!$A$2:$A$17=$A193)*(RFEmp=AT$1)*(RF!$H$21:$AO$21="RF Lead"),RF!$H$2:$AO$17)</f>
        <v>0</v>
      </c>
      <c r="AU193" s="250">
        <f>SUMPRODUCT((RF!$A$2:$A$17=$A193)*(RFEmp=AU$1)*(RF!$H$21:$AO$21="RF Lead"),RF!$H$2:$AO$17)</f>
        <v>0</v>
      </c>
      <c r="AV193" s="250">
        <f>SUMPRODUCT((RF!$A$2:$A$17=$A193)*(RFEmp=AV$1)*(RF!$H$21:$AO$21="RF Lead"),RF!$H$2:$AO$17)</f>
        <v>0</v>
      </c>
      <c r="AW193" s="250">
        <f>SUMPRODUCT((RF!$A$2:$A$17=$A193)*(RFEmp=AW$1)*(RF!$H$21:$AO$21="RF Lead"),RF!$H$2:$AO$17)</f>
        <v>0</v>
      </c>
      <c r="AX193" s="467">
        <f>SUMPRODUCT((RF!$A$2:$A$17=$A193)*(RFEmp=AX$1)*(RF!$H$21:$AO$21="RF Lead"),RF!$H$2:$AO$17)</f>
        <v>0</v>
      </c>
    </row>
    <row r="194" spans="1:50" s="271" customFormat="1" x14ac:dyDescent="0.2">
      <c r="A194" s="260">
        <f t="shared" si="76"/>
        <v>42551</v>
      </c>
      <c r="B194" s="261" t="str">
        <f>Total!$M$1</f>
        <v>SC</v>
      </c>
      <c r="C194" s="249">
        <f>SUMPRODUCT((SC!$A$2:$A$34=$A194)*(SCEmp=C$1),SC!$F$2:$Z$34)</f>
        <v>0</v>
      </c>
      <c r="D194" s="250">
        <f>SUMPRODUCT((SC!$A$2:$A$34=$A194)*(SCEmp=D$1),SC!$F$2:$Z$34)</f>
        <v>0</v>
      </c>
      <c r="E194" s="250">
        <f>SUMPRODUCT((SC!$A$2:$A$34=$A194)*(SCEmp=E$1),SC!$F$2:$Z$34)</f>
        <v>0</v>
      </c>
      <c r="F194" s="250">
        <f>SUMPRODUCT((SC!$A$2:$A$34=$A194)*(SCEmp=F$1),SC!$F$2:$Z$34)</f>
        <v>0</v>
      </c>
      <c r="G194" s="250">
        <f>SUMPRODUCT((SC!$A$2:$A$34=$A194)*(SCEmp=G$1),SC!$F$2:$Z$34)</f>
        <v>0</v>
      </c>
      <c r="H194" s="250">
        <f>SUMPRODUCT((SC!$A$2:$A$34=$A194)*(SCEmp=H$1),SC!$F$2:$Z$34)</f>
        <v>0</v>
      </c>
      <c r="I194" s="250">
        <f>SUMPRODUCT((SC!$A$2:$A$34=$A194)*(SCEmp=I$1),SC!$F$2:$Z$34)</f>
        <v>0</v>
      </c>
      <c r="J194" s="250">
        <f>SUMPRODUCT((SC!$A$2:$A$34=$A194)*(SCEmp=J$1),SC!$F$2:$Z$34)</f>
        <v>0</v>
      </c>
      <c r="K194" s="250">
        <f>SUMPRODUCT((SC!$A$2:$A$34=$A194)*(SCEmp=K$1),SC!$F$2:$Z$34)</f>
        <v>0</v>
      </c>
      <c r="L194" s="250">
        <f>SUMPRODUCT((SC!$A$2:$A$34=$A194)*(SCEmp=L$1),SC!$F$2:$Z$34)</f>
        <v>0</v>
      </c>
      <c r="M194" s="250">
        <f>SUMPRODUCT((SC!$A$2:$A$34=$A194)*(SCEmp=M$1),SC!$F$2:$Z$34)</f>
        <v>0</v>
      </c>
      <c r="N194" s="250">
        <f>SUMPRODUCT((SC!$A$2:$A$34=$A194)*(SCEmp=N$1),SC!$F$2:$Z$34)</f>
        <v>0</v>
      </c>
      <c r="O194" s="250">
        <f>SUMPRODUCT((SC!$A$2:$A$34=$A194)*(SCEmp=O$1),SC!$F$2:$Z$34)</f>
        <v>0</v>
      </c>
      <c r="P194" s="250">
        <f>SUMPRODUCT((SC!$A$2:$A$34=$A194)*(SCEmp=P$1),SC!$F$2:$Z$34)</f>
        <v>0</v>
      </c>
      <c r="Q194" s="250">
        <f>SUMPRODUCT((SC!$A$2:$A$34=$A194)*(SCEmp=Q$1),SC!$F$2:$Z$34)</f>
        <v>0</v>
      </c>
      <c r="R194" s="250">
        <f>SUMPRODUCT((SC!$A$2:$A$34=$A194)*(SCEmp=R$1),SC!$F$2:$Z$34)</f>
        <v>0</v>
      </c>
      <c r="S194" s="250">
        <f>SUMPRODUCT((SC!$A$2:$A$34=$A194)*(SCEmp=S$1),SC!$F$2:$Z$34)</f>
        <v>0</v>
      </c>
      <c r="T194" s="250">
        <f>SUMPRODUCT((SC!$A$2:$A$34=$A194)*(SCEmp=T$1),SC!$F$2:$Z$34)</f>
        <v>0</v>
      </c>
      <c r="U194" s="250">
        <f>SUMPRODUCT((SC!$A$2:$A$34=$A194)*(SCEmp=U$1),SC!$F$2:$Z$34)</f>
        <v>0</v>
      </c>
      <c r="V194" s="250">
        <f>SUMPRODUCT((SC!$A$2:$A$34=$A194)*(SCEmp=V$1),SC!$F$2:$Z$34)</f>
        <v>0</v>
      </c>
      <c r="W194" s="250">
        <f>SUMPRODUCT((SC!$A$2:$A$34=$A194)*(SCEmp=W$1),SC!$F$2:$Z$34)</f>
        <v>0</v>
      </c>
      <c r="X194" s="250">
        <f>SUMPRODUCT((SC!$A$2:$A$34=$A194)*(SCEmp=X$1),SC!$F$2:$Z$34)</f>
        <v>0</v>
      </c>
      <c r="Y194" s="250">
        <f>SUMPRODUCT((SC!$A$2:$A$34=$A194)*(SCEmp=Y$1),SC!$F$2:$Z$34)</f>
        <v>0</v>
      </c>
      <c r="Z194" s="250">
        <f>SUMPRODUCT((SC!$A$2:$A$34=$A194)*(SCEmp=Z$1),SC!$F$2:$Z$34)</f>
        <v>0</v>
      </c>
      <c r="AA194" s="250">
        <f>SUMPRODUCT((SC!$A$2:$A$34=$A194)*(SCEmp=AA$1),SC!$F$2:$Z$34)</f>
        <v>0</v>
      </c>
      <c r="AB194" s="250">
        <f>SUMPRODUCT((SC!$A$2:$A$34=$A194)*(SCEmp=AB$1),SC!$F$2:$Z$34)</f>
        <v>0</v>
      </c>
      <c r="AC194" s="250">
        <f>SUMPRODUCT((SC!$A$2:$A$34=$A194)*(SCEmp=AC$1),SC!$F$2:$Z$34)</f>
        <v>3</v>
      </c>
      <c r="AD194" s="250">
        <f>SUMPRODUCT((SC!$A$2:$A$34=$A194)*(SCEmp=AD$1),SC!$F$2:$Z$34)</f>
        <v>0</v>
      </c>
      <c r="AE194" s="250">
        <f>SUMPRODUCT((SC!$A$2:$A$34=$A194)*(SCEmp=AE$1),SC!$F$2:$Z$34)</f>
        <v>0</v>
      </c>
      <c r="AF194" s="250">
        <f>SUMPRODUCT((SC!$A$2:$A$34=$A194)*(SCEmp=AF$1),SC!$F$2:$Z$34)</f>
        <v>0</v>
      </c>
      <c r="AG194" s="250">
        <f>SUMPRODUCT((SC!$A$2:$A$34=$A194)*(SCEmp=AG$1),SC!$F$2:$Z$34)</f>
        <v>0</v>
      </c>
      <c r="AH194" s="250">
        <f>SUMPRODUCT((SC!$A$2:$A$34=$A194)*(SCEmp=AH$1),SC!$F$2:$Z$34)</f>
        <v>0</v>
      </c>
      <c r="AI194" s="250">
        <f>SUMPRODUCT((SC!$A$2:$A$34=$A194)*(SCEmp=AI$1),SC!$F$2:$Z$34)</f>
        <v>0</v>
      </c>
      <c r="AJ194" s="250">
        <f>SUMPRODUCT((SC!$A$2:$A$34=$A194)*(SCEmp=AJ$1),SC!$F$2:$Z$34)</f>
        <v>0</v>
      </c>
      <c r="AK194" s="250">
        <f>SUMPRODUCT((SC!$A$2:$A$34=$A194)*(SCEmp=AK$1),SC!$F$2:$Z$34)</f>
        <v>0</v>
      </c>
      <c r="AL194" s="250">
        <f>SUMPRODUCT((SC!$A$2:$A$34=$A194)*(SCEmp=AL$1),SC!$F$2:$Z$34)</f>
        <v>0</v>
      </c>
      <c r="AM194" s="250">
        <f>SUMPRODUCT((SC!$A$2:$A$34=$A194)*(SCEmp=AM$1),SC!$F$2:$Z$34)</f>
        <v>0</v>
      </c>
      <c r="AN194" s="250">
        <f>SUMPRODUCT((SC!$A$2:$A$34=$A194)*(SCEmp=AN$1),SC!$F$2:$Z$34)</f>
        <v>0</v>
      </c>
      <c r="AO194" s="250">
        <f>SUMPRODUCT((SC!$A$2:$A$34=$A194)*(SCEmp=AO$1),SC!$F$2:$Z$34)</f>
        <v>0</v>
      </c>
      <c r="AP194" s="250">
        <f>SUMPRODUCT((SC!$A$2:$A$34=$A194)*(SCEmp=AP$1),SC!$F$2:$Z$34)</f>
        <v>0</v>
      </c>
      <c r="AQ194" s="250">
        <f>SUMPRODUCT((SC!$A$2:$A$34=$A194)*(SCEmp=AQ$1),SC!$F$2:$Z$34)</f>
        <v>0</v>
      </c>
      <c r="AR194" s="250">
        <f>SUMPRODUCT((SC!$A$2:$A$34=$A194)*(SCEmp=AR$1),SC!$F$2:$Z$34)</f>
        <v>0</v>
      </c>
      <c r="AS194" s="250">
        <f>SUMPRODUCT((SC!$A$2:$A$34=$A194)*(SCEmp=AS$1),SC!$F$2:$Z$34)</f>
        <v>0</v>
      </c>
      <c r="AT194" s="250">
        <f>SUMPRODUCT((SC!$A$2:$A$34=$A194)*(SCEmp=AT$1),SC!$F$2:$Z$34)</f>
        <v>0</v>
      </c>
      <c r="AU194" s="250">
        <f>SUMPRODUCT((SC!$A$2:$A$34=$A194)*(SCEmp=AU$1),SC!$F$2:$Z$34)</f>
        <v>0</v>
      </c>
      <c r="AV194" s="250">
        <f>SUMPRODUCT((SC!$A$2:$A$34=$A194)*(SCEmp=AV$1),SC!$F$2:$Z$34)</f>
        <v>0</v>
      </c>
      <c r="AW194" s="250">
        <f>SUMPRODUCT((SC!$A$2:$A$34=$A194)*(SCEmp=AW$1),SC!$F$2:$Z$34)</f>
        <v>0</v>
      </c>
      <c r="AX194" s="467">
        <f>SUMPRODUCT((SC!$A$2:$A$34=$A194)*(SCEmp=AX$1),SC!$F$2:$Z$34)</f>
        <v>0</v>
      </c>
    </row>
    <row r="195" spans="1:50" s="271" customFormat="1" x14ac:dyDescent="0.2">
      <c r="A195" s="262">
        <f t="shared" si="76"/>
        <v>42551</v>
      </c>
      <c r="B195" s="263" t="s">
        <v>87</v>
      </c>
      <c r="C195" s="264">
        <f t="shared" ref="C195:AN195" si="89">IF(SUM(C184:C194)&gt;8,SUM(C184:C194)-8,0)+IF(SUM(C184:C194)&gt;12,SUM(C184:C194)-12,0)</f>
        <v>0</v>
      </c>
      <c r="D195" s="265">
        <f t="shared" si="89"/>
        <v>0</v>
      </c>
      <c r="E195" s="265">
        <f t="shared" si="89"/>
        <v>0</v>
      </c>
      <c r="F195" s="265">
        <f t="shared" si="89"/>
        <v>0</v>
      </c>
      <c r="G195" s="265">
        <f t="shared" si="89"/>
        <v>0</v>
      </c>
      <c r="H195" s="265">
        <f t="shared" si="89"/>
        <v>0</v>
      </c>
      <c r="I195" s="265">
        <f t="shared" si="89"/>
        <v>0</v>
      </c>
      <c r="J195" s="265">
        <f t="shared" si="89"/>
        <v>0</v>
      </c>
      <c r="K195" s="265">
        <f t="shared" si="89"/>
        <v>0</v>
      </c>
      <c r="L195" s="265">
        <f t="shared" si="89"/>
        <v>0</v>
      </c>
      <c r="M195" s="265">
        <f t="shared" si="89"/>
        <v>0</v>
      </c>
      <c r="N195" s="265">
        <f t="shared" si="89"/>
        <v>0</v>
      </c>
      <c r="O195" s="265">
        <f t="shared" si="89"/>
        <v>0</v>
      </c>
      <c r="P195" s="265">
        <f t="shared" si="89"/>
        <v>0</v>
      </c>
      <c r="Q195" s="265">
        <f t="shared" si="89"/>
        <v>0</v>
      </c>
      <c r="R195" s="265">
        <f t="shared" si="89"/>
        <v>0</v>
      </c>
      <c r="S195" s="265">
        <f t="shared" si="89"/>
        <v>0</v>
      </c>
      <c r="T195" s="265">
        <f t="shared" si="89"/>
        <v>0</v>
      </c>
      <c r="U195" s="265">
        <f t="shared" si="89"/>
        <v>0</v>
      </c>
      <c r="V195" s="265">
        <f t="shared" si="89"/>
        <v>0</v>
      </c>
      <c r="W195" s="265">
        <f t="shared" si="89"/>
        <v>0</v>
      </c>
      <c r="X195" s="265">
        <f t="shared" si="89"/>
        <v>0</v>
      </c>
      <c r="Y195" s="265">
        <f t="shared" si="89"/>
        <v>0</v>
      </c>
      <c r="Z195" s="265">
        <f t="shared" si="89"/>
        <v>0</v>
      </c>
      <c r="AA195" s="265">
        <f t="shared" si="89"/>
        <v>0</v>
      </c>
      <c r="AB195" s="265">
        <f t="shared" si="89"/>
        <v>0</v>
      </c>
      <c r="AC195" s="265">
        <f t="shared" si="89"/>
        <v>0</v>
      </c>
      <c r="AD195" s="265">
        <f t="shared" si="89"/>
        <v>0</v>
      </c>
      <c r="AE195" s="265">
        <f t="shared" si="89"/>
        <v>0</v>
      </c>
      <c r="AF195" s="265">
        <f t="shared" si="89"/>
        <v>0</v>
      </c>
      <c r="AG195" s="265">
        <f t="shared" si="89"/>
        <v>0</v>
      </c>
      <c r="AH195" s="265">
        <f t="shared" si="89"/>
        <v>0</v>
      </c>
      <c r="AI195" s="265">
        <f t="shared" si="89"/>
        <v>0</v>
      </c>
      <c r="AJ195" s="265">
        <f t="shared" si="89"/>
        <v>0</v>
      </c>
      <c r="AK195" s="265">
        <f t="shared" si="89"/>
        <v>0</v>
      </c>
      <c r="AL195" s="265">
        <f t="shared" si="89"/>
        <v>0</v>
      </c>
      <c r="AM195" s="265">
        <f t="shared" si="89"/>
        <v>0</v>
      </c>
      <c r="AN195" s="265">
        <f t="shared" si="89"/>
        <v>0</v>
      </c>
      <c r="AO195" s="265">
        <f t="shared" ref="AO195:AU195" si="90">IF(SUM(AO184:AO194)&gt;8,SUM(AO184:AO194)-8,0)+IF(SUM(AO184:AO194)&gt;12,SUM(AO184:AO194)-12,0)</f>
        <v>0</v>
      </c>
      <c r="AP195" s="265">
        <f t="shared" si="90"/>
        <v>0</v>
      </c>
      <c r="AQ195" s="265">
        <f t="shared" si="90"/>
        <v>0</v>
      </c>
      <c r="AR195" s="265">
        <f t="shared" si="90"/>
        <v>0</v>
      </c>
      <c r="AS195" s="265">
        <f t="shared" si="90"/>
        <v>0</v>
      </c>
      <c r="AT195" s="265">
        <f t="shared" si="90"/>
        <v>0</v>
      </c>
      <c r="AU195" s="265">
        <f t="shared" si="90"/>
        <v>0</v>
      </c>
      <c r="AV195" s="265">
        <f t="shared" ref="AV195:AW195" si="91">IF(SUM(AV184:AV194)&gt;8,SUM(AV184:AV194)-8,0)+IF(SUM(AV184:AV194)&gt;12,SUM(AV184:AV194)-12,0)</f>
        <v>0</v>
      </c>
      <c r="AW195" s="265">
        <f t="shared" si="91"/>
        <v>0</v>
      </c>
      <c r="AX195" s="469">
        <f>IF(SUM(AX184:AX194)&gt;8,SUM(AX184:AX194)-8,0)+IF(SUM(AX184:AX194)&gt;12,SUM(AX184:AX194)-12,0)</f>
        <v>0</v>
      </c>
    </row>
    <row r="196" spans="1:50" s="271" customFormat="1" x14ac:dyDescent="0.2">
      <c r="A196" s="266">
        <f t="shared" si="76"/>
        <v>42551</v>
      </c>
      <c r="B196" s="267" t="s">
        <v>86</v>
      </c>
      <c r="C196" s="268">
        <f t="shared" ref="C196:AN196" si="92">IFERROR((C$211*SUM(C184:C191)+C$212*SUM(C192:C194))/SUM(C184:C194)/2,0)*C195</f>
        <v>0</v>
      </c>
      <c r="D196" s="269">
        <f t="shared" si="92"/>
        <v>0</v>
      </c>
      <c r="E196" s="269">
        <f t="shared" si="92"/>
        <v>0</v>
      </c>
      <c r="F196" s="269">
        <f t="shared" si="92"/>
        <v>0</v>
      </c>
      <c r="G196" s="269">
        <f t="shared" si="92"/>
        <v>0</v>
      </c>
      <c r="H196" s="269">
        <f t="shared" si="92"/>
        <v>0</v>
      </c>
      <c r="I196" s="269">
        <f t="shared" si="92"/>
        <v>0</v>
      </c>
      <c r="J196" s="269">
        <f t="shared" si="92"/>
        <v>0</v>
      </c>
      <c r="K196" s="269">
        <f t="shared" si="92"/>
        <v>0</v>
      </c>
      <c r="L196" s="269">
        <f t="shared" si="92"/>
        <v>0</v>
      </c>
      <c r="M196" s="269">
        <f t="shared" si="92"/>
        <v>0</v>
      </c>
      <c r="N196" s="269">
        <f t="shared" si="92"/>
        <v>0</v>
      </c>
      <c r="O196" s="269">
        <f t="shared" si="92"/>
        <v>0</v>
      </c>
      <c r="P196" s="269">
        <f t="shared" si="92"/>
        <v>0</v>
      </c>
      <c r="Q196" s="269">
        <f t="shared" si="92"/>
        <v>0</v>
      </c>
      <c r="R196" s="269">
        <f t="shared" si="92"/>
        <v>0</v>
      </c>
      <c r="S196" s="269">
        <f t="shared" si="92"/>
        <v>0</v>
      </c>
      <c r="T196" s="269">
        <f t="shared" si="92"/>
        <v>0</v>
      </c>
      <c r="U196" s="269">
        <f t="shared" si="92"/>
        <v>0</v>
      </c>
      <c r="V196" s="269">
        <f t="shared" si="92"/>
        <v>0</v>
      </c>
      <c r="W196" s="269">
        <f t="shared" si="92"/>
        <v>0</v>
      </c>
      <c r="X196" s="269">
        <f t="shared" si="92"/>
        <v>0</v>
      </c>
      <c r="Y196" s="269">
        <f t="shared" si="92"/>
        <v>0</v>
      </c>
      <c r="Z196" s="269">
        <f t="shared" si="92"/>
        <v>0</v>
      </c>
      <c r="AA196" s="269">
        <f t="shared" si="92"/>
        <v>0</v>
      </c>
      <c r="AB196" s="269">
        <f t="shared" si="92"/>
        <v>0</v>
      </c>
      <c r="AC196" s="269">
        <f t="shared" si="92"/>
        <v>0</v>
      </c>
      <c r="AD196" s="269">
        <f t="shared" si="92"/>
        <v>0</v>
      </c>
      <c r="AE196" s="269">
        <f t="shared" si="92"/>
        <v>0</v>
      </c>
      <c r="AF196" s="269">
        <f t="shared" si="92"/>
        <v>0</v>
      </c>
      <c r="AG196" s="269">
        <f t="shared" si="92"/>
        <v>0</v>
      </c>
      <c r="AH196" s="269">
        <f t="shared" si="92"/>
        <v>0</v>
      </c>
      <c r="AI196" s="269">
        <f t="shared" si="92"/>
        <v>0</v>
      </c>
      <c r="AJ196" s="269">
        <f t="shared" si="92"/>
        <v>0</v>
      </c>
      <c r="AK196" s="269">
        <f t="shared" si="92"/>
        <v>0</v>
      </c>
      <c r="AL196" s="269">
        <f t="shared" si="92"/>
        <v>0</v>
      </c>
      <c r="AM196" s="269">
        <f t="shared" si="92"/>
        <v>0</v>
      </c>
      <c r="AN196" s="269">
        <f t="shared" si="92"/>
        <v>0</v>
      </c>
      <c r="AO196" s="269">
        <f t="shared" ref="AO196:AU196" si="93">IFERROR((AO$211*SUM(AO184:AO191)+AO$212*SUM(AO192:AO194))/SUM(AO184:AO194)/2,0)*AO195</f>
        <v>0</v>
      </c>
      <c r="AP196" s="269">
        <f t="shared" si="93"/>
        <v>0</v>
      </c>
      <c r="AQ196" s="269">
        <f t="shared" si="93"/>
        <v>0</v>
      </c>
      <c r="AR196" s="269">
        <f t="shared" si="93"/>
        <v>0</v>
      </c>
      <c r="AS196" s="269">
        <f t="shared" si="93"/>
        <v>0</v>
      </c>
      <c r="AT196" s="269">
        <f t="shared" si="93"/>
        <v>0</v>
      </c>
      <c r="AU196" s="269">
        <f t="shared" si="93"/>
        <v>0</v>
      </c>
      <c r="AV196" s="269">
        <f t="shared" ref="AV196:AW196" si="94">IFERROR((AV$211*SUM(AV184:AV191)+AV$212*SUM(AV192:AV194))/SUM(AV184:AV194)/2,0)*AV195</f>
        <v>0</v>
      </c>
      <c r="AW196" s="269">
        <f t="shared" si="94"/>
        <v>0</v>
      </c>
      <c r="AX196" s="470">
        <f>IFERROR((AX$211*SUM(AX184:AX191)+AX$212*SUM(AX192:AX194))/SUM(AX184:AX194)/2,0)*AX195</f>
        <v>0</v>
      </c>
    </row>
    <row r="197" spans="1:50" s="271" customFormat="1" x14ac:dyDescent="0.2">
      <c r="A197" s="247">
        <f>A184+1</f>
        <v>42552</v>
      </c>
      <c r="B197" s="248" t="s">
        <v>77</v>
      </c>
      <c r="C197" s="249">
        <f>SUMPRODUCT((Driver!$A$2:$A$17=$A197)*(DriverEmp=C$1),Driver!$C$2:$V$17)</f>
        <v>0</v>
      </c>
      <c r="D197" s="250">
        <f>SUMPRODUCT((Driver!$A$2:$A$17=$A197)*(DriverEmp=D$1),Driver!$C$2:$V$17)</f>
        <v>0</v>
      </c>
      <c r="E197" s="250">
        <f>SUMPRODUCT((Driver!$A$2:$A$17=$A197)*(DriverEmp=E$1),Driver!$C$2:$V$17)</f>
        <v>0</v>
      </c>
      <c r="F197" s="250">
        <f>SUMPRODUCT((Driver!$A$2:$A$17=$A197)*(DriverEmp=F$1),Driver!$C$2:$V$17)</f>
        <v>0</v>
      </c>
      <c r="G197" s="250">
        <f>SUMPRODUCT((Driver!$A$2:$A$17=$A197)*(DriverEmp=G$1),Driver!$C$2:$V$17)</f>
        <v>0</v>
      </c>
      <c r="H197" s="250">
        <f>SUMPRODUCT((Driver!$A$2:$A$17=$A197)*(DriverEmp=H$1),Driver!$C$2:$V$17)</f>
        <v>0</v>
      </c>
      <c r="I197" s="250">
        <f>SUMPRODUCT((Driver!$A$2:$A$17=$A197)*(DriverEmp=I$1),Driver!$C$2:$V$17)</f>
        <v>0</v>
      </c>
      <c r="J197" s="250">
        <f>SUMPRODUCT((Driver!$A$2:$A$17=$A197)*(DriverEmp=J$1),Driver!$C$2:$V$17)</f>
        <v>0</v>
      </c>
      <c r="K197" s="250">
        <f>SUMPRODUCT((Driver!$A$2:$A$17=$A197)*(DriverEmp=K$1),Driver!$C$2:$V$17)</f>
        <v>0</v>
      </c>
      <c r="L197" s="250">
        <f>SUMPRODUCT((Driver!$A$2:$A$17=$A197)*(DriverEmp=L$1),Driver!$C$2:$V$17)</f>
        <v>0</v>
      </c>
      <c r="M197" s="250">
        <f>SUMPRODUCT((Driver!$A$2:$A$17=$A197)*(DriverEmp=M$1),Driver!$C$2:$V$17)</f>
        <v>0</v>
      </c>
      <c r="N197" s="250">
        <f>SUMPRODUCT((Driver!$A$2:$A$17=$A197)*(DriverEmp=N$1),Driver!$C$2:$V$17)</f>
        <v>0</v>
      </c>
      <c r="O197" s="250">
        <f>SUMPRODUCT((Driver!$A$2:$A$17=$A197)*(DriverEmp=O$1),Driver!$C$2:$V$17)</f>
        <v>0</v>
      </c>
      <c r="P197" s="250">
        <f>SUMPRODUCT((Driver!$A$2:$A$17=$A197)*(DriverEmp=P$1),Driver!$C$2:$V$17)</f>
        <v>0</v>
      </c>
      <c r="Q197" s="250">
        <f>SUMPRODUCT((Driver!$A$2:$A$17=$A197)*(DriverEmp=Q$1),Driver!$C$2:$V$17)</f>
        <v>0</v>
      </c>
      <c r="R197" s="250">
        <f>SUMPRODUCT((Driver!$A$2:$A$17=$A197)*(DriverEmp=R$1),Driver!$C$2:$V$17)</f>
        <v>0</v>
      </c>
      <c r="S197" s="250">
        <f>SUMPRODUCT((Driver!$A$2:$A$17=$A197)*(DriverEmp=S$1),Driver!$C$2:$V$17)</f>
        <v>0</v>
      </c>
      <c r="T197" s="250">
        <f>SUMPRODUCT((Driver!$A$2:$A$17=$A197)*(DriverEmp=T$1),Driver!$C$2:$V$17)</f>
        <v>0</v>
      </c>
      <c r="U197" s="250">
        <f>SUMPRODUCT((Driver!$A$2:$A$17=$A197)*(DriverEmp=U$1),Driver!$C$2:$V$17)</f>
        <v>0</v>
      </c>
      <c r="V197" s="250">
        <f>SUMPRODUCT((Driver!$A$2:$A$17=$A197)*(DriverEmp=V$1),Driver!$C$2:$V$17)</f>
        <v>0</v>
      </c>
      <c r="W197" s="250">
        <f>SUMPRODUCT((Driver!$A$2:$A$17=$A197)*(DriverEmp=W$1),Driver!$C$2:$V$17)</f>
        <v>0</v>
      </c>
      <c r="X197" s="250">
        <f>SUMPRODUCT((Driver!$A$2:$A$17=$A197)*(DriverEmp=X$1),Driver!$C$2:$V$17)</f>
        <v>0</v>
      </c>
      <c r="Y197" s="250">
        <f>SUMPRODUCT((Driver!$A$2:$A$17=$A197)*(DriverEmp=Y$1),Driver!$C$2:$V$17)</f>
        <v>0</v>
      </c>
      <c r="Z197" s="250">
        <f>SUMPRODUCT((Driver!$A$2:$A$17=$A197)*(DriverEmp=Z$1),Driver!$C$2:$V$17)</f>
        <v>0</v>
      </c>
      <c r="AA197" s="250">
        <f>SUMPRODUCT((Driver!$A$2:$A$17=$A197)*(DriverEmp=AA$1),Driver!$C$2:$V$17)</f>
        <v>0</v>
      </c>
      <c r="AB197" s="250">
        <f>SUMPRODUCT((Driver!$A$2:$A$17=$A197)*(DriverEmp=AB$1),Driver!$C$2:$V$17)</f>
        <v>0</v>
      </c>
      <c r="AC197" s="250">
        <f>SUMPRODUCT((Driver!$A$2:$A$17=$A197)*(DriverEmp=AC$1),Driver!$C$2:$V$17)</f>
        <v>0</v>
      </c>
      <c r="AD197" s="250">
        <f>SUMPRODUCT((Driver!$A$2:$A$17=$A197)*(DriverEmp=AD$1),Driver!$C$2:$V$17)</f>
        <v>0</v>
      </c>
      <c r="AE197" s="250">
        <f>SUMPRODUCT((Driver!$A$2:$A$17=$A197)*(DriverEmp=AE$1),Driver!$C$2:$V$17)</f>
        <v>0</v>
      </c>
      <c r="AF197" s="250">
        <f>SUMPRODUCT((Driver!$A$2:$A$17=$A197)*(DriverEmp=AF$1),Driver!$C$2:$V$17)</f>
        <v>0</v>
      </c>
      <c r="AG197" s="250">
        <f>SUMPRODUCT((Driver!$A$2:$A$17=$A197)*(DriverEmp=AG$1),Driver!$C$2:$V$17)</f>
        <v>0</v>
      </c>
      <c r="AH197" s="250">
        <f>SUMPRODUCT((Driver!$A$2:$A$17=$A197)*(DriverEmp=AH$1),Driver!$C$2:$V$17)</f>
        <v>0</v>
      </c>
      <c r="AI197" s="250">
        <f>SUMPRODUCT((Driver!$A$2:$A$17=$A197)*(DriverEmp=AI$1),Driver!$C$2:$V$17)</f>
        <v>0</v>
      </c>
      <c r="AJ197" s="250">
        <f>SUMPRODUCT((Driver!$A$2:$A$17=$A197)*(DriverEmp=AJ$1),Driver!$C$2:$V$17)</f>
        <v>0</v>
      </c>
      <c r="AK197" s="250">
        <f>SUMPRODUCT((Driver!$A$2:$A$17=$A197)*(DriverEmp=AK$1),Driver!$C$2:$V$17)</f>
        <v>0</v>
      </c>
      <c r="AL197" s="250">
        <f>SUMPRODUCT((Driver!$A$2:$A$17=$A197)*(DriverEmp=AL$1),Driver!$C$2:$V$17)</f>
        <v>0</v>
      </c>
      <c r="AM197" s="250">
        <f>SUMPRODUCT((Driver!$A$2:$A$17=$A197)*(DriverEmp=AM$1),Driver!$C$2:$V$17)</f>
        <v>0</v>
      </c>
      <c r="AN197" s="250">
        <f>SUMPRODUCT((Driver!$A$2:$A$17=$A197)*(DriverEmp=AN$1),Driver!$C$2:$V$17)</f>
        <v>0</v>
      </c>
      <c r="AO197" s="250">
        <f>SUMPRODUCT((Driver!$A$2:$A$17=$A197)*(DriverEmp=AO$1),Driver!$C$2:$V$17)</f>
        <v>0</v>
      </c>
      <c r="AP197" s="250">
        <f>SUMPRODUCT((Driver!$A$2:$A$17=$A197)*(DriverEmp=AP$1),Driver!$C$2:$V$17)</f>
        <v>0</v>
      </c>
      <c r="AQ197" s="250">
        <f>SUMPRODUCT((Driver!$A$2:$A$17=$A197)*(DriverEmp=AQ$1),Driver!$C$2:$V$17)</f>
        <v>0</v>
      </c>
      <c r="AR197" s="250">
        <f>SUMPRODUCT((Driver!$A$2:$A$17=$A197)*(DriverEmp=AR$1),Driver!$C$2:$V$17)</f>
        <v>0</v>
      </c>
      <c r="AS197" s="250">
        <f>SUMPRODUCT((Driver!$A$2:$A$17=$A197)*(DriverEmp=AS$1),Driver!$C$2:$V$17)</f>
        <v>0</v>
      </c>
      <c r="AT197" s="250">
        <f>SUMPRODUCT((Driver!$A$2:$A$17=$A197)*(DriverEmp=AT$1),Driver!$C$2:$V$17)</f>
        <v>0</v>
      </c>
      <c r="AU197" s="250">
        <f>SUMPRODUCT((Driver!$A$2:$A$17=$A197)*(DriverEmp=AU$1),Driver!$C$2:$V$17)</f>
        <v>0</v>
      </c>
      <c r="AV197" s="250">
        <f>SUMPRODUCT((Driver!$A$2:$A$17=$A197)*(DriverEmp=AV$1),Driver!$C$2:$V$17)</f>
        <v>0</v>
      </c>
      <c r="AW197" s="250">
        <f>SUMPRODUCT((Driver!$A$2:$A$17=$A197)*(DriverEmp=AW$1),Driver!$C$2:$V$17)</f>
        <v>0</v>
      </c>
      <c r="AX197" s="467">
        <f>SUMPRODUCT((Driver!$A$2:$A$17=$A197)*(DriverEmp=AX$1),Driver!$C$2:$V$17)</f>
        <v>0</v>
      </c>
    </row>
    <row r="198" spans="1:50" s="271" customFormat="1" x14ac:dyDescent="0.2">
      <c r="A198" s="247">
        <f>A197</f>
        <v>42552</v>
      </c>
      <c r="B198" s="251" t="str">
        <f>Total!$H$1</f>
        <v>PP</v>
      </c>
      <c r="C198" s="249">
        <f>SUMPRODUCT((PP!$A$2:$A$80=$A198)*(PPEmp=C$1),PP!$D$2:$BD$80)</f>
        <v>0</v>
      </c>
      <c r="D198" s="250">
        <f>SUMPRODUCT((PP!$A$2:$A$80=$A198)*(PPEmp=D$1),PP!$D$2:$BD$80)</f>
        <v>0</v>
      </c>
      <c r="E198" s="250">
        <f>SUMPRODUCT((PP!$A$2:$A$80=$A198)*(PPEmp=E$1),PP!$D$2:$BD$80)</f>
        <v>0</v>
      </c>
      <c r="F198" s="250">
        <f>SUMPRODUCT((PP!$A$2:$A$80=$A198)*(PPEmp=F$1),PP!$D$2:$BD$80)</f>
        <v>0</v>
      </c>
      <c r="G198" s="250">
        <f>SUMPRODUCT((PP!$A$2:$A$80=$A198)*(PPEmp=G$1),PP!$D$2:$BD$80)</f>
        <v>0</v>
      </c>
      <c r="H198" s="250">
        <f>SUMPRODUCT((PP!$A$2:$A$80=$A198)*(PPEmp=H$1),PP!$D$2:$BD$80)</f>
        <v>0</v>
      </c>
      <c r="I198" s="250">
        <f>SUMPRODUCT((PP!$A$2:$A$80=$A198)*(PPEmp=I$1),PP!$D$2:$BD$80)</f>
        <v>0</v>
      </c>
      <c r="J198" s="250">
        <f>SUMPRODUCT((PP!$A$2:$A$80=$A198)*(PPEmp=J$1),PP!$D$2:$BD$80)</f>
        <v>0</v>
      </c>
      <c r="K198" s="250">
        <f>SUMPRODUCT((PP!$A$2:$A$80=$A198)*(PPEmp=K$1),PP!$D$2:$BD$80)</f>
        <v>0</v>
      </c>
      <c r="L198" s="250">
        <f>SUMPRODUCT((PP!$A$2:$A$80=$A198)*(PPEmp=L$1),PP!$D$2:$BD$80)</f>
        <v>0</v>
      </c>
      <c r="M198" s="250">
        <f>SUMPRODUCT((PP!$A$2:$A$80=$A198)*(PPEmp=M$1),PP!$D$2:$BD$80)</f>
        <v>0</v>
      </c>
      <c r="N198" s="250">
        <f>SUMPRODUCT((PP!$A$2:$A$80=$A198)*(PPEmp=N$1),PP!$D$2:$BD$80)</f>
        <v>0</v>
      </c>
      <c r="O198" s="250">
        <f>SUMPRODUCT((PP!$A$2:$A$80=$A198)*(PPEmp=O$1),PP!$D$2:$BD$80)</f>
        <v>0</v>
      </c>
      <c r="P198" s="250">
        <f>SUMPRODUCT((PP!$A$2:$A$80=$A198)*(PPEmp=P$1),PP!$D$2:$BD$80)</f>
        <v>0</v>
      </c>
      <c r="Q198" s="250">
        <f>SUMPRODUCT((PP!$A$2:$A$80=$A198)*(PPEmp=Q$1),PP!$D$2:$BD$80)</f>
        <v>0</v>
      </c>
      <c r="R198" s="250">
        <f>SUMPRODUCT((PP!$A$2:$A$80=$A198)*(PPEmp=R$1),PP!$D$2:$BD$80)</f>
        <v>0</v>
      </c>
      <c r="S198" s="250">
        <f>SUMPRODUCT((PP!$A$2:$A$80=$A198)*(PPEmp=S$1),PP!$D$2:$BD$80)</f>
        <v>0</v>
      </c>
      <c r="T198" s="250">
        <f>SUMPRODUCT((PP!$A$2:$A$80=$A198)*(PPEmp=T$1),PP!$D$2:$BD$80)</f>
        <v>0</v>
      </c>
      <c r="U198" s="250">
        <f>SUMPRODUCT((PP!$A$2:$A$80=$A198)*(PPEmp=U$1),PP!$D$2:$BD$80)</f>
        <v>0</v>
      </c>
      <c r="V198" s="250">
        <f>SUMPRODUCT((PP!$A$2:$A$80=$A198)*(PPEmp=V$1),PP!$D$2:$BD$80)</f>
        <v>0</v>
      </c>
      <c r="W198" s="250">
        <f>SUMPRODUCT((PP!$A$2:$A$80=$A198)*(PPEmp=W$1),PP!$D$2:$BD$80)</f>
        <v>0</v>
      </c>
      <c r="X198" s="250">
        <f>SUMPRODUCT((PP!$A$2:$A$80=$A198)*(PPEmp=X$1),PP!$D$2:$BD$80)</f>
        <v>0</v>
      </c>
      <c r="Y198" s="250">
        <f>SUMPRODUCT((PP!$A$2:$A$80=$A198)*(PPEmp=Y$1),PP!$D$2:$BD$80)</f>
        <v>0</v>
      </c>
      <c r="Z198" s="250">
        <f>SUMPRODUCT((PP!$A$2:$A$80=$A198)*(PPEmp=Z$1),PP!$D$2:$BD$80)</f>
        <v>0</v>
      </c>
      <c r="AA198" s="250">
        <f>SUMPRODUCT((PP!$A$2:$A$80=$A198)*(PPEmp=AA$1),PP!$D$2:$BD$80)</f>
        <v>0</v>
      </c>
      <c r="AB198" s="250">
        <f>SUMPRODUCT((PP!$A$2:$A$80=$A198)*(PPEmp=AB$1),PP!$D$2:$BD$80)</f>
        <v>0</v>
      </c>
      <c r="AC198" s="250">
        <f>SUMPRODUCT((PP!$A$2:$A$80=$A198)*(PPEmp=AC$1),PP!$D$2:$BD$80)</f>
        <v>0</v>
      </c>
      <c r="AD198" s="250">
        <f>SUMPRODUCT((PP!$A$2:$A$80=$A198)*(PPEmp=AD$1),PP!$D$2:$BD$80)</f>
        <v>0</v>
      </c>
      <c r="AE198" s="250">
        <f>SUMPRODUCT((PP!$A$2:$A$80=$A198)*(PPEmp=AE$1),PP!$D$2:$BD$80)</f>
        <v>0</v>
      </c>
      <c r="AF198" s="250">
        <f>SUMPRODUCT((PP!$A$2:$A$80=$A198)*(PPEmp=AF$1),PP!$D$2:$BD$80)</f>
        <v>0</v>
      </c>
      <c r="AG198" s="250">
        <f>SUMPRODUCT((PP!$A$2:$A$80=$A198)*(PPEmp=AG$1),PP!$D$2:$BD$80)</f>
        <v>0</v>
      </c>
      <c r="AH198" s="250">
        <f>SUMPRODUCT((PP!$A$2:$A$80=$A198)*(PPEmp=AH$1),PP!$D$2:$BD$80)</f>
        <v>0</v>
      </c>
      <c r="AI198" s="250">
        <f>SUMPRODUCT((PP!$A$2:$A$80=$A198)*(PPEmp=AI$1),PP!$D$2:$BD$80)</f>
        <v>0</v>
      </c>
      <c r="AJ198" s="250">
        <f>SUMPRODUCT((PP!$A$2:$A$80=$A198)*(PPEmp=AJ$1),PP!$D$2:$BD$80)</f>
        <v>0</v>
      </c>
      <c r="AK198" s="250">
        <f>SUMPRODUCT((PP!$A$2:$A$80=$A198)*(PPEmp=AK$1),PP!$D$2:$BD$80)</f>
        <v>0</v>
      </c>
      <c r="AL198" s="250">
        <f>SUMPRODUCT((PP!$A$2:$A$80=$A198)*(PPEmp=AL$1),PP!$D$2:$BD$80)</f>
        <v>0</v>
      </c>
      <c r="AM198" s="250">
        <f>SUMPRODUCT((PP!$A$2:$A$80=$A198)*(PPEmp=AM$1),PP!$D$2:$BD$80)</f>
        <v>0</v>
      </c>
      <c r="AN198" s="250">
        <f>SUMPRODUCT((PP!$A$2:$A$80=$A198)*(PPEmp=AN$1),PP!$D$2:$BD$80)</f>
        <v>0</v>
      </c>
      <c r="AO198" s="250">
        <f>SUMPRODUCT((PP!$A$2:$A$80=$A198)*(PPEmp=AO$1),PP!$D$2:$BD$80)</f>
        <v>0</v>
      </c>
      <c r="AP198" s="250">
        <f>SUMPRODUCT((PP!$A$2:$A$80=$A198)*(PPEmp=AP$1),PP!$D$2:$BD$80)</f>
        <v>0</v>
      </c>
      <c r="AQ198" s="250">
        <f>SUMPRODUCT((PP!$A$2:$A$80=$A198)*(PPEmp=AQ$1),PP!$D$2:$BD$80)</f>
        <v>0</v>
      </c>
      <c r="AR198" s="250">
        <f>SUMPRODUCT((PP!$A$2:$A$80=$A198)*(PPEmp=AR$1),PP!$D$2:$BD$80)</f>
        <v>0</v>
      </c>
      <c r="AS198" s="250">
        <f>SUMPRODUCT((PP!$A$2:$A$80=$A198)*(PPEmp=AS$1),PP!$D$2:$BD$80)</f>
        <v>0</v>
      </c>
      <c r="AT198" s="250">
        <f>SUMPRODUCT((PP!$A$2:$A$80=$A198)*(PPEmp=AT$1),PP!$D$2:$BD$80)</f>
        <v>0</v>
      </c>
      <c r="AU198" s="250">
        <f>SUMPRODUCT((PP!$A$2:$A$80=$A198)*(PPEmp=AU$1),PP!$D$2:$BD$80)</f>
        <v>0</v>
      </c>
      <c r="AV198" s="250">
        <f>SUMPRODUCT((PP!$A$2:$A$80=$A198)*(PPEmp=AV$1),PP!$D$2:$BD$80)</f>
        <v>0</v>
      </c>
      <c r="AW198" s="250">
        <f>SUMPRODUCT((PP!$A$2:$A$80=$A198)*(PPEmp=AW$1),PP!$D$2:$BD$80)</f>
        <v>0</v>
      </c>
      <c r="AX198" s="467">
        <f>SUMPRODUCT((PP!$A$2:$A$80=$A198)*(PPEmp=AX$1),PP!$D$2:$BD$80)</f>
        <v>0</v>
      </c>
    </row>
    <row r="199" spans="1:50" s="271" customFormat="1" x14ac:dyDescent="0.2">
      <c r="A199" s="247">
        <f t="shared" si="76"/>
        <v>42552</v>
      </c>
      <c r="B199" s="252" t="str">
        <f>Total!$J$1</f>
        <v>FH</v>
      </c>
      <c r="C199" s="249">
        <f>SUMPRODUCT((FH!$A$2:$A$97=$A199)*(FHEmp=C$1),FH!$E$2:$AZ$97)</f>
        <v>0</v>
      </c>
      <c r="D199" s="250">
        <f>SUMPRODUCT((FH!$A$2:$A$97=$A199)*(FHEmp=D$1),FH!$E$2:$AZ$97)</f>
        <v>0</v>
      </c>
      <c r="E199" s="250">
        <f>SUMPRODUCT((FH!$A$2:$A$97=$A199)*(FHEmp=E$1),FH!$E$2:$AZ$97)</f>
        <v>0</v>
      </c>
      <c r="F199" s="250">
        <f>SUMPRODUCT((FH!$A$2:$A$97=$A199)*(FHEmp=F$1),FH!$E$2:$AZ$97)</f>
        <v>0</v>
      </c>
      <c r="G199" s="250">
        <f>SUMPRODUCT((FH!$A$2:$A$97=$A199)*(FHEmp=G$1),FH!$E$2:$AZ$97)</f>
        <v>0</v>
      </c>
      <c r="H199" s="250">
        <f>SUMPRODUCT((FH!$A$2:$A$97=$A199)*(FHEmp=H$1),FH!$E$2:$AZ$97)</f>
        <v>0</v>
      </c>
      <c r="I199" s="250">
        <f>SUMPRODUCT((FH!$A$2:$A$97=$A199)*(FHEmp=I$1),FH!$E$2:$AZ$97)</f>
        <v>0</v>
      </c>
      <c r="J199" s="250">
        <f>SUMPRODUCT((FH!$A$2:$A$97=$A199)*(FHEmp=J$1),FH!$E$2:$AZ$97)</f>
        <v>0</v>
      </c>
      <c r="K199" s="250">
        <f>SUMPRODUCT((FH!$A$2:$A$97=$A199)*(FHEmp=K$1),FH!$E$2:$AZ$97)</f>
        <v>0</v>
      </c>
      <c r="L199" s="250">
        <f>SUMPRODUCT((FH!$A$2:$A$97=$A199)*(FHEmp=L$1),FH!$E$2:$AZ$97)</f>
        <v>0</v>
      </c>
      <c r="M199" s="250">
        <f>SUMPRODUCT((FH!$A$2:$A$97=$A199)*(FHEmp=M$1),FH!$E$2:$AZ$97)</f>
        <v>0</v>
      </c>
      <c r="N199" s="250">
        <f>SUMPRODUCT((FH!$A$2:$A$97=$A199)*(FHEmp=N$1),FH!$E$2:$AZ$97)</f>
        <v>0</v>
      </c>
      <c r="O199" s="250">
        <f>SUMPRODUCT((FH!$A$2:$A$97=$A199)*(FHEmp=O$1),FH!$E$2:$AZ$97)</f>
        <v>0</v>
      </c>
      <c r="P199" s="250">
        <f>SUMPRODUCT((FH!$A$2:$A$97=$A199)*(FHEmp=P$1),FH!$E$2:$AZ$97)</f>
        <v>0</v>
      </c>
      <c r="Q199" s="250">
        <f>SUMPRODUCT((FH!$A$2:$A$97=$A199)*(FHEmp=Q$1),FH!$E$2:$AZ$97)</f>
        <v>0</v>
      </c>
      <c r="R199" s="250">
        <f>SUMPRODUCT((FH!$A$2:$A$97=$A199)*(FHEmp=R$1),FH!$E$2:$AZ$97)</f>
        <v>0</v>
      </c>
      <c r="S199" s="250">
        <f>SUMPRODUCT((FH!$A$2:$A$97=$A199)*(FHEmp=S$1),FH!$E$2:$AZ$97)</f>
        <v>0</v>
      </c>
      <c r="T199" s="250">
        <f>SUMPRODUCT((FH!$A$2:$A$97=$A199)*(FHEmp=T$1),FH!$E$2:$AZ$97)</f>
        <v>0</v>
      </c>
      <c r="U199" s="250">
        <f>SUMPRODUCT((FH!$A$2:$A$97=$A199)*(FHEmp=U$1),FH!$E$2:$AZ$97)</f>
        <v>0</v>
      </c>
      <c r="V199" s="250">
        <f>SUMPRODUCT((FH!$A$2:$A$97=$A199)*(FHEmp=V$1),FH!$E$2:$AZ$97)</f>
        <v>0</v>
      </c>
      <c r="W199" s="250">
        <f>SUMPRODUCT((FH!$A$2:$A$97=$A199)*(FHEmp=W$1),FH!$E$2:$AZ$97)</f>
        <v>0</v>
      </c>
      <c r="X199" s="250">
        <f>SUMPRODUCT((FH!$A$2:$A$97=$A199)*(FHEmp=X$1),FH!$E$2:$AZ$97)</f>
        <v>0</v>
      </c>
      <c r="Y199" s="250">
        <f>SUMPRODUCT((FH!$A$2:$A$97=$A199)*(FHEmp=Y$1),FH!$E$2:$AZ$97)</f>
        <v>0</v>
      </c>
      <c r="Z199" s="250">
        <f>SUMPRODUCT((FH!$A$2:$A$97=$A199)*(FHEmp=Z$1),FH!$E$2:$AZ$97)</f>
        <v>0</v>
      </c>
      <c r="AA199" s="250">
        <f>SUMPRODUCT((FH!$A$2:$A$97=$A199)*(FHEmp=AA$1),FH!$E$2:$AZ$97)</f>
        <v>0</v>
      </c>
      <c r="AB199" s="250">
        <f>SUMPRODUCT((FH!$A$2:$A$97=$A199)*(FHEmp=AB$1),FH!$E$2:$AZ$97)</f>
        <v>0</v>
      </c>
      <c r="AC199" s="250">
        <f>SUMPRODUCT((FH!$A$2:$A$97=$A199)*(FHEmp=AC$1),FH!$E$2:$AZ$97)</f>
        <v>0</v>
      </c>
      <c r="AD199" s="250">
        <f>SUMPRODUCT((FH!$A$2:$A$97=$A199)*(FHEmp=AD$1),FH!$E$2:$AZ$97)</f>
        <v>0</v>
      </c>
      <c r="AE199" s="250">
        <f>SUMPRODUCT((FH!$A$2:$A$97=$A199)*(FHEmp=AE$1),FH!$E$2:$AZ$97)</f>
        <v>0</v>
      </c>
      <c r="AF199" s="250">
        <f>SUMPRODUCT((FH!$A$2:$A$97=$A199)*(FHEmp=AF$1),FH!$E$2:$AZ$97)</f>
        <v>0</v>
      </c>
      <c r="AG199" s="250">
        <f>SUMPRODUCT((FH!$A$2:$A$97=$A199)*(FHEmp=AG$1),FH!$E$2:$AZ$97)</f>
        <v>0</v>
      </c>
      <c r="AH199" s="250">
        <f>SUMPRODUCT((FH!$A$2:$A$97=$A199)*(FHEmp=AH$1),FH!$E$2:$AZ$97)</f>
        <v>0</v>
      </c>
      <c r="AI199" s="250">
        <f>SUMPRODUCT((FH!$A$2:$A$97=$A199)*(FHEmp=AI$1),FH!$E$2:$AZ$97)</f>
        <v>0</v>
      </c>
      <c r="AJ199" s="250">
        <f>SUMPRODUCT((FH!$A$2:$A$97=$A199)*(FHEmp=AJ$1),FH!$E$2:$AZ$97)</f>
        <v>0</v>
      </c>
      <c r="AK199" s="250">
        <f>SUMPRODUCT((FH!$A$2:$A$97=$A199)*(FHEmp=AK$1),FH!$E$2:$AZ$97)</f>
        <v>0</v>
      </c>
      <c r="AL199" s="250">
        <f>SUMPRODUCT((FH!$A$2:$A$97=$A199)*(FHEmp=AL$1),FH!$E$2:$AZ$97)</f>
        <v>0</v>
      </c>
      <c r="AM199" s="250">
        <f>SUMPRODUCT((FH!$A$2:$A$97=$A199)*(FHEmp=AM$1),FH!$E$2:$AZ$97)</f>
        <v>0</v>
      </c>
      <c r="AN199" s="250">
        <f>SUMPRODUCT((FH!$A$2:$A$97=$A199)*(FHEmp=AN$1),FH!$E$2:$AZ$97)</f>
        <v>0</v>
      </c>
      <c r="AO199" s="250">
        <f>SUMPRODUCT((FH!$A$2:$A$97=$A199)*(FHEmp=AO$1),FH!$E$2:$AZ$97)</f>
        <v>0</v>
      </c>
      <c r="AP199" s="250">
        <f>SUMPRODUCT((FH!$A$2:$A$97=$A199)*(FHEmp=AP$1),FH!$E$2:$AZ$97)</f>
        <v>0</v>
      </c>
      <c r="AQ199" s="250">
        <f>SUMPRODUCT((FH!$A$2:$A$97=$A199)*(FHEmp=AQ$1),FH!$E$2:$AZ$97)</f>
        <v>0</v>
      </c>
      <c r="AR199" s="250">
        <f>SUMPRODUCT((FH!$A$2:$A$97=$A199)*(FHEmp=AR$1),FH!$E$2:$AZ$97)</f>
        <v>0</v>
      </c>
      <c r="AS199" s="250">
        <f>SUMPRODUCT((FH!$A$2:$A$97=$A199)*(FHEmp=AS$1),FH!$E$2:$AZ$97)</f>
        <v>0</v>
      </c>
      <c r="AT199" s="250">
        <f>SUMPRODUCT((FH!$A$2:$A$97=$A199)*(FHEmp=AT$1),FH!$E$2:$AZ$97)</f>
        <v>0</v>
      </c>
      <c r="AU199" s="250">
        <f>SUMPRODUCT((FH!$A$2:$A$97=$A199)*(FHEmp=AU$1),FH!$E$2:$AZ$97)</f>
        <v>0</v>
      </c>
      <c r="AV199" s="250">
        <f>SUMPRODUCT((FH!$A$2:$A$97=$A199)*(FHEmp=AV$1),FH!$E$2:$AZ$97)</f>
        <v>0</v>
      </c>
      <c r="AW199" s="250">
        <f>SUMPRODUCT((FH!$A$2:$A$97=$A199)*(FHEmp=AW$1),FH!$E$2:$AZ$97)</f>
        <v>0</v>
      </c>
      <c r="AX199" s="467">
        <f>SUMPRODUCT((FH!$A$2:$A$97=$A199)*(FHEmp=AX$1),FH!$E$2:$AZ$97)</f>
        <v>0</v>
      </c>
    </row>
    <row r="200" spans="1:50" s="271" customFormat="1" x14ac:dyDescent="0.2">
      <c r="A200" s="247">
        <f t="shared" si="76"/>
        <v>42552</v>
      </c>
      <c r="B200" s="253" t="str">
        <f>Total!$K$1</f>
        <v>T22</v>
      </c>
      <c r="C200" s="249">
        <f>SUMPRODUCT(('T22'!$A$2:$A$97=$A200)*(T22Emp=C$1),'T22'!$E$2:$AZ$97)</f>
        <v>0</v>
      </c>
      <c r="D200" s="250">
        <f>SUMPRODUCT(('T22'!$A$2:$A$97=$A200)*(T22Emp=D$1),'T22'!$E$2:$AZ$97)</f>
        <v>0</v>
      </c>
      <c r="E200" s="250">
        <f>SUMPRODUCT(('T22'!$A$2:$A$97=$A200)*(T22Emp=E$1),'T22'!$E$2:$AZ$97)</f>
        <v>0</v>
      </c>
      <c r="F200" s="250">
        <f>SUMPRODUCT(('T22'!$A$2:$A$97=$A200)*(T22Emp=F$1),'T22'!$E$2:$AZ$97)</f>
        <v>0</v>
      </c>
      <c r="G200" s="250">
        <f>SUMPRODUCT(('T22'!$A$2:$A$97=$A200)*(T22Emp=G$1),'T22'!$E$2:$AZ$97)</f>
        <v>0</v>
      </c>
      <c r="H200" s="250">
        <f>SUMPRODUCT(('T22'!$A$2:$A$97=$A200)*(T22Emp=H$1),'T22'!$E$2:$AZ$97)</f>
        <v>0</v>
      </c>
      <c r="I200" s="250">
        <f>SUMPRODUCT(('T22'!$A$2:$A$97=$A200)*(T22Emp=I$1),'T22'!$E$2:$AZ$97)</f>
        <v>0</v>
      </c>
      <c r="J200" s="250">
        <f>SUMPRODUCT(('T22'!$A$2:$A$97=$A200)*(T22Emp=J$1),'T22'!$E$2:$AZ$97)</f>
        <v>0</v>
      </c>
      <c r="K200" s="250">
        <f>SUMPRODUCT(('T22'!$A$2:$A$97=$A200)*(T22Emp=K$1),'T22'!$E$2:$AZ$97)</f>
        <v>0</v>
      </c>
      <c r="L200" s="250">
        <f>SUMPRODUCT(('T22'!$A$2:$A$97=$A200)*(T22Emp=L$1),'T22'!$E$2:$AZ$97)</f>
        <v>0</v>
      </c>
      <c r="M200" s="250">
        <f>SUMPRODUCT(('T22'!$A$2:$A$97=$A200)*(T22Emp=M$1),'T22'!$E$2:$AZ$97)</f>
        <v>0</v>
      </c>
      <c r="N200" s="250">
        <f>SUMPRODUCT(('T22'!$A$2:$A$97=$A200)*(T22Emp=N$1),'T22'!$E$2:$AZ$97)</f>
        <v>0</v>
      </c>
      <c r="O200" s="250">
        <f>SUMPRODUCT(('T22'!$A$2:$A$97=$A200)*(T22Emp=O$1),'T22'!$E$2:$AZ$97)</f>
        <v>0</v>
      </c>
      <c r="P200" s="250">
        <f>SUMPRODUCT(('T22'!$A$2:$A$97=$A200)*(T22Emp=P$1),'T22'!$E$2:$AZ$97)</f>
        <v>0</v>
      </c>
      <c r="Q200" s="250">
        <f>SUMPRODUCT(('T22'!$A$2:$A$97=$A200)*(T22Emp=Q$1),'T22'!$E$2:$AZ$97)</f>
        <v>0</v>
      </c>
      <c r="R200" s="250">
        <f>SUMPRODUCT(('T22'!$A$2:$A$97=$A200)*(T22Emp=R$1),'T22'!$E$2:$AZ$97)</f>
        <v>0</v>
      </c>
      <c r="S200" s="250">
        <f>SUMPRODUCT(('T22'!$A$2:$A$97=$A200)*(T22Emp=S$1),'T22'!$E$2:$AZ$97)</f>
        <v>0</v>
      </c>
      <c r="T200" s="250">
        <f>SUMPRODUCT(('T22'!$A$2:$A$97=$A200)*(T22Emp=T$1),'T22'!$E$2:$AZ$97)</f>
        <v>0</v>
      </c>
      <c r="U200" s="250">
        <f>SUMPRODUCT(('T22'!$A$2:$A$97=$A200)*(T22Emp=U$1),'T22'!$E$2:$AZ$97)</f>
        <v>0</v>
      </c>
      <c r="V200" s="250">
        <f>SUMPRODUCT(('T22'!$A$2:$A$97=$A200)*(T22Emp=V$1),'T22'!$E$2:$AZ$97)</f>
        <v>0</v>
      </c>
      <c r="W200" s="250">
        <f>SUMPRODUCT(('T22'!$A$2:$A$97=$A200)*(T22Emp=W$1),'T22'!$E$2:$AZ$97)</f>
        <v>0</v>
      </c>
      <c r="X200" s="250">
        <f>SUMPRODUCT(('T22'!$A$2:$A$97=$A200)*(T22Emp=X$1),'T22'!$E$2:$AZ$97)</f>
        <v>0</v>
      </c>
      <c r="Y200" s="250">
        <f>SUMPRODUCT(('T22'!$A$2:$A$97=$A200)*(T22Emp=Y$1),'T22'!$E$2:$AZ$97)</f>
        <v>0</v>
      </c>
      <c r="Z200" s="250">
        <f>SUMPRODUCT(('T22'!$A$2:$A$97=$A200)*(T22Emp=Z$1),'T22'!$E$2:$AZ$97)</f>
        <v>0</v>
      </c>
      <c r="AA200" s="250">
        <f>SUMPRODUCT(('T22'!$A$2:$A$97=$A200)*(T22Emp=AA$1),'T22'!$E$2:$AZ$97)</f>
        <v>0</v>
      </c>
      <c r="AB200" s="250">
        <f>SUMPRODUCT(('T22'!$A$2:$A$97=$A200)*(T22Emp=AB$1),'T22'!$E$2:$AZ$97)</f>
        <v>0</v>
      </c>
      <c r="AC200" s="250">
        <f>SUMPRODUCT(('T22'!$A$2:$A$97=$A200)*(T22Emp=AC$1),'T22'!$E$2:$AZ$97)</f>
        <v>0</v>
      </c>
      <c r="AD200" s="250">
        <f>SUMPRODUCT(('T22'!$A$2:$A$97=$A200)*(T22Emp=AD$1),'T22'!$E$2:$AZ$97)</f>
        <v>0</v>
      </c>
      <c r="AE200" s="250">
        <f>SUMPRODUCT(('T22'!$A$2:$A$97=$A200)*(T22Emp=AE$1),'T22'!$E$2:$AZ$97)</f>
        <v>0</v>
      </c>
      <c r="AF200" s="250">
        <f>SUMPRODUCT(('T22'!$A$2:$A$97=$A200)*(T22Emp=AF$1),'T22'!$E$2:$AZ$97)</f>
        <v>0</v>
      </c>
      <c r="AG200" s="250">
        <f>SUMPRODUCT(('T22'!$A$2:$A$97=$A200)*(T22Emp=AG$1),'T22'!$E$2:$AZ$97)</f>
        <v>0</v>
      </c>
      <c r="AH200" s="250">
        <f>SUMPRODUCT(('T22'!$A$2:$A$97=$A200)*(T22Emp=AH$1),'T22'!$E$2:$AZ$97)</f>
        <v>0</v>
      </c>
      <c r="AI200" s="250">
        <f>SUMPRODUCT(('T22'!$A$2:$A$97=$A200)*(T22Emp=AI$1),'T22'!$E$2:$AZ$97)</f>
        <v>0</v>
      </c>
      <c r="AJ200" s="250">
        <f>SUMPRODUCT(('T22'!$A$2:$A$97=$A200)*(T22Emp=AJ$1),'T22'!$E$2:$AZ$97)</f>
        <v>0</v>
      </c>
      <c r="AK200" s="250">
        <f>SUMPRODUCT(('T22'!$A$2:$A$97=$A200)*(T22Emp=AK$1),'T22'!$E$2:$AZ$97)</f>
        <v>0</v>
      </c>
      <c r="AL200" s="250">
        <f>SUMPRODUCT(('T22'!$A$2:$A$97=$A200)*(T22Emp=AL$1),'T22'!$E$2:$AZ$97)</f>
        <v>0</v>
      </c>
      <c r="AM200" s="250">
        <f>SUMPRODUCT(('T22'!$A$2:$A$97=$A200)*(T22Emp=AM$1),'T22'!$E$2:$AZ$97)</f>
        <v>0</v>
      </c>
      <c r="AN200" s="250">
        <f>SUMPRODUCT(('T22'!$A$2:$A$97=$A200)*(T22Emp=AN$1),'T22'!$E$2:$AZ$97)</f>
        <v>0</v>
      </c>
      <c r="AO200" s="250">
        <f>SUMPRODUCT(('T22'!$A$2:$A$97=$A200)*(T22Emp=AO$1),'T22'!$E$2:$AZ$97)</f>
        <v>0</v>
      </c>
      <c r="AP200" s="250">
        <f>SUMPRODUCT(('T22'!$A$2:$A$97=$A200)*(T22Emp=AP$1),'T22'!$E$2:$AZ$97)</f>
        <v>0</v>
      </c>
      <c r="AQ200" s="250">
        <f>SUMPRODUCT(('T22'!$A$2:$A$97=$A200)*(T22Emp=AQ$1),'T22'!$E$2:$AZ$97)</f>
        <v>0</v>
      </c>
      <c r="AR200" s="250">
        <f>SUMPRODUCT(('T22'!$A$2:$A$97=$A200)*(T22Emp=AR$1),'T22'!$E$2:$AZ$97)</f>
        <v>0</v>
      </c>
      <c r="AS200" s="250">
        <f>SUMPRODUCT(('T22'!$A$2:$A$97=$A200)*(T22Emp=AS$1),'T22'!$E$2:$AZ$97)</f>
        <v>0</v>
      </c>
      <c r="AT200" s="250">
        <f>SUMPRODUCT(('T22'!$A$2:$A$97=$A200)*(T22Emp=AT$1),'T22'!$E$2:$AZ$97)</f>
        <v>0</v>
      </c>
      <c r="AU200" s="250">
        <f>SUMPRODUCT(('T22'!$A$2:$A$97=$A200)*(T22Emp=AU$1),'T22'!$E$2:$AZ$97)</f>
        <v>0</v>
      </c>
      <c r="AV200" s="250">
        <f>SUMPRODUCT(('T22'!$A$2:$A$97=$A200)*(T22Emp=AV$1),'T22'!$E$2:$AZ$97)</f>
        <v>0</v>
      </c>
      <c r="AW200" s="250">
        <f>SUMPRODUCT(('T22'!$A$2:$A$97=$A200)*(T22Emp=AW$1),'T22'!$E$2:$AZ$97)</f>
        <v>0</v>
      </c>
      <c r="AX200" s="467">
        <f>SUMPRODUCT(('T22'!$A$2:$A$97=$A200)*(T22Emp=AX$1),'T22'!$E$2:$AZ$97)</f>
        <v>0</v>
      </c>
    </row>
    <row r="201" spans="1:50" s="271" customFormat="1" x14ac:dyDescent="0.2">
      <c r="A201" s="247">
        <f t="shared" si="76"/>
        <v>42552</v>
      </c>
      <c r="B201" s="254" t="str">
        <f>Total!$L$1</f>
        <v>RF</v>
      </c>
      <c r="C201" s="249">
        <f>SUMPRODUCT((RF!$A$2:$A$17=$A201)*(RFEmp=C$1)*(RF!$H$21:$AO$21="RF Valet"),RF!$H$2:$AO$17)</f>
        <v>0</v>
      </c>
      <c r="D201" s="250">
        <f>SUMPRODUCT((RF!$A$2:$A$17=$A201)*(RFEmp=D$1)*(RF!$H$21:$AO$21="RF Valet"),RF!$H$2:$AO$17)</f>
        <v>0</v>
      </c>
      <c r="E201" s="250">
        <f>SUMPRODUCT((RF!$A$2:$A$17=$A201)*(RFEmp=E$1)*(RF!$H$21:$AO$21="RF Valet"),RF!$H$2:$AO$17)</f>
        <v>0</v>
      </c>
      <c r="F201" s="250">
        <f>SUMPRODUCT((RF!$A$2:$A$17=$A201)*(RFEmp=F$1)*(RF!$H$21:$AO$21="RF Valet"),RF!$H$2:$AO$17)</f>
        <v>0</v>
      </c>
      <c r="G201" s="250">
        <f>SUMPRODUCT((RF!$A$2:$A$17=$A201)*(RFEmp=G$1)*(RF!$H$21:$AO$21="RF Valet"),RF!$H$2:$AO$17)</f>
        <v>0</v>
      </c>
      <c r="H201" s="250">
        <f>SUMPRODUCT((RF!$A$2:$A$17=$A201)*(RFEmp=H$1)*(RF!$H$21:$AO$21="RF Valet"),RF!$H$2:$AO$17)</f>
        <v>0</v>
      </c>
      <c r="I201" s="250">
        <f>SUMPRODUCT((RF!$A$2:$A$17=$A201)*(RFEmp=I$1)*(RF!$H$21:$AO$21="RF Valet"),RF!$H$2:$AO$17)</f>
        <v>0</v>
      </c>
      <c r="J201" s="250">
        <f>SUMPRODUCT((RF!$A$2:$A$17=$A201)*(RFEmp=J$1)*(RF!$H$21:$AO$21="RF Valet"),RF!$H$2:$AO$17)</f>
        <v>0</v>
      </c>
      <c r="K201" s="250">
        <f>SUMPRODUCT((RF!$A$2:$A$17=$A201)*(RFEmp=K$1)*(RF!$H$21:$AO$21="RF Valet"),RF!$H$2:$AO$17)</f>
        <v>0</v>
      </c>
      <c r="L201" s="250">
        <f>SUMPRODUCT((RF!$A$2:$A$17=$A201)*(RFEmp=L$1)*(RF!$H$21:$AO$21="RF Valet"),RF!$H$2:$AO$17)</f>
        <v>0</v>
      </c>
      <c r="M201" s="250">
        <f>SUMPRODUCT((RF!$A$2:$A$17=$A201)*(RFEmp=M$1)*(RF!$H$21:$AO$21="RF Valet"),RF!$H$2:$AO$17)</f>
        <v>0</v>
      </c>
      <c r="N201" s="250">
        <f>SUMPRODUCT((RF!$A$2:$A$17=$A201)*(RFEmp=N$1)*(RF!$H$21:$AO$21="RF Valet"),RF!$H$2:$AO$17)</f>
        <v>0</v>
      </c>
      <c r="O201" s="250">
        <f>SUMPRODUCT((RF!$A$2:$A$17=$A201)*(RFEmp=O$1)*(RF!$H$21:$AO$21="RF Valet"),RF!$H$2:$AO$17)</f>
        <v>0</v>
      </c>
      <c r="P201" s="250">
        <f>SUMPRODUCT((RF!$A$2:$A$17=$A201)*(RFEmp=P$1)*(RF!$H$21:$AO$21="RF Valet"),RF!$H$2:$AO$17)</f>
        <v>0</v>
      </c>
      <c r="Q201" s="250">
        <f>SUMPRODUCT((RF!$A$2:$A$17=$A201)*(RFEmp=Q$1)*(RF!$H$21:$AO$21="RF Valet"),RF!$H$2:$AO$17)</f>
        <v>0</v>
      </c>
      <c r="R201" s="250">
        <f>SUMPRODUCT((RF!$A$2:$A$17=$A201)*(RFEmp=R$1)*(RF!$H$21:$AO$21="RF Valet"),RF!$H$2:$AO$17)</f>
        <v>0</v>
      </c>
      <c r="S201" s="250">
        <f>SUMPRODUCT((RF!$A$2:$A$17=$A201)*(RFEmp=S$1)*(RF!$H$21:$AO$21="RF Valet"),RF!$H$2:$AO$17)</f>
        <v>0</v>
      </c>
      <c r="T201" s="250">
        <f>SUMPRODUCT((RF!$A$2:$A$17=$A201)*(RFEmp=T$1)*(RF!$H$21:$AO$21="RF Valet"),RF!$H$2:$AO$17)</f>
        <v>0</v>
      </c>
      <c r="U201" s="250">
        <f>SUMPRODUCT((RF!$A$2:$A$17=$A201)*(RFEmp=U$1)*(RF!$H$21:$AO$21="RF Valet"),RF!$H$2:$AO$17)</f>
        <v>0</v>
      </c>
      <c r="V201" s="250">
        <f>SUMPRODUCT((RF!$A$2:$A$17=$A201)*(RFEmp=V$1)*(RF!$H$21:$AO$21="RF Valet"),RF!$H$2:$AO$17)</f>
        <v>0</v>
      </c>
      <c r="W201" s="250">
        <f>SUMPRODUCT((RF!$A$2:$A$17=$A201)*(RFEmp=W$1)*(RF!$H$21:$AO$21="RF Valet"),RF!$H$2:$AO$17)</f>
        <v>0</v>
      </c>
      <c r="X201" s="250">
        <f>SUMPRODUCT((RF!$A$2:$A$17=$A201)*(RFEmp=X$1)*(RF!$H$21:$AO$21="RF Valet"),RF!$H$2:$AO$17)</f>
        <v>0</v>
      </c>
      <c r="Y201" s="250">
        <f>SUMPRODUCT((RF!$A$2:$A$17=$A201)*(RFEmp=Y$1)*(RF!$H$21:$AO$21="RF Valet"),RF!$H$2:$AO$17)</f>
        <v>0</v>
      </c>
      <c r="Z201" s="250">
        <f>SUMPRODUCT((RF!$A$2:$A$17=$A201)*(RFEmp=Z$1)*(RF!$H$21:$AO$21="RF Valet"),RF!$H$2:$AO$17)</f>
        <v>0</v>
      </c>
      <c r="AA201" s="250">
        <f>SUMPRODUCT((RF!$A$2:$A$17=$A201)*(RFEmp=AA$1)*(RF!$H$21:$AO$21="RF Valet"),RF!$H$2:$AO$17)</f>
        <v>0</v>
      </c>
      <c r="AB201" s="250">
        <f>SUMPRODUCT((RF!$A$2:$A$17=$A201)*(RFEmp=AB$1)*(RF!$H$21:$AO$21="RF Valet"),RF!$H$2:$AO$17)</f>
        <v>0</v>
      </c>
      <c r="AC201" s="250">
        <f>SUMPRODUCT((RF!$A$2:$A$17=$A201)*(RFEmp=AC$1)*(RF!$H$21:$AO$21="RF Valet"),RF!$H$2:$AO$17)</f>
        <v>0</v>
      </c>
      <c r="AD201" s="250">
        <f>SUMPRODUCT((RF!$A$2:$A$17=$A201)*(RFEmp=AD$1)*(RF!$H$21:$AO$21="RF Valet"),RF!$H$2:$AO$17)</f>
        <v>0</v>
      </c>
      <c r="AE201" s="250">
        <f>SUMPRODUCT((RF!$A$2:$A$17=$A201)*(RFEmp=AE$1)*(RF!$H$21:$AO$21="RF Valet"),RF!$H$2:$AO$17)</f>
        <v>0</v>
      </c>
      <c r="AF201" s="250">
        <f>SUMPRODUCT((RF!$A$2:$A$17=$A201)*(RFEmp=AF$1)*(RF!$H$21:$AO$21="RF Valet"),RF!$H$2:$AO$17)</f>
        <v>0</v>
      </c>
      <c r="AG201" s="250">
        <f>SUMPRODUCT((RF!$A$2:$A$17=$A201)*(RFEmp=AG$1)*(RF!$H$21:$AO$21="RF Valet"),RF!$H$2:$AO$17)</f>
        <v>0</v>
      </c>
      <c r="AH201" s="250">
        <f>SUMPRODUCT((RF!$A$2:$A$17=$A201)*(RFEmp=AH$1)*(RF!$H$21:$AO$21="RF Valet"),RF!$H$2:$AO$17)</f>
        <v>0</v>
      </c>
      <c r="AI201" s="250">
        <f>SUMPRODUCT((RF!$A$2:$A$17=$A201)*(RFEmp=AI$1)*(RF!$H$21:$AO$21="RF Valet"),RF!$H$2:$AO$17)</f>
        <v>0</v>
      </c>
      <c r="AJ201" s="250">
        <f>SUMPRODUCT((RF!$A$2:$A$17=$A201)*(RFEmp=AJ$1)*(RF!$H$21:$AO$21="RF Valet"),RF!$H$2:$AO$17)</f>
        <v>0</v>
      </c>
      <c r="AK201" s="250">
        <f>SUMPRODUCT((RF!$A$2:$A$17=$A201)*(RFEmp=AK$1)*(RF!$H$21:$AO$21="RF Valet"),RF!$H$2:$AO$17)</f>
        <v>0</v>
      </c>
      <c r="AL201" s="250">
        <f>SUMPRODUCT((RF!$A$2:$A$17=$A201)*(RFEmp=AL$1)*(RF!$H$21:$AO$21="RF Valet"),RF!$H$2:$AO$17)</f>
        <v>0</v>
      </c>
      <c r="AM201" s="250">
        <f>SUMPRODUCT((RF!$A$2:$A$17=$A201)*(RFEmp=AM$1)*(RF!$H$21:$AO$21="RF Valet"),RF!$H$2:$AO$17)</f>
        <v>0</v>
      </c>
      <c r="AN201" s="250">
        <f>SUMPRODUCT((RF!$A$2:$A$17=$A201)*(RFEmp=AN$1)*(RF!$H$21:$AO$21="RF Valet"),RF!$H$2:$AO$17)</f>
        <v>0</v>
      </c>
      <c r="AO201" s="250">
        <f>SUMPRODUCT((RF!$A$2:$A$17=$A201)*(RFEmp=AO$1)*(RF!$H$21:$AO$21="RF Valet"),RF!$H$2:$AO$17)</f>
        <v>0</v>
      </c>
      <c r="AP201" s="250">
        <f>SUMPRODUCT((RF!$A$2:$A$17=$A201)*(RFEmp=AP$1)*(RF!$H$21:$AO$21="RF Valet"),RF!$H$2:$AO$17)</f>
        <v>0</v>
      </c>
      <c r="AQ201" s="250">
        <f>SUMPRODUCT((RF!$A$2:$A$17=$A201)*(RFEmp=AQ$1)*(RF!$H$21:$AO$21="RF Valet"),RF!$H$2:$AO$17)</f>
        <v>0</v>
      </c>
      <c r="AR201" s="250">
        <f>SUMPRODUCT((RF!$A$2:$A$17=$A201)*(RFEmp=AR$1)*(RF!$H$21:$AO$21="RF Valet"),RF!$H$2:$AO$17)</f>
        <v>0</v>
      </c>
      <c r="AS201" s="250">
        <f>SUMPRODUCT((RF!$A$2:$A$17=$A201)*(RFEmp=AS$1)*(RF!$H$21:$AO$21="RF Valet"),RF!$H$2:$AO$17)</f>
        <v>0</v>
      </c>
      <c r="AT201" s="250">
        <f>SUMPRODUCT((RF!$A$2:$A$17=$A201)*(RFEmp=AT$1)*(RF!$H$21:$AO$21="RF Valet"),RF!$H$2:$AO$17)</f>
        <v>0</v>
      </c>
      <c r="AU201" s="250">
        <f>SUMPRODUCT((RF!$A$2:$A$17=$A201)*(RFEmp=AU$1)*(RF!$H$21:$AO$21="RF Valet"),RF!$H$2:$AO$17)</f>
        <v>0</v>
      </c>
      <c r="AV201" s="250">
        <f>SUMPRODUCT((RF!$A$2:$A$17=$A201)*(RFEmp=AV$1)*(RF!$H$21:$AO$21="RF Valet"),RF!$H$2:$AO$17)</f>
        <v>0</v>
      </c>
      <c r="AW201" s="250">
        <f>SUMPRODUCT((RF!$A$2:$A$17=$A201)*(RFEmp=AW$1)*(RF!$H$21:$AO$21="RF Valet"),RF!$H$2:$AO$17)</f>
        <v>0</v>
      </c>
      <c r="AX201" s="467">
        <f>SUMPRODUCT((RF!$A$2:$A$17=$A201)*(RFEmp=AX$1)*(RF!$H$21:$AO$21="RF Valet"),RF!$H$2:$AO$17)</f>
        <v>0</v>
      </c>
    </row>
    <row r="202" spans="1:50" s="271" customFormat="1" x14ac:dyDescent="0.2">
      <c r="A202" s="247">
        <f t="shared" si="76"/>
        <v>42552</v>
      </c>
      <c r="B202" s="571" t="s">
        <v>140</v>
      </c>
      <c r="C202" s="249">
        <f>SUMPRODUCT(('RC'!$A$2:$A$17=$A202)*(RCEmp=C$1),'RC'!$D$2:$AK$17)</f>
        <v>0</v>
      </c>
      <c r="D202" s="250">
        <f>SUMPRODUCT(('RC'!$A$2:$A$17=$A202)*(RCEmp=D$1),'RC'!$D$2:$AK$17)</f>
        <v>0</v>
      </c>
      <c r="E202" s="250">
        <f>SUMPRODUCT(('RC'!$A$2:$A$17=$A202)*(RCEmp=E$1),'RC'!$D$2:$AK$17)</f>
        <v>0</v>
      </c>
      <c r="F202" s="250">
        <f>SUMPRODUCT(('RC'!$A$2:$A$17=$A202)*(RCEmp=F$1),'RC'!$D$2:$AK$17)</f>
        <v>0</v>
      </c>
      <c r="G202" s="250">
        <f>SUMPRODUCT(('RC'!$A$2:$A$17=$A202)*(RCEmp=G$1),'RC'!$D$2:$AK$17)</f>
        <v>0</v>
      </c>
      <c r="H202" s="250">
        <f>SUMPRODUCT(('RC'!$A$2:$A$17=$A202)*(RCEmp=H$1),'RC'!$D$2:$AK$17)</f>
        <v>0</v>
      </c>
      <c r="I202" s="250">
        <f>SUMPRODUCT(('RC'!$A$2:$A$17=$A202)*(RCEmp=I$1),'RC'!$D$2:$AK$17)</f>
        <v>0</v>
      </c>
      <c r="J202" s="250">
        <f>SUMPRODUCT(('RC'!$A$2:$A$17=$A202)*(RCEmp=J$1),'RC'!$D$2:$AK$17)</f>
        <v>0</v>
      </c>
      <c r="K202" s="250">
        <f>SUMPRODUCT(('RC'!$A$2:$A$17=$A202)*(RCEmp=K$1),'RC'!$D$2:$AK$17)</f>
        <v>0</v>
      </c>
      <c r="L202" s="250">
        <f>SUMPRODUCT(('RC'!$A$2:$A$17=$A202)*(RCEmp=L$1),'RC'!$D$2:$AK$17)</f>
        <v>0</v>
      </c>
      <c r="M202" s="250">
        <f>SUMPRODUCT(('RC'!$A$2:$A$17=$A202)*(RCEmp=M$1),'RC'!$D$2:$AK$17)</f>
        <v>0</v>
      </c>
      <c r="N202" s="250">
        <f>SUMPRODUCT(('RC'!$A$2:$A$17=$A202)*(RCEmp=N$1),'RC'!$D$2:$AK$17)</f>
        <v>0</v>
      </c>
      <c r="O202" s="250">
        <f>SUMPRODUCT(('RC'!$A$2:$A$17=$A202)*(RCEmp=O$1),'RC'!$D$2:$AK$17)</f>
        <v>0</v>
      </c>
      <c r="P202" s="250">
        <f>SUMPRODUCT(('RC'!$A$2:$A$17=$A202)*(RCEmp=P$1),'RC'!$D$2:$AK$17)</f>
        <v>0</v>
      </c>
      <c r="Q202" s="250">
        <f>SUMPRODUCT(('RC'!$A$2:$A$17=$A202)*(RCEmp=Q$1),'RC'!$D$2:$AK$17)</f>
        <v>0</v>
      </c>
      <c r="R202" s="250">
        <f>SUMPRODUCT(('RC'!$A$2:$A$17=$A202)*(RCEmp=R$1),'RC'!$D$2:$AK$17)</f>
        <v>0</v>
      </c>
      <c r="S202" s="250">
        <f>SUMPRODUCT(('RC'!$A$2:$A$17=$A202)*(RCEmp=S$1),'RC'!$D$2:$AK$17)</f>
        <v>0</v>
      </c>
      <c r="T202" s="250">
        <f>SUMPRODUCT(('RC'!$A$2:$A$17=$A202)*(RCEmp=T$1),'RC'!$D$2:$AK$17)</f>
        <v>0</v>
      </c>
      <c r="U202" s="250">
        <f>SUMPRODUCT(('RC'!$A$2:$A$17=$A202)*(RCEmp=U$1),'RC'!$D$2:$AK$17)</f>
        <v>0</v>
      </c>
      <c r="V202" s="250">
        <f>SUMPRODUCT(('RC'!$A$2:$A$17=$A202)*(RCEmp=V$1),'RC'!$D$2:$AK$17)</f>
        <v>0</v>
      </c>
      <c r="W202" s="250">
        <f>SUMPRODUCT(('RC'!$A$2:$A$17=$A202)*(RCEmp=W$1),'RC'!$D$2:$AK$17)</f>
        <v>0</v>
      </c>
      <c r="X202" s="250">
        <f>SUMPRODUCT(('RC'!$A$2:$A$17=$A202)*(RCEmp=X$1),'RC'!$D$2:$AK$17)</f>
        <v>0</v>
      </c>
      <c r="Y202" s="250">
        <f>SUMPRODUCT(('RC'!$A$2:$A$17=$A202)*(RCEmp=Y$1),'RC'!$D$2:$AK$17)</f>
        <v>0</v>
      </c>
      <c r="Z202" s="250">
        <f>SUMPRODUCT(('RC'!$A$2:$A$17=$A202)*(RCEmp=Z$1),'RC'!$D$2:$AK$17)</f>
        <v>0</v>
      </c>
      <c r="AA202" s="250">
        <f>SUMPRODUCT(('RC'!$A$2:$A$17=$A202)*(RCEmp=AA$1),'RC'!$D$2:$AK$17)</f>
        <v>0</v>
      </c>
      <c r="AB202" s="250">
        <f>SUMPRODUCT(('RC'!$A$2:$A$17=$A202)*(RCEmp=AB$1),'RC'!$D$2:$AK$17)</f>
        <v>0</v>
      </c>
      <c r="AC202" s="250">
        <f>SUMPRODUCT(('RC'!$A$2:$A$17=$A202)*(RCEmp=AC$1),'RC'!$D$2:$AK$17)</f>
        <v>0</v>
      </c>
      <c r="AD202" s="250">
        <f>SUMPRODUCT(('RC'!$A$2:$A$17=$A202)*(RCEmp=AD$1),'RC'!$D$2:$AK$17)</f>
        <v>0</v>
      </c>
      <c r="AE202" s="250">
        <f>SUMPRODUCT(('RC'!$A$2:$A$17=$A202)*(RCEmp=AE$1),'RC'!$D$2:$AK$17)</f>
        <v>0</v>
      </c>
      <c r="AF202" s="250">
        <f>SUMPRODUCT(('RC'!$A$2:$A$17=$A202)*(RCEmp=AF$1),'RC'!$D$2:$AK$17)</f>
        <v>0</v>
      </c>
      <c r="AG202" s="250">
        <f>SUMPRODUCT(('RC'!$A$2:$A$17=$A202)*(RCEmp=AG$1),'RC'!$D$2:$AK$17)</f>
        <v>0</v>
      </c>
      <c r="AH202" s="250">
        <f>SUMPRODUCT(('RC'!$A$2:$A$17=$A202)*(RCEmp=AH$1),'RC'!$D$2:$AK$17)</f>
        <v>0</v>
      </c>
      <c r="AI202" s="250">
        <f>SUMPRODUCT(('RC'!$A$2:$A$17=$A202)*(RCEmp=AI$1),'RC'!$D$2:$AK$17)</f>
        <v>0</v>
      </c>
      <c r="AJ202" s="250">
        <f>SUMPRODUCT(('RC'!$A$2:$A$17=$A202)*(RCEmp=AJ$1),'RC'!$D$2:$AK$17)</f>
        <v>0</v>
      </c>
      <c r="AK202" s="250">
        <f>SUMPRODUCT(('RC'!$A$2:$A$17=$A202)*(RCEmp=AK$1),'RC'!$D$2:$AK$17)</f>
        <v>0</v>
      </c>
      <c r="AL202" s="250">
        <f>SUMPRODUCT(('RC'!$A$2:$A$17=$A202)*(RCEmp=AL$1),'RC'!$D$2:$AK$17)</f>
        <v>0</v>
      </c>
      <c r="AM202" s="250">
        <f>SUMPRODUCT(('RC'!$A$2:$A$17=$A202)*(RCEmp=AM$1),'RC'!$D$2:$AK$17)</f>
        <v>0</v>
      </c>
      <c r="AN202" s="250">
        <f>SUMPRODUCT(('RC'!$A$2:$A$17=$A202)*(RCEmp=AN$1),'RC'!$D$2:$AK$17)</f>
        <v>0</v>
      </c>
      <c r="AO202" s="250">
        <f>SUMPRODUCT(('RC'!$A$2:$A$17=$A202)*(RCEmp=AO$1),'RC'!$D$2:$AK$17)</f>
        <v>0</v>
      </c>
      <c r="AP202" s="250">
        <f>SUMPRODUCT(('RC'!$A$2:$A$17=$A202)*(RCEmp=AP$1),'RC'!$D$2:$AK$17)</f>
        <v>0</v>
      </c>
      <c r="AQ202" s="250">
        <f>SUMPRODUCT(('RC'!$A$2:$A$17=$A202)*(RCEmp=AQ$1),'RC'!$D$2:$AK$17)</f>
        <v>0</v>
      </c>
      <c r="AR202" s="250">
        <f>SUMPRODUCT(('RC'!$A$2:$A$17=$A202)*(RCEmp=AR$1),'RC'!$D$2:$AK$17)</f>
        <v>0</v>
      </c>
      <c r="AS202" s="250">
        <f>SUMPRODUCT(('RC'!$A$2:$A$17=$A202)*(RCEmp=AS$1),'RC'!$D$2:$AK$17)</f>
        <v>0</v>
      </c>
      <c r="AT202" s="250">
        <f>SUMPRODUCT(('RC'!$A$2:$A$17=$A202)*(RCEmp=AT$1),'RC'!$D$2:$AK$17)</f>
        <v>0</v>
      </c>
      <c r="AU202" s="250">
        <f>SUMPRODUCT(('RC'!$A$2:$A$17=$A202)*(RCEmp=AU$1),'RC'!$D$2:$AK$17)</f>
        <v>0</v>
      </c>
      <c r="AV202" s="250">
        <f>SUMPRODUCT(('RC'!$A$2:$A$17=$A202)*(RCEmp=AV$1),'RC'!$D$2:$AK$17)</f>
        <v>0</v>
      </c>
      <c r="AW202" s="250">
        <f>SUMPRODUCT(('RC'!$A$2:$A$17=$A202)*(RCEmp=AW$1),'RC'!$D$2:$AK$17)</f>
        <v>0</v>
      </c>
      <c r="AX202" s="467">
        <f>SUMPRODUCT(('RC'!$A$2:$A$17=$A202)*(RCEmp=AX$1),'RC'!$D$2:$AK$17)</f>
        <v>0</v>
      </c>
    </row>
    <row r="203" spans="1:50" s="271" customFormat="1" x14ac:dyDescent="0.2">
      <c r="A203" s="247">
        <f t="shared" si="76"/>
        <v>42552</v>
      </c>
      <c r="B203" s="614" t="s">
        <v>155</v>
      </c>
      <c r="C203" s="249">
        <f>SUMPRODUCT((HoO!$A$2:$A$34=$A203)*(HoOEmp=C$1),HoO!$E$2:$Y$34)</f>
        <v>0</v>
      </c>
      <c r="D203" s="250">
        <f>SUMPRODUCT((HoO!$A$2:$A$34=$A203)*(HoOEmp=D$1),HoO!$E$2:$Y$34)</f>
        <v>0</v>
      </c>
      <c r="E203" s="250">
        <f>SUMPRODUCT((HoO!$A$2:$A$34=$A203)*(HoOEmp=E$1),HoO!$E$2:$Y$34)</f>
        <v>0</v>
      </c>
      <c r="F203" s="250">
        <f>SUMPRODUCT((HoO!$A$2:$A$34=$A203)*(HoOEmp=F$1),HoO!$E$2:$Y$34)</f>
        <v>0</v>
      </c>
      <c r="G203" s="250">
        <f>SUMPRODUCT((HoO!$A$2:$A$34=$A203)*(HoOEmp=G$1),HoO!$E$2:$Y$34)</f>
        <v>0</v>
      </c>
      <c r="H203" s="250">
        <f>SUMPRODUCT((HoO!$A$2:$A$34=$A203)*(HoOEmp=H$1),HoO!$E$2:$Y$34)</f>
        <v>0</v>
      </c>
      <c r="I203" s="250">
        <f>SUMPRODUCT((HoO!$A$2:$A$34=$A203)*(HoOEmp=I$1),HoO!$E$2:$Y$34)</f>
        <v>0</v>
      </c>
      <c r="J203" s="250">
        <f>SUMPRODUCT((HoO!$A$2:$A$34=$A203)*(HoOEmp=J$1),HoO!$E$2:$Y$34)</f>
        <v>0</v>
      </c>
      <c r="K203" s="250">
        <f>SUMPRODUCT((HoO!$A$2:$A$34=$A203)*(HoOEmp=K$1),HoO!$E$2:$Y$34)</f>
        <v>0</v>
      </c>
      <c r="L203" s="250">
        <f>SUMPRODUCT((HoO!$A$2:$A$34=$A203)*(HoOEmp=L$1),HoO!$E$2:$Y$34)</f>
        <v>0</v>
      </c>
      <c r="M203" s="250">
        <f>SUMPRODUCT((HoO!$A$2:$A$34=$A203)*(HoOEmp=M$1),HoO!$E$2:$Y$34)</f>
        <v>0</v>
      </c>
      <c r="N203" s="250">
        <f>SUMPRODUCT((HoO!$A$2:$A$34=$A203)*(HoOEmp=N$1),HoO!$E$2:$Y$34)</f>
        <v>0</v>
      </c>
      <c r="O203" s="250">
        <f>SUMPRODUCT((HoO!$A$2:$A$34=$A203)*(HoOEmp=O$1),HoO!$E$2:$Y$34)</f>
        <v>0</v>
      </c>
      <c r="P203" s="250">
        <f>SUMPRODUCT((HoO!$A$2:$A$34=$A203)*(HoOEmp=P$1),HoO!$E$2:$Y$34)</f>
        <v>0</v>
      </c>
      <c r="Q203" s="250">
        <f>SUMPRODUCT((HoO!$A$2:$A$34=$A203)*(HoOEmp=Q$1),HoO!$E$2:$Y$34)</f>
        <v>0</v>
      </c>
      <c r="R203" s="250">
        <f>SUMPRODUCT((HoO!$A$2:$A$34=$A203)*(HoOEmp=R$1),HoO!$E$2:$Y$34)</f>
        <v>0</v>
      </c>
      <c r="S203" s="250">
        <f>SUMPRODUCT((HoO!$A$2:$A$34=$A203)*(HoOEmp=S$1),HoO!$E$2:$Y$34)</f>
        <v>0</v>
      </c>
      <c r="T203" s="250">
        <f>SUMPRODUCT((HoO!$A$2:$A$34=$A203)*(HoOEmp=T$1),HoO!$E$2:$Y$34)</f>
        <v>0</v>
      </c>
      <c r="U203" s="250">
        <f>SUMPRODUCT((HoO!$A$2:$A$34=$A203)*(HoOEmp=U$1),HoO!$E$2:$Y$34)</f>
        <v>0</v>
      </c>
      <c r="V203" s="250">
        <f>SUMPRODUCT((HoO!$A$2:$A$34=$A203)*(HoOEmp=V$1),HoO!$E$2:$Y$34)</f>
        <v>0</v>
      </c>
      <c r="W203" s="250">
        <f>SUMPRODUCT((HoO!$A$2:$A$34=$A203)*(HoOEmp=W$1),HoO!$E$2:$Y$34)</f>
        <v>0</v>
      </c>
      <c r="X203" s="250">
        <f>SUMPRODUCT((HoO!$A$2:$A$34=$A203)*(HoOEmp=X$1),HoO!$E$2:$Y$34)</f>
        <v>0</v>
      </c>
      <c r="Y203" s="250">
        <f>SUMPRODUCT((HoO!$A$2:$A$34=$A203)*(HoOEmp=Y$1),HoO!$E$2:$Y$34)</f>
        <v>0</v>
      </c>
      <c r="Z203" s="250">
        <f>SUMPRODUCT((HoO!$A$2:$A$34=$A203)*(HoOEmp=Z$1),HoO!$E$2:$Y$34)</f>
        <v>0</v>
      </c>
      <c r="AA203" s="250">
        <f>SUMPRODUCT((HoO!$A$2:$A$34=$A203)*(HoOEmp=AA$1),HoO!$E$2:$Y$34)</f>
        <v>0</v>
      </c>
      <c r="AB203" s="250">
        <f>SUMPRODUCT((HoO!$A$2:$A$34=$A203)*(HoOEmp=AB$1),HoO!$E$2:$Y$34)</f>
        <v>0</v>
      </c>
      <c r="AC203" s="250">
        <f>SUMPRODUCT((HoO!$A$2:$A$34=$A203)*(HoOEmp=AC$1),HoO!$E$2:$Y$34)</f>
        <v>0</v>
      </c>
      <c r="AD203" s="250">
        <f>SUMPRODUCT((HoO!$A$2:$A$34=$A203)*(HoOEmp=AD$1),HoO!$E$2:$Y$34)</f>
        <v>0</v>
      </c>
      <c r="AE203" s="250">
        <f>SUMPRODUCT((HoO!$A$2:$A$34=$A203)*(HoOEmp=AE$1),HoO!$E$2:$Y$34)</f>
        <v>0</v>
      </c>
      <c r="AF203" s="250">
        <f>SUMPRODUCT((HoO!$A$2:$A$34=$A203)*(HoOEmp=AF$1),HoO!$E$2:$Y$34)</f>
        <v>0</v>
      </c>
      <c r="AG203" s="250">
        <f>SUMPRODUCT((HoO!$A$2:$A$34=$A203)*(HoOEmp=AG$1),HoO!$E$2:$Y$34)</f>
        <v>0</v>
      </c>
      <c r="AH203" s="250">
        <f>SUMPRODUCT((HoO!$A$2:$A$34=$A203)*(HoOEmp=AH$1),HoO!$E$2:$Y$34)</f>
        <v>0</v>
      </c>
      <c r="AI203" s="250">
        <f>SUMPRODUCT((HoO!$A$2:$A$34=$A203)*(HoOEmp=AI$1),HoO!$E$2:$Y$34)</f>
        <v>0</v>
      </c>
      <c r="AJ203" s="250">
        <f>SUMPRODUCT((HoO!$A$2:$A$34=$A203)*(HoOEmp=AJ$1),HoO!$E$2:$Y$34)</f>
        <v>0</v>
      </c>
      <c r="AK203" s="250">
        <f>SUMPRODUCT((HoO!$A$2:$A$34=$A203)*(HoOEmp=AK$1),HoO!$E$2:$Y$34)</f>
        <v>0</v>
      </c>
      <c r="AL203" s="250">
        <f>SUMPRODUCT((HoO!$A$2:$A$34=$A203)*(HoOEmp=AL$1),HoO!$E$2:$Y$34)</f>
        <v>0</v>
      </c>
      <c r="AM203" s="250">
        <f>SUMPRODUCT((HoO!$A$2:$A$34=$A203)*(HoOEmp=AM$1),HoO!$E$2:$Y$34)</f>
        <v>0</v>
      </c>
      <c r="AN203" s="250">
        <f>SUMPRODUCT((HoO!$A$2:$A$34=$A203)*(HoOEmp=AN$1),HoO!$E$2:$Y$34)</f>
        <v>0</v>
      </c>
      <c r="AO203" s="250">
        <f>SUMPRODUCT((HoO!$A$2:$A$34=$A203)*(HoOEmp=AO$1),HoO!$E$2:$Y$34)</f>
        <v>0</v>
      </c>
      <c r="AP203" s="250">
        <f>SUMPRODUCT((HoO!$A$2:$A$34=$A203)*(HoOEmp=AP$1),HoO!$E$2:$Y$34)</f>
        <v>0</v>
      </c>
      <c r="AQ203" s="250">
        <f>SUMPRODUCT((HoO!$A$2:$A$34=$A203)*(HoOEmp=AQ$1),HoO!$E$2:$Y$34)</f>
        <v>0</v>
      </c>
      <c r="AR203" s="250">
        <f>SUMPRODUCT((HoO!$A$2:$A$34=$A203)*(HoOEmp=AR$1),HoO!$E$2:$Y$34)</f>
        <v>0</v>
      </c>
      <c r="AS203" s="250">
        <f>SUMPRODUCT((HoO!$A$2:$A$34=$A203)*(HoOEmp=AS$1),HoO!$E$2:$Y$34)</f>
        <v>0</v>
      </c>
      <c r="AT203" s="250">
        <f>SUMPRODUCT((HoO!$A$2:$A$34=$A203)*(HoOEmp=AT$1),HoO!$E$2:$Y$34)</f>
        <v>0</v>
      </c>
      <c r="AU203" s="250">
        <f>SUMPRODUCT((HoO!$A$2:$A$34=$A203)*(HoOEmp=AU$1),HoO!$E$2:$Y$34)</f>
        <v>0</v>
      </c>
      <c r="AV203" s="250">
        <f>SUMPRODUCT((HoO!$A$2:$A$34=$A203)*(HoOEmp=AV$1),HoO!$E$2:$Y$34)</f>
        <v>0</v>
      </c>
      <c r="AW203" s="250">
        <f>SUMPRODUCT((HoO!$A$2:$A$34=$A203)*(HoOEmp=AW$1),HoO!$E$2:$Y$34)</f>
        <v>0</v>
      </c>
      <c r="AX203" s="467">
        <f>SUMPRODUCT((HoO!$A$2:$A$34=$A203)*(HoOEmp=AX$1),HoO!$E$2:$Y$34)</f>
        <v>0</v>
      </c>
    </row>
    <row r="204" spans="1:50" s="271" customFormat="1" x14ac:dyDescent="0.2">
      <c r="A204" s="247">
        <f t="shared" si="76"/>
        <v>42552</v>
      </c>
      <c r="B204" s="255" t="s">
        <v>74</v>
      </c>
      <c r="C204" s="249">
        <f>SUMPRODUCT((TM!$A$2:$A$17=$A204)*(TMEmp=C$1),TM!$D$2:$AK$17)</f>
        <v>0</v>
      </c>
      <c r="D204" s="250">
        <f>SUMPRODUCT((TM!$A$2:$A$17=$A204)*(TMEmp=D$1),TM!$D$2:$AK$17)</f>
        <v>0</v>
      </c>
      <c r="E204" s="250">
        <f>SUMPRODUCT((TM!$A$2:$A$17=$A204)*(TMEmp=E$1),TM!$D$2:$AK$17)</f>
        <v>0</v>
      </c>
      <c r="F204" s="250">
        <f>SUMPRODUCT((TM!$A$2:$A$17=$A204)*(TMEmp=F$1),TM!$D$2:$AK$17)</f>
        <v>0</v>
      </c>
      <c r="G204" s="250">
        <f>SUMPRODUCT((TM!$A$2:$A$17=$A204)*(TMEmp=G$1),TM!$D$2:$AK$17)</f>
        <v>0</v>
      </c>
      <c r="H204" s="250">
        <f>SUMPRODUCT((TM!$A$2:$A$17=$A204)*(TMEmp=H$1),TM!$D$2:$AK$17)</f>
        <v>0</v>
      </c>
      <c r="I204" s="250">
        <f>SUMPRODUCT((TM!$A$2:$A$17=$A204)*(TMEmp=I$1),TM!$D$2:$AK$17)</f>
        <v>0</v>
      </c>
      <c r="J204" s="250">
        <f>SUMPRODUCT((TM!$A$2:$A$17=$A204)*(TMEmp=J$1),TM!$D$2:$AK$17)</f>
        <v>0</v>
      </c>
      <c r="K204" s="250">
        <f>SUMPRODUCT((TM!$A$2:$A$17=$A204)*(TMEmp=K$1),TM!$D$2:$AK$17)</f>
        <v>0</v>
      </c>
      <c r="L204" s="250">
        <f>SUMPRODUCT((TM!$A$2:$A$17=$A204)*(TMEmp=L$1),TM!$D$2:$AK$17)</f>
        <v>0</v>
      </c>
      <c r="M204" s="250">
        <f>SUMPRODUCT((TM!$A$2:$A$17=$A204)*(TMEmp=M$1),TM!$D$2:$AK$17)</f>
        <v>0</v>
      </c>
      <c r="N204" s="250">
        <f>SUMPRODUCT((TM!$A$2:$A$17=$A204)*(TMEmp=N$1),TM!$D$2:$AK$17)</f>
        <v>0</v>
      </c>
      <c r="O204" s="250">
        <f>SUMPRODUCT((TM!$A$2:$A$17=$A204)*(TMEmp=O$1),TM!$D$2:$AK$17)</f>
        <v>0</v>
      </c>
      <c r="P204" s="250">
        <f>SUMPRODUCT((TM!$A$2:$A$17=$A204)*(TMEmp=P$1),TM!$D$2:$AK$17)</f>
        <v>0</v>
      </c>
      <c r="Q204" s="250">
        <f>SUMPRODUCT((TM!$A$2:$A$17=$A204)*(TMEmp=Q$1),TM!$D$2:$AK$17)</f>
        <v>0</v>
      </c>
      <c r="R204" s="250">
        <f>SUMPRODUCT((TM!$A$2:$A$17=$A204)*(TMEmp=R$1),TM!$D$2:$AK$17)</f>
        <v>0</v>
      </c>
      <c r="S204" s="250">
        <f>SUMPRODUCT((TM!$A$2:$A$17=$A204)*(TMEmp=S$1),TM!$D$2:$AK$17)</f>
        <v>0</v>
      </c>
      <c r="T204" s="250">
        <f>SUMPRODUCT((TM!$A$2:$A$17=$A204)*(TMEmp=T$1),TM!$D$2:$AK$17)</f>
        <v>0</v>
      </c>
      <c r="U204" s="250">
        <f>SUMPRODUCT((TM!$A$2:$A$17=$A204)*(TMEmp=U$1),TM!$D$2:$AK$17)</f>
        <v>0</v>
      </c>
      <c r="V204" s="250">
        <f>SUMPRODUCT((TM!$A$2:$A$17=$A204)*(TMEmp=V$1),TM!$D$2:$AK$17)</f>
        <v>0</v>
      </c>
      <c r="W204" s="250">
        <f>SUMPRODUCT((TM!$A$2:$A$17=$A204)*(TMEmp=W$1),TM!$D$2:$AK$17)</f>
        <v>0</v>
      </c>
      <c r="X204" s="250">
        <f>SUMPRODUCT((TM!$A$2:$A$17=$A204)*(TMEmp=X$1),TM!$D$2:$AK$17)</f>
        <v>0</v>
      </c>
      <c r="Y204" s="250">
        <f>SUMPRODUCT((TM!$A$2:$A$17=$A204)*(TMEmp=Y$1),TM!$D$2:$AK$17)</f>
        <v>0</v>
      </c>
      <c r="Z204" s="250">
        <f>SUMPRODUCT((TM!$A$2:$A$17=$A204)*(TMEmp=Z$1),TM!$D$2:$AK$17)</f>
        <v>0</v>
      </c>
      <c r="AA204" s="250">
        <f>SUMPRODUCT((TM!$A$2:$A$17=$A204)*(TMEmp=AA$1),TM!$D$2:$AK$17)</f>
        <v>0</v>
      </c>
      <c r="AB204" s="250">
        <f>SUMPRODUCT((TM!$A$2:$A$17=$A204)*(TMEmp=AB$1),TM!$D$2:$AK$17)</f>
        <v>0</v>
      </c>
      <c r="AC204" s="250">
        <f>SUMPRODUCT((TM!$A$2:$A$17=$A204)*(TMEmp=AC$1),TM!$D$2:$AK$17)</f>
        <v>0</v>
      </c>
      <c r="AD204" s="250">
        <f>SUMPRODUCT((TM!$A$2:$A$17=$A204)*(TMEmp=AD$1),TM!$D$2:$AK$17)</f>
        <v>0</v>
      </c>
      <c r="AE204" s="250">
        <f>SUMPRODUCT((TM!$A$2:$A$17=$A204)*(TMEmp=AE$1),TM!$D$2:$AK$17)</f>
        <v>0</v>
      </c>
      <c r="AF204" s="250">
        <f>SUMPRODUCT((TM!$A$2:$A$17=$A204)*(TMEmp=AF$1),TM!$D$2:$AK$17)</f>
        <v>0</v>
      </c>
      <c r="AG204" s="250">
        <f>SUMPRODUCT((TM!$A$2:$A$17=$A204)*(TMEmp=AG$1),TM!$D$2:$AK$17)</f>
        <v>0</v>
      </c>
      <c r="AH204" s="250">
        <f>SUMPRODUCT((TM!$A$2:$A$17=$A204)*(TMEmp=AH$1),TM!$D$2:$AK$17)</f>
        <v>0</v>
      </c>
      <c r="AI204" s="250">
        <f>SUMPRODUCT((TM!$A$2:$A$17=$A204)*(TMEmp=AI$1),TM!$D$2:$AK$17)</f>
        <v>0</v>
      </c>
      <c r="AJ204" s="250">
        <f>SUMPRODUCT((TM!$A$2:$A$17=$A204)*(TMEmp=AJ$1),TM!$D$2:$AK$17)</f>
        <v>0</v>
      </c>
      <c r="AK204" s="250">
        <f>SUMPRODUCT((TM!$A$2:$A$17=$A204)*(TMEmp=AK$1),TM!$D$2:$AK$17)</f>
        <v>0</v>
      </c>
      <c r="AL204" s="250">
        <f>SUMPRODUCT((TM!$A$2:$A$17=$A204)*(TMEmp=AL$1),TM!$D$2:$AK$17)</f>
        <v>0</v>
      </c>
      <c r="AM204" s="250">
        <f>SUMPRODUCT((TM!$A$2:$A$17=$A204)*(TMEmp=AM$1),TM!$D$2:$AK$17)</f>
        <v>0</v>
      </c>
      <c r="AN204" s="250">
        <f>SUMPRODUCT((TM!$A$2:$A$17=$A204)*(TMEmp=AN$1),TM!$D$2:$AK$17)</f>
        <v>0</v>
      </c>
      <c r="AO204" s="250">
        <f>SUMPRODUCT((TM!$A$2:$A$17=$A204)*(TMEmp=AO$1),TM!$D$2:$AK$17)</f>
        <v>0</v>
      </c>
      <c r="AP204" s="250">
        <f>SUMPRODUCT((TM!$A$2:$A$17=$A204)*(TMEmp=AP$1),TM!$D$2:$AK$17)</f>
        <v>0</v>
      </c>
      <c r="AQ204" s="250">
        <f>SUMPRODUCT((TM!$A$2:$A$17=$A204)*(TMEmp=AQ$1),TM!$D$2:$AK$17)</f>
        <v>0</v>
      </c>
      <c r="AR204" s="250">
        <f>SUMPRODUCT((TM!$A$2:$A$17=$A204)*(TMEmp=AR$1),TM!$D$2:$AK$17)</f>
        <v>0</v>
      </c>
      <c r="AS204" s="250">
        <f>SUMPRODUCT((TM!$A$2:$A$17=$A204)*(TMEmp=AS$1),TM!$D$2:$AK$17)</f>
        <v>0</v>
      </c>
      <c r="AT204" s="250">
        <f>SUMPRODUCT((TM!$A$2:$A$17=$A204)*(TMEmp=AT$1),TM!$D$2:$AK$17)</f>
        <v>0</v>
      </c>
      <c r="AU204" s="250">
        <f>SUMPRODUCT((TM!$A$2:$A$17=$A204)*(TMEmp=AU$1),TM!$D$2:$AK$17)</f>
        <v>0</v>
      </c>
      <c r="AV204" s="250">
        <f>SUMPRODUCT((TM!$A$2:$A$17=$A204)*(TMEmp=AV$1),TM!$D$2:$AK$17)</f>
        <v>0</v>
      </c>
      <c r="AW204" s="250">
        <f>SUMPRODUCT((TM!$A$2:$A$17=$A204)*(TMEmp=AW$1),TM!$D$2:$AK$17)</f>
        <v>0</v>
      </c>
      <c r="AX204" s="467">
        <f>SUMPRODUCT((TM!$A$2:$A$17=$A204)*(TMEmp=AX$1),TM!$D$2:$AK$17)</f>
        <v>0</v>
      </c>
    </row>
    <row r="205" spans="1:50" s="271" customFormat="1" x14ac:dyDescent="0.2">
      <c r="A205" s="256">
        <f t="shared" si="76"/>
        <v>42552</v>
      </c>
      <c r="B205" s="257" t="s">
        <v>72</v>
      </c>
      <c r="C205" s="258">
        <f>SUMPRODUCT((PC!$A$2:$A$80=$A205)*(PCEmp=C$1),PC!$D$2:$BD$80)</f>
        <v>0</v>
      </c>
      <c r="D205" s="259">
        <f>SUMPRODUCT((PC!$A$2:$A$80=$A205)*(PCEmp=D$1),PC!$D$2:$BD$80)</f>
        <v>0</v>
      </c>
      <c r="E205" s="259">
        <f>SUMPRODUCT((PC!$A$2:$A$80=$A205)*(PCEmp=E$1),PC!$D$2:$BD$80)</f>
        <v>0</v>
      </c>
      <c r="F205" s="259">
        <f>SUMPRODUCT((PC!$A$2:$A$80=$A205)*(PCEmp=F$1),PC!$D$2:$BD$80)</f>
        <v>0</v>
      </c>
      <c r="G205" s="259">
        <f>SUMPRODUCT((PC!$A$2:$A$80=$A205)*(PCEmp=G$1),PC!$D$2:$BD$80)</f>
        <v>0</v>
      </c>
      <c r="H205" s="259">
        <f>SUMPRODUCT((PC!$A$2:$A$80=$A205)*(PCEmp=H$1),PC!$D$2:$BD$80)</f>
        <v>0</v>
      </c>
      <c r="I205" s="259">
        <f>SUMPRODUCT((PC!$A$2:$A$80=$A205)*(PCEmp=I$1),PC!$D$2:$BD$80)</f>
        <v>0</v>
      </c>
      <c r="J205" s="259">
        <f>SUMPRODUCT((PC!$A$2:$A$80=$A205)*(PCEmp=J$1),PC!$D$2:$BD$80)</f>
        <v>0</v>
      </c>
      <c r="K205" s="259">
        <f>SUMPRODUCT((PC!$A$2:$A$80=$A205)*(PCEmp=K$1),PC!$D$2:$BD$80)</f>
        <v>0</v>
      </c>
      <c r="L205" s="259">
        <f>SUMPRODUCT((PC!$A$2:$A$80=$A205)*(PCEmp=L$1),PC!$D$2:$BD$80)</f>
        <v>0</v>
      </c>
      <c r="M205" s="259">
        <f>SUMPRODUCT((PC!$A$2:$A$80=$A205)*(PCEmp=M$1),PC!$D$2:$BD$80)</f>
        <v>0</v>
      </c>
      <c r="N205" s="259">
        <f>SUMPRODUCT((PC!$A$2:$A$80=$A205)*(PCEmp=N$1),PC!$D$2:$BD$80)</f>
        <v>0</v>
      </c>
      <c r="O205" s="259">
        <f>SUMPRODUCT((PC!$A$2:$A$80=$A205)*(PCEmp=O$1),PC!$D$2:$BD$80)</f>
        <v>0</v>
      </c>
      <c r="P205" s="259">
        <f>SUMPRODUCT((PC!$A$2:$A$80=$A205)*(PCEmp=P$1),PC!$D$2:$BD$80)</f>
        <v>0</v>
      </c>
      <c r="Q205" s="259">
        <f>SUMPRODUCT((PC!$A$2:$A$80=$A205)*(PCEmp=Q$1),PC!$D$2:$BD$80)</f>
        <v>0</v>
      </c>
      <c r="R205" s="259">
        <f>SUMPRODUCT((PC!$A$2:$A$80=$A205)*(PCEmp=R$1),PC!$D$2:$BD$80)</f>
        <v>0</v>
      </c>
      <c r="S205" s="259">
        <f>SUMPRODUCT((PC!$A$2:$A$80=$A205)*(PCEmp=S$1),PC!$D$2:$BD$80)</f>
        <v>0</v>
      </c>
      <c r="T205" s="259">
        <f>SUMPRODUCT((PC!$A$2:$A$80=$A205)*(PCEmp=T$1),PC!$D$2:$BD$80)</f>
        <v>0</v>
      </c>
      <c r="U205" s="259">
        <f>SUMPRODUCT((PC!$A$2:$A$80=$A205)*(PCEmp=U$1),PC!$D$2:$BD$80)</f>
        <v>0</v>
      </c>
      <c r="V205" s="259">
        <f>SUMPRODUCT((PC!$A$2:$A$80=$A205)*(PCEmp=V$1),PC!$D$2:$BD$80)</f>
        <v>0</v>
      </c>
      <c r="W205" s="259">
        <f>SUMPRODUCT((PC!$A$2:$A$80=$A205)*(PCEmp=W$1),PC!$D$2:$BD$80)</f>
        <v>0</v>
      </c>
      <c r="X205" s="259">
        <f>SUMPRODUCT((PC!$A$2:$A$80=$A205)*(PCEmp=X$1),PC!$D$2:$BD$80)</f>
        <v>0</v>
      </c>
      <c r="Y205" s="259">
        <f>SUMPRODUCT((PC!$A$2:$A$80=$A205)*(PCEmp=Y$1),PC!$D$2:$BD$80)</f>
        <v>0</v>
      </c>
      <c r="Z205" s="259">
        <f>SUMPRODUCT((PC!$A$2:$A$80=$A205)*(PCEmp=Z$1),PC!$D$2:$BD$80)</f>
        <v>0</v>
      </c>
      <c r="AA205" s="259">
        <f>SUMPRODUCT((PC!$A$2:$A$80=$A205)*(PCEmp=AA$1),PC!$D$2:$BD$80)</f>
        <v>0</v>
      </c>
      <c r="AB205" s="259">
        <f>SUMPRODUCT((PC!$A$2:$A$80=$A205)*(PCEmp=AB$1),PC!$D$2:$BD$80)</f>
        <v>0</v>
      </c>
      <c r="AC205" s="259">
        <f>SUMPRODUCT((PC!$A$2:$A$80=$A205)*(PCEmp=AC$1),PC!$D$2:$BD$80)</f>
        <v>0</v>
      </c>
      <c r="AD205" s="259">
        <f>SUMPRODUCT((PC!$A$2:$A$80=$A205)*(PCEmp=AD$1),PC!$D$2:$BD$80)</f>
        <v>0</v>
      </c>
      <c r="AE205" s="259">
        <f>SUMPRODUCT((PC!$A$2:$A$80=$A205)*(PCEmp=AE$1),PC!$D$2:$BD$80)</f>
        <v>0</v>
      </c>
      <c r="AF205" s="259">
        <f>SUMPRODUCT((PC!$A$2:$A$80=$A205)*(PCEmp=AF$1),PC!$D$2:$BD$80)</f>
        <v>0</v>
      </c>
      <c r="AG205" s="259">
        <f>SUMPRODUCT((PC!$A$2:$A$80=$A205)*(PCEmp=AG$1),PC!$D$2:$BD$80)</f>
        <v>0</v>
      </c>
      <c r="AH205" s="259">
        <f>SUMPRODUCT((PC!$A$2:$A$80=$A205)*(PCEmp=AH$1),PC!$D$2:$BD$80)</f>
        <v>0</v>
      </c>
      <c r="AI205" s="259">
        <f>SUMPRODUCT((PC!$A$2:$A$80=$A205)*(PCEmp=AI$1),PC!$D$2:$BD$80)</f>
        <v>0</v>
      </c>
      <c r="AJ205" s="259">
        <f>SUMPRODUCT((PC!$A$2:$A$80=$A205)*(PCEmp=AJ$1),PC!$D$2:$BD$80)</f>
        <v>0</v>
      </c>
      <c r="AK205" s="259">
        <f>SUMPRODUCT((PC!$A$2:$A$80=$A205)*(PCEmp=AK$1),PC!$D$2:$BD$80)</f>
        <v>0</v>
      </c>
      <c r="AL205" s="259">
        <f>SUMPRODUCT((PC!$A$2:$A$80=$A205)*(PCEmp=AL$1),PC!$D$2:$BD$80)</f>
        <v>0</v>
      </c>
      <c r="AM205" s="259">
        <f>SUMPRODUCT((PC!$A$2:$A$80=$A205)*(PCEmp=AM$1),PC!$D$2:$BD$80)</f>
        <v>0</v>
      </c>
      <c r="AN205" s="259">
        <f>SUMPRODUCT((PC!$A$2:$A$80=$A205)*(PCEmp=AN$1),PC!$D$2:$BD$80)</f>
        <v>0</v>
      </c>
      <c r="AO205" s="259">
        <f>SUMPRODUCT((PC!$A$2:$A$80=$A205)*(PCEmp=AO$1),PC!$D$2:$BD$80)</f>
        <v>0</v>
      </c>
      <c r="AP205" s="259">
        <f>SUMPRODUCT((PC!$A$2:$A$80=$A205)*(PCEmp=AP$1),PC!$D$2:$BD$80)</f>
        <v>0</v>
      </c>
      <c r="AQ205" s="259">
        <f>SUMPRODUCT((PC!$A$2:$A$80=$A205)*(PCEmp=AQ$1),PC!$D$2:$BD$80)</f>
        <v>0</v>
      </c>
      <c r="AR205" s="259">
        <f>SUMPRODUCT((PC!$A$2:$A$80=$A205)*(PCEmp=AR$1),PC!$D$2:$BD$80)</f>
        <v>0</v>
      </c>
      <c r="AS205" s="259">
        <f>SUMPRODUCT((PC!$A$2:$A$80=$A205)*(PCEmp=AS$1),PC!$D$2:$BD$80)</f>
        <v>0</v>
      </c>
      <c r="AT205" s="259">
        <f>SUMPRODUCT((PC!$A$2:$A$80=$A205)*(PCEmp=AT$1),PC!$D$2:$BD$80)</f>
        <v>0</v>
      </c>
      <c r="AU205" s="259">
        <f>SUMPRODUCT((PC!$A$2:$A$80=$A205)*(PCEmp=AU$1),PC!$D$2:$BD$80)</f>
        <v>0</v>
      </c>
      <c r="AV205" s="259">
        <f>SUMPRODUCT((PC!$A$2:$A$80=$A205)*(PCEmp=AV$1),PC!$D$2:$BD$80)</f>
        <v>0</v>
      </c>
      <c r="AW205" s="259">
        <f>SUMPRODUCT((PC!$A$2:$A$80=$A205)*(PCEmp=AW$1),PC!$D$2:$BD$80)</f>
        <v>0</v>
      </c>
      <c r="AX205" s="468">
        <f>SUMPRODUCT((PC!$A$2:$A$80=$A205)*(PCEmp=AX$1),PC!$D$2:$BD$80)</f>
        <v>0</v>
      </c>
    </row>
    <row r="206" spans="1:50" s="271" customFormat="1" x14ac:dyDescent="0.2">
      <c r="A206" s="247">
        <f t="shared" si="76"/>
        <v>42552</v>
      </c>
      <c r="B206" s="254" t="s">
        <v>85</v>
      </c>
      <c r="C206" s="249">
        <f>SUMPRODUCT((RF!$A$2:$A$17=$A206)*(RFEmp=C$1)*(RF!$H$21:$AO$21="RF Lead"),RF!$H$2:$AO$17)</f>
        <v>0</v>
      </c>
      <c r="D206" s="250">
        <f>SUMPRODUCT((RF!$A$2:$A$17=$A206)*(RFEmp=D$1)*(RF!$H$21:$AO$21="RF Lead"),RF!$H$2:$AO$17)</f>
        <v>0</v>
      </c>
      <c r="E206" s="250">
        <f>SUMPRODUCT((RF!$A$2:$A$17=$A206)*(RFEmp=E$1)*(RF!$H$21:$AO$21="RF Lead"),RF!$H$2:$AO$17)</f>
        <v>0</v>
      </c>
      <c r="F206" s="250">
        <f>SUMPRODUCT((RF!$A$2:$A$17=$A206)*(RFEmp=F$1)*(RF!$H$21:$AO$21="RF Lead"),RF!$H$2:$AO$17)</f>
        <v>0</v>
      </c>
      <c r="G206" s="250">
        <f>SUMPRODUCT((RF!$A$2:$A$17=$A206)*(RFEmp=G$1)*(RF!$H$21:$AO$21="RF Lead"),RF!$H$2:$AO$17)</f>
        <v>0</v>
      </c>
      <c r="H206" s="250">
        <f>SUMPRODUCT((RF!$A$2:$A$17=$A206)*(RFEmp=H$1)*(RF!$H$21:$AO$21="RF Lead"),RF!$H$2:$AO$17)</f>
        <v>0</v>
      </c>
      <c r="I206" s="250">
        <f>SUMPRODUCT((RF!$A$2:$A$17=$A206)*(RFEmp=I$1)*(RF!$H$21:$AO$21="RF Lead"),RF!$H$2:$AO$17)</f>
        <v>0</v>
      </c>
      <c r="J206" s="250">
        <f>SUMPRODUCT((RF!$A$2:$A$17=$A206)*(RFEmp=J$1)*(RF!$H$21:$AO$21="RF Lead"),RF!$H$2:$AO$17)</f>
        <v>0</v>
      </c>
      <c r="K206" s="250">
        <f>SUMPRODUCT((RF!$A$2:$A$17=$A206)*(RFEmp=K$1)*(RF!$H$21:$AO$21="RF Lead"),RF!$H$2:$AO$17)</f>
        <v>0</v>
      </c>
      <c r="L206" s="250">
        <f>SUMPRODUCT((RF!$A$2:$A$17=$A206)*(RFEmp=L$1)*(RF!$H$21:$AO$21="RF Lead"),RF!$H$2:$AO$17)</f>
        <v>0</v>
      </c>
      <c r="M206" s="250">
        <f>SUMPRODUCT((RF!$A$2:$A$17=$A206)*(RFEmp=M$1)*(RF!$H$21:$AO$21="RF Lead"),RF!$H$2:$AO$17)</f>
        <v>0</v>
      </c>
      <c r="N206" s="250">
        <f>SUMPRODUCT((RF!$A$2:$A$17=$A206)*(RFEmp=N$1)*(RF!$H$21:$AO$21="RF Lead"),RF!$H$2:$AO$17)</f>
        <v>0</v>
      </c>
      <c r="O206" s="250">
        <f>SUMPRODUCT((RF!$A$2:$A$17=$A206)*(RFEmp=O$1)*(RF!$H$21:$AO$21="RF Lead"),RF!$H$2:$AO$17)</f>
        <v>0</v>
      </c>
      <c r="P206" s="250">
        <f>SUMPRODUCT((RF!$A$2:$A$17=$A206)*(RFEmp=P$1)*(RF!$H$21:$AO$21="RF Lead"),RF!$H$2:$AO$17)</f>
        <v>0</v>
      </c>
      <c r="Q206" s="250">
        <f>SUMPRODUCT((RF!$A$2:$A$17=$A206)*(RFEmp=Q$1)*(RF!$H$21:$AO$21="RF Lead"),RF!$H$2:$AO$17)</f>
        <v>0</v>
      </c>
      <c r="R206" s="250">
        <f>SUMPRODUCT((RF!$A$2:$A$17=$A206)*(RFEmp=R$1)*(RF!$H$21:$AO$21="RF Lead"),RF!$H$2:$AO$17)</f>
        <v>0</v>
      </c>
      <c r="S206" s="250">
        <f>SUMPRODUCT((RF!$A$2:$A$17=$A206)*(RFEmp=S$1)*(RF!$H$21:$AO$21="RF Lead"),RF!$H$2:$AO$17)</f>
        <v>0</v>
      </c>
      <c r="T206" s="250">
        <f>SUMPRODUCT((RF!$A$2:$A$17=$A206)*(RFEmp=T$1)*(RF!$H$21:$AO$21="RF Lead"),RF!$H$2:$AO$17)</f>
        <v>0</v>
      </c>
      <c r="U206" s="250">
        <f>SUMPRODUCT((RF!$A$2:$A$17=$A206)*(RFEmp=U$1)*(RF!$H$21:$AO$21="RF Lead"),RF!$H$2:$AO$17)</f>
        <v>0</v>
      </c>
      <c r="V206" s="250">
        <f>SUMPRODUCT((RF!$A$2:$A$17=$A206)*(RFEmp=V$1)*(RF!$H$21:$AO$21="RF Lead"),RF!$H$2:$AO$17)</f>
        <v>0</v>
      </c>
      <c r="W206" s="250">
        <f>SUMPRODUCT((RF!$A$2:$A$17=$A206)*(RFEmp=W$1)*(RF!$H$21:$AO$21="RF Lead"),RF!$H$2:$AO$17)</f>
        <v>0</v>
      </c>
      <c r="X206" s="250">
        <f>SUMPRODUCT((RF!$A$2:$A$17=$A206)*(RFEmp=X$1)*(RF!$H$21:$AO$21="RF Lead"),RF!$H$2:$AO$17)</f>
        <v>0</v>
      </c>
      <c r="Y206" s="250">
        <f>SUMPRODUCT((RF!$A$2:$A$17=$A206)*(RFEmp=Y$1)*(RF!$H$21:$AO$21="RF Lead"),RF!$H$2:$AO$17)</f>
        <v>0</v>
      </c>
      <c r="Z206" s="250">
        <f>SUMPRODUCT((RF!$A$2:$A$17=$A206)*(RFEmp=Z$1)*(RF!$H$21:$AO$21="RF Lead"),RF!$H$2:$AO$17)</f>
        <v>0</v>
      </c>
      <c r="AA206" s="250">
        <f>SUMPRODUCT((RF!$A$2:$A$17=$A206)*(RFEmp=AA$1)*(RF!$H$21:$AO$21="RF Lead"),RF!$H$2:$AO$17)</f>
        <v>0</v>
      </c>
      <c r="AB206" s="250">
        <f>SUMPRODUCT((RF!$A$2:$A$17=$A206)*(RFEmp=AB$1)*(RF!$H$21:$AO$21="RF Lead"),RF!$H$2:$AO$17)</f>
        <v>0</v>
      </c>
      <c r="AC206" s="250">
        <f>SUMPRODUCT((RF!$A$2:$A$17=$A206)*(RFEmp=AC$1)*(RF!$H$21:$AO$21="RF Lead"),RF!$H$2:$AO$17)</f>
        <v>0</v>
      </c>
      <c r="AD206" s="250">
        <f>SUMPRODUCT((RF!$A$2:$A$17=$A206)*(RFEmp=AD$1)*(RF!$H$21:$AO$21="RF Lead"),RF!$H$2:$AO$17)</f>
        <v>0</v>
      </c>
      <c r="AE206" s="250">
        <f>SUMPRODUCT((RF!$A$2:$A$17=$A206)*(RFEmp=AE$1)*(RF!$H$21:$AO$21="RF Lead"),RF!$H$2:$AO$17)</f>
        <v>0</v>
      </c>
      <c r="AF206" s="250">
        <f>SUMPRODUCT((RF!$A$2:$A$17=$A206)*(RFEmp=AF$1)*(RF!$H$21:$AO$21="RF Lead"),RF!$H$2:$AO$17)</f>
        <v>0</v>
      </c>
      <c r="AG206" s="250">
        <f>SUMPRODUCT((RF!$A$2:$A$17=$A206)*(RFEmp=AG$1)*(RF!$H$21:$AO$21="RF Lead"),RF!$H$2:$AO$17)</f>
        <v>0</v>
      </c>
      <c r="AH206" s="250">
        <f>SUMPRODUCT((RF!$A$2:$A$17=$A206)*(RFEmp=AH$1)*(RF!$H$21:$AO$21="RF Lead"),RF!$H$2:$AO$17)</f>
        <v>0</v>
      </c>
      <c r="AI206" s="250">
        <f>SUMPRODUCT((RF!$A$2:$A$17=$A206)*(RFEmp=AI$1)*(RF!$H$21:$AO$21="RF Lead"),RF!$H$2:$AO$17)</f>
        <v>0</v>
      </c>
      <c r="AJ206" s="250">
        <f>SUMPRODUCT((RF!$A$2:$A$17=$A206)*(RFEmp=AJ$1)*(RF!$H$21:$AO$21="RF Lead"),RF!$H$2:$AO$17)</f>
        <v>0</v>
      </c>
      <c r="AK206" s="250">
        <f>SUMPRODUCT((RF!$A$2:$A$17=$A206)*(RFEmp=AK$1)*(RF!$H$21:$AO$21="RF Lead"),RF!$H$2:$AO$17)</f>
        <v>0</v>
      </c>
      <c r="AL206" s="250">
        <f>SUMPRODUCT((RF!$A$2:$A$17=$A206)*(RFEmp=AL$1)*(RF!$H$21:$AO$21="RF Lead"),RF!$H$2:$AO$17)</f>
        <v>0</v>
      </c>
      <c r="AM206" s="250">
        <f>SUMPRODUCT((RF!$A$2:$A$17=$A206)*(RFEmp=AM$1)*(RF!$H$21:$AO$21="RF Lead"),RF!$H$2:$AO$17)</f>
        <v>0</v>
      </c>
      <c r="AN206" s="250">
        <f>SUMPRODUCT((RF!$A$2:$A$17=$A206)*(RFEmp=AN$1)*(RF!$H$21:$AO$21="RF Lead"),RF!$H$2:$AO$17)</f>
        <v>0</v>
      </c>
      <c r="AO206" s="250">
        <f>SUMPRODUCT((RF!$A$2:$A$17=$A206)*(RFEmp=AO$1)*(RF!$H$21:$AO$21="RF Lead"),RF!$H$2:$AO$17)</f>
        <v>0</v>
      </c>
      <c r="AP206" s="250">
        <f>SUMPRODUCT((RF!$A$2:$A$17=$A206)*(RFEmp=AP$1)*(RF!$H$21:$AO$21="RF Lead"),RF!$H$2:$AO$17)</f>
        <v>0</v>
      </c>
      <c r="AQ206" s="250">
        <f>SUMPRODUCT((RF!$A$2:$A$17=$A206)*(RFEmp=AQ$1)*(RF!$H$21:$AO$21="RF Lead"),RF!$H$2:$AO$17)</f>
        <v>0</v>
      </c>
      <c r="AR206" s="250">
        <f>SUMPRODUCT((RF!$A$2:$A$17=$A206)*(RFEmp=AR$1)*(RF!$H$21:$AO$21="RF Lead"),RF!$H$2:$AO$17)</f>
        <v>0</v>
      </c>
      <c r="AS206" s="250">
        <f>SUMPRODUCT((RF!$A$2:$A$17=$A206)*(RFEmp=AS$1)*(RF!$H$21:$AO$21="RF Lead"),RF!$H$2:$AO$17)</f>
        <v>0</v>
      </c>
      <c r="AT206" s="250">
        <f>SUMPRODUCT((RF!$A$2:$A$17=$A206)*(RFEmp=AT$1)*(RF!$H$21:$AO$21="RF Lead"),RF!$H$2:$AO$17)</f>
        <v>0</v>
      </c>
      <c r="AU206" s="250">
        <f>SUMPRODUCT((RF!$A$2:$A$17=$A206)*(RFEmp=AU$1)*(RF!$H$21:$AO$21="RF Lead"),RF!$H$2:$AO$17)</f>
        <v>0</v>
      </c>
      <c r="AV206" s="250">
        <f>SUMPRODUCT((RF!$A$2:$A$17=$A206)*(RFEmp=AV$1)*(RF!$H$21:$AO$21="RF Lead"),RF!$H$2:$AO$17)</f>
        <v>0</v>
      </c>
      <c r="AW206" s="250">
        <f>SUMPRODUCT((RF!$A$2:$A$17=$A206)*(RFEmp=AW$1)*(RF!$H$21:$AO$21="RF Lead"),RF!$H$2:$AO$17)</f>
        <v>0</v>
      </c>
      <c r="AX206" s="467">
        <f>SUMPRODUCT((RF!$A$2:$A$17=$A206)*(RFEmp=AX$1)*(RF!$H$21:$AO$21="RF Lead"),RF!$H$2:$AO$17)</f>
        <v>0</v>
      </c>
    </row>
    <row r="207" spans="1:50" s="271" customFormat="1" x14ac:dyDescent="0.2">
      <c r="A207" s="260">
        <f t="shared" si="76"/>
        <v>42552</v>
      </c>
      <c r="B207" s="261" t="str">
        <f>Total!$M$1</f>
        <v>SC</v>
      </c>
      <c r="C207" s="249">
        <f>SUMPRODUCT((SC!$A$2:$A$34=$A207)*(SCEmp=C$1),SC!$F$2:$Z$34)</f>
        <v>0</v>
      </c>
      <c r="D207" s="250">
        <f>SUMPRODUCT((SC!$A$2:$A$34=$A207)*(SCEmp=D$1),SC!$F$2:$Z$34)</f>
        <v>0</v>
      </c>
      <c r="E207" s="250">
        <f>SUMPRODUCT((SC!$A$2:$A$34=$A207)*(SCEmp=E$1),SC!$F$2:$Z$34)</f>
        <v>0</v>
      </c>
      <c r="F207" s="250">
        <f>SUMPRODUCT((SC!$A$2:$A$34=$A207)*(SCEmp=F$1),SC!$F$2:$Z$34)</f>
        <v>0</v>
      </c>
      <c r="G207" s="250">
        <f>SUMPRODUCT((SC!$A$2:$A$34=$A207)*(SCEmp=G$1),SC!$F$2:$Z$34)</f>
        <v>0</v>
      </c>
      <c r="H207" s="250">
        <f>SUMPRODUCT((SC!$A$2:$A$34=$A207)*(SCEmp=H$1),SC!$F$2:$Z$34)</f>
        <v>0</v>
      </c>
      <c r="I207" s="250">
        <f>SUMPRODUCT((SC!$A$2:$A$34=$A207)*(SCEmp=I$1),SC!$F$2:$Z$34)</f>
        <v>0</v>
      </c>
      <c r="J207" s="250">
        <f>SUMPRODUCT((SC!$A$2:$A$34=$A207)*(SCEmp=J$1),SC!$F$2:$Z$34)</f>
        <v>0</v>
      </c>
      <c r="K207" s="250">
        <f>SUMPRODUCT((SC!$A$2:$A$34=$A207)*(SCEmp=K$1),SC!$F$2:$Z$34)</f>
        <v>0</v>
      </c>
      <c r="L207" s="250">
        <f>SUMPRODUCT((SC!$A$2:$A$34=$A207)*(SCEmp=L$1),SC!$F$2:$Z$34)</f>
        <v>0</v>
      </c>
      <c r="M207" s="250">
        <f>SUMPRODUCT((SC!$A$2:$A$34=$A207)*(SCEmp=M$1),SC!$F$2:$Z$34)</f>
        <v>0</v>
      </c>
      <c r="N207" s="250">
        <f>SUMPRODUCT((SC!$A$2:$A$34=$A207)*(SCEmp=N$1),SC!$F$2:$Z$34)</f>
        <v>0</v>
      </c>
      <c r="O207" s="250">
        <f>SUMPRODUCT((SC!$A$2:$A$34=$A207)*(SCEmp=O$1),SC!$F$2:$Z$34)</f>
        <v>0</v>
      </c>
      <c r="P207" s="250">
        <f>SUMPRODUCT((SC!$A$2:$A$34=$A207)*(SCEmp=P$1),SC!$F$2:$Z$34)</f>
        <v>0</v>
      </c>
      <c r="Q207" s="250">
        <f>SUMPRODUCT((SC!$A$2:$A$34=$A207)*(SCEmp=Q$1),SC!$F$2:$Z$34)</f>
        <v>0</v>
      </c>
      <c r="R207" s="250">
        <f>SUMPRODUCT((SC!$A$2:$A$34=$A207)*(SCEmp=R$1),SC!$F$2:$Z$34)</f>
        <v>0</v>
      </c>
      <c r="S207" s="250">
        <f>SUMPRODUCT((SC!$A$2:$A$34=$A207)*(SCEmp=S$1),SC!$F$2:$Z$34)</f>
        <v>0</v>
      </c>
      <c r="T207" s="250">
        <f>SUMPRODUCT((SC!$A$2:$A$34=$A207)*(SCEmp=T$1),SC!$F$2:$Z$34)</f>
        <v>0</v>
      </c>
      <c r="U207" s="250">
        <f>SUMPRODUCT((SC!$A$2:$A$34=$A207)*(SCEmp=U$1),SC!$F$2:$Z$34)</f>
        <v>0</v>
      </c>
      <c r="V207" s="250">
        <f>SUMPRODUCT((SC!$A$2:$A$34=$A207)*(SCEmp=V$1),SC!$F$2:$Z$34)</f>
        <v>0</v>
      </c>
      <c r="W207" s="250">
        <f>SUMPRODUCT((SC!$A$2:$A$34=$A207)*(SCEmp=W$1),SC!$F$2:$Z$34)</f>
        <v>0</v>
      </c>
      <c r="X207" s="250">
        <f>SUMPRODUCT((SC!$A$2:$A$34=$A207)*(SCEmp=X$1),SC!$F$2:$Z$34)</f>
        <v>0</v>
      </c>
      <c r="Y207" s="250">
        <f>SUMPRODUCT((SC!$A$2:$A$34=$A207)*(SCEmp=Y$1),SC!$F$2:$Z$34)</f>
        <v>0</v>
      </c>
      <c r="Z207" s="250">
        <f>SUMPRODUCT((SC!$A$2:$A$34=$A207)*(SCEmp=Z$1),SC!$F$2:$Z$34)</f>
        <v>0</v>
      </c>
      <c r="AA207" s="250">
        <f>SUMPRODUCT((SC!$A$2:$A$34=$A207)*(SCEmp=AA$1),SC!$F$2:$Z$34)</f>
        <v>0</v>
      </c>
      <c r="AB207" s="250">
        <f>SUMPRODUCT((SC!$A$2:$A$34=$A207)*(SCEmp=AB$1),SC!$F$2:$Z$34)</f>
        <v>0</v>
      </c>
      <c r="AC207" s="250">
        <f>SUMPRODUCT((SC!$A$2:$A$34=$A207)*(SCEmp=AC$1),SC!$F$2:$Z$34)</f>
        <v>0</v>
      </c>
      <c r="AD207" s="250">
        <f>SUMPRODUCT((SC!$A$2:$A$34=$A207)*(SCEmp=AD$1),SC!$F$2:$Z$34)</f>
        <v>0</v>
      </c>
      <c r="AE207" s="250">
        <f>SUMPRODUCT((SC!$A$2:$A$34=$A207)*(SCEmp=AE$1),SC!$F$2:$Z$34)</f>
        <v>0</v>
      </c>
      <c r="AF207" s="250">
        <f>SUMPRODUCT((SC!$A$2:$A$34=$A207)*(SCEmp=AF$1),SC!$F$2:$Z$34)</f>
        <v>0</v>
      </c>
      <c r="AG207" s="250">
        <f>SUMPRODUCT((SC!$A$2:$A$34=$A207)*(SCEmp=AG$1),SC!$F$2:$Z$34)</f>
        <v>0</v>
      </c>
      <c r="AH207" s="250">
        <f>SUMPRODUCT((SC!$A$2:$A$34=$A207)*(SCEmp=AH$1),SC!$F$2:$Z$34)</f>
        <v>0</v>
      </c>
      <c r="AI207" s="250">
        <f>SUMPRODUCT((SC!$A$2:$A$34=$A207)*(SCEmp=AI$1),SC!$F$2:$Z$34)</f>
        <v>0</v>
      </c>
      <c r="AJ207" s="250">
        <f>SUMPRODUCT((SC!$A$2:$A$34=$A207)*(SCEmp=AJ$1),SC!$F$2:$Z$34)</f>
        <v>0</v>
      </c>
      <c r="AK207" s="250">
        <f>SUMPRODUCT((SC!$A$2:$A$34=$A207)*(SCEmp=AK$1),SC!$F$2:$Z$34)</f>
        <v>0</v>
      </c>
      <c r="AL207" s="250">
        <f>SUMPRODUCT((SC!$A$2:$A$34=$A207)*(SCEmp=AL$1),SC!$F$2:$Z$34)</f>
        <v>0</v>
      </c>
      <c r="AM207" s="250">
        <f>SUMPRODUCT((SC!$A$2:$A$34=$A207)*(SCEmp=AM$1),SC!$F$2:$Z$34)</f>
        <v>0</v>
      </c>
      <c r="AN207" s="250">
        <f>SUMPRODUCT((SC!$A$2:$A$34=$A207)*(SCEmp=AN$1),SC!$F$2:$Z$34)</f>
        <v>0</v>
      </c>
      <c r="AO207" s="250">
        <f>SUMPRODUCT((SC!$A$2:$A$34=$A207)*(SCEmp=AO$1),SC!$F$2:$Z$34)</f>
        <v>0</v>
      </c>
      <c r="AP207" s="250">
        <f>SUMPRODUCT((SC!$A$2:$A$34=$A207)*(SCEmp=AP$1),SC!$F$2:$Z$34)</f>
        <v>0</v>
      </c>
      <c r="AQ207" s="250">
        <f>SUMPRODUCT((SC!$A$2:$A$34=$A207)*(SCEmp=AQ$1),SC!$F$2:$Z$34)</f>
        <v>0</v>
      </c>
      <c r="AR207" s="250">
        <f>SUMPRODUCT((SC!$A$2:$A$34=$A207)*(SCEmp=AR$1),SC!$F$2:$Z$34)</f>
        <v>0</v>
      </c>
      <c r="AS207" s="250">
        <f>SUMPRODUCT((SC!$A$2:$A$34=$A207)*(SCEmp=AS$1),SC!$F$2:$Z$34)</f>
        <v>0</v>
      </c>
      <c r="AT207" s="250">
        <f>SUMPRODUCT((SC!$A$2:$A$34=$A207)*(SCEmp=AT$1),SC!$F$2:$Z$34)</f>
        <v>0</v>
      </c>
      <c r="AU207" s="250">
        <f>SUMPRODUCT((SC!$A$2:$A$34=$A207)*(SCEmp=AU$1),SC!$F$2:$Z$34)</f>
        <v>0</v>
      </c>
      <c r="AV207" s="250">
        <f>SUMPRODUCT((SC!$A$2:$A$34=$A207)*(SCEmp=AV$1),SC!$F$2:$Z$34)</f>
        <v>0</v>
      </c>
      <c r="AW207" s="250">
        <f>SUMPRODUCT((SC!$A$2:$A$34=$A207)*(SCEmp=AW$1),SC!$F$2:$Z$34)</f>
        <v>0</v>
      </c>
      <c r="AX207" s="467">
        <f>SUMPRODUCT((SC!$A$2:$A$34=$A207)*(SCEmp=AX$1),SC!$F$2:$Z$34)</f>
        <v>0</v>
      </c>
    </row>
    <row r="208" spans="1:50" s="271" customFormat="1" x14ac:dyDescent="0.2">
      <c r="A208" s="262">
        <f t="shared" si="76"/>
        <v>42552</v>
      </c>
      <c r="B208" s="263" t="s">
        <v>87</v>
      </c>
      <c r="C208" s="264">
        <f t="shared" ref="C208:AN208" si="95">IF(SUM(C197:C207)&gt;8,SUM(C197:C207)-8,0)+IF(SUM(C197:C207)&gt;12,SUM(C197:C207)-12,0)</f>
        <v>0</v>
      </c>
      <c r="D208" s="265">
        <f t="shared" si="95"/>
        <v>0</v>
      </c>
      <c r="E208" s="265">
        <f t="shared" si="95"/>
        <v>0</v>
      </c>
      <c r="F208" s="265">
        <f t="shared" si="95"/>
        <v>0</v>
      </c>
      <c r="G208" s="265">
        <f t="shared" si="95"/>
        <v>0</v>
      </c>
      <c r="H208" s="265">
        <f t="shared" si="95"/>
        <v>0</v>
      </c>
      <c r="I208" s="265">
        <f t="shared" si="95"/>
        <v>0</v>
      </c>
      <c r="J208" s="265">
        <f t="shared" si="95"/>
        <v>0</v>
      </c>
      <c r="K208" s="265">
        <f t="shared" si="95"/>
        <v>0</v>
      </c>
      <c r="L208" s="265">
        <f t="shared" si="95"/>
        <v>0</v>
      </c>
      <c r="M208" s="265">
        <f t="shared" si="95"/>
        <v>0</v>
      </c>
      <c r="N208" s="265">
        <f t="shared" si="95"/>
        <v>0</v>
      </c>
      <c r="O208" s="265">
        <f t="shared" si="95"/>
        <v>0</v>
      </c>
      <c r="P208" s="265">
        <f t="shared" si="95"/>
        <v>0</v>
      </c>
      <c r="Q208" s="265">
        <f t="shared" si="95"/>
        <v>0</v>
      </c>
      <c r="R208" s="265">
        <f t="shared" si="95"/>
        <v>0</v>
      </c>
      <c r="S208" s="265">
        <f t="shared" si="95"/>
        <v>0</v>
      </c>
      <c r="T208" s="265">
        <f t="shared" si="95"/>
        <v>0</v>
      </c>
      <c r="U208" s="265">
        <f t="shared" si="95"/>
        <v>0</v>
      </c>
      <c r="V208" s="265">
        <f t="shared" si="95"/>
        <v>0</v>
      </c>
      <c r="W208" s="265">
        <f t="shared" si="95"/>
        <v>0</v>
      </c>
      <c r="X208" s="265">
        <f t="shared" si="95"/>
        <v>0</v>
      </c>
      <c r="Y208" s="265">
        <f t="shared" si="95"/>
        <v>0</v>
      </c>
      <c r="Z208" s="265">
        <f t="shared" si="95"/>
        <v>0</v>
      </c>
      <c r="AA208" s="265">
        <f t="shared" si="95"/>
        <v>0</v>
      </c>
      <c r="AB208" s="265">
        <f t="shared" si="95"/>
        <v>0</v>
      </c>
      <c r="AC208" s="265">
        <f t="shared" si="95"/>
        <v>0</v>
      </c>
      <c r="AD208" s="265">
        <f t="shared" si="95"/>
        <v>0</v>
      </c>
      <c r="AE208" s="265">
        <f t="shared" si="95"/>
        <v>0</v>
      </c>
      <c r="AF208" s="265">
        <f t="shared" si="95"/>
        <v>0</v>
      </c>
      <c r="AG208" s="265">
        <f t="shared" si="95"/>
        <v>0</v>
      </c>
      <c r="AH208" s="265">
        <f t="shared" si="95"/>
        <v>0</v>
      </c>
      <c r="AI208" s="265">
        <f t="shared" si="95"/>
        <v>0</v>
      </c>
      <c r="AJ208" s="265">
        <f t="shared" si="95"/>
        <v>0</v>
      </c>
      <c r="AK208" s="265">
        <f t="shared" si="95"/>
        <v>0</v>
      </c>
      <c r="AL208" s="265">
        <f t="shared" si="95"/>
        <v>0</v>
      </c>
      <c r="AM208" s="265">
        <f t="shared" si="95"/>
        <v>0</v>
      </c>
      <c r="AN208" s="265">
        <f t="shared" si="95"/>
        <v>0</v>
      </c>
      <c r="AO208" s="265">
        <f t="shared" ref="AO208:AU208" si="96">IF(SUM(AO197:AO207)&gt;8,SUM(AO197:AO207)-8,0)+IF(SUM(AO197:AO207)&gt;12,SUM(AO197:AO207)-12,0)</f>
        <v>0</v>
      </c>
      <c r="AP208" s="265">
        <f t="shared" si="96"/>
        <v>0</v>
      </c>
      <c r="AQ208" s="265">
        <f t="shared" si="96"/>
        <v>0</v>
      </c>
      <c r="AR208" s="265">
        <f t="shared" si="96"/>
        <v>0</v>
      </c>
      <c r="AS208" s="265">
        <f t="shared" si="96"/>
        <v>0</v>
      </c>
      <c r="AT208" s="265">
        <f t="shared" si="96"/>
        <v>0</v>
      </c>
      <c r="AU208" s="265">
        <f t="shared" si="96"/>
        <v>0</v>
      </c>
      <c r="AV208" s="265">
        <f t="shared" ref="AV208:AW208" si="97">IF(SUM(AV197:AV207)&gt;8,SUM(AV197:AV207)-8,0)+IF(SUM(AV197:AV207)&gt;12,SUM(AV197:AV207)-12,0)</f>
        <v>0</v>
      </c>
      <c r="AW208" s="265">
        <f t="shared" si="97"/>
        <v>0</v>
      </c>
      <c r="AX208" s="469">
        <f>IF(SUM(AX197:AX207)&gt;8,SUM(AX197:AX207)-8,0)+IF(SUM(AX197:AX207)&gt;12,SUM(AX197:AX207)-12,0)</f>
        <v>0</v>
      </c>
    </row>
    <row r="209" spans="1:50" s="271" customFormat="1" x14ac:dyDescent="0.2">
      <c r="A209" s="266">
        <f t="shared" si="76"/>
        <v>42552</v>
      </c>
      <c r="B209" s="267" t="s">
        <v>86</v>
      </c>
      <c r="C209" s="268">
        <f t="shared" ref="C209:AN209" si="98">IFERROR((C$211*SUM(C197:C204)+C$212*SUM(C205:C207))/SUM(C197:C207)/2,0)*C208</f>
        <v>0</v>
      </c>
      <c r="D209" s="269">
        <f t="shared" si="98"/>
        <v>0</v>
      </c>
      <c r="E209" s="269">
        <f t="shared" si="98"/>
        <v>0</v>
      </c>
      <c r="F209" s="269">
        <f t="shared" si="98"/>
        <v>0</v>
      </c>
      <c r="G209" s="269">
        <f t="shared" si="98"/>
        <v>0</v>
      </c>
      <c r="H209" s="269">
        <f t="shared" si="98"/>
        <v>0</v>
      </c>
      <c r="I209" s="269">
        <f t="shared" si="98"/>
        <v>0</v>
      </c>
      <c r="J209" s="269">
        <f t="shared" si="98"/>
        <v>0</v>
      </c>
      <c r="K209" s="269">
        <f t="shared" si="98"/>
        <v>0</v>
      </c>
      <c r="L209" s="269">
        <f t="shared" si="98"/>
        <v>0</v>
      </c>
      <c r="M209" s="269">
        <f t="shared" si="98"/>
        <v>0</v>
      </c>
      <c r="N209" s="269">
        <f t="shared" si="98"/>
        <v>0</v>
      </c>
      <c r="O209" s="269">
        <f t="shared" si="98"/>
        <v>0</v>
      </c>
      <c r="P209" s="269">
        <f t="shared" si="98"/>
        <v>0</v>
      </c>
      <c r="Q209" s="269">
        <f t="shared" si="98"/>
        <v>0</v>
      </c>
      <c r="R209" s="269">
        <f t="shared" si="98"/>
        <v>0</v>
      </c>
      <c r="S209" s="269">
        <f t="shared" si="98"/>
        <v>0</v>
      </c>
      <c r="T209" s="269">
        <f t="shared" si="98"/>
        <v>0</v>
      </c>
      <c r="U209" s="269">
        <f t="shared" si="98"/>
        <v>0</v>
      </c>
      <c r="V209" s="269">
        <f t="shared" si="98"/>
        <v>0</v>
      </c>
      <c r="W209" s="269">
        <f t="shared" si="98"/>
        <v>0</v>
      </c>
      <c r="X209" s="269">
        <f t="shared" si="98"/>
        <v>0</v>
      </c>
      <c r="Y209" s="269">
        <f t="shared" si="98"/>
        <v>0</v>
      </c>
      <c r="Z209" s="269">
        <f t="shared" si="98"/>
        <v>0</v>
      </c>
      <c r="AA209" s="269">
        <f t="shared" si="98"/>
        <v>0</v>
      </c>
      <c r="AB209" s="269">
        <f t="shared" si="98"/>
        <v>0</v>
      </c>
      <c r="AC209" s="269">
        <f t="shared" si="98"/>
        <v>0</v>
      </c>
      <c r="AD209" s="269">
        <f t="shared" si="98"/>
        <v>0</v>
      </c>
      <c r="AE209" s="269">
        <f t="shared" si="98"/>
        <v>0</v>
      </c>
      <c r="AF209" s="269">
        <f t="shared" si="98"/>
        <v>0</v>
      </c>
      <c r="AG209" s="269">
        <f t="shared" si="98"/>
        <v>0</v>
      </c>
      <c r="AH209" s="269">
        <f t="shared" si="98"/>
        <v>0</v>
      </c>
      <c r="AI209" s="269">
        <f t="shared" si="98"/>
        <v>0</v>
      </c>
      <c r="AJ209" s="269">
        <f t="shared" si="98"/>
        <v>0</v>
      </c>
      <c r="AK209" s="269">
        <f t="shared" si="98"/>
        <v>0</v>
      </c>
      <c r="AL209" s="269">
        <f t="shared" si="98"/>
        <v>0</v>
      </c>
      <c r="AM209" s="269">
        <f t="shared" si="98"/>
        <v>0</v>
      </c>
      <c r="AN209" s="269">
        <f t="shared" si="98"/>
        <v>0</v>
      </c>
      <c r="AO209" s="269">
        <f t="shared" ref="AO209:AU209" si="99">IFERROR((AO$211*SUM(AO197:AO204)+AO$212*SUM(AO205:AO207))/SUM(AO197:AO207)/2,0)*AO208</f>
        <v>0</v>
      </c>
      <c r="AP209" s="269">
        <f t="shared" si="99"/>
        <v>0</v>
      </c>
      <c r="AQ209" s="269">
        <f t="shared" si="99"/>
        <v>0</v>
      </c>
      <c r="AR209" s="269">
        <f t="shared" si="99"/>
        <v>0</v>
      </c>
      <c r="AS209" s="269">
        <f t="shared" si="99"/>
        <v>0</v>
      </c>
      <c r="AT209" s="269">
        <f t="shared" si="99"/>
        <v>0</v>
      </c>
      <c r="AU209" s="269">
        <f t="shared" si="99"/>
        <v>0</v>
      </c>
      <c r="AV209" s="269">
        <f t="shared" ref="AV209:AW209" si="100">IFERROR((AV$211*SUM(AV197:AV204)+AV$212*SUM(AV205:AV207))/SUM(AV197:AV207)/2,0)*AV208</f>
        <v>0</v>
      </c>
      <c r="AW209" s="269">
        <f t="shared" si="100"/>
        <v>0</v>
      </c>
      <c r="AX209" s="470">
        <f>IFERROR((AX$211*SUM(AX197:AX204)+AX$212*SUM(AX205:AX207))/SUM(AX197:AX207)/2,0)*AX208</f>
        <v>0</v>
      </c>
    </row>
    <row r="210" spans="1:50" s="271" customFormat="1" ht="12" thickBot="1" x14ac:dyDescent="0.25">
      <c r="A210" s="272"/>
      <c r="B210" s="273"/>
      <c r="C210" s="274"/>
      <c r="D210" s="270"/>
      <c r="E210" s="270"/>
      <c r="F210" s="270"/>
      <c r="G210" s="270"/>
      <c r="H210" s="270"/>
      <c r="I210" s="270"/>
      <c r="J210" s="270"/>
      <c r="K210" s="270"/>
      <c r="L210" s="270"/>
      <c r="M210" s="270"/>
      <c r="N210" s="270"/>
      <c r="O210" s="270"/>
      <c r="P210" s="270"/>
      <c r="Q210" s="270"/>
      <c r="R210" s="270"/>
      <c r="S210" s="270"/>
      <c r="T210" s="270"/>
      <c r="U210" s="270"/>
      <c r="V210" s="270"/>
      <c r="W210" s="270"/>
      <c r="X210" s="270"/>
      <c r="Y210" s="270"/>
      <c r="Z210" s="270"/>
      <c r="AA210" s="270"/>
      <c r="AB210" s="270"/>
      <c r="AC210" s="270"/>
      <c r="AD210" s="270"/>
      <c r="AE210" s="270"/>
      <c r="AF210" s="270"/>
      <c r="AG210" s="270"/>
      <c r="AH210" s="270"/>
      <c r="AI210" s="270"/>
      <c r="AJ210" s="270"/>
      <c r="AK210" s="270"/>
      <c r="AL210" s="270"/>
      <c r="AM210" s="270"/>
      <c r="AN210" s="270"/>
      <c r="AO210" s="270"/>
      <c r="AP210" s="270"/>
      <c r="AQ210" s="270"/>
      <c r="AR210" s="270"/>
      <c r="AS210" s="270"/>
      <c r="AT210" s="270"/>
      <c r="AU210" s="270"/>
      <c r="AV210" s="270"/>
      <c r="AW210" s="270"/>
      <c r="AX210" s="471"/>
    </row>
    <row r="211" spans="1:50" s="271" customFormat="1" x14ac:dyDescent="0.2">
      <c r="A211" s="275" t="s">
        <v>82</v>
      </c>
      <c r="B211" s="276" t="s">
        <v>83</v>
      </c>
      <c r="C211" s="277">
        <f>SUMIF(Total!$Z:$Z,C$1,Total!$B:$B)</f>
        <v>10</v>
      </c>
      <c r="D211" s="278">
        <f>SUMIF(Total!$Z:$Z,D$1,Total!$B:$B)</f>
        <v>10</v>
      </c>
      <c r="E211" s="278">
        <f>SUMIF(Total!$Z:$Z,E$1,Total!$B:$B)</f>
        <v>10</v>
      </c>
      <c r="F211" s="278">
        <f>SUMIF(Total!$Z:$Z,F$1,Total!$B:$B)</f>
        <v>10</v>
      </c>
      <c r="G211" s="278">
        <f>SUMIF(Total!$Z:$Z,G$1,Total!$B:$B)</f>
        <v>10</v>
      </c>
      <c r="H211" s="278">
        <f>SUMIF(Total!$Z:$Z,H$1,Total!$B:$B)</f>
        <v>10</v>
      </c>
      <c r="I211" s="278">
        <f>SUMIF(Total!$Z:$Z,I$1,Total!$B:$B)</f>
        <v>10</v>
      </c>
      <c r="J211" s="278">
        <f>SUMIF(Total!$Z:$Z,J$1,Total!$B:$B)</f>
        <v>10</v>
      </c>
      <c r="K211" s="278">
        <f>SUMIF(Total!$Z:$Z,K$1,Total!$B:$B)</f>
        <v>10</v>
      </c>
      <c r="L211" s="278">
        <f>SUMIF(Total!$Z:$Z,L$1,Total!$B:$B)</f>
        <v>10</v>
      </c>
      <c r="M211" s="278">
        <f>SUMIF(Total!$Z:$Z,M$1,Total!$B:$B)</f>
        <v>0</v>
      </c>
      <c r="N211" s="278">
        <f>SUMIF(Total!$Z:$Z,N$1,Total!$B:$B)</f>
        <v>10</v>
      </c>
      <c r="O211" s="278">
        <f>SUMIF(Total!$Z:$Z,O$1,Total!$B:$B)</f>
        <v>10</v>
      </c>
      <c r="P211" s="278">
        <f>SUMIF(Total!$Z:$Z,P$1,Total!$B:$B)</f>
        <v>10</v>
      </c>
      <c r="Q211" s="278">
        <f>SUMIF(Total!$Z:$Z,Q$1,Total!$B:$B)</f>
        <v>10</v>
      </c>
      <c r="R211" s="278">
        <f>SUMIF(Total!$Z:$Z,R$1,Total!$B:$B)</f>
        <v>10</v>
      </c>
      <c r="S211" s="278">
        <f>SUMIF(Total!$Z:$Z,S$1,Total!$B:$B)</f>
        <v>10</v>
      </c>
      <c r="T211" s="278">
        <f>SUMIF(Total!$Z:$Z,T$1,Total!$B:$B)</f>
        <v>10</v>
      </c>
      <c r="U211" s="278">
        <f>SUMIF(Total!$Z:$Z,U$1,Total!$B:$B)</f>
        <v>0</v>
      </c>
      <c r="V211" s="278">
        <f>SUMIF(Total!$Z:$Z,V$1,Total!$B:$B)</f>
        <v>10</v>
      </c>
      <c r="W211" s="278">
        <f>SUMIF(Total!$Z:$Z,W$1,Total!$B:$B)</f>
        <v>10</v>
      </c>
      <c r="X211" s="278">
        <f>SUMIF(Total!$Z:$Z,X$1,Total!$B:$B)</f>
        <v>10</v>
      </c>
      <c r="Y211" s="278">
        <f>SUMIF(Total!$Z:$Z,Y$1,Total!$B:$B)</f>
        <v>10</v>
      </c>
      <c r="Z211" s="278">
        <f>SUMIF(Total!$Z:$Z,Z$1,Total!$B:$B)</f>
        <v>10</v>
      </c>
      <c r="AA211" s="278">
        <f>SUMIF(Total!$Z:$Z,AA$1,Total!$B:$B)</f>
        <v>10</v>
      </c>
      <c r="AB211" s="278">
        <f>SUMIF(Total!$Z:$Z,AB$1,Total!$B:$B)</f>
        <v>0</v>
      </c>
      <c r="AC211" s="278">
        <f>SUMIF(Total!$Z:$Z,AC$1,Total!$B:$B)</f>
        <v>10</v>
      </c>
      <c r="AD211" s="278">
        <f>SUMIF(Total!$Z:$Z,AD$1,Total!$B:$B)</f>
        <v>10</v>
      </c>
      <c r="AE211" s="278">
        <f>SUMIF(Total!$Z:$Z,AE$1,Total!$B:$B)</f>
        <v>10</v>
      </c>
      <c r="AF211" s="278">
        <f>SUMIF(Total!$Z:$Z,AF$1,Total!$B:$B)</f>
        <v>10</v>
      </c>
      <c r="AG211" s="278">
        <f>SUMIF(Total!$Z:$Z,AG$1,Total!$B:$B)</f>
        <v>10</v>
      </c>
      <c r="AH211" s="278">
        <f>SUMIF(Total!$Z:$Z,AH$1,Total!$B:$B)</f>
        <v>10</v>
      </c>
      <c r="AI211" s="278">
        <f>SUMIF(Total!$Z:$Z,AI$1,Total!$B:$B)</f>
        <v>10</v>
      </c>
      <c r="AJ211" s="278">
        <f>SUMIF(Total!$Z:$Z,AJ$1,Total!$B:$B)</f>
        <v>10</v>
      </c>
      <c r="AK211" s="278">
        <f>SUMIF(Total!$Z:$Z,AK$1,Total!$B:$B)</f>
        <v>10</v>
      </c>
      <c r="AL211" s="278">
        <f>SUMIF(Total!$Z:$Z,AL$1,Total!$B:$B)</f>
        <v>0</v>
      </c>
      <c r="AM211" s="278">
        <f>SUMIF(Total!$Z:$Z,AM$1,Total!$B:$B)</f>
        <v>0</v>
      </c>
      <c r="AN211" s="278">
        <f>SUMIF(Total!$Z:$Z,AN$1,Total!$B:$B)</f>
        <v>0</v>
      </c>
      <c r="AO211" s="278">
        <f>SUMIF(Total!$Z:$Z,AO$1,Total!$B:$B)</f>
        <v>0</v>
      </c>
      <c r="AP211" s="278">
        <f>SUMIF(Total!$Z:$Z,AP$1,Total!$B:$B)</f>
        <v>0</v>
      </c>
      <c r="AQ211" s="278">
        <f>SUMIF(Total!$Z:$Z,AQ$1,Total!$B:$B)</f>
        <v>0</v>
      </c>
      <c r="AR211" s="278">
        <f>SUMIF(Total!$Z:$Z,AR$1,Total!$B:$B)</f>
        <v>0</v>
      </c>
      <c r="AS211" s="278">
        <f>SUMIF(Total!$Z:$Z,AS$1,Total!$B:$B)</f>
        <v>0</v>
      </c>
      <c r="AT211" s="278">
        <f>SUMIF(Total!$Z:$Z,AT$1,Total!$B:$B)</f>
        <v>0</v>
      </c>
      <c r="AU211" s="278">
        <f>SUMIF(Total!$Z:$Z,AU$1,Total!$B:$B)</f>
        <v>0</v>
      </c>
      <c r="AV211" s="278">
        <f>SUMIF(Total!$Z:$Z,AV$1,Total!$B:$B)</f>
        <v>0</v>
      </c>
      <c r="AW211" s="278">
        <f>SUMIF(Total!$Z:$Z,AW$1,Total!$B:$B)</f>
        <v>0</v>
      </c>
      <c r="AX211" s="472">
        <f>SUMIF(Total!$Z:$Z,AX$1,Total!$B:$B)</f>
        <v>0</v>
      </c>
    </row>
    <row r="212" spans="1:50" s="271" customFormat="1" ht="12" thickBot="1" x14ac:dyDescent="0.25">
      <c r="A212" s="279" t="s">
        <v>79</v>
      </c>
      <c r="B212" s="280" t="s">
        <v>84</v>
      </c>
      <c r="C212" s="281">
        <f>SUMIF(Total!$Z:$Z,C$1,Total!$C:$C)</f>
        <v>13.5</v>
      </c>
      <c r="D212" s="282">
        <f>SUMIF(Total!$Z:$Z,D$1,Total!$C:$C)</f>
        <v>13.5</v>
      </c>
      <c r="E212" s="282">
        <f>SUMIF(Total!$Z:$Z,E$1,Total!$C:$C)</f>
        <v>13.5</v>
      </c>
      <c r="F212" s="282">
        <f>SUMIF(Total!$Z:$Z,F$1,Total!$C:$C)</f>
        <v>13.5</v>
      </c>
      <c r="G212" s="282">
        <f>SUMIF(Total!$Z:$Z,G$1,Total!$C:$C)</f>
        <v>13.5</v>
      </c>
      <c r="H212" s="282">
        <f>SUMIF(Total!$Z:$Z,H$1,Total!$C:$C)</f>
        <v>13.5</v>
      </c>
      <c r="I212" s="282">
        <f>SUMIF(Total!$Z:$Z,I$1,Total!$C:$C)</f>
        <v>13.5</v>
      </c>
      <c r="J212" s="282">
        <f>SUMIF(Total!$Z:$Z,J$1,Total!$C:$C)</f>
        <v>13.5</v>
      </c>
      <c r="K212" s="282">
        <f>SUMIF(Total!$Z:$Z,K$1,Total!$C:$C)</f>
        <v>13.5</v>
      </c>
      <c r="L212" s="282">
        <f>SUMIF(Total!$Z:$Z,L$1,Total!$C:$C)</f>
        <v>13.5</v>
      </c>
      <c r="M212" s="282">
        <f>SUMIF(Total!$Z:$Z,M$1,Total!$C:$C)</f>
        <v>0</v>
      </c>
      <c r="N212" s="282">
        <f>SUMIF(Total!$Z:$Z,N$1,Total!$C:$C)</f>
        <v>13.5</v>
      </c>
      <c r="O212" s="282">
        <f>SUMIF(Total!$Z:$Z,O$1,Total!$C:$C)</f>
        <v>13.5</v>
      </c>
      <c r="P212" s="282">
        <f>SUMIF(Total!$Z:$Z,P$1,Total!$C:$C)</f>
        <v>13.5</v>
      </c>
      <c r="Q212" s="282">
        <f>SUMIF(Total!$Z:$Z,Q$1,Total!$C:$C)</f>
        <v>13.5</v>
      </c>
      <c r="R212" s="282">
        <f>SUMIF(Total!$Z:$Z,R$1,Total!$C:$C)</f>
        <v>13.5</v>
      </c>
      <c r="S212" s="282">
        <f>SUMIF(Total!$Z:$Z,S$1,Total!$C:$C)</f>
        <v>13.5</v>
      </c>
      <c r="T212" s="282">
        <f>SUMIF(Total!$Z:$Z,T$1,Total!$C:$C)</f>
        <v>13.5</v>
      </c>
      <c r="U212" s="282">
        <f>SUMIF(Total!$Z:$Z,U$1,Total!$C:$C)</f>
        <v>0</v>
      </c>
      <c r="V212" s="282">
        <f>SUMIF(Total!$Z:$Z,V$1,Total!$C:$C)</f>
        <v>13.5</v>
      </c>
      <c r="W212" s="282">
        <f>SUMIF(Total!$Z:$Z,W$1,Total!$C:$C)</f>
        <v>13.5</v>
      </c>
      <c r="X212" s="282">
        <f>SUMIF(Total!$Z:$Z,X$1,Total!$C:$C)</f>
        <v>13.5</v>
      </c>
      <c r="Y212" s="282">
        <f>SUMIF(Total!$Z:$Z,Y$1,Total!$C:$C)</f>
        <v>13.5</v>
      </c>
      <c r="Z212" s="282">
        <f>SUMIF(Total!$Z:$Z,Z$1,Total!$C:$C)</f>
        <v>13.5</v>
      </c>
      <c r="AA212" s="282">
        <f>SUMIF(Total!$Z:$Z,AA$1,Total!$C:$C)</f>
        <v>13.5</v>
      </c>
      <c r="AB212" s="282">
        <f>SUMIF(Total!$Z:$Z,AB$1,Total!$C:$C)</f>
        <v>0</v>
      </c>
      <c r="AC212" s="282">
        <f>SUMIF(Total!$Z:$Z,AC$1,Total!$C:$C)</f>
        <v>13.5</v>
      </c>
      <c r="AD212" s="282">
        <f>SUMIF(Total!$Z:$Z,AD$1,Total!$C:$C)</f>
        <v>13.5</v>
      </c>
      <c r="AE212" s="282">
        <f>SUMIF(Total!$Z:$Z,AE$1,Total!$C:$C)</f>
        <v>13.5</v>
      </c>
      <c r="AF212" s="282">
        <f>SUMIF(Total!$Z:$Z,AF$1,Total!$C:$C)</f>
        <v>13.5</v>
      </c>
      <c r="AG212" s="282">
        <f>SUMIF(Total!$Z:$Z,AG$1,Total!$C:$C)</f>
        <v>13.5</v>
      </c>
      <c r="AH212" s="282">
        <f>SUMIF(Total!$Z:$Z,AH$1,Total!$C:$C)</f>
        <v>13.5</v>
      </c>
      <c r="AI212" s="282">
        <f>SUMIF(Total!$Z:$Z,AI$1,Total!$C:$C)</f>
        <v>13.5</v>
      </c>
      <c r="AJ212" s="282">
        <f>SUMIF(Total!$Z:$Z,AJ$1,Total!$C:$C)</f>
        <v>13.5</v>
      </c>
      <c r="AK212" s="282">
        <f>SUMIF(Total!$Z:$Z,AK$1,Total!$C:$C)</f>
        <v>13.5</v>
      </c>
      <c r="AL212" s="282">
        <f>SUMIF(Total!$Z:$Z,AL$1,Total!$C:$C)</f>
        <v>0</v>
      </c>
      <c r="AM212" s="282">
        <f>SUMIF(Total!$Z:$Z,AM$1,Total!$C:$C)</f>
        <v>0</v>
      </c>
      <c r="AN212" s="282">
        <f>SUMIF(Total!$Z:$Z,AN$1,Total!$C:$C)</f>
        <v>0</v>
      </c>
      <c r="AO212" s="282">
        <f>SUMIF(Total!$Z:$Z,AO$1,Total!$C:$C)</f>
        <v>0</v>
      </c>
      <c r="AP212" s="282">
        <f>SUMIF(Total!$Z:$Z,AP$1,Total!$C:$C)</f>
        <v>0</v>
      </c>
      <c r="AQ212" s="282">
        <f>SUMIF(Total!$Z:$Z,AQ$1,Total!$C:$C)</f>
        <v>0</v>
      </c>
      <c r="AR212" s="282">
        <f>SUMIF(Total!$Z:$Z,AR$1,Total!$C:$C)</f>
        <v>0</v>
      </c>
      <c r="AS212" s="282">
        <f>SUMIF(Total!$Z:$Z,AS$1,Total!$C:$C)</f>
        <v>0</v>
      </c>
      <c r="AT212" s="282">
        <f>SUMIF(Total!$Z:$Z,AT$1,Total!$C:$C)</f>
        <v>0</v>
      </c>
      <c r="AU212" s="282">
        <f>SUMIF(Total!$Z:$Z,AU$1,Total!$C:$C)</f>
        <v>0</v>
      </c>
      <c r="AV212" s="282">
        <f>SUMIF(Total!$Z:$Z,AV$1,Total!$C:$C)</f>
        <v>0</v>
      </c>
      <c r="AW212" s="282">
        <f>SUMIF(Total!$Z:$Z,AW$1,Total!$C:$C)</f>
        <v>0</v>
      </c>
      <c r="AX212" s="473">
        <f>SUMIF(Total!$Z:$Z,AX$1,Total!$C:$C)</f>
        <v>0</v>
      </c>
    </row>
    <row r="213" spans="1:50" s="271" customFormat="1" ht="12" thickBot="1" x14ac:dyDescent="0.25">
      <c r="A213" s="272"/>
      <c r="B213" s="273"/>
      <c r="C213" s="274"/>
      <c r="D213" s="270"/>
      <c r="E213" s="270"/>
      <c r="F213" s="270"/>
      <c r="G213" s="270"/>
      <c r="H213" s="270"/>
      <c r="I213" s="270"/>
      <c r="J213" s="270"/>
      <c r="K213" s="270"/>
      <c r="L213" s="270"/>
      <c r="M213" s="270"/>
      <c r="N213" s="270"/>
      <c r="O213" s="270"/>
      <c r="P213" s="270"/>
      <c r="Q213" s="270"/>
      <c r="R213" s="270"/>
      <c r="S213" s="270"/>
      <c r="T213" s="270"/>
      <c r="U213" s="270"/>
      <c r="V213" s="270"/>
      <c r="W213" s="270"/>
      <c r="X213" s="270"/>
      <c r="Y213" s="270"/>
      <c r="Z213" s="270"/>
      <c r="AA213" s="270"/>
      <c r="AB213" s="270"/>
      <c r="AC213" s="270"/>
      <c r="AD213" s="270"/>
      <c r="AE213" s="270"/>
      <c r="AF213" s="270"/>
      <c r="AG213" s="270"/>
      <c r="AH213" s="270"/>
      <c r="AI213" s="270"/>
      <c r="AJ213" s="270"/>
      <c r="AK213" s="270"/>
      <c r="AL213" s="270"/>
      <c r="AM213" s="270"/>
      <c r="AN213" s="270"/>
      <c r="AO213" s="270"/>
      <c r="AP213" s="270"/>
      <c r="AQ213" s="270"/>
      <c r="AR213" s="270"/>
      <c r="AS213" s="270"/>
      <c r="AT213" s="270"/>
      <c r="AU213" s="270"/>
      <c r="AV213" s="270"/>
      <c r="AW213" s="270"/>
      <c r="AX213" s="471"/>
    </row>
    <row r="214" spans="1:50" s="271" customFormat="1" ht="12" thickBot="1" x14ac:dyDescent="0.25">
      <c r="A214" s="283" t="s">
        <v>4</v>
      </c>
      <c r="B214" s="284">
        <f>SUM(C214:AX214)</f>
        <v>147.16153943377151</v>
      </c>
      <c r="C214" s="285">
        <f t="shared" ref="C214:AU214" si="101">SUM(C14,C27,C40,C53,C66,C79,C92,C105,C118,C131,C144,C157,C170,C183,C196,C209)</f>
        <v>0</v>
      </c>
      <c r="D214" s="284">
        <f t="shared" si="101"/>
        <v>0</v>
      </c>
      <c r="E214" s="284">
        <f t="shared" si="101"/>
        <v>0</v>
      </c>
      <c r="F214" s="284">
        <f t="shared" si="101"/>
        <v>0</v>
      </c>
      <c r="G214" s="284">
        <f t="shared" si="101"/>
        <v>0</v>
      </c>
      <c r="H214" s="284">
        <f t="shared" si="101"/>
        <v>0</v>
      </c>
      <c r="I214" s="284">
        <f t="shared" si="101"/>
        <v>0</v>
      </c>
      <c r="J214" s="284">
        <f t="shared" si="101"/>
        <v>21.25</v>
      </c>
      <c r="K214" s="284">
        <f t="shared" si="101"/>
        <v>0</v>
      </c>
      <c r="L214" s="284">
        <f t="shared" si="101"/>
        <v>0</v>
      </c>
      <c r="M214" s="284">
        <f t="shared" si="101"/>
        <v>0</v>
      </c>
      <c r="N214" s="284">
        <f t="shared" si="101"/>
        <v>22.300000000000004</v>
      </c>
      <c r="O214" s="284">
        <f t="shared" si="101"/>
        <v>0</v>
      </c>
      <c r="P214" s="284">
        <f t="shared" si="101"/>
        <v>1.25</v>
      </c>
      <c r="Q214" s="284">
        <f t="shared" si="101"/>
        <v>0</v>
      </c>
      <c r="R214" s="284">
        <f t="shared" si="101"/>
        <v>0</v>
      </c>
      <c r="S214" s="284">
        <f t="shared" si="101"/>
        <v>0</v>
      </c>
      <c r="T214" s="284">
        <f t="shared" si="101"/>
        <v>0</v>
      </c>
      <c r="U214" s="284">
        <f t="shared" si="101"/>
        <v>0</v>
      </c>
      <c r="V214" s="284">
        <f t="shared" si="101"/>
        <v>0</v>
      </c>
      <c r="W214" s="284">
        <f t="shared" si="101"/>
        <v>17.5</v>
      </c>
      <c r="X214" s="284">
        <f t="shared" si="101"/>
        <v>0</v>
      </c>
      <c r="Y214" s="284">
        <f t="shared" si="101"/>
        <v>0</v>
      </c>
      <c r="Z214" s="284">
        <f t="shared" si="101"/>
        <v>2.5</v>
      </c>
      <c r="AA214" s="284">
        <f t="shared" si="101"/>
        <v>0</v>
      </c>
      <c r="AB214" s="284">
        <f t="shared" si="101"/>
        <v>0</v>
      </c>
      <c r="AC214" s="284">
        <f t="shared" si="101"/>
        <v>53.361539433771483</v>
      </c>
      <c r="AD214" s="284">
        <f t="shared" si="101"/>
        <v>0</v>
      </c>
      <c r="AE214" s="284">
        <f t="shared" si="101"/>
        <v>26.500000000000004</v>
      </c>
      <c r="AF214" s="284">
        <f t="shared" si="101"/>
        <v>0</v>
      </c>
      <c r="AG214" s="284">
        <f t="shared" si="101"/>
        <v>0</v>
      </c>
      <c r="AH214" s="284">
        <f t="shared" si="101"/>
        <v>2.5</v>
      </c>
      <c r="AI214" s="284">
        <f t="shared" si="101"/>
        <v>0</v>
      </c>
      <c r="AJ214" s="284">
        <f t="shared" si="101"/>
        <v>0</v>
      </c>
      <c r="AK214" s="284">
        <f t="shared" si="101"/>
        <v>0</v>
      </c>
      <c r="AL214" s="284">
        <f t="shared" si="101"/>
        <v>0</v>
      </c>
      <c r="AM214" s="284">
        <f t="shared" si="101"/>
        <v>0</v>
      </c>
      <c r="AN214" s="284">
        <f t="shared" si="101"/>
        <v>0</v>
      </c>
      <c r="AO214" s="284">
        <f t="shared" si="101"/>
        <v>0</v>
      </c>
      <c r="AP214" s="284">
        <f t="shared" si="101"/>
        <v>0</v>
      </c>
      <c r="AQ214" s="284">
        <f t="shared" si="101"/>
        <v>0</v>
      </c>
      <c r="AR214" s="284">
        <f t="shared" si="101"/>
        <v>0</v>
      </c>
      <c r="AS214" s="284">
        <f t="shared" si="101"/>
        <v>0</v>
      </c>
      <c r="AT214" s="284">
        <f t="shared" si="101"/>
        <v>0</v>
      </c>
      <c r="AU214" s="284">
        <f t="shared" si="101"/>
        <v>0</v>
      </c>
      <c r="AV214" s="284">
        <f t="shared" ref="AV214:AW214" si="102">SUM(AV14,AV27,AV40,AV53,AV66,AV79,AV92,AV105,AV118,AV131,AV144,AV157,AV170,AV183,AV196,AV209)</f>
        <v>0</v>
      </c>
      <c r="AW214" s="284">
        <f t="shared" si="102"/>
        <v>0</v>
      </c>
      <c r="AX214" s="474">
        <f>SUM(AX14,AX27,AX40,AX53,AX66,AX79,AX92,AX105,AX118,AX131,AX144,AX157,AX170,AX183,AX196,AX209)</f>
        <v>0</v>
      </c>
    </row>
    <row r="215" spans="1:50" s="271" customFormat="1" x14ac:dyDescent="0.2">
      <c r="A215" s="286"/>
      <c r="B215" s="246"/>
      <c r="C215" s="287"/>
      <c r="D215" s="287"/>
      <c r="E215" s="287"/>
      <c r="F215" s="287"/>
      <c r="G215" s="287"/>
      <c r="H215" s="287"/>
      <c r="I215" s="287"/>
      <c r="J215" s="287"/>
      <c r="K215" s="287"/>
      <c r="L215" s="287"/>
      <c r="M215" s="287"/>
      <c r="N215" s="287"/>
      <c r="O215" s="287"/>
      <c r="P215" s="287"/>
      <c r="Q215" s="287"/>
      <c r="R215" s="287"/>
      <c r="S215" s="287"/>
      <c r="T215" s="287"/>
      <c r="U215" s="287"/>
      <c r="V215" s="287"/>
      <c r="W215" s="287"/>
      <c r="X215" s="287"/>
      <c r="Y215" s="287"/>
      <c r="Z215" s="287"/>
      <c r="AA215" s="287"/>
      <c r="AB215" s="287"/>
      <c r="AC215" s="287"/>
      <c r="AD215" s="287"/>
      <c r="AE215" s="287"/>
      <c r="AF215" s="287"/>
      <c r="AG215" s="287"/>
      <c r="AH215" s="287"/>
      <c r="AI215" s="287"/>
      <c r="AJ215" s="287"/>
    </row>
    <row r="216" spans="1:50" s="271" customFormat="1" x14ac:dyDescent="0.2">
      <c r="A216" s="286"/>
      <c r="B216" s="246"/>
      <c r="C216" s="246"/>
      <c r="D216" s="246"/>
      <c r="E216" s="246"/>
      <c r="F216" s="246"/>
      <c r="G216" s="246"/>
      <c r="H216" s="246"/>
      <c r="I216" s="246"/>
      <c r="J216" s="246"/>
      <c r="K216" s="246"/>
      <c r="L216" s="246"/>
      <c r="M216" s="246"/>
      <c r="N216" s="246"/>
      <c r="O216" s="246"/>
      <c r="P216" s="246"/>
      <c r="Q216" s="246"/>
      <c r="R216" s="246"/>
      <c r="S216" s="246"/>
      <c r="T216" s="246"/>
      <c r="U216" s="246"/>
      <c r="V216" s="246"/>
      <c r="W216" s="246"/>
      <c r="X216" s="246"/>
      <c r="Y216" s="246"/>
      <c r="Z216" s="246"/>
      <c r="AA216" s="246"/>
      <c r="AB216" s="246"/>
      <c r="AC216" s="246"/>
      <c r="AD216" s="246"/>
      <c r="AE216" s="246"/>
      <c r="AF216" s="246"/>
      <c r="AG216" s="246"/>
      <c r="AH216" s="246"/>
      <c r="AI216" s="246"/>
      <c r="AJ216" s="246"/>
    </row>
    <row r="217" spans="1:50" s="271" customFormat="1" x14ac:dyDescent="0.2">
      <c r="A217" s="286"/>
      <c r="B217" s="246"/>
      <c r="C217" s="246"/>
      <c r="D217" s="246"/>
      <c r="E217" s="246"/>
      <c r="F217" s="246"/>
      <c r="G217" s="246"/>
      <c r="H217" s="246"/>
      <c r="I217" s="246"/>
      <c r="J217" s="246"/>
      <c r="K217" s="246"/>
      <c r="L217" s="246"/>
      <c r="M217" s="246"/>
      <c r="N217" s="246"/>
      <c r="O217" s="246"/>
      <c r="P217" s="246"/>
      <c r="Q217" s="246"/>
      <c r="R217" s="246"/>
      <c r="S217" s="246"/>
      <c r="T217" s="246"/>
      <c r="U217" s="246"/>
      <c r="V217" s="246"/>
      <c r="W217" s="246"/>
      <c r="X217" s="246"/>
      <c r="Y217" s="246"/>
      <c r="Z217" s="246"/>
      <c r="AA217" s="246"/>
      <c r="AB217" s="246"/>
      <c r="AC217" s="246"/>
      <c r="AD217" s="246"/>
      <c r="AE217" s="246"/>
      <c r="AF217" s="246"/>
      <c r="AG217" s="246"/>
      <c r="AH217" s="246"/>
      <c r="AI217" s="246"/>
      <c r="AJ217" s="246"/>
    </row>
    <row r="218" spans="1:50" s="271" customFormat="1" x14ac:dyDescent="0.2">
      <c r="A218" s="286"/>
      <c r="B218" s="246"/>
      <c r="C218" s="246"/>
      <c r="D218" s="246"/>
      <c r="E218" s="246"/>
      <c r="F218" s="246"/>
      <c r="G218" s="246"/>
      <c r="H218" s="246"/>
      <c r="I218" s="246"/>
      <c r="J218" s="246"/>
      <c r="K218" s="246"/>
      <c r="L218" s="246"/>
      <c r="M218" s="246"/>
      <c r="N218" s="246"/>
      <c r="O218" s="246"/>
      <c r="P218" s="246"/>
      <c r="Q218" s="246"/>
      <c r="R218" s="246"/>
      <c r="S218" s="246"/>
      <c r="T218" s="246"/>
      <c r="U218" s="246"/>
      <c r="V218" s="246"/>
      <c r="W218" s="246"/>
      <c r="X218" s="246"/>
      <c r="Y218" s="246"/>
      <c r="Z218" s="246"/>
      <c r="AA218" s="246"/>
      <c r="AB218" s="246"/>
      <c r="AC218" s="246"/>
      <c r="AD218" s="246"/>
      <c r="AE218" s="246"/>
      <c r="AF218" s="246"/>
      <c r="AG218" s="246"/>
      <c r="AH218" s="246"/>
      <c r="AI218" s="246"/>
      <c r="AJ218" s="246"/>
    </row>
    <row r="219" spans="1:50" s="271" customFormat="1" x14ac:dyDescent="0.2">
      <c r="A219" s="286"/>
      <c r="B219" s="246"/>
      <c r="C219" s="246"/>
      <c r="D219" s="246"/>
      <c r="E219" s="246"/>
      <c r="F219" s="246"/>
      <c r="G219" s="246"/>
      <c r="H219" s="246"/>
      <c r="I219" s="246"/>
      <c r="J219" s="246"/>
      <c r="K219" s="246"/>
      <c r="L219" s="246"/>
      <c r="M219" s="246"/>
      <c r="N219" s="246"/>
      <c r="O219" s="246"/>
      <c r="P219" s="246"/>
      <c r="Q219" s="246"/>
      <c r="R219" s="246"/>
      <c r="S219" s="246"/>
      <c r="T219" s="246"/>
      <c r="U219" s="246"/>
      <c r="V219" s="246"/>
      <c r="W219" s="246"/>
      <c r="X219" s="246"/>
      <c r="Y219" s="246"/>
      <c r="Z219" s="246"/>
      <c r="AA219" s="246"/>
      <c r="AB219" s="246"/>
      <c r="AC219" s="246"/>
      <c r="AD219" s="246"/>
      <c r="AE219" s="246"/>
      <c r="AF219" s="246"/>
      <c r="AG219" s="246"/>
      <c r="AH219" s="246"/>
      <c r="AI219" s="246"/>
      <c r="AJ219" s="246"/>
    </row>
    <row r="220" spans="1:50" s="271" customFormat="1" x14ac:dyDescent="0.2">
      <c r="A220" s="286"/>
      <c r="B220" s="246"/>
      <c r="C220" s="246"/>
      <c r="D220" s="246"/>
      <c r="E220" s="246"/>
      <c r="F220" s="246"/>
      <c r="G220" s="246"/>
      <c r="H220" s="246"/>
      <c r="I220" s="246"/>
      <c r="J220" s="246"/>
      <c r="K220" s="246"/>
      <c r="L220" s="246"/>
      <c r="M220" s="246"/>
      <c r="N220" s="246"/>
      <c r="O220" s="246"/>
      <c r="P220" s="246"/>
      <c r="Q220" s="246"/>
      <c r="R220" s="246"/>
      <c r="S220" s="246"/>
      <c r="T220" s="246"/>
      <c r="U220" s="246"/>
      <c r="V220" s="246"/>
      <c r="W220" s="246"/>
      <c r="X220" s="246"/>
      <c r="Y220" s="246"/>
      <c r="Z220" s="246"/>
      <c r="AA220" s="246"/>
      <c r="AB220" s="246"/>
      <c r="AC220" s="246"/>
      <c r="AD220" s="246"/>
      <c r="AE220" s="246"/>
      <c r="AF220" s="246"/>
      <c r="AG220" s="246"/>
      <c r="AH220" s="246"/>
      <c r="AI220" s="246"/>
      <c r="AJ220" s="246"/>
    </row>
    <row r="221" spans="1:50" s="271" customFormat="1" x14ac:dyDescent="0.2">
      <c r="A221" s="286"/>
      <c r="B221" s="246"/>
      <c r="C221" s="246"/>
      <c r="D221" s="246"/>
      <c r="E221" s="246"/>
      <c r="F221" s="246"/>
      <c r="G221" s="246"/>
      <c r="H221" s="246"/>
      <c r="I221" s="246"/>
      <c r="J221" s="246"/>
      <c r="K221" s="246"/>
      <c r="L221" s="246"/>
      <c r="M221" s="246"/>
      <c r="N221" s="246"/>
      <c r="O221" s="246"/>
      <c r="P221" s="246"/>
      <c r="Q221" s="246"/>
      <c r="R221" s="246"/>
      <c r="S221" s="246"/>
      <c r="T221" s="246"/>
      <c r="U221" s="246"/>
      <c r="V221" s="246"/>
      <c r="W221" s="246"/>
      <c r="X221" s="246"/>
      <c r="Y221" s="246"/>
      <c r="Z221" s="246"/>
      <c r="AA221" s="246"/>
      <c r="AB221" s="246"/>
      <c r="AC221" s="246"/>
      <c r="AD221" s="246"/>
      <c r="AE221" s="246"/>
      <c r="AF221" s="246"/>
      <c r="AG221" s="246"/>
      <c r="AH221" s="246"/>
      <c r="AI221" s="246"/>
      <c r="AJ221" s="246"/>
    </row>
    <row r="222" spans="1:50" s="271" customFormat="1" x14ac:dyDescent="0.2">
      <c r="A222" s="286"/>
      <c r="B222" s="246"/>
      <c r="C222" s="246"/>
      <c r="D222" s="246"/>
      <c r="E222" s="246"/>
      <c r="F222" s="246"/>
      <c r="G222" s="246"/>
      <c r="H222" s="246"/>
      <c r="I222" s="246"/>
      <c r="J222" s="246"/>
      <c r="K222" s="246"/>
      <c r="L222" s="246"/>
      <c r="M222" s="246"/>
      <c r="N222" s="246"/>
      <c r="O222" s="246"/>
      <c r="P222" s="246"/>
      <c r="Q222" s="246"/>
      <c r="R222" s="246"/>
      <c r="S222" s="246"/>
      <c r="T222" s="246"/>
      <c r="U222" s="246"/>
      <c r="V222" s="246"/>
      <c r="W222" s="246"/>
      <c r="X222" s="246"/>
      <c r="Y222" s="246"/>
      <c r="Z222" s="246"/>
      <c r="AA222" s="246"/>
      <c r="AB222" s="246"/>
      <c r="AC222" s="246"/>
      <c r="AD222" s="246"/>
      <c r="AE222" s="246"/>
      <c r="AF222" s="246"/>
      <c r="AG222" s="246"/>
      <c r="AH222" s="246"/>
      <c r="AI222" s="246"/>
      <c r="AJ222" s="246"/>
    </row>
    <row r="223" spans="1:50" s="271" customFormat="1" x14ac:dyDescent="0.2">
      <c r="A223" s="286"/>
      <c r="B223" s="246"/>
      <c r="C223" s="246"/>
      <c r="D223" s="246"/>
      <c r="E223" s="246"/>
      <c r="F223" s="246"/>
      <c r="G223" s="246"/>
      <c r="H223" s="246"/>
      <c r="I223" s="246"/>
      <c r="J223" s="246"/>
      <c r="K223" s="246"/>
      <c r="L223" s="246"/>
      <c r="M223" s="246"/>
      <c r="N223" s="246"/>
      <c r="O223" s="246"/>
      <c r="P223" s="246"/>
      <c r="Q223" s="246"/>
      <c r="R223" s="246"/>
      <c r="S223" s="246"/>
      <c r="T223" s="246"/>
      <c r="U223" s="246"/>
      <c r="V223" s="246"/>
      <c r="W223" s="246"/>
      <c r="X223" s="246"/>
      <c r="Y223" s="246"/>
      <c r="Z223" s="246"/>
      <c r="AA223" s="246"/>
      <c r="AB223" s="246"/>
      <c r="AC223" s="246"/>
      <c r="AD223" s="246"/>
      <c r="AE223" s="246"/>
      <c r="AF223" s="246"/>
      <c r="AG223" s="246"/>
      <c r="AH223" s="246"/>
      <c r="AI223" s="246"/>
      <c r="AJ223" s="246"/>
    </row>
    <row r="224" spans="1:50" s="271" customFormat="1" x14ac:dyDescent="0.2">
      <c r="A224" s="286"/>
      <c r="B224" s="246"/>
      <c r="C224" s="246"/>
      <c r="D224" s="246"/>
      <c r="E224" s="246"/>
      <c r="F224" s="246"/>
      <c r="G224" s="246"/>
      <c r="H224" s="246"/>
      <c r="I224" s="246"/>
      <c r="J224" s="246"/>
      <c r="K224" s="246"/>
      <c r="L224" s="246"/>
      <c r="M224" s="246"/>
      <c r="N224" s="246"/>
      <c r="O224" s="246"/>
      <c r="P224" s="246"/>
      <c r="Q224" s="246"/>
      <c r="R224" s="246"/>
      <c r="S224" s="246"/>
      <c r="T224" s="246"/>
      <c r="U224" s="246"/>
      <c r="V224" s="246"/>
      <c r="W224" s="246"/>
      <c r="X224" s="246"/>
      <c r="Y224" s="246"/>
      <c r="Z224" s="246"/>
      <c r="AA224" s="246"/>
      <c r="AB224" s="246"/>
      <c r="AC224" s="246"/>
      <c r="AD224" s="246"/>
      <c r="AE224" s="246"/>
      <c r="AF224" s="246"/>
      <c r="AG224" s="246"/>
      <c r="AH224" s="246"/>
      <c r="AI224" s="246"/>
      <c r="AJ224" s="246"/>
    </row>
    <row r="225" spans="1:36" s="271" customFormat="1" x14ac:dyDescent="0.2">
      <c r="A225" s="286"/>
      <c r="B225" s="246"/>
      <c r="C225" s="246"/>
      <c r="D225" s="246"/>
      <c r="E225" s="246"/>
      <c r="F225" s="246"/>
      <c r="G225" s="246"/>
      <c r="H225" s="246"/>
      <c r="I225" s="246"/>
      <c r="J225" s="246"/>
      <c r="K225" s="246"/>
      <c r="L225" s="246"/>
      <c r="M225" s="246"/>
      <c r="N225" s="246"/>
      <c r="O225" s="246"/>
      <c r="P225" s="246"/>
      <c r="Q225" s="246"/>
      <c r="R225" s="246"/>
      <c r="S225" s="246"/>
      <c r="T225" s="246"/>
      <c r="U225" s="246"/>
      <c r="V225" s="246"/>
      <c r="W225" s="246"/>
      <c r="X225" s="246"/>
      <c r="Y225" s="246"/>
      <c r="Z225" s="246"/>
      <c r="AA225" s="246"/>
      <c r="AB225" s="246"/>
      <c r="AC225" s="246"/>
      <c r="AD225" s="246"/>
      <c r="AE225" s="246"/>
      <c r="AF225" s="246"/>
      <c r="AG225" s="246"/>
      <c r="AH225" s="246"/>
      <c r="AI225" s="246"/>
      <c r="AJ225" s="246"/>
    </row>
    <row r="226" spans="1:36" s="271" customFormat="1" x14ac:dyDescent="0.2">
      <c r="A226" s="286"/>
      <c r="B226" s="246"/>
      <c r="C226" s="246"/>
      <c r="D226" s="246"/>
      <c r="E226" s="246"/>
      <c r="F226" s="246"/>
      <c r="G226" s="246"/>
      <c r="H226" s="246"/>
      <c r="I226" s="246"/>
      <c r="J226" s="246"/>
      <c r="K226" s="246"/>
      <c r="L226" s="246"/>
      <c r="M226" s="246"/>
      <c r="N226" s="246"/>
      <c r="O226" s="246"/>
      <c r="P226" s="246"/>
      <c r="Q226" s="246"/>
      <c r="R226" s="246"/>
      <c r="S226" s="246"/>
      <c r="T226" s="246"/>
      <c r="U226" s="246"/>
      <c r="V226" s="246"/>
      <c r="W226" s="246"/>
      <c r="X226" s="246"/>
      <c r="Y226" s="246"/>
      <c r="Z226" s="246"/>
      <c r="AA226" s="246"/>
      <c r="AB226" s="246"/>
      <c r="AC226" s="246"/>
      <c r="AD226" s="246"/>
      <c r="AE226" s="246"/>
      <c r="AF226" s="246"/>
      <c r="AG226" s="246"/>
      <c r="AH226" s="246"/>
      <c r="AI226" s="246"/>
      <c r="AJ226" s="246"/>
    </row>
    <row r="227" spans="1:36" s="271" customFormat="1" x14ac:dyDescent="0.2">
      <c r="A227" s="286"/>
      <c r="B227" s="246"/>
      <c r="C227" s="246"/>
      <c r="D227" s="246"/>
      <c r="E227" s="246"/>
      <c r="F227" s="246"/>
      <c r="G227" s="246"/>
      <c r="H227" s="246"/>
      <c r="I227" s="246"/>
      <c r="J227" s="246"/>
      <c r="K227" s="246"/>
      <c r="L227" s="246"/>
      <c r="M227" s="246"/>
      <c r="N227" s="246"/>
      <c r="O227" s="246"/>
      <c r="P227" s="246"/>
      <c r="Q227" s="246"/>
      <c r="R227" s="246"/>
      <c r="S227" s="246"/>
      <c r="T227" s="246"/>
      <c r="U227" s="246"/>
      <c r="V227" s="246"/>
      <c r="W227" s="246"/>
      <c r="X227" s="246"/>
      <c r="Y227" s="246"/>
      <c r="Z227" s="246"/>
      <c r="AA227" s="246"/>
      <c r="AB227" s="246"/>
      <c r="AC227" s="246"/>
      <c r="AD227" s="246"/>
      <c r="AE227" s="246"/>
      <c r="AF227" s="246"/>
      <c r="AG227" s="246"/>
      <c r="AH227" s="246"/>
      <c r="AI227" s="246"/>
      <c r="AJ227" s="246"/>
    </row>
    <row r="228" spans="1:36" s="271" customFormat="1" x14ac:dyDescent="0.2">
      <c r="A228" s="286"/>
      <c r="B228" s="246"/>
      <c r="C228" s="246"/>
      <c r="D228" s="246"/>
      <c r="E228" s="246"/>
      <c r="F228" s="246"/>
      <c r="G228" s="246"/>
      <c r="H228" s="246"/>
      <c r="I228" s="246"/>
      <c r="J228" s="246"/>
      <c r="K228" s="246"/>
      <c r="L228" s="246"/>
      <c r="M228" s="246"/>
      <c r="N228" s="246"/>
      <c r="O228" s="246"/>
      <c r="P228" s="246"/>
      <c r="Q228" s="246"/>
      <c r="R228" s="246"/>
      <c r="S228" s="246"/>
      <c r="T228" s="246"/>
      <c r="U228" s="246"/>
      <c r="V228" s="246"/>
      <c r="W228" s="246"/>
      <c r="X228" s="246"/>
      <c r="Y228" s="246"/>
      <c r="Z228" s="246"/>
      <c r="AA228" s="246"/>
      <c r="AB228" s="246"/>
      <c r="AC228" s="246"/>
      <c r="AD228" s="246"/>
      <c r="AE228" s="246"/>
      <c r="AF228" s="246"/>
      <c r="AG228" s="246"/>
      <c r="AH228" s="246"/>
      <c r="AI228" s="246"/>
      <c r="AJ228" s="246"/>
    </row>
    <row r="229" spans="1:36" s="271" customFormat="1" x14ac:dyDescent="0.2">
      <c r="A229" s="286"/>
      <c r="B229" s="246"/>
      <c r="C229" s="246"/>
      <c r="D229" s="246"/>
      <c r="E229" s="246"/>
      <c r="F229" s="246"/>
      <c r="G229" s="246"/>
      <c r="H229" s="246"/>
      <c r="I229" s="246"/>
      <c r="J229" s="246"/>
      <c r="K229" s="246"/>
      <c r="L229" s="246"/>
      <c r="M229" s="246"/>
      <c r="N229" s="246"/>
      <c r="O229" s="246"/>
      <c r="P229" s="246"/>
      <c r="Q229" s="246"/>
      <c r="R229" s="246"/>
      <c r="S229" s="246"/>
      <c r="T229" s="246"/>
      <c r="U229" s="246"/>
      <c r="V229" s="246"/>
      <c r="W229" s="246"/>
      <c r="X229" s="246"/>
      <c r="Y229" s="246"/>
      <c r="Z229" s="246"/>
      <c r="AA229" s="246"/>
      <c r="AB229" s="246"/>
      <c r="AC229" s="246"/>
      <c r="AD229" s="246"/>
      <c r="AE229" s="246"/>
      <c r="AF229" s="246"/>
      <c r="AG229" s="246"/>
      <c r="AH229" s="246"/>
      <c r="AI229" s="246"/>
      <c r="AJ229" s="246"/>
    </row>
    <row r="230" spans="1:36" s="271" customFormat="1" x14ac:dyDescent="0.2">
      <c r="A230" s="286"/>
      <c r="B230" s="246"/>
      <c r="C230" s="246"/>
      <c r="D230" s="246"/>
      <c r="E230" s="246"/>
      <c r="F230" s="246"/>
      <c r="G230" s="246"/>
      <c r="H230" s="246"/>
      <c r="I230" s="246"/>
      <c r="J230" s="246"/>
      <c r="K230" s="246"/>
      <c r="L230" s="246"/>
      <c r="M230" s="246"/>
      <c r="N230" s="246"/>
      <c r="O230" s="246"/>
      <c r="P230" s="246"/>
      <c r="Q230" s="246"/>
      <c r="R230" s="246"/>
      <c r="S230" s="246"/>
      <c r="T230" s="246"/>
      <c r="U230" s="246"/>
      <c r="V230" s="246"/>
      <c r="W230" s="246"/>
      <c r="X230" s="246"/>
      <c r="Y230" s="246"/>
      <c r="Z230" s="246"/>
      <c r="AA230" s="246"/>
      <c r="AB230" s="246"/>
      <c r="AC230" s="246"/>
      <c r="AD230" s="246"/>
      <c r="AE230" s="246"/>
      <c r="AF230" s="246"/>
      <c r="AG230" s="246"/>
      <c r="AH230" s="246"/>
      <c r="AI230" s="246"/>
      <c r="AJ230" s="246"/>
    </row>
    <row r="231" spans="1:36" s="271" customFormat="1" x14ac:dyDescent="0.2">
      <c r="A231" s="286"/>
      <c r="B231" s="246"/>
      <c r="C231" s="246"/>
      <c r="D231" s="246"/>
      <c r="E231" s="246"/>
      <c r="F231" s="246"/>
      <c r="G231" s="246"/>
      <c r="H231" s="246"/>
      <c r="I231" s="246"/>
      <c r="J231" s="246"/>
      <c r="K231" s="246"/>
      <c r="L231" s="246"/>
      <c r="M231" s="246"/>
      <c r="N231" s="246"/>
      <c r="O231" s="246"/>
      <c r="P231" s="246"/>
      <c r="Q231" s="246"/>
      <c r="R231" s="246"/>
      <c r="S231" s="246"/>
      <c r="T231" s="246"/>
      <c r="U231" s="246"/>
      <c r="V231" s="246"/>
      <c r="W231" s="246"/>
      <c r="X231" s="246"/>
      <c r="Y231" s="246"/>
      <c r="Z231" s="246"/>
      <c r="AA231" s="246"/>
      <c r="AB231" s="246"/>
      <c r="AC231" s="246"/>
      <c r="AD231" s="246"/>
      <c r="AE231" s="246"/>
      <c r="AF231" s="246"/>
      <c r="AG231" s="246"/>
      <c r="AH231" s="246"/>
      <c r="AI231" s="246"/>
      <c r="AJ231" s="246"/>
    </row>
    <row r="232" spans="1:36" s="271" customFormat="1" x14ac:dyDescent="0.2">
      <c r="A232" s="286"/>
      <c r="B232" s="246"/>
      <c r="C232" s="246"/>
      <c r="D232" s="246"/>
      <c r="E232" s="246"/>
      <c r="F232" s="246"/>
      <c r="G232" s="246"/>
      <c r="H232" s="246"/>
      <c r="I232" s="246"/>
      <c r="J232" s="246"/>
      <c r="K232" s="246"/>
      <c r="L232" s="246"/>
      <c r="M232" s="246"/>
      <c r="N232" s="246"/>
      <c r="O232" s="246"/>
      <c r="P232" s="246"/>
      <c r="Q232" s="246"/>
      <c r="R232" s="246"/>
      <c r="S232" s="246"/>
      <c r="T232" s="246"/>
      <c r="U232" s="246"/>
      <c r="V232" s="246"/>
      <c r="W232" s="246"/>
      <c r="X232" s="246"/>
      <c r="Y232" s="246"/>
      <c r="Z232" s="246"/>
      <c r="AA232" s="246"/>
      <c r="AB232" s="246"/>
      <c r="AC232" s="246"/>
      <c r="AD232" s="246"/>
      <c r="AE232" s="246"/>
      <c r="AF232" s="246"/>
      <c r="AG232" s="246"/>
      <c r="AH232" s="246"/>
      <c r="AI232" s="246"/>
      <c r="AJ232" s="246"/>
    </row>
    <row r="233" spans="1:36" s="271" customFormat="1" x14ac:dyDescent="0.2">
      <c r="A233" s="286"/>
      <c r="B233" s="246"/>
      <c r="C233" s="246"/>
      <c r="D233" s="246"/>
      <c r="E233" s="246"/>
      <c r="F233" s="246"/>
      <c r="G233" s="246"/>
      <c r="H233" s="246"/>
      <c r="I233" s="246"/>
      <c r="J233" s="246"/>
      <c r="K233" s="246"/>
      <c r="L233" s="246"/>
      <c r="M233" s="246"/>
      <c r="N233" s="246"/>
      <c r="O233" s="246"/>
      <c r="P233" s="246"/>
      <c r="Q233" s="246"/>
      <c r="R233" s="246"/>
      <c r="S233" s="246"/>
      <c r="T233" s="246"/>
      <c r="U233" s="246"/>
      <c r="V233" s="246"/>
      <c r="W233" s="246"/>
      <c r="X233" s="246"/>
      <c r="Y233" s="246"/>
      <c r="Z233" s="246"/>
      <c r="AA233" s="246"/>
      <c r="AB233" s="246"/>
      <c r="AC233" s="246"/>
      <c r="AD233" s="246"/>
      <c r="AE233" s="246"/>
      <c r="AF233" s="246"/>
      <c r="AG233" s="246"/>
      <c r="AH233" s="246"/>
      <c r="AI233" s="246"/>
      <c r="AJ233" s="246"/>
    </row>
    <row r="234" spans="1:36" s="271" customFormat="1" x14ac:dyDescent="0.2">
      <c r="A234" s="286"/>
      <c r="B234" s="246"/>
      <c r="C234" s="246"/>
      <c r="D234" s="246"/>
      <c r="E234" s="246"/>
      <c r="F234" s="246"/>
      <c r="G234" s="246"/>
      <c r="H234" s="246"/>
      <c r="I234" s="246"/>
      <c r="J234" s="246"/>
      <c r="K234" s="246"/>
      <c r="L234" s="246"/>
      <c r="M234" s="246"/>
      <c r="N234" s="246"/>
      <c r="O234" s="246"/>
      <c r="P234" s="246"/>
      <c r="Q234" s="246"/>
      <c r="R234" s="246"/>
      <c r="S234" s="246"/>
      <c r="T234" s="246"/>
      <c r="U234" s="246"/>
      <c r="V234" s="246"/>
      <c r="W234" s="246"/>
      <c r="X234" s="246"/>
      <c r="Y234" s="246"/>
      <c r="Z234" s="246"/>
      <c r="AA234" s="246"/>
      <c r="AB234" s="246"/>
      <c r="AC234" s="246"/>
      <c r="AD234" s="246"/>
      <c r="AE234" s="246"/>
      <c r="AF234" s="246"/>
      <c r="AG234" s="246"/>
      <c r="AH234" s="246"/>
      <c r="AI234" s="246"/>
      <c r="AJ234" s="246"/>
    </row>
    <row r="235" spans="1:36" s="271" customFormat="1" x14ac:dyDescent="0.2">
      <c r="A235" s="286"/>
      <c r="B235" s="246"/>
      <c r="C235" s="246"/>
      <c r="D235" s="246"/>
      <c r="E235" s="246"/>
      <c r="F235" s="246"/>
      <c r="G235" s="246"/>
      <c r="H235" s="246"/>
      <c r="I235" s="246"/>
      <c r="J235" s="246"/>
      <c r="K235" s="246"/>
      <c r="L235" s="246"/>
      <c r="M235" s="246"/>
      <c r="N235" s="246"/>
      <c r="O235" s="246"/>
      <c r="P235" s="246"/>
      <c r="Q235" s="246"/>
      <c r="R235" s="246"/>
      <c r="S235" s="246"/>
      <c r="T235" s="246"/>
      <c r="U235" s="246"/>
      <c r="V235" s="246"/>
      <c r="W235" s="246"/>
      <c r="X235" s="246"/>
      <c r="Y235" s="246"/>
      <c r="Z235" s="246"/>
      <c r="AA235" s="246"/>
      <c r="AB235" s="246"/>
      <c r="AC235" s="246"/>
      <c r="AD235" s="246"/>
      <c r="AE235" s="246"/>
      <c r="AF235" s="246"/>
      <c r="AG235" s="246"/>
      <c r="AH235" s="246"/>
      <c r="AI235" s="246"/>
      <c r="AJ235" s="246"/>
    </row>
    <row r="236" spans="1:36" s="271" customFormat="1" x14ac:dyDescent="0.2">
      <c r="A236" s="286"/>
      <c r="B236" s="246"/>
      <c r="C236" s="246"/>
      <c r="D236" s="246"/>
      <c r="E236" s="246"/>
      <c r="F236" s="246"/>
      <c r="G236" s="246"/>
      <c r="H236" s="246"/>
      <c r="I236" s="246"/>
      <c r="J236" s="246"/>
      <c r="K236" s="246"/>
      <c r="L236" s="246"/>
      <c r="M236" s="246"/>
      <c r="N236" s="246"/>
      <c r="O236" s="246"/>
      <c r="P236" s="246"/>
      <c r="Q236" s="246"/>
      <c r="R236" s="246"/>
      <c r="S236" s="246"/>
      <c r="T236" s="246"/>
      <c r="U236" s="246"/>
      <c r="V236" s="246"/>
      <c r="W236" s="246"/>
      <c r="X236" s="246"/>
      <c r="Y236" s="246"/>
      <c r="Z236" s="246"/>
      <c r="AA236" s="246"/>
      <c r="AB236" s="246"/>
      <c r="AC236" s="246"/>
      <c r="AD236" s="246"/>
      <c r="AE236" s="246"/>
      <c r="AF236" s="246"/>
      <c r="AG236" s="246"/>
      <c r="AH236" s="246"/>
      <c r="AI236" s="246"/>
      <c r="AJ236" s="246"/>
    </row>
    <row r="237" spans="1:36" s="271" customFormat="1" x14ac:dyDescent="0.2">
      <c r="A237" s="286"/>
      <c r="B237" s="246"/>
      <c r="C237" s="246"/>
      <c r="D237" s="246"/>
      <c r="E237" s="246"/>
      <c r="F237" s="246"/>
      <c r="G237" s="246"/>
      <c r="H237" s="246"/>
      <c r="I237" s="246"/>
      <c r="J237" s="246"/>
      <c r="K237" s="246"/>
      <c r="L237" s="246"/>
      <c r="M237" s="246"/>
      <c r="N237" s="246"/>
      <c r="O237" s="246"/>
      <c r="P237" s="246"/>
      <c r="Q237" s="246"/>
      <c r="R237" s="246"/>
      <c r="S237" s="246"/>
      <c r="T237" s="246"/>
      <c r="U237" s="246"/>
      <c r="V237" s="246"/>
      <c r="W237" s="246"/>
      <c r="X237" s="246"/>
      <c r="Y237" s="246"/>
      <c r="Z237" s="246"/>
      <c r="AA237" s="246"/>
      <c r="AB237" s="246"/>
      <c r="AC237" s="246"/>
      <c r="AD237" s="246"/>
      <c r="AE237" s="246"/>
      <c r="AF237" s="246"/>
      <c r="AG237" s="246"/>
      <c r="AH237" s="246"/>
      <c r="AI237" s="246"/>
      <c r="AJ237" s="246"/>
    </row>
    <row r="238" spans="1:36" s="271" customFormat="1" x14ac:dyDescent="0.2">
      <c r="A238" s="286"/>
      <c r="B238" s="246"/>
      <c r="C238" s="246"/>
      <c r="D238" s="246"/>
      <c r="E238" s="246"/>
      <c r="F238" s="246"/>
      <c r="G238" s="246"/>
      <c r="H238" s="246"/>
      <c r="I238" s="246"/>
      <c r="J238" s="246"/>
      <c r="K238" s="246"/>
      <c r="L238" s="246"/>
      <c r="M238" s="246"/>
      <c r="N238" s="246"/>
      <c r="O238" s="246"/>
      <c r="P238" s="246"/>
      <c r="Q238" s="246"/>
      <c r="R238" s="246"/>
      <c r="S238" s="246"/>
      <c r="T238" s="246"/>
      <c r="U238" s="246"/>
      <c r="V238" s="246"/>
      <c r="W238" s="246"/>
      <c r="X238" s="246"/>
      <c r="Y238" s="246"/>
      <c r="Z238" s="246"/>
      <c r="AA238" s="246"/>
      <c r="AB238" s="246"/>
      <c r="AC238" s="246"/>
      <c r="AD238" s="246"/>
      <c r="AE238" s="246"/>
      <c r="AF238" s="246"/>
      <c r="AG238" s="246"/>
      <c r="AH238" s="246"/>
      <c r="AI238" s="246"/>
      <c r="AJ238" s="246"/>
    </row>
    <row r="239" spans="1:36" s="271" customFormat="1" x14ac:dyDescent="0.2">
      <c r="A239" s="286"/>
      <c r="B239" s="246"/>
      <c r="C239" s="246"/>
      <c r="D239" s="246"/>
      <c r="E239" s="246"/>
      <c r="F239" s="246"/>
      <c r="G239" s="246"/>
      <c r="H239" s="246"/>
      <c r="I239" s="246"/>
      <c r="J239" s="246"/>
      <c r="K239" s="246"/>
      <c r="L239" s="246"/>
      <c r="M239" s="246"/>
      <c r="N239" s="246"/>
      <c r="O239" s="246"/>
      <c r="P239" s="246"/>
      <c r="Q239" s="246"/>
      <c r="R239" s="246"/>
      <c r="S239" s="246"/>
      <c r="T239" s="246"/>
      <c r="U239" s="246"/>
      <c r="V239" s="246"/>
      <c r="W239" s="246"/>
      <c r="X239" s="246"/>
      <c r="Y239" s="246"/>
      <c r="Z239" s="246"/>
      <c r="AA239" s="246"/>
      <c r="AB239" s="246"/>
      <c r="AC239" s="246"/>
      <c r="AD239" s="246"/>
      <c r="AE239" s="246"/>
      <c r="AF239" s="246"/>
      <c r="AG239" s="246"/>
      <c r="AH239" s="246"/>
      <c r="AI239" s="246"/>
      <c r="AJ239" s="246"/>
    </row>
    <row r="240" spans="1:36" s="271" customFormat="1" x14ac:dyDescent="0.2">
      <c r="A240" s="286"/>
      <c r="B240" s="246"/>
      <c r="C240" s="246"/>
      <c r="D240" s="246"/>
      <c r="E240" s="246"/>
      <c r="F240" s="246"/>
      <c r="G240" s="246"/>
      <c r="H240" s="246"/>
      <c r="I240" s="246"/>
      <c r="J240" s="246"/>
      <c r="K240" s="246"/>
      <c r="L240" s="246"/>
      <c r="M240" s="246"/>
      <c r="N240" s="246"/>
      <c r="O240" s="246"/>
      <c r="P240" s="246"/>
      <c r="Q240" s="246"/>
      <c r="R240" s="246"/>
      <c r="S240" s="246"/>
      <c r="T240" s="246"/>
      <c r="U240" s="246"/>
      <c r="V240" s="246"/>
      <c r="W240" s="246"/>
      <c r="X240" s="246"/>
      <c r="Y240" s="246"/>
      <c r="Z240" s="246"/>
      <c r="AA240" s="246"/>
      <c r="AB240" s="246"/>
      <c r="AC240" s="246"/>
      <c r="AD240" s="246"/>
      <c r="AE240" s="246"/>
      <c r="AF240" s="246"/>
      <c r="AG240" s="246"/>
      <c r="AH240" s="246"/>
      <c r="AI240" s="246"/>
      <c r="AJ240" s="246"/>
    </row>
    <row r="241" spans="1:36" s="271" customFormat="1" x14ac:dyDescent="0.2">
      <c r="A241" s="286"/>
      <c r="B241" s="246"/>
      <c r="C241" s="246"/>
      <c r="D241" s="246"/>
      <c r="E241" s="246"/>
      <c r="F241" s="246"/>
      <c r="G241" s="246"/>
      <c r="H241" s="246"/>
      <c r="I241" s="246"/>
      <c r="J241" s="246"/>
      <c r="K241" s="246"/>
      <c r="L241" s="246"/>
      <c r="M241" s="246"/>
      <c r="N241" s="246"/>
      <c r="O241" s="246"/>
      <c r="P241" s="246"/>
      <c r="Q241" s="246"/>
      <c r="R241" s="246"/>
      <c r="S241" s="246"/>
      <c r="T241" s="246"/>
      <c r="U241" s="246"/>
      <c r="V241" s="246"/>
      <c r="W241" s="246"/>
      <c r="X241" s="246"/>
      <c r="Y241" s="246"/>
      <c r="Z241" s="246"/>
      <c r="AA241" s="246"/>
      <c r="AB241" s="246"/>
      <c r="AC241" s="246"/>
      <c r="AD241" s="246"/>
      <c r="AE241" s="246"/>
      <c r="AF241" s="246"/>
      <c r="AG241" s="246"/>
      <c r="AH241" s="246"/>
      <c r="AI241" s="246"/>
      <c r="AJ241" s="246"/>
    </row>
    <row r="242" spans="1:36" s="271" customFormat="1" x14ac:dyDescent="0.2">
      <c r="A242" s="286"/>
      <c r="B242" s="246"/>
      <c r="C242" s="246"/>
      <c r="D242" s="246"/>
      <c r="E242" s="246"/>
      <c r="F242" s="246"/>
      <c r="G242" s="246"/>
      <c r="H242" s="246"/>
      <c r="I242" s="246"/>
      <c r="J242" s="246"/>
      <c r="K242" s="246"/>
      <c r="L242" s="246"/>
      <c r="M242" s="246"/>
      <c r="N242" s="246"/>
      <c r="O242" s="246"/>
      <c r="P242" s="246"/>
      <c r="Q242" s="246"/>
      <c r="R242" s="246"/>
      <c r="S242" s="246"/>
      <c r="T242" s="246"/>
      <c r="U242" s="246"/>
      <c r="V242" s="246"/>
      <c r="W242" s="246"/>
      <c r="X242" s="246"/>
      <c r="Y242" s="246"/>
      <c r="Z242" s="246"/>
      <c r="AA242" s="246"/>
      <c r="AB242" s="246"/>
      <c r="AC242" s="246"/>
      <c r="AD242" s="246"/>
      <c r="AE242" s="246"/>
      <c r="AF242" s="246"/>
      <c r="AG242" s="246"/>
      <c r="AH242" s="246"/>
      <c r="AI242" s="246"/>
      <c r="AJ242" s="246"/>
    </row>
    <row r="243" spans="1:36" s="271" customFormat="1" x14ac:dyDescent="0.2">
      <c r="A243" s="286"/>
      <c r="B243" s="246"/>
      <c r="C243" s="246"/>
      <c r="D243" s="246"/>
      <c r="E243" s="246"/>
      <c r="F243" s="246"/>
      <c r="G243" s="246"/>
      <c r="H243" s="246"/>
      <c r="I243" s="246"/>
      <c r="J243" s="246"/>
      <c r="K243" s="246"/>
      <c r="L243" s="246"/>
      <c r="M243" s="246"/>
      <c r="N243" s="246"/>
      <c r="O243" s="246"/>
      <c r="P243" s="246"/>
      <c r="Q243" s="246"/>
      <c r="R243" s="246"/>
      <c r="S243" s="246"/>
      <c r="T243" s="246"/>
      <c r="U243" s="246"/>
      <c r="V243" s="246"/>
      <c r="W243" s="246"/>
      <c r="X243" s="246"/>
      <c r="Y243" s="246"/>
      <c r="Z243" s="246"/>
      <c r="AA243" s="246"/>
      <c r="AB243" s="246"/>
      <c r="AC243" s="246"/>
      <c r="AD243" s="246"/>
      <c r="AE243" s="246"/>
      <c r="AF243" s="246"/>
      <c r="AG243" s="246"/>
      <c r="AH243" s="246"/>
      <c r="AI243" s="246"/>
      <c r="AJ243" s="246"/>
    </row>
    <row r="244" spans="1:36" s="271" customFormat="1" x14ac:dyDescent="0.2">
      <c r="A244" s="286"/>
      <c r="B244" s="246"/>
      <c r="C244" s="246"/>
      <c r="D244" s="246"/>
      <c r="E244" s="246"/>
      <c r="F244" s="246"/>
      <c r="G244" s="246"/>
      <c r="H244" s="246"/>
      <c r="I244" s="246"/>
      <c r="J244" s="246"/>
      <c r="K244" s="246"/>
      <c r="L244" s="246"/>
      <c r="M244" s="246"/>
      <c r="N244" s="246"/>
      <c r="O244" s="246"/>
      <c r="P244" s="246"/>
      <c r="Q244" s="246"/>
      <c r="R244" s="246"/>
      <c r="S244" s="246"/>
      <c r="T244" s="246"/>
      <c r="U244" s="246"/>
      <c r="V244" s="246"/>
      <c r="W244" s="246"/>
      <c r="X244" s="246"/>
      <c r="Y244" s="246"/>
      <c r="Z244" s="246"/>
      <c r="AA244" s="246"/>
      <c r="AB244" s="246"/>
      <c r="AC244" s="246"/>
      <c r="AD244" s="246"/>
      <c r="AE244" s="246"/>
      <c r="AF244" s="246"/>
      <c r="AG244" s="246"/>
      <c r="AH244" s="246"/>
      <c r="AI244" s="246"/>
      <c r="AJ244" s="246"/>
    </row>
    <row r="245" spans="1:36" s="288" customFormat="1" x14ac:dyDescent="0.2">
      <c r="A245" s="286"/>
      <c r="B245" s="246"/>
      <c r="C245" s="246"/>
      <c r="D245" s="246"/>
      <c r="E245" s="246"/>
      <c r="F245" s="246"/>
      <c r="G245" s="246"/>
      <c r="H245" s="246"/>
      <c r="I245" s="246"/>
      <c r="J245" s="246"/>
      <c r="K245" s="246"/>
      <c r="L245" s="246"/>
      <c r="M245" s="246"/>
      <c r="N245" s="246"/>
      <c r="O245" s="246"/>
      <c r="P245" s="246"/>
      <c r="Q245" s="246"/>
      <c r="R245" s="246"/>
      <c r="S245" s="246"/>
      <c r="T245" s="246"/>
      <c r="U245" s="246"/>
      <c r="V245" s="246"/>
      <c r="W245" s="246"/>
      <c r="X245" s="246"/>
      <c r="Y245" s="246"/>
      <c r="Z245" s="246"/>
      <c r="AA245" s="246"/>
      <c r="AB245" s="246"/>
      <c r="AC245" s="246"/>
      <c r="AD245" s="246"/>
      <c r="AE245" s="246"/>
      <c r="AF245" s="246"/>
      <c r="AG245" s="246"/>
      <c r="AH245" s="246"/>
      <c r="AI245" s="246"/>
      <c r="AJ245" s="246"/>
    </row>
    <row r="246" spans="1:36" s="271" customFormat="1" x14ac:dyDescent="0.2">
      <c r="A246" s="286"/>
      <c r="B246" s="246"/>
      <c r="C246" s="246"/>
      <c r="D246" s="246"/>
      <c r="E246" s="246"/>
      <c r="F246" s="246"/>
      <c r="G246" s="246"/>
      <c r="H246" s="246"/>
      <c r="I246" s="246"/>
      <c r="J246" s="246"/>
      <c r="K246" s="246"/>
      <c r="L246" s="246"/>
      <c r="M246" s="246"/>
      <c r="N246" s="246"/>
      <c r="O246" s="246"/>
      <c r="P246" s="246"/>
      <c r="Q246" s="246"/>
      <c r="R246" s="246"/>
      <c r="S246" s="246"/>
      <c r="T246" s="246"/>
      <c r="U246" s="246"/>
      <c r="V246" s="246"/>
      <c r="W246" s="246"/>
      <c r="X246" s="246"/>
      <c r="Y246" s="246"/>
      <c r="Z246" s="246"/>
      <c r="AA246" s="246"/>
      <c r="AB246" s="246"/>
      <c r="AC246" s="246"/>
      <c r="AD246" s="246"/>
      <c r="AE246" s="246"/>
      <c r="AF246" s="246"/>
      <c r="AG246" s="246"/>
      <c r="AH246" s="246"/>
      <c r="AI246" s="246"/>
      <c r="AJ246" s="246"/>
    </row>
    <row r="247" spans="1:36" s="273" customFormat="1" x14ac:dyDescent="0.2">
      <c r="A247" s="286"/>
      <c r="B247" s="246"/>
      <c r="C247" s="246"/>
      <c r="D247" s="246"/>
      <c r="E247" s="246"/>
      <c r="F247" s="246"/>
      <c r="G247" s="246"/>
      <c r="H247" s="246"/>
      <c r="I247" s="246"/>
      <c r="J247" s="246"/>
      <c r="K247" s="246"/>
      <c r="L247" s="246"/>
      <c r="M247" s="246"/>
      <c r="N247" s="246"/>
      <c r="O247" s="246"/>
      <c r="P247" s="246"/>
      <c r="Q247" s="246"/>
      <c r="R247" s="246"/>
      <c r="S247" s="246"/>
      <c r="T247" s="246"/>
      <c r="U247" s="246"/>
      <c r="V247" s="246"/>
      <c r="W247" s="246"/>
      <c r="X247" s="246"/>
      <c r="Y247" s="246"/>
      <c r="Z247" s="246"/>
      <c r="AA247" s="246"/>
      <c r="AB247" s="246"/>
      <c r="AC247" s="246"/>
      <c r="AD247" s="246"/>
      <c r="AE247" s="246"/>
      <c r="AF247" s="246"/>
      <c r="AG247" s="246"/>
      <c r="AH247" s="246"/>
      <c r="AI247" s="246"/>
      <c r="AJ247" s="246"/>
    </row>
  </sheetData>
  <sheetProtection algorithmName="SHA-512" hashValue="4hKE9At+b/VIDOrfK6nQam5skK+w08Wi231J3oyw19K2LsacCQujnP650C6TZLrbNIZwQ39zVSlaKD8gvowQcg==" saltValue="7+9JqN7sEKGkahr2AoIWmA==" spinCount="100000" sheet="1" objects="1" scenarios="1"/>
  <dataConsolidate/>
  <customSheetViews>
    <customSheetView guid="{802CA4C3-1A0C-4029-B73F-1EE5B8B22311}" scale="90">
      <pane xSplit="2" ySplit="1" topLeftCell="C79" activePane="bottomRight" state="frozen"/>
      <selection pane="bottomRight" activeCell="BA82" sqref="BA8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4294967294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/>
  </sheetPr>
  <dimension ref="A1:AA247"/>
  <sheetViews>
    <sheetView tabSelected="1" workbookViewId="0">
      <selection activeCell="A39" sqref="A39"/>
    </sheetView>
  </sheetViews>
  <sheetFormatPr defaultColWidth="9.140625" defaultRowHeight="11.25" x14ac:dyDescent="0.2"/>
  <cols>
    <col min="1" max="1" width="12.5703125" style="440" bestFit="1" customWidth="1"/>
    <col min="2" max="2" width="7.5703125" style="440" bestFit="1" customWidth="1"/>
    <col min="3" max="3" width="11.140625" style="440" bestFit="1" customWidth="1"/>
    <col min="4" max="4" width="16" style="440" bestFit="1" customWidth="1"/>
    <col min="5" max="5" width="7.85546875" style="440" bestFit="1" customWidth="1"/>
    <col min="6" max="6" width="7.28515625" style="440" bestFit="1" customWidth="1"/>
    <col min="7" max="7" width="7.7109375" style="440" bestFit="1" customWidth="1"/>
    <col min="8" max="8" width="6.140625" style="443" bestFit="1" customWidth="1"/>
    <col min="9" max="9" width="7.5703125" style="241" customWidth="1"/>
    <col min="10" max="10" width="10.28515625" style="241" bestFit="1" customWidth="1"/>
    <col min="11" max="11" width="8.42578125" style="241" bestFit="1" customWidth="1"/>
    <col min="12" max="12" width="6" style="241" bestFit="1" customWidth="1"/>
    <col min="13" max="13" width="6.5703125" style="411" bestFit="1" customWidth="1"/>
    <col min="14" max="14" width="4" style="409" bestFit="1" customWidth="1"/>
    <col min="15" max="15" width="6.5703125" style="409" bestFit="1" customWidth="1"/>
    <col min="16" max="16" width="6.5703125" style="410" bestFit="1" customWidth="1"/>
    <col min="17" max="18" width="5.7109375" style="241" bestFit="1" customWidth="1"/>
    <col min="19" max="19" width="6.5703125" style="241" bestFit="1" customWidth="1"/>
    <col min="20" max="21" width="5.7109375" style="241" bestFit="1" customWidth="1"/>
    <col min="22" max="22" width="13.28515625" style="62" bestFit="1" customWidth="1"/>
    <col min="23" max="23" width="9.140625" style="241"/>
    <col min="24" max="25" width="9.42578125" style="409" bestFit="1" customWidth="1"/>
    <col min="26" max="26" width="7.7109375" style="410" bestFit="1" customWidth="1"/>
    <col min="27" max="27" width="19.28515625" style="414" bestFit="1" customWidth="1"/>
    <col min="28" max="16384" width="9.140625" style="241"/>
  </cols>
  <sheetData>
    <row r="1" spans="1:27" ht="12" thickBot="1" x14ac:dyDescent="0.25">
      <c r="A1" s="444" t="s">
        <v>69</v>
      </c>
      <c r="B1" s="431" t="s">
        <v>65</v>
      </c>
      <c r="C1" s="431" t="s">
        <v>120</v>
      </c>
      <c r="D1" s="431" t="s">
        <v>121</v>
      </c>
      <c r="E1" s="431" t="s">
        <v>122</v>
      </c>
      <c r="F1" s="431" t="s">
        <v>123</v>
      </c>
      <c r="G1" s="431" t="s">
        <v>124</v>
      </c>
      <c r="H1" s="442" t="s">
        <v>117</v>
      </c>
      <c r="J1" s="300"/>
      <c r="K1" s="301" t="s">
        <v>9</v>
      </c>
      <c r="L1" s="310" t="s">
        <v>77</v>
      </c>
      <c r="M1" s="311" t="s">
        <v>70</v>
      </c>
      <c r="N1" s="312" t="s">
        <v>72</v>
      </c>
      <c r="O1" s="313" t="s">
        <v>29</v>
      </c>
      <c r="P1" s="314" t="s">
        <v>30</v>
      </c>
      <c r="Q1" s="315" t="s">
        <v>31</v>
      </c>
      <c r="R1" s="316" t="s">
        <v>49</v>
      </c>
      <c r="S1" s="570" t="s">
        <v>140</v>
      </c>
      <c r="T1" s="615" t="s">
        <v>155</v>
      </c>
      <c r="U1" s="317" t="s">
        <v>74</v>
      </c>
      <c r="V1" s="623" t="s">
        <v>109</v>
      </c>
      <c r="X1" s="415" t="s">
        <v>111</v>
      </c>
      <c r="Y1" s="415" t="s">
        <v>114</v>
      </c>
      <c r="Z1" s="417" t="s">
        <v>112</v>
      </c>
      <c r="AA1" s="412" t="s">
        <v>65</v>
      </c>
    </row>
    <row r="2" spans="1:27" x14ac:dyDescent="0.2">
      <c r="A2" s="438" t="s">
        <v>240</v>
      </c>
      <c r="B2" s="439">
        <v>42546</v>
      </c>
      <c r="C2" s="440" t="s">
        <v>77</v>
      </c>
      <c r="D2" s="440" t="s">
        <v>238</v>
      </c>
      <c r="E2" s="441">
        <v>0.44791666666666669</v>
      </c>
      <c r="F2" s="441">
        <v>0.79166666666666663</v>
      </c>
      <c r="G2" s="440">
        <v>7.75</v>
      </c>
      <c r="J2" s="302" t="s">
        <v>107</v>
      </c>
      <c r="K2" s="400">
        <f>SUM(G:G)</f>
        <v>1022.3800000000001</v>
      </c>
      <c r="L2" s="401">
        <f>SUMIF($C:$C,"Driver",$G:$G)</f>
        <v>33.200000000000003</v>
      </c>
      <c r="M2" s="401">
        <f>SUMIF($C:$C,"Private Party",$G:$G)</f>
        <v>366.46999999999997</v>
      </c>
      <c r="N2" s="401">
        <f>SUMIF($C:$C,"Parking Control",$G:$G)</f>
        <v>0</v>
      </c>
      <c r="O2" s="401">
        <f>SUMIF($C:$C,"The Firehouse",$G:$G)</f>
        <v>218.5</v>
      </c>
      <c r="P2" s="401">
        <f>SUMIF($C:$C,"Ten22",$G:$G)</f>
        <v>155</v>
      </c>
      <c r="Q2" s="401">
        <f>SUMIF($C:$C,"Raley Field",$G:$G)</f>
        <v>73.75</v>
      </c>
      <c r="R2" s="401">
        <f>SUMIF($C:$C,"Sutter Club",$G:$G)</f>
        <v>32.75</v>
      </c>
      <c r="S2" s="401">
        <f>SUMIF($C:$C,"Rio City Cafe",$G:$G)</f>
        <v>106.46000000000001</v>
      </c>
      <c r="T2" s="401">
        <f>SUMIF($C:$C,"House of Oliver",$G:$G)</f>
        <v>19.75</v>
      </c>
      <c r="U2" s="401">
        <f>SUMIF($C:$C,"Meeting",$G:$G)+SUMIF($C:$C,"Training",$G:$G)</f>
        <v>16.5</v>
      </c>
      <c r="V2" s="624">
        <f>SUM(L2:N2,Q2:U2)</f>
        <v>648.88</v>
      </c>
      <c r="X2" s="409">
        <v>0.57775462962962965</v>
      </c>
      <c r="Y2" s="409">
        <v>0.58401620370370366</v>
      </c>
      <c r="Z2" s="410">
        <f>HRS(X2,Y2)</f>
        <v>0.1502777777777764</v>
      </c>
      <c r="AA2" s="413">
        <v>42541</v>
      </c>
    </row>
    <row r="3" spans="1:27" x14ac:dyDescent="0.2">
      <c r="A3" s="440" t="s">
        <v>240</v>
      </c>
      <c r="B3" s="439">
        <v>42547</v>
      </c>
      <c r="C3" s="440" t="s">
        <v>77</v>
      </c>
      <c r="D3" s="440" t="s">
        <v>238</v>
      </c>
      <c r="E3" s="441">
        <v>0.72916666666666663</v>
      </c>
      <c r="F3" s="441">
        <v>0.79166666666666663</v>
      </c>
      <c r="G3" s="440">
        <v>1.5</v>
      </c>
      <c r="J3" s="302" t="s">
        <v>108</v>
      </c>
      <c r="K3" s="303">
        <f>Total!D52</f>
        <v>648.87999999999988</v>
      </c>
      <c r="L3" s="304">
        <f>Total!G52</f>
        <v>33.200000000000003</v>
      </c>
      <c r="M3" s="304">
        <f>Total!H52</f>
        <v>366.46999999999997</v>
      </c>
      <c r="N3" s="304">
        <f>Total!I52</f>
        <v>0</v>
      </c>
      <c r="O3" s="304">
        <f>Total!J52</f>
        <v>0</v>
      </c>
      <c r="P3" s="304">
        <f>Total!K52</f>
        <v>0</v>
      </c>
      <c r="Q3" s="304">
        <f>Total!L52</f>
        <v>73.75</v>
      </c>
      <c r="R3" s="304">
        <f>Total!M52</f>
        <v>32.75</v>
      </c>
      <c r="S3" s="304">
        <f>Total!N52</f>
        <v>106.46000000000001</v>
      </c>
      <c r="T3" s="304">
        <f>Total!O52</f>
        <v>19.75</v>
      </c>
      <c r="U3" s="304">
        <f>Total!P52</f>
        <v>16.5</v>
      </c>
      <c r="V3" s="625">
        <f>SUM(L3:N3,Q3:U3)</f>
        <v>648.88</v>
      </c>
      <c r="X3" s="409">
        <v>0.75774305555555566</v>
      </c>
      <c r="Y3" s="409">
        <v>0.77105324074074078</v>
      </c>
      <c r="Z3" s="410">
        <f t="shared" ref="Z3:Z15" si="0">HRS(X3,Y3)</f>
        <v>0.31944444444444287</v>
      </c>
      <c r="AA3" s="413">
        <v>42541</v>
      </c>
    </row>
    <row r="4" spans="1:27" ht="12" thickBot="1" x14ac:dyDescent="0.25">
      <c r="A4" s="438" t="s">
        <v>240</v>
      </c>
      <c r="B4" s="439">
        <v>42548</v>
      </c>
      <c r="C4" s="440" t="s">
        <v>77</v>
      </c>
      <c r="D4" s="440" t="s">
        <v>238</v>
      </c>
      <c r="E4" s="441">
        <v>0.89583333333333337</v>
      </c>
      <c r="F4" s="441">
        <v>0.97916666666666663</v>
      </c>
      <c r="G4" s="440">
        <v>2</v>
      </c>
      <c r="J4" s="305" t="s">
        <v>60</v>
      </c>
      <c r="K4" s="306">
        <f>K2-K3</f>
        <v>373.50000000000023</v>
      </c>
      <c r="L4" s="307">
        <f t="shared" ref="L4:U4" si="1">L2-L3</f>
        <v>0</v>
      </c>
      <c r="M4" s="307">
        <f t="shared" si="1"/>
        <v>0</v>
      </c>
      <c r="N4" s="307">
        <f t="shared" si="1"/>
        <v>0</v>
      </c>
      <c r="O4" s="307">
        <f t="shared" si="1"/>
        <v>218.5</v>
      </c>
      <c r="P4" s="307">
        <f t="shared" si="1"/>
        <v>155</v>
      </c>
      <c r="Q4" s="307">
        <f t="shared" si="1"/>
        <v>0</v>
      </c>
      <c r="R4" s="307">
        <f t="shared" si="1"/>
        <v>0</v>
      </c>
      <c r="S4" s="307">
        <f>S2-S3</f>
        <v>0</v>
      </c>
      <c r="T4" s="307">
        <f>T2-T3</f>
        <v>0</v>
      </c>
      <c r="U4" s="307">
        <f t="shared" si="1"/>
        <v>0</v>
      </c>
      <c r="V4" s="626">
        <f>V2-V3</f>
        <v>0</v>
      </c>
      <c r="X4" s="409">
        <v>0.77105324074074078</v>
      </c>
      <c r="Y4" s="409">
        <v>0.78106481481481482</v>
      </c>
      <c r="Z4" s="410">
        <f t="shared" si="0"/>
        <v>0.24027777777777715</v>
      </c>
      <c r="AA4" s="413">
        <v>42541</v>
      </c>
    </row>
    <row r="5" spans="1:27" ht="12" thickBot="1" x14ac:dyDescent="0.25">
      <c r="A5" s="438" t="s">
        <v>240</v>
      </c>
      <c r="B5" s="439">
        <v>42549</v>
      </c>
      <c r="C5" s="440" t="s">
        <v>77</v>
      </c>
      <c r="D5" s="440" t="s">
        <v>238</v>
      </c>
      <c r="E5" s="441">
        <v>0.1875</v>
      </c>
      <c r="F5" s="441">
        <v>0.26874999999999999</v>
      </c>
      <c r="G5" s="440">
        <v>1.95</v>
      </c>
      <c r="M5" s="241"/>
      <c r="N5" s="241"/>
      <c r="O5" s="241"/>
      <c r="P5" s="241"/>
      <c r="X5" s="409">
        <v>0.78106481481481482</v>
      </c>
      <c r="Y5" s="409">
        <v>0.78374999999999995</v>
      </c>
      <c r="Z5" s="410">
        <f t="shared" si="0"/>
        <v>6.4444444444442972E-2</v>
      </c>
      <c r="AA5" s="413">
        <v>42541</v>
      </c>
    </row>
    <row r="6" spans="1:27" ht="12" thickBot="1" x14ac:dyDescent="0.25">
      <c r="A6" s="440" t="s">
        <v>240</v>
      </c>
      <c r="B6" s="439">
        <v>42549</v>
      </c>
      <c r="C6" s="440" t="s">
        <v>77</v>
      </c>
      <c r="D6" s="440" t="s">
        <v>238</v>
      </c>
      <c r="E6" s="441">
        <v>0.75</v>
      </c>
      <c r="F6" s="441">
        <v>4.1666666666666664E-2</v>
      </c>
      <c r="G6" s="440">
        <v>6.5</v>
      </c>
      <c r="J6" s="308" t="s">
        <v>110</v>
      </c>
      <c r="K6" s="309">
        <f>V4</f>
        <v>0</v>
      </c>
      <c r="M6" s="413"/>
      <c r="N6" s="416"/>
      <c r="O6" s="416"/>
      <c r="P6" s="418"/>
      <c r="Q6" s="299"/>
      <c r="R6" s="299"/>
      <c r="S6" s="299"/>
      <c r="T6" s="299"/>
      <c r="V6" s="320" t="s">
        <v>115</v>
      </c>
      <c r="X6" s="416">
        <v>0.78374999999999995</v>
      </c>
      <c r="Y6" s="409">
        <v>0.78528935185185189</v>
      </c>
      <c r="Z6" s="410">
        <f t="shared" si="0"/>
        <v>3.6944444444446667E-2</v>
      </c>
      <c r="AA6" s="414">
        <v>42541</v>
      </c>
    </row>
    <row r="7" spans="1:27" ht="12" thickBot="1" x14ac:dyDescent="0.25">
      <c r="A7" s="438" t="s">
        <v>190</v>
      </c>
      <c r="B7" s="439">
        <v>42538</v>
      </c>
      <c r="C7" s="440" t="s">
        <v>77</v>
      </c>
      <c r="D7" s="440" t="s">
        <v>176</v>
      </c>
      <c r="E7" s="441">
        <v>0.9375</v>
      </c>
      <c r="F7" s="441">
        <v>0.125</v>
      </c>
      <c r="G7" s="440">
        <v>4.5</v>
      </c>
      <c r="M7" s="419"/>
      <c r="N7" s="416"/>
      <c r="O7" s="416"/>
      <c r="P7" s="420"/>
      <c r="Q7" s="299"/>
      <c r="R7" s="420"/>
      <c r="S7" s="420"/>
      <c r="T7" s="420"/>
      <c r="V7" s="627">
        <v>42537</v>
      </c>
      <c r="X7" s="416">
        <v>0.78528935185185189</v>
      </c>
      <c r="Y7" s="409">
        <v>0.93540509259259252</v>
      </c>
      <c r="Z7" s="410">
        <f t="shared" si="0"/>
        <v>3.6027777777777752</v>
      </c>
      <c r="AA7" s="414">
        <v>42541</v>
      </c>
    </row>
    <row r="8" spans="1:27" ht="12" thickBot="1" x14ac:dyDescent="0.25">
      <c r="A8" s="438" t="s">
        <v>190</v>
      </c>
      <c r="B8" s="439">
        <v>42545</v>
      </c>
      <c r="C8" s="440" t="s">
        <v>77</v>
      </c>
      <c r="D8" s="440" t="s">
        <v>176</v>
      </c>
      <c r="E8" s="441">
        <v>0.9375</v>
      </c>
      <c r="F8" s="441">
        <v>0.11458333333333333</v>
      </c>
      <c r="G8" s="440">
        <v>4.25</v>
      </c>
      <c r="J8" s="308" t="s">
        <v>113</v>
      </c>
      <c r="K8" s="309">
        <f>SUM(Z:Z)</f>
        <v>21.951388888888875</v>
      </c>
      <c r="V8" s="627">
        <v>42538</v>
      </c>
      <c r="X8" s="416">
        <v>0.93540509259259252</v>
      </c>
      <c r="Y8" s="409">
        <v>0.9391087962962964</v>
      </c>
      <c r="Z8" s="410">
        <f t="shared" si="0"/>
        <v>8.8888888888893014E-2</v>
      </c>
      <c r="AA8" s="414">
        <v>42541</v>
      </c>
    </row>
    <row r="9" spans="1:27" x14ac:dyDescent="0.2">
      <c r="A9" s="438" t="s">
        <v>190</v>
      </c>
      <c r="B9" s="439">
        <v>42546</v>
      </c>
      <c r="C9" s="440" t="s">
        <v>77</v>
      </c>
      <c r="D9" s="440" t="s">
        <v>176</v>
      </c>
      <c r="E9" s="441">
        <v>0.9375</v>
      </c>
      <c r="F9" s="441">
        <v>0.13541666666666666</v>
      </c>
      <c r="G9" s="440">
        <v>4.75</v>
      </c>
      <c r="V9" s="627">
        <v>42539</v>
      </c>
      <c r="X9" s="416">
        <v>0.9391087962962964</v>
      </c>
      <c r="Y9" s="409">
        <v>0.94200231481481478</v>
      </c>
      <c r="Z9" s="410">
        <f t="shared" si="0"/>
        <v>6.9444444444441089E-2</v>
      </c>
      <c r="AA9" s="414">
        <v>42541</v>
      </c>
    </row>
    <row r="10" spans="1:27" x14ac:dyDescent="0.2">
      <c r="A10" s="438" t="s">
        <v>178</v>
      </c>
      <c r="B10" s="439">
        <v>42545</v>
      </c>
      <c r="C10" s="440" t="s">
        <v>154</v>
      </c>
      <c r="D10" s="440" t="s">
        <v>175</v>
      </c>
      <c r="E10" s="441">
        <v>0.70833333333333337</v>
      </c>
      <c r="F10" s="441">
        <v>0.89583333333333337</v>
      </c>
      <c r="G10" s="440">
        <v>4.5</v>
      </c>
      <c r="V10" s="627">
        <v>42540</v>
      </c>
      <c r="X10" s="416">
        <v>0.94200231481481478</v>
      </c>
      <c r="Y10" s="409">
        <v>0.9497106481481481</v>
      </c>
      <c r="Z10" s="410">
        <f t="shared" si="0"/>
        <v>0.18499999999999961</v>
      </c>
      <c r="AA10" s="414">
        <v>42541</v>
      </c>
    </row>
    <row r="11" spans="1:27" x14ac:dyDescent="0.2">
      <c r="A11" s="438" t="s">
        <v>178</v>
      </c>
      <c r="B11" s="439">
        <v>42546</v>
      </c>
      <c r="C11" s="440" t="s">
        <v>154</v>
      </c>
      <c r="D11" s="440" t="s">
        <v>175</v>
      </c>
      <c r="E11" s="441">
        <v>0.70833333333333337</v>
      </c>
      <c r="F11" s="441">
        <v>0.88541666666666663</v>
      </c>
      <c r="G11" s="440">
        <v>4.25</v>
      </c>
      <c r="V11" s="627">
        <v>42541</v>
      </c>
      <c r="X11" s="416">
        <v>0.9497106481481481</v>
      </c>
      <c r="Y11" s="409">
        <v>0.96146990740740745</v>
      </c>
      <c r="Z11" s="410">
        <f t="shared" si="0"/>
        <v>0.28222222222222459</v>
      </c>
      <c r="AA11" s="414">
        <v>42541</v>
      </c>
    </row>
    <row r="12" spans="1:27" x14ac:dyDescent="0.2">
      <c r="A12" s="440" t="s">
        <v>177</v>
      </c>
      <c r="B12" s="439">
        <v>42538</v>
      </c>
      <c r="C12" s="440" t="s">
        <v>154</v>
      </c>
      <c r="D12" s="440" t="s">
        <v>175</v>
      </c>
      <c r="E12" s="441">
        <v>0.70833333333333337</v>
      </c>
      <c r="F12" s="441">
        <v>0.9375</v>
      </c>
      <c r="G12" s="440">
        <v>5.5</v>
      </c>
      <c r="V12" s="627">
        <v>42542</v>
      </c>
      <c r="X12" s="416">
        <v>0.96146990740740745</v>
      </c>
      <c r="Y12" s="409">
        <v>0.96250000000000002</v>
      </c>
      <c r="Z12" s="410">
        <f t="shared" si="0"/>
        <v>2.4722222222221646E-2</v>
      </c>
      <c r="AA12" s="414">
        <v>42541</v>
      </c>
    </row>
    <row r="13" spans="1:27" x14ac:dyDescent="0.2">
      <c r="A13" s="438" t="s">
        <v>177</v>
      </c>
      <c r="B13" s="439">
        <v>42539</v>
      </c>
      <c r="C13" s="440" t="s">
        <v>154</v>
      </c>
      <c r="D13" s="440" t="s">
        <v>175</v>
      </c>
      <c r="E13" s="441">
        <v>0.70833333333333337</v>
      </c>
      <c r="F13" s="441">
        <v>0.9375</v>
      </c>
      <c r="G13" s="440">
        <v>5.5</v>
      </c>
      <c r="V13" s="627">
        <v>42543</v>
      </c>
      <c r="X13" s="409">
        <v>0.96515046296296303</v>
      </c>
      <c r="Y13" s="409">
        <v>0.96760416666666671</v>
      </c>
      <c r="Z13" s="410">
        <f t="shared" si="0"/>
        <v>5.8888888888888324E-2</v>
      </c>
      <c r="AA13" s="413">
        <v>42541</v>
      </c>
    </row>
    <row r="14" spans="1:27" x14ac:dyDescent="0.2">
      <c r="A14" s="438" t="s">
        <v>208</v>
      </c>
      <c r="B14" s="439">
        <v>42537</v>
      </c>
      <c r="C14" s="440" t="s">
        <v>119</v>
      </c>
      <c r="D14" s="440" t="s">
        <v>170</v>
      </c>
      <c r="E14" s="441">
        <v>0.29166666666666669</v>
      </c>
      <c r="F14" s="441">
        <v>0.36458333333333331</v>
      </c>
      <c r="G14" s="440">
        <v>1.75</v>
      </c>
      <c r="V14" s="627">
        <v>42544</v>
      </c>
      <c r="X14" s="409">
        <v>0.96760416666666671</v>
      </c>
      <c r="Y14" s="409">
        <v>0.97479166666666661</v>
      </c>
      <c r="Z14" s="410">
        <f t="shared" si="0"/>
        <v>0.17249999999999766</v>
      </c>
      <c r="AA14" s="413">
        <v>42541</v>
      </c>
    </row>
    <row r="15" spans="1:27" x14ac:dyDescent="0.2">
      <c r="A15" s="440" t="s">
        <v>208</v>
      </c>
      <c r="B15" s="439">
        <v>42541</v>
      </c>
      <c r="C15" s="440" t="s">
        <v>119</v>
      </c>
      <c r="D15" s="440" t="s">
        <v>170</v>
      </c>
      <c r="E15" s="441">
        <v>0.63541666666666663</v>
      </c>
      <c r="F15" s="441">
        <v>0.69791666666666663</v>
      </c>
      <c r="G15" s="440">
        <v>1.5</v>
      </c>
      <c r="V15" s="627">
        <v>42545</v>
      </c>
      <c r="X15" s="409">
        <v>0.97479166666666661</v>
      </c>
      <c r="Y15" s="409">
        <v>0.97821759259259267</v>
      </c>
      <c r="Z15" s="410">
        <f t="shared" si="0"/>
        <v>8.2222222222225305E-2</v>
      </c>
      <c r="AA15" s="413">
        <v>42541</v>
      </c>
    </row>
    <row r="16" spans="1:27" x14ac:dyDescent="0.2">
      <c r="A16" s="440" t="s">
        <v>208</v>
      </c>
      <c r="B16" s="439">
        <v>42548</v>
      </c>
      <c r="C16" s="440" t="s">
        <v>119</v>
      </c>
      <c r="D16" s="440" t="s">
        <v>170</v>
      </c>
      <c r="E16" s="441">
        <v>0.63541666666666663</v>
      </c>
      <c r="F16" s="441">
        <v>0.69791666666666663</v>
      </c>
      <c r="G16" s="440">
        <v>1.5</v>
      </c>
      <c r="V16" s="627">
        <v>42546</v>
      </c>
      <c r="X16" s="409">
        <v>0.97821759259259267</v>
      </c>
      <c r="Y16" s="409">
        <v>0.97906249999999995</v>
      </c>
      <c r="Z16" s="410">
        <f t="shared" ref="Z16:Z21" si="2">HRS(X16,Y16)</f>
        <v>2.027777777777473E-2</v>
      </c>
      <c r="AA16" s="413">
        <v>42541</v>
      </c>
    </row>
    <row r="17" spans="1:27" x14ac:dyDescent="0.2">
      <c r="A17" s="438" t="s">
        <v>214</v>
      </c>
      <c r="B17" s="439">
        <v>42541</v>
      </c>
      <c r="C17" s="440" t="s">
        <v>119</v>
      </c>
      <c r="D17" s="440" t="s">
        <v>206</v>
      </c>
      <c r="E17" s="441">
        <v>0.33333333333333331</v>
      </c>
      <c r="F17" s="441">
        <v>0.38541666666666669</v>
      </c>
      <c r="G17" s="440">
        <v>1.25</v>
      </c>
      <c r="V17" s="627">
        <v>42547</v>
      </c>
      <c r="X17" s="409">
        <v>0.97906249999999995</v>
      </c>
      <c r="Y17" s="409">
        <v>0.98130787037037026</v>
      </c>
      <c r="Z17" s="410">
        <f t="shared" si="2"/>
        <v>5.3888888888887543E-2</v>
      </c>
      <c r="AA17" s="413">
        <v>42541</v>
      </c>
    </row>
    <row r="18" spans="1:27" x14ac:dyDescent="0.2">
      <c r="A18" s="438" t="s">
        <v>234</v>
      </c>
      <c r="B18" s="439">
        <v>42541</v>
      </c>
      <c r="C18" s="440" t="s">
        <v>119</v>
      </c>
      <c r="D18" s="440" t="s">
        <v>206</v>
      </c>
      <c r="E18" s="441">
        <v>0.33333333333333331</v>
      </c>
      <c r="F18" s="441">
        <v>0.38541666666666669</v>
      </c>
      <c r="G18" s="440">
        <v>1.25</v>
      </c>
      <c r="V18" s="627">
        <v>42548</v>
      </c>
      <c r="X18" s="409">
        <v>0.98130787037037026</v>
      </c>
      <c r="Y18" s="409">
        <v>0.98399305555555561</v>
      </c>
      <c r="Z18" s="410">
        <f t="shared" si="2"/>
        <v>6.4444444444448301E-2</v>
      </c>
      <c r="AA18" s="413">
        <v>42541</v>
      </c>
    </row>
    <row r="19" spans="1:27" x14ac:dyDescent="0.2">
      <c r="A19" s="438" t="s">
        <v>177</v>
      </c>
      <c r="B19" s="439">
        <v>42537</v>
      </c>
      <c r="C19" s="440" t="s">
        <v>119</v>
      </c>
      <c r="D19" s="440" t="s">
        <v>170</v>
      </c>
      <c r="E19" s="441">
        <v>0.29166666666666669</v>
      </c>
      <c r="F19" s="441">
        <v>0.36458333333333331</v>
      </c>
      <c r="G19" s="440">
        <v>1.75</v>
      </c>
      <c r="V19" s="627">
        <v>42549</v>
      </c>
      <c r="X19" s="409">
        <v>0.98399305555555561</v>
      </c>
      <c r="Y19" s="409">
        <v>0.98414351851851845</v>
      </c>
      <c r="Z19" s="410">
        <f t="shared" si="2"/>
        <v>3.6111111111081229E-3</v>
      </c>
      <c r="AA19" s="413">
        <v>42541</v>
      </c>
    </row>
    <row r="20" spans="1:27" x14ac:dyDescent="0.2">
      <c r="A20" s="438" t="s">
        <v>177</v>
      </c>
      <c r="B20" s="439">
        <v>42541</v>
      </c>
      <c r="C20" s="440" t="s">
        <v>119</v>
      </c>
      <c r="D20" s="440" t="s">
        <v>206</v>
      </c>
      <c r="E20" s="441">
        <v>0.33333333333333331</v>
      </c>
      <c r="F20" s="441">
        <v>0.38541666666666669</v>
      </c>
      <c r="G20" s="440">
        <v>1.25</v>
      </c>
      <c r="V20" s="627">
        <v>42550</v>
      </c>
      <c r="X20" s="409">
        <v>0.98414351851851845</v>
      </c>
      <c r="Y20" s="409">
        <v>0.9868865740740741</v>
      </c>
      <c r="Z20" s="410">
        <f t="shared" si="2"/>
        <v>6.5833333333335631E-2</v>
      </c>
      <c r="AA20" s="413">
        <v>42541</v>
      </c>
    </row>
    <row r="21" spans="1:27" x14ac:dyDescent="0.2">
      <c r="A21" s="438" t="s">
        <v>177</v>
      </c>
      <c r="B21" s="439">
        <v>42541</v>
      </c>
      <c r="C21" s="440" t="s">
        <v>119</v>
      </c>
      <c r="D21" s="440" t="s">
        <v>170</v>
      </c>
      <c r="E21" s="441">
        <v>0.63541666666666663</v>
      </c>
      <c r="F21" s="441">
        <v>0.69791666666666663</v>
      </c>
      <c r="G21" s="440">
        <v>1.5</v>
      </c>
      <c r="V21" s="627">
        <v>42551</v>
      </c>
      <c r="X21" s="409">
        <v>0.9868865740740741</v>
      </c>
      <c r="Y21" s="409">
        <v>0.98940972222222223</v>
      </c>
      <c r="Z21" s="410">
        <f t="shared" si="2"/>
        <v>6.0555555555555252E-2</v>
      </c>
      <c r="AA21" s="413">
        <v>42541</v>
      </c>
    </row>
    <row r="22" spans="1:27" ht="12" thickBot="1" x14ac:dyDescent="0.25">
      <c r="A22" s="440" t="s">
        <v>177</v>
      </c>
      <c r="B22" s="439">
        <v>42548</v>
      </c>
      <c r="C22" s="440" t="s">
        <v>119</v>
      </c>
      <c r="D22" s="440" t="s">
        <v>170</v>
      </c>
      <c r="E22" s="441">
        <v>0.60416666666666663</v>
      </c>
      <c r="F22" s="441">
        <v>0.69791666666666663</v>
      </c>
      <c r="G22" s="440">
        <v>2.25</v>
      </c>
      <c r="V22" s="628"/>
      <c r="X22" s="409">
        <v>0.77038194444444441</v>
      </c>
      <c r="Y22" s="409">
        <v>0.77119212962962969</v>
      </c>
      <c r="Z22" s="410">
        <f t="shared" ref="Z22:Z31" si="3">HRS(X22,Y22)</f>
        <v>1.9444444444446596E-2</v>
      </c>
      <c r="AA22" s="413">
        <v>42543</v>
      </c>
    </row>
    <row r="23" spans="1:27" ht="12.75" x14ac:dyDescent="0.2">
      <c r="A23" s="438" t="s">
        <v>187</v>
      </c>
      <c r="B23" s="439">
        <v>42541</v>
      </c>
      <c r="C23" s="440" t="s">
        <v>119</v>
      </c>
      <c r="D23" s="440" t="s">
        <v>170</v>
      </c>
      <c r="E23" s="441">
        <v>0.64583333333333337</v>
      </c>
      <c r="F23" s="441">
        <v>0.6875</v>
      </c>
      <c r="G23" s="440">
        <v>1</v>
      </c>
      <c r="V23" s="629" t="s">
        <v>169</v>
      </c>
      <c r="X23" s="409">
        <v>0.77119212962962969</v>
      </c>
      <c r="Y23" s="409">
        <v>0.77295138888888892</v>
      </c>
      <c r="Z23" s="410">
        <f t="shared" si="3"/>
        <v>4.2222222222221717E-2</v>
      </c>
      <c r="AA23" s="413">
        <v>42543</v>
      </c>
    </row>
    <row r="24" spans="1:27" x14ac:dyDescent="0.2">
      <c r="A24" s="438" t="s">
        <v>187</v>
      </c>
      <c r="B24" s="439">
        <v>42548</v>
      </c>
      <c r="C24" s="440" t="s">
        <v>119</v>
      </c>
      <c r="D24" s="440" t="s">
        <v>170</v>
      </c>
      <c r="E24" s="441">
        <v>0.63541666666666663</v>
      </c>
      <c r="F24" s="441">
        <v>0.69791666666666663</v>
      </c>
      <c r="G24" s="440">
        <v>1.5</v>
      </c>
      <c r="X24" s="409">
        <v>0.77295138888888892</v>
      </c>
      <c r="Y24" s="409">
        <v>0.77347222222222223</v>
      </c>
      <c r="Z24" s="410">
        <f t="shared" si="3"/>
        <v>1.2499999999999289E-2</v>
      </c>
      <c r="AA24" s="413">
        <v>42543</v>
      </c>
    </row>
    <row r="25" spans="1:27" x14ac:dyDescent="0.2">
      <c r="A25" s="438" t="s">
        <v>186</v>
      </c>
      <c r="B25" s="439">
        <v>42543</v>
      </c>
      <c r="C25" s="440" t="s">
        <v>118</v>
      </c>
      <c r="D25" s="440" t="s">
        <v>199</v>
      </c>
      <c r="E25" s="441">
        <v>0.69791666666666663</v>
      </c>
      <c r="F25" s="441">
        <v>0.80208333333333337</v>
      </c>
      <c r="G25" s="440">
        <v>2.5</v>
      </c>
      <c r="K25" s="440"/>
      <c r="V25" s="430"/>
      <c r="X25" s="409">
        <v>0.77347222222222223</v>
      </c>
      <c r="Y25" s="409">
        <v>0.77548611111111121</v>
      </c>
      <c r="Z25" s="410">
        <f t="shared" si="3"/>
        <v>4.833333333333556E-2</v>
      </c>
      <c r="AA25" s="413">
        <v>42543</v>
      </c>
    </row>
    <row r="26" spans="1:27" x14ac:dyDescent="0.2">
      <c r="A26" s="440" t="s">
        <v>186</v>
      </c>
      <c r="B26" s="439">
        <v>42544</v>
      </c>
      <c r="C26" s="440" t="s">
        <v>118</v>
      </c>
      <c r="D26" s="440" t="s">
        <v>199</v>
      </c>
      <c r="E26" s="441">
        <v>0.63541666666666663</v>
      </c>
      <c r="F26" s="441">
        <v>0.82291666666666663</v>
      </c>
      <c r="G26" s="440">
        <v>4.5</v>
      </c>
      <c r="V26" s="430"/>
      <c r="X26" s="409">
        <v>0.77548611111111121</v>
      </c>
      <c r="Y26" s="409">
        <v>0.77862268518518529</v>
      </c>
      <c r="Z26" s="410">
        <f t="shared" si="3"/>
        <v>7.5277777777777999E-2</v>
      </c>
      <c r="AA26" s="413">
        <v>42543</v>
      </c>
    </row>
    <row r="27" spans="1:27" x14ac:dyDescent="0.2">
      <c r="A27" s="438" t="s">
        <v>186</v>
      </c>
      <c r="B27" s="439">
        <v>42550</v>
      </c>
      <c r="C27" s="440" t="s">
        <v>118</v>
      </c>
      <c r="D27" s="440" t="s">
        <v>199</v>
      </c>
      <c r="E27" s="441">
        <v>0.69791666666666663</v>
      </c>
      <c r="F27" s="441">
        <v>0.82291666666666663</v>
      </c>
      <c r="G27" s="440">
        <v>3</v>
      </c>
      <c r="V27" s="430"/>
      <c r="X27" s="409">
        <v>0.77862268518518529</v>
      </c>
      <c r="Y27" s="409">
        <v>0.78140046296296306</v>
      </c>
      <c r="Z27" s="410">
        <f t="shared" si="3"/>
        <v>6.666666666666643E-2</v>
      </c>
      <c r="AA27" s="413">
        <v>42543</v>
      </c>
    </row>
    <row r="28" spans="1:27" x14ac:dyDescent="0.2">
      <c r="A28" s="438" t="s">
        <v>208</v>
      </c>
      <c r="B28" s="439">
        <v>42544</v>
      </c>
      <c r="C28" s="440" t="s">
        <v>118</v>
      </c>
      <c r="D28" s="440" t="s">
        <v>199</v>
      </c>
      <c r="E28" s="441">
        <v>0.64583333333333337</v>
      </c>
      <c r="F28" s="441">
        <v>0.97916666666666663</v>
      </c>
      <c r="G28" s="440">
        <v>7.5</v>
      </c>
      <c r="V28" s="430"/>
      <c r="X28" s="409">
        <v>0.78140046296296306</v>
      </c>
      <c r="Y28" s="409">
        <v>0.78252314814814816</v>
      </c>
      <c r="Z28" s="410">
        <f t="shared" si="3"/>
        <v>2.6944444444442439E-2</v>
      </c>
      <c r="AA28" s="413">
        <v>42543</v>
      </c>
    </row>
    <row r="29" spans="1:27" x14ac:dyDescent="0.2">
      <c r="A29" s="438" t="s">
        <v>208</v>
      </c>
      <c r="B29" s="439">
        <v>42545</v>
      </c>
      <c r="C29" s="440" t="s">
        <v>118</v>
      </c>
      <c r="D29" s="440" t="s">
        <v>197</v>
      </c>
      <c r="E29" s="441">
        <v>0.625</v>
      </c>
      <c r="F29" s="441">
        <v>0.95833333333333337</v>
      </c>
      <c r="G29" s="440">
        <v>7.5</v>
      </c>
      <c r="H29" s="443">
        <v>25</v>
      </c>
      <c r="V29" s="430"/>
      <c r="X29" s="409">
        <v>0.78252314814814816</v>
      </c>
      <c r="Y29" s="409">
        <v>0.79266203703703697</v>
      </c>
      <c r="Z29" s="410">
        <f t="shared" si="3"/>
        <v>0.2433333333333314</v>
      </c>
      <c r="AA29" s="413">
        <v>42543</v>
      </c>
    </row>
    <row r="30" spans="1:27" x14ac:dyDescent="0.2">
      <c r="A30" s="438" t="s">
        <v>208</v>
      </c>
      <c r="B30" s="439">
        <v>42546</v>
      </c>
      <c r="C30" s="440" t="s">
        <v>118</v>
      </c>
      <c r="D30" s="440" t="s">
        <v>197</v>
      </c>
      <c r="E30" s="441">
        <v>0.59375</v>
      </c>
      <c r="F30" s="441">
        <v>0.72916666666666663</v>
      </c>
      <c r="G30" s="440">
        <v>3.25</v>
      </c>
      <c r="H30" s="630">
        <v>15</v>
      </c>
      <c r="V30" s="430"/>
      <c r="X30" s="409">
        <v>0.79266203703703697</v>
      </c>
      <c r="Y30" s="409">
        <v>0.88406250000000008</v>
      </c>
      <c r="Z30" s="410">
        <f t="shared" si="3"/>
        <v>2.1936111111111147</v>
      </c>
      <c r="AA30" s="413">
        <v>42543</v>
      </c>
    </row>
    <row r="31" spans="1:27" x14ac:dyDescent="0.2">
      <c r="A31" s="438" t="s">
        <v>156</v>
      </c>
      <c r="B31" s="439">
        <v>42543</v>
      </c>
      <c r="C31" s="440" t="s">
        <v>118</v>
      </c>
      <c r="D31" s="440" t="s">
        <v>199</v>
      </c>
      <c r="E31" s="441">
        <v>0.69791666666666663</v>
      </c>
      <c r="F31" s="441">
        <v>0.80208333333333337</v>
      </c>
      <c r="G31" s="440">
        <v>2.5</v>
      </c>
      <c r="V31" s="430"/>
      <c r="X31" s="409">
        <v>0.88406250000000008</v>
      </c>
      <c r="Y31" s="409">
        <v>0.93229166666666663</v>
      </c>
      <c r="Z31" s="410">
        <f t="shared" si="3"/>
        <v>1.1574999999999971</v>
      </c>
      <c r="AA31" s="413">
        <v>42543</v>
      </c>
    </row>
    <row r="32" spans="1:27" x14ac:dyDescent="0.2">
      <c r="A32" s="440" t="s">
        <v>156</v>
      </c>
      <c r="B32" s="439">
        <v>42546</v>
      </c>
      <c r="C32" s="440" t="s">
        <v>118</v>
      </c>
      <c r="D32" s="440" t="s">
        <v>199</v>
      </c>
      <c r="E32" s="441">
        <v>0.58333333333333337</v>
      </c>
      <c r="F32" s="441">
        <v>0.73958333333333337</v>
      </c>
      <c r="G32" s="440">
        <v>3.75</v>
      </c>
      <c r="V32" s="430"/>
      <c r="X32" s="409">
        <v>0.93533564814814818</v>
      </c>
      <c r="Y32" s="409">
        <v>0.9431828703703703</v>
      </c>
      <c r="Z32" s="410">
        <f t="shared" ref="Z32:Z48" si="4">HRS(X32,Y32)</f>
        <v>0.1883333333333308</v>
      </c>
      <c r="AA32" s="413">
        <v>42543</v>
      </c>
    </row>
    <row r="33" spans="1:27" x14ac:dyDescent="0.2">
      <c r="A33" s="440" t="s">
        <v>156</v>
      </c>
      <c r="B33" s="439">
        <v>42550</v>
      </c>
      <c r="C33" s="440" t="s">
        <v>118</v>
      </c>
      <c r="D33" s="440" t="s">
        <v>199</v>
      </c>
      <c r="E33" s="441">
        <v>0.70833333333333337</v>
      </c>
      <c r="F33" s="441">
        <v>0.82291666666666663</v>
      </c>
      <c r="G33" s="440">
        <v>2.75</v>
      </c>
      <c r="V33" s="430"/>
      <c r="X33" s="409">
        <v>0.9431828703703703</v>
      </c>
      <c r="Y33" s="409">
        <v>0.95124999999999993</v>
      </c>
      <c r="Z33" s="410">
        <f t="shared" si="4"/>
        <v>0.19361111111111118</v>
      </c>
      <c r="AA33" s="413">
        <v>42543</v>
      </c>
    </row>
    <row r="34" spans="1:27" x14ac:dyDescent="0.2">
      <c r="A34" s="438" t="s">
        <v>189</v>
      </c>
      <c r="B34" s="439">
        <v>42543</v>
      </c>
      <c r="C34" s="440" t="s">
        <v>118</v>
      </c>
      <c r="D34" s="440" t="s">
        <v>199</v>
      </c>
      <c r="E34" s="441">
        <v>0.69791666666666663</v>
      </c>
      <c r="F34" s="441">
        <v>0.80208333333333337</v>
      </c>
      <c r="G34" s="440">
        <v>2.5</v>
      </c>
      <c r="V34" s="430"/>
      <c r="X34" s="409">
        <v>0.95124999999999993</v>
      </c>
      <c r="Y34" s="409">
        <v>0.95731481481481484</v>
      </c>
      <c r="Z34" s="410">
        <f t="shared" si="4"/>
        <v>0.14555555555555788</v>
      </c>
      <c r="AA34" s="413">
        <v>42543</v>
      </c>
    </row>
    <row r="35" spans="1:27" x14ac:dyDescent="0.2">
      <c r="A35" s="438" t="s">
        <v>189</v>
      </c>
      <c r="B35" s="439">
        <v>42545</v>
      </c>
      <c r="C35" s="440" t="s">
        <v>118</v>
      </c>
      <c r="D35" s="440" t="s">
        <v>199</v>
      </c>
      <c r="E35" s="441">
        <v>0.64583333333333337</v>
      </c>
      <c r="F35" s="441">
        <v>0.95833333333333337</v>
      </c>
      <c r="G35" s="440">
        <v>7</v>
      </c>
      <c r="V35" s="430"/>
      <c r="X35" s="409">
        <v>0.95731481481481484</v>
      </c>
      <c r="Y35" s="409">
        <v>0.96418981481481481</v>
      </c>
      <c r="Z35" s="410">
        <f t="shared" si="4"/>
        <v>0.16499999999999915</v>
      </c>
      <c r="AA35" s="413">
        <v>42543</v>
      </c>
    </row>
    <row r="36" spans="1:27" x14ac:dyDescent="0.2">
      <c r="A36" s="438" t="s">
        <v>189</v>
      </c>
      <c r="B36" s="439">
        <v>42546</v>
      </c>
      <c r="C36" s="440" t="s">
        <v>118</v>
      </c>
      <c r="D36" s="440" t="s">
        <v>199</v>
      </c>
      <c r="E36" s="441">
        <v>0.60416666666666663</v>
      </c>
      <c r="F36" s="441">
        <v>0.71875</v>
      </c>
      <c r="G36" s="440">
        <v>2.75</v>
      </c>
      <c r="V36" s="430"/>
      <c r="X36" s="409">
        <v>0.98446759259259264</v>
      </c>
      <c r="Y36" s="409">
        <v>0.98550925925925925</v>
      </c>
      <c r="Z36" s="410">
        <f t="shared" si="4"/>
        <v>2.4999999999998579E-2</v>
      </c>
      <c r="AA36" s="413">
        <v>42543</v>
      </c>
    </row>
    <row r="37" spans="1:27" x14ac:dyDescent="0.2">
      <c r="A37" s="438" t="s">
        <v>188</v>
      </c>
      <c r="B37" s="439">
        <v>42539</v>
      </c>
      <c r="C37" s="440" t="s">
        <v>118</v>
      </c>
      <c r="D37" s="440" t="s">
        <v>199</v>
      </c>
      <c r="E37" s="441">
        <v>0.73958333333333337</v>
      </c>
      <c r="F37" s="441">
        <v>0.95833333333333337</v>
      </c>
      <c r="G37" s="440">
        <v>5.25</v>
      </c>
      <c r="V37" s="430"/>
      <c r="X37" s="409">
        <v>0.98570601851851858</v>
      </c>
      <c r="Y37" s="409">
        <v>0.99063657407407402</v>
      </c>
      <c r="Z37" s="410">
        <f t="shared" si="4"/>
        <v>0.11833333333333051</v>
      </c>
      <c r="AA37" s="413">
        <v>42543</v>
      </c>
    </row>
    <row r="38" spans="1:27" x14ac:dyDescent="0.2">
      <c r="A38" s="440" t="s">
        <v>188</v>
      </c>
      <c r="B38" s="439">
        <v>42542</v>
      </c>
      <c r="C38" s="440" t="s">
        <v>118</v>
      </c>
      <c r="D38" s="440" t="s">
        <v>199</v>
      </c>
      <c r="E38" s="441">
        <v>0.6875</v>
      </c>
      <c r="F38" s="441">
        <v>0.79166666666666663</v>
      </c>
      <c r="G38" s="440">
        <v>2.5</v>
      </c>
      <c r="V38" s="430"/>
      <c r="X38" s="409">
        <v>0.99063657407407402</v>
      </c>
      <c r="Y38" s="409">
        <v>0.99304398148148154</v>
      </c>
      <c r="Z38" s="410">
        <f t="shared" si="4"/>
        <v>5.7777777777780592E-2</v>
      </c>
      <c r="AA38" s="413">
        <v>42543</v>
      </c>
    </row>
    <row r="39" spans="1:27" x14ac:dyDescent="0.2">
      <c r="A39" s="440" t="s">
        <v>188</v>
      </c>
      <c r="B39" s="439">
        <v>42545</v>
      </c>
      <c r="C39" s="440" t="s">
        <v>118</v>
      </c>
      <c r="D39" s="440" t="s">
        <v>199</v>
      </c>
      <c r="E39" s="441">
        <v>0.58333333333333337</v>
      </c>
      <c r="F39" s="441">
        <v>0.9375</v>
      </c>
      <c r="G39" s="440">
        <v>8</v>
      </c>
      <c r="V39" s="430"/>
      <c r="X39" s="409">
        <v>0.99304398148148154</v>
      </c>
      <c r="Y39" s="409">
        <v>0.99321759259259268</v>
      </c>
      <c r="Z39" s="410">
        <f t="shared" si="4"/>
        <v>4.166666666667318E-3</v>
      </c>
      <c r="AA39" s="413">
        <v>42543</v>
      </c>
    </row>
    <row r="40" spans="1:27" x14ac:dyDescent="0.2">
      <c r="A40" s="438" t="s">
        <v>178</v>
      </c>
      <c r="B40" s="439">
        <v>42539</v>
      </c>
      <c r="C40" s="440" t="s">
        <v>118</v>
      </c>
      <c r="D40" s="440" t="s">
        <v>199</v>
      </c>
      <c r="E40" s="441">
        <v>0.73958333333333337</v>
      </c>
      <c r="F40" s="441">
        <v>0.9375</v>
      </c>
      <c r="G40" s="440">
        <v>4.75</v>
      </c>
      <c r="V40" s="430"/>
      <c r="X40" s="409">
        <v>0.99321759259259268</v>
      </c>
      <c r="Y40" s="409">
        <v>0.99542824074074077</v>
      </c>
      <c r="Z40" s="410">
        <f t="shared" si="4"/>
        <v>5.3055555555554079E-2</v>
      </c>
      <c r="AA40" s="413">
        <v>42543</v>
      </c>
    </row>
    <row r="41" spans="1:27" x14ac:dyDescent="0.2">
      <c r="A41" s="438" t="s">
        <v>179</v>
      </c>
      <c r="B41" s="439">
        <v>42547</v>
      </c>
      <c r="C41" s="440" t="s">
        <v>118</v>
      </c>
      <c r="D41" s="440" t="s">
        <v>199</v>
      </c>
      <c r="E41" s="441">
        <v>0.72916666666666663</v>
      </c>
      <c r="F41" s="441">
        <v>2.0833333333333332E-2</v>
      </c>
      <c r="G41" s="440">
        <v>6.5</v>
      </c>
      <c r="V41" s="430"/>
      <c r="X41" s="409">
        <v>0.99542824074074077</v>
      </c>
      <c r="Y41" s="409">
        <v>3.2175925925925926E-3</v>
      </c>
      <c r="Z41" s="410">
        <f t="shared" si="4"/>
        <v>0.18694444444444383</v>
      </c>
      <c r="AA41" s="413">
        <v>42543</v>
      </c>
    </row>
    <row r="42" spans="1:27" x14ac:dyDescent="0.2">
      <c r="A42" s="438" t="s">
        <v>184</v>
      </c>
      <c r="B42" s="439">
        <v>42539</v>
      </c>
      <c r="C42" s="440" t="s">
        <v>118</v>
      </c>
      <c r="D42" s="440" t="s">
        <v>199</v>
      </c>
      <c r="E42" s="441">
        <v>0.35416666666666669</v>
      </c>
      <c r="F42" s="441">
        <v>0.88541666666666663</v>
      </c>
      <c r="G42" s="440">
        <v>11.75</v>
      </c>
      <c r="X42" s="409">
        <v>3.2175925925925926E-3</v>
      </c>
      <c r="Y42" s="409">
        <v>1.247685185185185E-2</v>
      </c>
      <c r="Z42" s="410">
        <f t="shared" si="4"/>
        <v>0.22222222222222218</v>
      </c>
      <c r="AA42" s="413">
        <v>42544</v>
      </c>
    </row>
    <row r="43" spans="1:27" x14ac:dyDescent="0.2">
      <c r="A43" s="438" t="s">
        <v>184</v>
      </c>
      <c r="B43" s="439">
        <v>42545</v>
      </c>
      <c r="C43" s="440" t="s">
        <v>118</v>
      </c>
      <c r="D43" s="440" t="s">
        <v>199</v>
      </c>
      <c r="E43" s="441">
        <v>0.63541666666666663</v>
      </c>
      <c r="F43" s="441">
        <v>0.94791666666666663</v>
      </c>
      <c r="G43" s="440">
        <v>7</v>
      </c>
      <c r="X43" s="409">
        <v>1.247685185185185E-2</v>
      </c>
      <c r="Y43" s="409">
        <v>1.545138888888889E-2</v>
      </c>
      <c r="Z43" s="410">
        <f t="shared" si="4"/>
        <v>7.1388888888888946E-2</v>
      </c>
      <c r="AA43" s="413">
        <v>42544</v>
      </c>
    </row>
    <row r="44" spans="1:27" x14ac:dyDescent="0.2">
      <c r="A44" s="438" t="s">
        <v>184</v>
      </c>
      <c r="B44" s="439">
        <v>42546</v>
      </c>
      <c r="C44" s="440" t="s">
        <v>118</v>
      </c>
      <c r="D44" s="440" t="s">
        <v>199</v>
      </c>
      <c r="E44" s="441">
        <v>0.5625</v>
      </c>
      <c r="F44" s="441">
        <v>0</v>
      </c>
      <c r="G44" s="440">
        <v>8.5</v>
      </c>
      <c r="X44" s="409">
        <v>1.545138888888889E-2</v>
      </c>
      <c r="Y44" s="409">
        <v>1.7280092592592593E-2</v>
      </c>
      <c r="Z44" s="410">
        <f t="shared" si="4"/>
        <v>4.3888888888888894E-2</v>
      </c>
      <c r="AA44" s="413">
        <v>42544</v>
      </c>
    </row>
    <row r="45" spans="1:27" x14ac:dyDescent="0.2">
      <c r="A45" s="438" t="s">
        <v>214</v>
      </c>
      <c r="B45" s="439">
        <v>42545</v>
      </c>
      <c r="C45" s="440" t="s">
        <v>118</v>
      </c>
      <c r="D45" s="440" t="s">
        <v>199</v>
      </c>
      <c r="E45" s="441">
        <v>0.58333333333333337</v>
      </c>
      <c r="F45" s="441">
        <v>0.9375</v>
      </c>
      <c r="G45" s="440">
        <v>8</v>
      </c>
      <c r="X45" s="409">
        <v>1.7291666666666667E-2</v>
      </c>
      <c r="Y45" s="409">
        <v>1.744212962962963E-2</v>
      </c>
      <c r="Z45" s="410">
        <f t="shared" si="4"/>
        <v>3.6111111111111205E-3</v>
      </c>
      <c r="AA45" s="413">
        <v>42544</v>
      </c>
    </row>
    <row r="46" spans="1:27" x14ac:dyDescent="0.2">
      <c r="A46" s="438" t="s">
        <v>214</v>
      </c>
      <c r="B46" s="439">
        <v>42550</v>
      </c>
      <c r="C46" s="440" t="s">
        <v>118</v>
      </c>
      <c r="D46" s="440" t="s">
        <v>199</v>
      </c>
      <c r="E46" s="441">
        <v>0.69791666666666663</v>
      </c>
      <c r="F46" s="441">
        <v>0.82291666666666663</v>
      </c>
      <c r="G46" s="440">
        <v>3</v>
      </c>
      <c r="X46" s="409">
        <v>1.744212962962963E-2</v>
      </c>
      <c r="Y46" s="409">
        <v>1.8240740740740741E-2</v>
      </c>
      <c r="Z46" s="410">
        <f t="shared" si="4"/>
        <v>1.9166666666666665E-2</v>
      </c>
      <c r="AA46" s="413">
        <v>42544</v>
      </c>
    </row>
    <row r="47" spans="1:27" x14ac:dyDescent="0.2">
      <c r="A47" s="438" t="s">
        <v>234</v>
      </c>
      <c r="B47" s="439">
        <v>42544</v>
      </c>
      <c r="C47" s="440" t="s">
        <v>118</v>
      </c>
      <c r="D47" s="440" t="s">
        <v>199</v>
      </c>
      <c r="E47" s="441">
        <v>0.65625</v>
      </c>
      <c r="F47" s="441">
        <v>0.97916666666666663</v>
      </c>
      <c r="G47" s="440">
        <v>7.25</v>
      </c>
      <c r="X47" s="409">
        <v>1.8240740740740741E-2</v>
      </c>
      <c r="Y47" s="409">
        <v>1.8414351851851852E-2</v>
      </c>
      <c r="Z47" s="410">
        <f t="shared" si="4"/>
        <v>4.1666666666666519E-3</v>
      </c>
      <c r="AA47" s="413">
        <v>42544</v>
      </c>
    </row>
    <row r="48" spans="1:27" x14ac:dyDescent="0.2">
      <c r="A48" s="438" t="s">
        <v>234</v>
      </c>
      <c r="B48" s="439">
        <v>42545</v>
      </c>
      <c r="C48" s="440" t="s">
        <v>118</v>
      </c>
      <c r="D48" s="440" t="s">
        <v>199</v>
      </c>
      <c r="E48" s="441">
        <v>0.63541666666666663</v>
      </c>
      <c r="F48" s="441">
        <v>0.9375</v>
      </c>
      <c r="G48" s="440">
        <v>6.67</v>
      </c>
      <c r="X48" s="409">
        <v>1.8414351851851852E-2</v>
      </c>
      <c r="Y48" s="409">
        <v>2.0509259259259258E-2</v>
      </c>
      <c r="Z48" s="410">
        <f t="shared" si="4"/>
        <v>5.0277777777777755E-2</v>
      </c>
      <c r="AA48" s="413">
        <v>42544</v>
      </c>
    </row>
    <row r="49" spans="1:27" x14ac:dyDescent="0.2">
      <c r="A49" s="438" t="s">
        <v>210</v>
      </c>
      <c r="B49" s="439">
        <v>42539</v>
      </c>
      <c r="C49" s="440" t="s">
        <v>118</v>
      </c>
      <c r="D49" s="440" t="s">
        <v>199</v>
      </c>
      <c r="E49" s="441">
        <v>0.73958333333333337</v>
      </c>
      <c r="F49" s="441">
        <v>0.9375</v>
      </c>
      <c r="G49" s="440">
        <v>4.75</v>
      </c>
      <c r="X49" s="409">
        <v>5.1377314814814813E-2</v>
      </c>
      <c r="Y49" s="409">
        <v>5.5254629629629626E-2</v>
      </c>
      <c r="Z49" s="410">
        <f t="shared" ref="Z49:Z66" si="5">HRS(X49,Y49)</f>
        <v>9.3055555555555503E-2</v>
      </c>
      <c r="AA49" s="413">
        <v>42544</v>
      </c>
    </row>
    <row r="50" spans="1:27" x14ac:dyDescent="0.2">
      <c r="A50" s="438" t="s">
        <v>210</v>
      </c>
      <c r="B50" s="439">
        <v>42544</v>
      </c>
      <c r="C50" s="440" t="s">
        <v>118</v>
      </c>
      <c r="D50" s="440" t="s">
        <v>199</v>
      </c>
      <c r="E50" s="441">
        <v>0.65625</v>
      </c>
      <c r="F50" s="441">
        <v>0.97916666666666663</v>
      </c>
      <c r="G50" s="440">
        <v>7.25</v>
      </c>
      <c r="X50" s="409">
        <v>5.5254629629629626E-2</v>
      </c>
      <c r="Y50" s="409">
        <v>5.7349537037037039E-2</v>
      </c>
      <c r="Z50" s="410">
        <f t="shared" si="5"/>
        <v>5.0277777777777921E-2</v>
      </c>
      <c r="AA50" s="413">
        <v>42544</v>
      </c>
    </row>
    <row r="51" spans="1:27" x14ac:dyDescent="0.2">
      <c r="A51" s="438" t="s">
        <v>185</v>
      </c>
      <c r="B51" s="439">
        <v>42544</v>
      </c>
      <c r="C51" s="440" t="s">
        <v>118</v>
      </c>
      <c r="D51" s="440" t="s">
        <v>199</v>
      </c>
      <c r="E51" s="441">
        <v>0.64583333333333337</v>
      </c>
      <c r="F51" s="441">
        <v>0.82291666666666663</v>
      </c>
      <c r="G51" s="440">
        <v>4.25</v>
      </c>
      <c r="X51" s="409">
        <v>5.7349537037037039E-2</v>
      </c>
      <c r="Y51" s="409">
        <v>6.3113425925925934E-2</v>
      </c>
      <c r="Z51" s="410">
        <f t="shared" si="5"/>
        <v>0.13833333333333347</v>
      </c>
      <c r="AA51" s="413">
        <v>42544</v>
      </c>
    </row>
    <row r="52" spans="1:27" x14ac:dyDescent="0.2">
      <c r="A52" s="438" t="s">
        <v>185</v>
      </c>
      <c r="B52" s="439">
        <v>42545</v>
      </c>
      <c r="C52" s="440" t="s">
        <v>118</v>
      </c>
      <c r="D52" s="440" t="s">
        <v>199</v>
      </c>
      <c r="E52" s="441">
        <v>0.65625</v>
      </c>
      <c r="F52" s="441">
        <v>0.94791666666666663</v>
      </c>
      <c r="G52" s="440">
        <v>6.5</v>
      </c>
      <c r="X52" s="409">
        <v>6.3344907407407405E-2</v>
      </c>
      <c r="Y52" s="409">
        <v>6.3576388888888891E-2</v>
      </c>
      <c r="Z52" s="410">
        <f t="shared" si="5"/>
        <v>5.5555555555556468E-3</v>
      </c>
      <c r="AA52" s="413">
        <v>42544</v>
      </c>
    </row>
    <row r="53" spans="1:27" x14ac:dyDescent="0.2">
      <c r="A53" s="438" t="s">
        <v>185</v>
      </c>
      <c r="B53" s="439">
        <v>42546</v>
      </c>
      <c r="C53" s="440" t="s">
        <v>118</v>
      </c>
      <c r="D53" s="440" t="s">
        <v>199</v>
      </c>
      <c r="E53" s="441">
        <v>0.61458333333333337</v>
      </c>
      <c r="F53" s="441">
        <v>0.71875</v>
      </c>
      <c r="G53" s="440">
        <v>2.5</v>
      </c>
      <c r="X53" s="409">
        <v>6.3576388888888891E-2</v>
      </c>
      <c r="Y53" s="409">
        <v>6.4502314814814818E-2</v>
      </c>
      <c r="Z53" s="410">
        <f t="shared" si="5"/>
        <v>2.2222222222222254E-2</v>
      </c>
      <c r="AA53" s="413">
        <v>42544</v>
      </c>
    </row>
    <row r="54" spans="1:27" x14ac:dyDescent="0.2">
      <c r="A54" s="438" t="s">
        <v>220</v>
      </c>
      <c r="B54" s="439">
        <v>42542</v>
      </c>
      <c r="C54" s="440" t="s">
        <v>118</v>
      </c>
      <c r="D54" s="440" t="s">
        <v>199</v>
      </c>
      <c r="E54" s="441">
        <v>0.69791666666666663</v>
      </c>
      <c r="F54" s="441">
        <v>0.83333333333333337</v>
      </c>
      <c r="G54" s="440">
        <v>3.25</v>
      </c>
      <c r="X54" s="409">
        <v>6.4502314814814818E-2</v>
      </c>
      <c r="Y54" s="409">
        <v>6.5231481481481488E-2</v>
      </c>
      <c r="Z54" s="410">
        <f t="shared" si="5"/>
        <v>1.7500000000000071E-2</v>
      </c>
      <c r="AA54" s="413">
        <v>42544</v>
      </c>
    </row>
    <row r="55" spans="1:27" x14ac:dyDescent="0.2">
      <c r="A55" s="440" t="s">
        <v>212</v>
      </c>
      <c r="B55" s="439">
        <v>42545</v>
      </c>
      <c r="C55" s="440" t="s">
        <v>118</v>
      </c>
      <c r="D55" s="440" t="s">
        <v>199</v>
      </c>
      <c r="E55" s="441">
        <v>0.59375</v>
      </c>
      <c r="F55" s="441">
        <v>0.92708333333333337</v>
      </c>
      <c r="G55" s="440">
        <v>7.5</v>
      </c>
      <c r="X55" s="409">
        <v>6.5231481481481488E-2</v>
      </c>
      <c r="Y55" s="409">
        <v>6.9791666666666669E-2</v>
      </c>
      <c r="Z55" s="410">
        <f t="shared" si="5"/>
        <v>0.10944444444444434</v>
      </c>
      <c r="AA55" s="413">
        <v>42544</v>
      </c>
    </row>
    <row r="56" spans="1:27" x14ac:dyDescent="0.2">
      <c r="A56" s="438" t="s">
        <v>180</v>
      </c>
      <c r="B56" s="439">
        <v>42539</v>
      </c>
      <c r="C56" s="440" t="s">
        <v>118</v>
      </c>
      <c r="D56" s="440" t="s">
        <v>197</v>
      </c>
      <c r="E56" s="441">
        <v>0.375</v>
      </c>
      <c r="F56" s="441">
        <v>0.59375</v>
      </c>
      <c r="G56" s="440">
        <v>5.25</v>
      </c>
      <c r="H56" s="443">
        <v>25</v>
      </c>
      <c r="X56" s="409">
        <v>6.9791666666666669E-2</v>
      </c>
      <c r="Y56" s="409">
        <v>7.0300925925925919E-2</v>
      </c>
      <c r="Z56" s="410">
        <f t="shared" si="5"/>
        <v>1.2222222222222023E-2</v>
      </c>
      <c r="AA56" s="413">
        <v>42544</v>
      </c>
    </row>
    <row r="57" spans="1:27" x14ac:dyDescent="0.2">
      <c r="A57" s="438" t="s">
        <v>180</v>
      </c>
      <c r="B57" s="439">
        <v>42539</v>
      </c>
      <c r="C57" s="440" t="s">
        <v>118</v>
      </c>
      <c r="D57" s="440" t="s">
        <v>199</v>
      </c>
      <c r="E57" s="441">
        <v>0.72916666666666663</v>
      </c>
      <c r="F57" s="441">
        <v>0.96875</v>
      </c>
      <c r="G57" s="440">
        <v>5.75</v>
      </c>
      <c r="X57" s="409">
        <v>7.0300925925925919E-2</v>
      </c>
      <c r="Y57" s="409">
        <v>7.2662037037037039E-2</v>
      </c>
      <c r="Z57" s="410">
        <f t="shared" si="5"/>
        <v>5.6666666666666865E-2</v>
      </c>
      <c r="AA57" s="413">
        <v>42544</v>
      </c>
    </row>
    <row r="58" spans="1:27" x14ac:dyDescent="0.2">
      <c r="A58" s="440" t="s">
        <v>180</v>
      </c>
      <c r="B58" s="439">
        <v>42542</v>
      </c>
      <c r="C58" s="440" t="s">
        <v>118</v>
      </c>
      <c r="D58" s="440" t="s">
        <v>197</v>
      </c>
      <c r="E58" s="441">
        <v>0.6875</v>
      </c>
      <c r="F58" s="441">
        <v>0.83333333333333337</v>
      </c>
      <c r="G58" s="440">
        <v>3.5</v>
      </c>
      <c r="H58" s="443">
        <v>15</v>
      </c>
      <c r="X58" s="409">
        <v>7.2662037037037039E-2</v>
      </c>
      <c r="Y58" s="409">
        <v>7.4976851851851864E-2</v>
      </c>
      <c r="Z58" s="410">
        <f t="shared" si="5"/>
        <v>5.5555555555555802E-2</v>
      </c>
      <c r="AA58" s="413">
        <v>42544</v>
      </c>
    </row>
    <row r="59" spans="1:27" x14ac:dyDescent="0.2">
      <c r="A59" s="438" t="s">
        <v>180</v>
      </c>
      <c r="B59" s="439">
        <v>42543</v>
      </c>
      <c r="C59" s="440" t="s">
        <v>118</v>
      </c>
      <c r="D59" s="440" t="s">
        <v>197</v>
      </c>
      <c r="E59" s="441">
        <v>0.6875</v>
      </c>
      <c r="F59" s="441">
        <v>0.80208333333333337</v>
      </c>
      <c r="G59" s="440">
        <v>2.75</v>
      </c>
      <c r="H59" s="443">
        <v>15</v>
      </c>
      <c r="X59" s="409">
        <v>7.4976851851851864E-2</v>
      </c>
      <c r="Y59" s="409">
        <v>7.706018518518519E-2</v>
      </c>
      <c r="Z59" s="410">
        <f t="shared" si="5"/>
        <v>4.9999999999999822E-2</v>
      </c>
      <c r="AA59" s="413">
        <v>42544</v>
      </c>
    </row>
    <row r="60" spans="1:27" x14ac:dyDescent="0.2">
      <c r="A60" s="438" t="s">
        <v>180</v>
      </c>
      <c r="B60" s="439">
        <v>42544</v>
      </c>
      <c r="C60" s="440" t="s">
        <v>118</v>
      </c>
      <c r="D60" s="440" t="s">
        <v>197</v>
      </c>
      <c r="E60" s="441">
        <v>0.625</v>
      </c>
      <c r="F60" s="441">
        <v>0.8125</v>
      </c>
      <c r="G60" s="440">
        <v>4.5</v>
      </c>
      <c r="H60" s="443">
        <v>15</v>
      </c>
      <c r="X60" s="409">
        <v>7.706018518518519E-2</v>
      </c>
      <c r="Y60" s="409">
        <v>7.7280092592592595E-2</v>
      </c>
      <c r="Z60" s="410">
        <f t="shared" si="5"/>
        <v>5.2777777777777146E-3</v>
      </c>
      <c r="AA60" s="413">
        <v>42544</v>
      </c>
    </row>
    <row r="61" spans="1:27" x14ac:dyDescent="0.2">
      <c r="A61" s="440" t="s">
        <v>180</v>
      </c>
      <c r="B61" s="439">
        <v>42545</v>
      </c>
      <c r="C61" s="440" t="s">
        <v>118</v>
      </c>
      <c r="D61" s="440" t="s">
        <v>199</v>
      </c>
      <c r="E61" s="441">
        <v>0.58333333333333337</v>
      </c>
      <c r="F61" s="441">
        <v>0.9375</v>
      </c>
      <c r="G61" s="440">
        <v>8</v>
      </c>
      <c r="X61" s="409">
        <v>7.7291666666666661E-2</v>
      </c>
      <c r="Y61" s="409">
        <v>7.7430555555555558E-2</v>
      </c>
      <c r="Z61" s="410">
        <f t="shared" si="5"/>
        <v>3.3333333333335213E-3</v>
      </c>
      <c r="AA61" s="413">
        <v>42544</v>
      </c>
    </row>
    <row r="62" spans="1:27" x14ac:dyDescent="0.2">
      <c r="A62" s="440" t="s">
        <v>180</v>
      </c>
      <c r="B62" s="439">
        <v>42546</v>
      </c>
      <c r="C62" s="440" t="s">
        <v>118</v>
      </c>
      <c r="D62" s="440" t="s">
        <v>199</v>
      </c>
      <c r="E62" s="441">
        <v>0.5625</v>
      </c>
      <c r="F62" s="441">
        <v>0</v>
      </c>
      <c r="G62" s="440">
        <v>8.5</v>
      </c>
      <c r="X62" s="409">
        <v>7.7430555555555558E-2</v>
      </c>
      <c r="Y62" s="409">
        <v>7.8819444444444442E-2</v>
      </c>
      <c r="Z62" s="410">
        <f t="shared" si="5"/>
        <v>3.3333333333333215E-2</v>
      </c>
      <c r="AA62" s="413">
        <v>42544</v>
      </c>
    </row>
    <row r="63" spans="1:27" x14ac:dyDescent="0.2">
      <c r="A63" s="438" t="s">
        <v>180</v>
      </c>
      <c r="B63" s="439">
        <v>42547</v>
      </c>
      <c r="C63" s="440" t="s">
        <v>118</v>
      </c>
      <c r="D63" s="440" t="s">
        <v>197</v>
      </c>
      <c r="E63" s="441">
        <v>0.70833333333333337</v>
      </c>
      <c r="F63" s="441">
        <v>2.0833333333333332E-2</v>
      </c>
      <c r="G63" s="440">
        <v>6.5</v>
      </c>
      <c r="H63" s="630">
        <v>15</v>
      </c>
      <c r="X63" s="409">
        <v>7.8819444444444442E-2</v>
      </c>
      <c r="Y63" s="409">
        <v>7.9837962962962958E-2</v>
      </c>
      <c r="Z63" s="410">
        <f t="shared" si="5"/>
        <v>2.444444444444438E-2</v>
      </c>
      <c r="AA63" s="413">
        <v>42544</v>
      </c>
    </row>
    <row r="64" spans="1:27" x14ac:dyDescent="0.2">
      <c r="A64" s="438" t="s">
        <v>180</v>
      </c>
      <c r="B64" s="439">
        <v>42550</v>
      </c>
      <c r="C64" s="440" t="s">
        <v>118</v>
      </c>
      <c r="D64" s="440" t="s">
        <v>197</v>
      </c>
      <c r="E64" s="441">
        <v>0.69791666666666663</v>
      </c>
      <c r="F64" s="441">
        <v>0.82291666666666663</v>
      </c>
      <c r="G64" s="440">
        <v>3</v>
      </c>
      <c r="H64" s="443">
        <v>15</v>
      </c>
      <c r="X64" s="409">
        <v>7.9837962962962958E-2</v>
      </c>
      <c r="Y64" s="409">
        <v>8.1006944444444437E-2</v>
      </c>
      <c r="Z64" s="410">
        <f t="shared" si="5"/>
        <v>2.80555555555555E-2</v>
      </c>
      <c r="AA64" s="413">
        <v>42544</v>
      </c>
    </row>
    <row r="65" spans="1:27" x14ac:dyDescent="0.2">
      <c r="A65" s="440" t="s">
        <v>227</v>
      </c>
      <c r="B65" s="439">
        <v>42542</v>
      </c>
      <c r="C65" s="440" t="s">
        <v>118</v>
      </c>
      <c r="D65" s="440" t="s">
        <v>199</v>
      </c>
      <c r="E65" s="441">
        <v>0.69791666666666663</v>
      </c>
      <c r="F65" s="441">
        <v>0.82291666666666663</v>
      </c>
      <c r="G65" s="440">
        <v>3</v>
      </c>
      <c r="X65" s="409">
        <v>8.1006944444444437E-2</v>
      </c>
      <c r="Y65" s="409">
        <v>8.1192129629629628E-2</v>
      </c>
      <c r="Z65" s="410">
        <f t="shared" si="5"/>
        <v>4.4444444444445841E-3</v>
      </c>
      <c r="AA65" s="413">
        <v>42544</v>
      </c>
    </row>
    <row r="66" spans="1:27" x14ac:dyDescent="0.2">
      <c r="A66" s="438" t="s">
        <v>233</v>
      </c>
      <c r="B66" s="439">
        <v>42539</v>
      </c>
      <c r="C66" s="440" t="s">
        <v>118</v>
      </c>
      <c r="D66" s="440" t="s">
        <v>229</v>
      </c>
      <c r="E66" s="441">
        <v>0.44791666666666669</v>
      </c>
      <c r="F66" s="441">
        <v>0.52083333333333337</v>
      </c>
      <c r="G66" s="440">
        <v>1.75</v>
      </c>
      <c r="X66" s="409">
        <v>8.1192129629629628E-2</v>
      </c>
      <c r="Y66" s="409">
        <v>8.2476851851851843E-2</v>
      </c>
      <c r="Z66" s="410">
        <f t="shared" si="5"/>
        <v>3.0833333333333157E-2</v>
      </c>
      <c r="AA66" s="413">
        <v>42544</v>
      </c>
    </row>
    <row r="67" spans="1:27" x14ac:dyDescent="0.2">
      <c r="A67" s="438" t="s">
        <v>215</v>
      </c>
      <c r="B67" s="439">
        <v>42544</v>
      </c>
      <c r="C67" s="440" t="s">
        <v>118</v>
      </c>
      <c r="D67" s="440" t="s">
        <v>199</v>
      </c>
      <c r="E67" s="441">
        <v>0.64583333333333337</v>
      </c>
      <c r="F67" s="441">
        <v>0.97916666666666663</v>
      </c>
      <c r="G67" s="440">
        <v>7.5</v>
      </c>
      <c r="X67" s="409">
        <v>8.3206018518518512E-2</v>
      </c>
      <c r="Y67" s="409">
        <v>8.8749999999999996E-2</v>
      </c>
      <c r="Z67" s="410">
        <f t="shared" ref="Z67:Z91" si="6">HRS(X67,Y67)</f>
        <v>0.13305555555555559</v>
      </c>
      <c r="AA67" s="413">
        <v>42544</v>
      </c>
    </row>
    <row r="68" spans="1:27" x14ac:dyDescent="0.2">
      <c r="A68" s="438" t="s">
        <v>215</v>
      </c>
      <c r="B68" s="439">
        <v>42546</v>
      </c>
      <c r="C68" s="440" t="s">
        <v>118</v>
      </c>
      <c r="D68" s="440" t="s">
        <v>199</v>
      </c>
      <c r="E68" s="441">
        <v>0.5625</v>
      </c>
      <c r="F68" s="441">
        <v>0</v>
      </c>
      <c r="G68" s="440">
        <v>8.5</v>
      </c>
      <c r="X68" s="409">
        <v>8.8749999999999996E-2</v>
      </c>
      <c r="Y68" s="409">
        <v>9.2256944444444447E-2</v>
      </c>
      <c r="Z68" s="410">
        <f t="shared" si="6"/>
        <v>8.4166666666666834E-2</v>
      </c>
      <c r="AA68" s="413">
        <v>42544</v>
      </c>
    </row>
    <row r="69" spans="1:27" x14ac:dyDescent="0.2">
      <c r="A69" s="438" t="s">
        <v>239</v>
      </c>
      <c r="B69" s="439">
        <v>42546</v>
      </c>
      <c r="C69" s="440" t="s">
        <v>118</v>
      </c>
      <c r="D69" s="440" t="s">
        <v>199</v>
      </c>
      <c r="E69" s="441">
        <v>0.30208333333333331</v>
      </c>
      <c r="F69" s="441">
        <v>2.0833333333333332E-2</v>
      </c>
      <c r="G69" s="440">
        <v>15.25</v>
      </c>
      <c r="X69" s="409">
        <v>9.2256944444444447E-2</v>
      </c>
      <c r="Y69" s="409">
        <v>9.5069444444444443E-2</v>
      </c>
      <c r="Z69" s="410">
        <f t="shared" si="6"/>
        <v>6.7499999999999893E-2</v>
      </c>
      <c r="AA69" s="413">
        <v>42544</v>
      </c>
    </row>
    <row r="70" spans="1:27" x14ac:dyDescent="0.2">
      <c r="A70" s="438" t="s">
        <v>157</v>
      </c>
      <c r="B70" s="439">
        <v>42539</v>
      </c>
      <c r="C70" s="440" t="s">
        <v>118</v>
      </c>
      <c r="D70" s="440" t="s">
        <v>199</v>
      </c>
      <c r="E70" s="441">
        <v>0.35416666666666669</v>
      </c>
      <c r="F70" s="441">
        <v>0.88541666666666663</v>
      </c>
      <c r="G70" s="440">
        <v>11.75</v>
      </c>
      <c r="X70" s="409">
        <v>9.5069444444444443E-2</v>
      </c>
      <c r="Y70" s="409">
        <v>9.5208333333333339E-2</v>
      </c>
      <c r="Z70" s="410">
        <f t="shared" si="6"/>
        <v>3.3333333333335213E-3</v>
      </c>
      <c r="AA70" s="413">
        <v>42544</v>
      </c>
    </row>
    <row r="71" spans="1:27" x14ac:dyDescent="0.2">
      <c r="A71" s="438" t="s">
        <v>157</v>
      </c>
      <c r="B71" s="439">
        <v>42544</v>
      </c>
      <c r="C71" s="440" t="s">
        <v>118</v>
      </c>
      <c r="D71" s="440" t="s">
        <v>199</v>
      </c>
      <c r="E71" s="441">
        <v>0.64583333333333337</v>
      </c>
      <c r="F71" s="441">
        <v>0.97916666666666663</v>
      </c>
      <c r="G71" s="440">
        <v>7.5</v>
      </c>
      <c r="X71" s="409">
        <v>0.51208333333333333</v>
      </c>
      <c r="Y71" s="409">
        <v>0.51569444444444446</v>
      </c>
      <c r="Z71" s="410">
        <f t="shared" si="6"/>
        <v>8.6666666666666892E-2</v>
      </c>
      <c r="AA71" s="413">
        <v>42544</v>
      </c>
    </row>
    <row r="72" spans="1:27" x14ac:dyDescent="0.2">
      <c r="A72" s="438" t="s">
        <v>157</v>
      </c>
      <c r="B72" s="439">
        <v>42545</v>
      </c>
      <c r="C72" s="440" t="s">
        <v>118</v>
      </c>
      <c r="D72" s="440" t="s">
        <v>199</v>
      </c>
      <c r="E72" s="441">
        <v>0.58333333333333337</v>
      </c>
      <c r="F72" s="441">
        <v>0.9375</v>
      </c>
      <c r="G72" s="440">
        <v>8</v>
      </c>
      <c r="X72" s="409">
        <v>0.51569444444444446</v>
      </c>
      <c r="Y72" s="409">
        <v>0.51623842592592595</v>
      </c>
      <c r="Z72" s="410">
        <f t="shared" si="6"/>
        <v>1.305555555555582E-2</v>
      </c>
      <c r="AA72" s="413">
        <v>42544</v>
      </c>
    </row>
    <row r="73" spans="1:27" x14ac:dyDescent="0.2">
      <c r="A73" s="438" t="s">
        <v>211</v>
      </c>
      <c r="B73" s="439">
        <v>42539</v>
      </c>
      <c r="C73" s="440" t="s">
        <v>118</v>
      </c>
      <c r="D73" s="440" t="s">
        <v>199</v>
      </c>
      <c r="E73" s="441">
        <v>0.73958333333333337</v>
      </c>
      <c r="F73" s="441">
        <v>0.9375</v>
      </c>
      <c r="G73" s="440">
        <v>4.75</v>
      </c>
      <c r="X73" s="409">
        <v>0.51623842592592595</v>
      </c>
      <c r="Y73" s="409">
        <v>0.51649305555555558</v>
      </c>
      <c r="Z73" s="410">
        <f t="shared" si="6"/>
        <v>6.1111111111111782E-3</v>
      </c>
      <c r="AA73" s="413">
        <v>42544</v>
      </c>
    </row>
    <row r="74" spans="1:27" x14ac:dyDescent="0.2">
      <c r="A74" s="440" t="s">
        <v>187</v>
      </c>
      <c r="B74" s="439">
        <v>42539</v>
      </c>
      <c r="C74" s="440" t="s">
        <v>118</v>
      </c>
      <c r="D74" s="440" t="s">
        <v>197</v>
      </c>
      <c r="E74" s="441">
        <v>0.35416666666666669</v>
      </c>
      <c r="F74" s="441">
        <v>0.88541666666666663</v>
      </c>
      <c r="G74" s="440">
        <v>11.75</v>
      </c>
      <c r="H74" s="630">
        <v>15</v>
      </c>
      <c r="X74" s="409">
        <v>0.51649305555555558</v>
      </c>
      <c r="Y74" s="409">
        <v>0.52090277777777783</v>
      </c>
      <c r="Z74" s="410">
        <f t="shared" si="6"/>
        <v>0.10583333333333389</v>
      </c>
      <c r="AA74" s="413">
        <v>42544</v>
      </c>
    </row>
    <row r="75" spans="1:27" x14ac:dyDescent="0.2">
      <c r="A75" s="438" t="s">
        <v>187</v>
      </c>
      <c r="B75" s="439">
        <v>42544</v>
      </c>
      <c r="C75" s="440" t="s">
        <v>118</v>
      </c>
      <c r="D75" s="440" t="s">
        <v>197</v>
      </c>
      <c r="E75" s="441">
        <v>0.64583333333333337</v>
      </c>
      <c r="F75" s="441">
        <v>0.98958333333333337</v>
      </c>
      <c r="G75" s="440">
        <v>7.75</v>
      </c>
      <c r="H75" s="443">
        <v>25</v>
      </c>
      <c r="X75" s="409">
        <v>0.52090277777777783</v>
      </c>
      <c r="Y75" s="409">
        <v>0.5213888888888889</v>
      </c>
      <c r="Z75" s="410">
        <f t="shared" si="6"/>
        <v>1.1666666666665826E-2</v>
      </c>
      <c r="AA75" s="413">
        <v>42544</v>
      </c>
    </row>
    <row r="76" spans="1:27" x14ac:dyDescent="0.2">
      <c r="A76" s="438" t="s">
        <v>187</v>
      </c>
      <c r="B76" s="439">
        <v>42545</v>
      </c>
      <c r="C76" s="440" t="s">
        <v>118</v>
      </c>
      <c r="D76" s="440" t="s">
        <v>197</v>
      </c>
      <c r="E76" s="441">
        <v>0.59375</v>
      </c>
      <c r="F76" s="441">
        <v>0.92708333333333337</v>
      </c>
      <c r="G76" s="440">
        <v>7.5</v>
      </c>
      <c r="H76" s="443">
        <v>25</v>
      </c>
      <c r="X76" s="409">
        <v>0.5213888888888889</v>
      </c>
      <c r="Y76" s="409">
        <v>0.52142361111111113</v>
      </c>
      <c r="Z76" s="410">
        <f t="shared" si="6"/>
        <v>8.333333333334636E-4</v>
      </c>
      <c r="AA76" s="413">
        <v>42544</v>
      </c>
    </row>
    <row r="77" spans="1:27" x14ac:dyDescent="0.2">
      <c r="A77" s="438" t="s">
        <v>187</v>
      </c>
      <c r="B77" s="439">
        <v>42546</v>
      </c>
      <c r="C77" s="440" t="s">
        <v>118</v>
      </c>
      <c r="D77" s="440" t="s">
        <v>197</v>
      </c>
      <c r="E77" s="441">
        <v>0.53125</v>
      </c>
      <c r="F77" s="441">
        <v>1.0416666666666666E-2</v>
      </c>
      <c r="G77" s="440">
        <v>9.5500000000000007</v>
      </c>
      <c r="H77" s="443">
        <v>15</v>
      </c>
      <c r="X77" s="409">
        <v>0.52143518518518517</v>
      </c>
      <c r="Y77" s="409">
        <v>0.52370370370370367</v>
      </c>
      <c r="Z77" s="410">
        <f t="shared" si="6"/>
        <v>5.4444444444444073E-2</v>
      </c>
      <c r="AA77" s="413">
        <v>42544</v>
      </c>
    </row>
    <row r="78" spans="1:27" x14ac:dyDescent="0.2">
      <c r="A78" s="440" t="s">
        <v>209</v>
      </c>
      <c r="B78" s="439">
        <v>42539</v>
      </c>
      <c r="C78" s="440" t="s">
        <v>118</v>
      </c>
      <c r="D78" s="440" t="s">
        <v>199</v>
      </c>
      <c r="E78" s="441">
        <v>0.375</v>
      </c>
      <c r="F78" s="441">
        <v>0.57291666666666663</v>
      </c>
      <c r="G78" s="440">
        <v>4.75</v>
      </c>
      <c r="X78" s="409">
        <v>0.52370370370370367</v>
      </c>
      <c r="Y78" s="409">
        <v>0.52959490740740744</v>
      </c>
      <c r="Z78" s="410">
        <f t="shared" si="6"/>
        <v>0.14138888888889056</v>
      </c>
      <c r="AA78" s="413">
        <v>42544</v>
      </c>
    </row>
    <row r="79" spans="1:27" x14ac:dyDescent="0.2">
      <c r="A79" s="440" t="s">
        <v>158</v>
      </c>
      <c r="B79" s="439">
        <v>42544</v>
      </c>
      <c r="C79" s="440" t="s">
        <v>118</v>
      </c>
      <c r="D79" s="440" t="s">
        <v>199</v>
      </c>
      <c r="E79" s="441">
        <v>0.63541666666666663</v>
      </c>
      <c r="F79" s="441">
        <v>0.82291666666666663</v>
      </c>
      <c r="G79" s="440">
        <v>4.5</v>
      </c>
      <c r="X79" s="409">
        <v>0.52959490740740744</v>
      </c>
      <c r="Y79" s="409">
        <v>0.53298611111111105</v>
      </c>
      <c r="Z79" s="410">
        <f t="shared" si="6"/>
        <v>8.1388888888886513E-2</v>
      </c>
      <c r="AA79" s="413">
        <v>42544</v>
      </c>
    </row>
    <row r="80" spans="1:27" x14ac:dyDescent="0.2">
      <c r="A80" s="438" t="s">
        <v>158</v>
      </c>
      <c r="B80" s="439">
        <v>42545</v>
      </c>
      <c r="C80" s="440" t="s">
        <v>118</v>
      </c>
      <c r="D80" s="440" t="s">
        <v>199</v>
      </c>
      <c r="E80" s="441">
        <v>0.58333333333333337</v>
      </c>
      <c r="F80" s="441">
        <v>0.92708333333333337</v>
      </c>
      <c r="G80" s="440">
        <v>7.75</v>
      </c>
      <c r="X80" s="409">
        <v>0.53298611111111105</v>
      </c>
      <c r="Y80" s="409">
        <v>0.5332175925925926</v>
      </c>
      <c r="Z80" s="410">
        <f t="shared" si="6"/>
        <v>5.5555555555573122E-3</v>
      </c>
      <c r="AA80" s="413">
        <v>42544</v>
      </c>
    </row>
    <row r="81" spans="1:27" x14ac:dyDescent="0.2">
      <c r="A81" s="438" t="s">
        <v>158</v>
      </c>
      <c r="B81" s="439">
        <v>42546</v>
      </c>
      <c r="C81" s="440" t="s">
        <v>118</v>
      </c>
      <c r="D81" s="440" t="s">
        <v>199</v>
      </c>
      <c r="E81" s="441">
        <v>0.60416666666666663</v>
      </c>
      <c r="F81" s="441">
        <v>0.71875</v>
      </c>
      <c r="G81" s="440">
        <v>2.75</v>
      </c>
      <c r="X81" s="409">
        <v>0.5332175925925926</v>
      </c>
      <c r="Y81" s="409">
        <v>0.53513888888888894</v>
      </c>
      <c r="Z81" s="410">
        <f t="shared" si="6"/>
        <v>4.6111111111112102E-2</v>
      </c>
      <c r="AA81" s="413">
        <v>42544</v>
      </c>
    </row>
    <row r="82" spans="1:27" x14ac:dyDescent="0.2">
      <c r="A82" s="440" t="s">
        <v>182</v>
      </c>
      <c r="B82" s="439">
        <v>42539</v>
      </c>
      <c r="C82" s="440" t="s">
        <v>118</v>
      </c>
      <c r="D82" s="440" t="s">
        <v>199</v>
      </c>
      <c r="E82" s="441">
        <v>0.39583333333333331</v>
      </c>
      <c r="F82" s="441">
        <v>0.54166666666666663</v>
      </c>
      <c r="G82" s="440">
        <v>3.5</v>
      </c>
      <c r="X82" s="409">
        <v>0.53513888888888894</v>
      </c>
      <c r="Y82" s="409">
        <v>0.53636574074074073</v>
      </c>
      <c r="Z82" s="410">
        <f t="shared" si="6"/>
        <v>2.944444444444283E-2</v>
      </c>
      <c r="AA82" s="413">
        <v>42544</v>
      </c>
    </row>
    <row r="83" spans="1:27" x14ac:dyDescent="0.2">
      <c r="A83" s="438" t="s">
        <v>192</v>
      </c>
      <c r="B83" s="439">
        <v>42544</v>
      </c>
      <c r="C83" s="440" t="s">
        <v>118</v>
      </c>
      <c r="D83" s="440" t="s">
        <v>199</v>
      </c>
      <c r="E83" s="441">
        <v>0.64583333333333337</v>
      </c>
      <c r="F83" s="441">
        <v>0.97916666666666663</v>
      </c>
      <c r="G83" s="440">
        <v>7.5</v>
      </c>
      <c r="X83" s="409">
        <v>0.53636574074074073</v>
      </c>
      <c r="Y83" s="409">
        <v>0.5393634259259259</v>
      </c>
      <c r="Z83" s="410">
        <f t="shared" si="6"/>
        <v>7.1944444444444144E-2</v>
      </c>
      <c r="AA83" s="413">
        <v>42544</v>
      </c>
    </row>
    <row r="84" spans="1:27" x14ac:dyDescent="0.2">
      <c r="A84" s="438" t="s">
        <v>183</v>
      </c>
      <c r="B84" s="439">
        <v>42539</v>
      </c>
      <c r="C84" s="440" t="s">
        <v>118</v>
      </c>
      <c r="D84" s="440" t="s">
        <v>199</v>
      </c>
      <c r="E84" s="441">
        <v>0.73958333333333337</v>
      </c>
      <c r="F84" s="441">
        <v>0.9375</v>
      </c>
      <c r="G84" s="440">
        <v>4.75</v>
      </c>
      <c r="X84" s="409">
        <v>0.5393634259259259</v>
      </c>
      <c r="Y84" s="409">
        <v>0.54049768518518515</v>
      </c>
      <c r="Z84" s="410">
        <f t="shared" si="6"/>
        <v>2.7222222222222037E-2</v>
      </c>
      <c r="AA84" s="413">
        <v>42544</v>
      </c>
    </row>
    <row r="85" spans="1:27" x14ac:dyDescent="0.2">
      <c r="A85" s="440" t="s">
        <v>183</v>
      </c>
      <c r="B85" s="439">
        <v>42544</v>
      </c>
      <c r="C85" s="440" t="s">
        <v>118</v>
      </c>
      <c r="D85" s="440" t="s">
        <v>199</v>
      </c>
      <c r="E85" s="441">
        <v>0.64583333333333337</v>
      </c>
      <c r="F85" s="441">
        <v>0.97916666666666663</v>
      </c>
      <c r="G85" s="440">
        <v>7.5</v>
      </c>
      <c r="X85" s="409">
        <v>0.54049768518518515</v>
      </c>
      <c r="Y85" s="409">
        <v>0.54164351851851855</v>
      </c>
      <c r="Z85" s="410">
        <f t="shared" si="6"/>
        <v>2.7500000000001634E-2</v>
      </c>
      <c r="AA85" s="413">
        <v>42544</v>
      </c>
    </row>
    <row r="86" spans="1:27" x14ac:dyDescent="0.2">
      <c r="A86" s="438" t="s">
        <v>183</v>
      </c>
      <c r="B86" s="439">
        <v>42547</v>
      </c>
      <c r="C86" s="440" t="s">
        <v>118</v>
      </c>
      <c r="D86" s="440" t="s">
        <v>199</v>
      </c>
      <c r="E86" s="441">
        <v>0.72916666666666663</v>
      </c>
      <c r="F86" s="441">
        <v>2.0833333333333332E-2</v>
      </c>
      <c r="G86" s="440">
        <v>6.5</v>
      </c>
      <c r="X86" s="409">
        <v>0.54164351851851855</v>
      </c>
      <c r="Y86" s="409">
        <v>0.54265046296296293</v>
      </c>
      <c r="Z86" s="410">
        <f t="shared" si="6"/>
        <v>2.4166666666665115E-2</v>
      </c>
      <c r="AA86" s="413">
        <v>42544</v>
      </c>
    </row>
    <row r="87" spans="1:27" x14ac:dyDescent="0.2">
      <c r="A87" s="438" t="s">
        <v>208</v>
      </c>
      <c r="B87" s="439">
        <v>42537</v>
      </c>
      <c r="C87" s="440" t="s">
        <v>16</v>
      </c>
      <c r="D87" s="440" t="s">
        <v>67</v>
      </c>
      <c r="E87" s="441">
        <v>0.70833333333333337</v>
      </c>
      <c r="F87" s="441">
        <v>0.91666666666666663</v>
      </c>
      <c r="G87" s="440">
        <v>5</v>
      </c>
      <c r="X87" s="409">
        <v>0.54265046296296293</v>
      </c>
      <c r="Y87" s="409">
        <v>0.54519675925925926</v>
      </c>
      <c r="Z87" s="410">
        <f t="shared" si="6"/>
        <v>6.1111111111111782E-2</v>
      </c>
      <c r="AA87" s="413">
        <v>42544</v>
      </c>
    </row>
    <row r="88" spans="1:27" x14ac:dyDescent="0.2">
      <c r="A88" s="438" t="s">
        <v>208</v>
      </c>
      <c r="B88" s="439">
        <v>42538</v>
      </c>
      <c r="C88" s="440" t="s">
        <v>16</v>
      </c>
      <c r="D88" s="440" t="s">
        <v>67</v>
      </c>
      <c r="E88" s="441">
        <v>0.6875</v>
      </c>
      <c r="F88" s="441">
        <v>0.9375</v>
      </c>
      <c r="G88" s="440">
        <v>6</v>
      </c>
      <c r="X88" s="409">
        <v>0.54519675925925926</v>
      </c>
      <c r="Y88" s="409">
        <v>0.54796296296296299</v>
      </c>
      <c r="Z88" s="410">
        <f t="shared" si="6"/>
        <v>6.6388888888889497E-2</v>
      </c>
      <c r="AA88" s="413">
        <v>42544</v>
      </c>
    </row>
    <row r="89" spans="1:27" x14ac:dyDescent="0.2">
      <c r="A89" s="438" t="s">
        <v>208</v>
      </c>
      <c r="B89" s="439">
        <v>42539</v>
      </c>
      <c r="C89" s="440" t="s">
        <v>16</v>
      </c>
      <c r="D89" s="440" t="s">
        <v>67</v>
      </c>
      <c r="E89" s="441">
        <v>0.6875</v>
      </c>
      <c r="F89" s="441">
        <v>0.94791666666666663</v>
      </c>
      <c r="G89" s="440">
        <v>6.25</v>
      </c>
      <c r="X89" s="409">
        <v>0.54796296296296299</v>
      </c>
      <c r="Y89" s="409">
        <v>0.54844907407407406</v>
      </c>
      <c r="Z89" s="410">
        <f t="shared" si="6"/>
        <v>1.1666666666665826E-2</v>
      </c>
      <c r="AA89" s="413">
        <v>42544</v>
      </c>
    </row>
    <row r="90" spans="1:27" x14ac:dyDescent="0.2">
      <c r="A90" s="438" t="s">
        <v>208</v>
      </c>
      <c r="B90" s="439">
        <v>42540</v>
      </c>
      <c r="C90" s="440" t="s">
        <v>16</v>
      </c>
      <c r="D90" s="440" t="s">
        <v>67</v>
      </c>
      <c r="E90" s="441">
        <v>0.45833333333333331</v>
      </c>
      <c r="F90" s="441">
        <v>0.67708333333333337</v>
      </c>
      <c r="G90" s="440">
        <v>5.25</v>
      </c>
      <c r="X90" s="409">
        <v>0.54844907407407406</v>
      </c>
      <c r="Y90" s="409">
        <v>0.54905092592592586</v>
      </c>
      <c r="Z90" s="410">
        <f t="shared" si="6"/>
        <v>1.444444444444315E-2</v>
      </c>
      <c r="AA90" s="413">
        <v>42544</v>
      </c>
    </row>
    <row r="91" spans="1:27" x14ac:dyDescent="0.2">
      <c r="A91" s="440" t="s">
        <v>208</v>
      </c>
      <c r="B91" s="439">
        <v>42543</v>
      </c>
      <c r="C91" s="440" t="s">
        <v>16</v>
      </c>
      <c r="D91" s="440" t="s">
        <v>67</v>
      </c>
      <c r="E91" s="441">
        <v>0.70833333333333337</v>
      </c>
      <c r="F91" s="441">
        <v>0.92708333333333337</v>
      </c>
      <c r="G91" s="440">
        <v>5.25</v>
      </c>
      <c r="X91" s="409">
        <v>0.54905092592592586</v>
      </c>
      <c r="Y91" s="409">
        <v>0.55032407407407413</v>
      </c>
      <c r="Z91" s="410">
        <f t="shared" si="6"/>
        <v>3.0555555555558556E-2</v>
      </c>
      <c r="AA91" s="413">
        <v>42544</v>
      </c>
    </row>
    <row r="92" spans="1:27" x14ac:dyDescent="0.2">
      <c r="A92" s="438" t="s">
        <v>208</v>
      </c>
      <c r="B92" s="439">
        <v>42551</v>
      </c>
      <c r="C92" s="440" t="s">
        <v>16</v>
      </c>
      <c r="D92" s="440" t="s">
        <v>67</v>
      </c>
      <c r="E92" s="441">
        <v>0.70833333333333337</v>
      </c>
      <c r="F92" s="441">
        <v>0.94791666666666663</v>
      </c>
      <c r="G92" s="440">
        <v>5.75</v>
      </c>
      <c r="X92" s="409">
        <v>0.55378472222222219</v>
      </c>
      <c r="Y92" s="409">
        <v>0.55521990740740745</v>
      </c>
      <c r="Z92" s="410">
        <f t="shared" ref="Z92:Z97" si="7">HRS(X92,Y92)</f>
        <v>3.4444444444446276E-2</v>
      </c>
      <c r="AA92" s="413">
        <v>42544</v>
      </c>
    </row>
    <row r="93" spans="1:27" x14ac:dyDescent="0.2">
      <c r="A93" s="438" t="s">
        <v>156</v>
      </c>
      <c r="B93" s="439">
        <v>42538</v>
      </c>
      <c r="C93" s="440" t="s">
        <v>16</v>
      </c>
      <c r="D93" s="440" t="s">
        <v>97</v>
      </c>
      <c r="E93" s="441">
        <v>0.72916666666666663</v>
      </c>
      <c r="F93" s="441">
        <v>0.9375</v>
      </c>
      <c r="G93" s="440">
        <v>5</v>
      </c>
      <c r="X93" s="409">
        <v>0.55521990740740745</v>
      </c>
      <c r="Y93" s="409">
        <v>0.55614583333333334</v>
      </c>
      <c r="Z93" s="410">
        <f t="shared" si="7"/>
        <v>2.2222222222221255E-2</v>
      </c>
      <c r="AA93" s="413">
        <v>42544</v>
      </c>
    </row>
    <row r="94" spans="1:27" x14ac:dyDescent="0.2">
      <c r="A94" s="438" t="s">
        <v>156</v>
      </c>
      <c r="B94" s="439">
        <v>42539</v>
      </c>
      <c r="C94" s="440" t="s">
        <v>16</v>
      </c>
      <c r="D94" s="440" t="s">
        <v>97</v>
      </c>
      <c r="E94" s="441">
        <v>0.72916666666666663</v>
      </c>
      <c r="F94" s="441">
        <v>0.94791666666666663</v>
      </c>
      <c r="G94" s="440">
        <v>5.25</v>
      </c>
      <c r="X94" s="409">
        <v>0.55614583333333334</v>
      </c>
      <c r="Y94" s="409">
        <v>0.56186342592592597</v>
      </c>
      <c r="Z94" s="410">
        <f t="shared" si="7"/>
        <v>0.13722222222222324</v>
      </c>
      <c r="AA94" s="413">
        <v>42544</v>
      </c>
    </row>
    <row r="95" spans="1:27" x14ac:dyDescent="0.2">
      <c r="A95" s="438" t="s">
        <v>156</v>
      </c>
      <c r="B95" s="439">
        <v>42542</v>
      </c>
      <c r="C95" s="440" t="s">
        <v>16</v>
      </c>
      <c r="D95" s="440" t="s">
        <v>67</v>
      </c>
      <c r="E95" s="441">
        <v>0.70833333333333337</v>
      </c>
      <c r="F95" s="441">
        <v>0.92708333333333337</v>
      </c>
      <c r="G95" s="440">
        <v>5.25</v>
      </c>
      <c r="X95" s="409">
        <v>0.56186342592592597</v>
      </c>
      <c r="Y95" s="409">
        <v>0.56207175925925923</v>
      </c>
      <c r="Z95" s="410">
        <f t="shared" si="7"/>
        <v>4.9999999999981171E-3</v>
      </c>
      <c r="AA95" s="413">
        <v>42544</v>
      </c>
    </row>
    <row r="96" spans="1:27" x14ac:dyDescent="0.2">
      <c r="A96" s="438" t="s">
        <v>156</v>
      </c>
      <c r="B96" s="439">
        <v>42544</v>
      </c>
      <c r="C96" s="440" t="s">
        <v>16</v>
      </c>
      <c r="D96" s="440" t="s">
        <v>67</v>
      </c>
      <c r="E96" s="441">
        <v>0.70833333333333337</v>
      </c>
      <c r="F96" s="441">
        <v>0.91666666666666663</v>
      </c>
      <c r="G96" s="440">
        <v>5</v>
      </c>
      <c r="X96" s="409">
        <v>0.56207175925925923</v>
      </c>
      <c r="Y96" s="409">
        <v>0.57817129629629627</v>
      </c>
      <c r="Z96" s="410">
        <f t="shared" si="7"/>
        <v>0.38638888888888889</v>
      </c>
      <c r="AA96" s="413">
        <v>42544</v>
      </c>
    </row>
    <row r="97" spans="1:27" x14ac:dyDescent="0.2">
      <c r="A97" s="438" t="s">
        <v>156</v>
      </c>
      <c r="B97" s="439">
        <v>42545</v>
      </c>
      <c r="C97" s="440" t="s">
        <v>16</v>
      </c>
      <c r="D97" s="440" t="s">
        <v>67</v>
      </c>
      <c r="E97" s="441">
        <v>0.70833333333333337</v>
      </c>
      <c r="F97" s="441">
        <v>0.94791666666666663</v>
      </c>
      <c r="G97" s="440">
        <v>5.75</v>
      </c>
      <c r="X97" s="409">
        <v>0.57817129629629627</v>
      </c>
      <c r="Y97" s="409">
        <v>0.57851851851851854</v>
      </c>
      <c r="Z97" s="410">
        <f t="shared" si="7"/>
        <v>8.333333333334636E-3</v>
      </c>
      <c r="AA97" s="413">
        <v>42544</v>
      </c>
    </row>
    <row r="98" spans="1:27" x14ac:dyDescent="0.2">
      <c r="A98" s="440" t="s">
        <v>193</v>
      </c>
      <c r="B98" s="439">
        <v>42539</v>
      </c>
      <c r="C98" s="440" t="s">
        <v>16</v>
      </c>
      <c r="D98" s="440" t="s">
        <v>97</v>
      </c>
      <c r="E98" s="441">
        <v>0.75</v>
      </c>
      <c r="F98" s="441">
        <v>0.9375</v>
      </c>
      <c r="G98" s="440">
        <v>4.5</v>
      </c>
      <c r="X98" s="409">
        <v>0.57953703703703707</v>
      </c>
      <c r="Y98" s="409">
        <v>0.57973379629629629</v>
      </c>
      <c r="Z98" s="410">
        <f t="shared" ref="Z98:Z104" si="8">HRS(X98,Y98)</f>
        <v>4.722222222221184E-3</v>
      </c>
      <c r="AA98" s="413">
        <v>42544</v>
      </c>
    </row>
    <row r="99" spans="1:27" x14ac:dyDescent="0.2">
      <c r="A99" s="438" t="s">
        <v>193</v>
      </c>
      <c r="B99" s="439">
        <v>42545</v>
      </c>
      <c r="C99" s="440" t="s">
        <v>16</v>
      </c>
      <c r="D99" s="440" t="s">
        <v>97</v>
      </c>
      <c r="E99" s="441">
        <v>0.75</v>
      </c>
      <c r="F99" s="441">
        <v>0.95833333333333337</v>
      </c>
      <c r="G99" s="440">
        <v>5</v>
      </c>
      <c r="X99" s="409">
        <v>0.57973379629629629</v>
      </c>
      <c r="Y99" s="409">
        <v>0.58015046296296291</v>
      </c>
      <c r="Z99" s="410">
        <f t="shared" si="8"/>
        <v>9.9999999999988987E-3</v>
      </c>
      <c r="AA99" s="414">
        <v>42544</v>
      </c>
    </row>
    <row r="100" spans="1:27" x14ac:dyDescent="0.2">
      <c r="A100" s="438" t="s">
        <v>177</v>
      </c>
      <c r="B100" s="439">
        <v>42540</v>
      </c>
      <c r="C100" s="440" t="s">
        <v>16</v>
      </c>
      <c r="D100" s="440" t="s">
        <v>97</v>
      </c>
      <c r="E100" s="441">
        <v>0.5</v>
      </c>
      <c r="F100" s="441">
        <v>0.6875</v>
      </c>
      <c r="G100" s="440">
        <v>4.5</v>
      </c>
      <c r="X100" s="409">
        <v>0.58303240740740747</v>
      </c>
      <c r="Y100" s="409">
        <v>0.58530092592592597</v>
      </c>
      <c r="Z100" s="410">
        <f t="shared" si="8"/>
        <v>5.4444444444444073E-2</v>
      </c>
      <c r="AA100" s="414">
        <v>42544</v>
      </c>
    </row>
    <row r="101" spans="1:27" x14ac:dyDescent="0.2">
      <c r="A101" s="440" t="s">
        <v>191</v>
      </c>
      <c r="B101" s="439">
        <v>42539</v>
      </c>
      <c r="C101" s="440" t="s">
        <v>145</v>
      </c>
      <c r="D101" s="440" t="s">
        <v>173</v>
      </c>
      <c r="E101" s="441">
        <v>0.6875</v>
      </c>
      <c r="F101" s="441">
        <v>0.90625</v>
      </c>
      <c r="G101" s="440">
        <v>5.25</v>
      </c>
      <c r="X101" s="409">
        <v>0.58530092592592597</v>
      </c>
      <c r="Y101" s="409">
        <v>0.58641203703703704</v>
      </c>
      <c r="Z101" s="410">
        <f t="shared" si="8"/>
        <v>2.6666666666665506E-2</v>
      </c>
      <c r="AA101" s="414">
        <v>42544</v>
      </c>
    </row>
    <row r="102" spans="1:27" x14ac:dyDescent="0.2">
      <c r="A102" s="438" t="s">
        <v>181</v>
      </c>
      <c r="B102" s="439">
        <v>42537</v>
      </c>
      <c r="C102" s="440" t="s">
        <v>145</v>
      </c>
      <c r="D102" s="440" t="s">
        <v>173</v>
      </c>
      <c r="E102" s="441">
        <v>0.46875</v>
      </c>
      <c r="F102" s="441">
        <v>0.66666666666666663</v>
      </c>
      <c r="G102" s="440">
        <v>4.71</v>
      </c>
      <c r="X102" s="409">
        <v>0.58641203703703704</v>
      </c>
      <c r="Y102" s="409">
        <v>0.58657407407407403</v>
      </c>
      <c r="Z102" s="410">
        <f t="shared" si="8"/>
        <v>3.8888888888877204E-3</v>
      </c>
      <c r="AA102" s="414">
        <v>42544</v>
      </c>
    </row>
    <row r="103" spans="1:27" x14ac:dyDescent="0.2">
      <c r="A103" s="438" t="s">
        <v>181</v>
      </c>
      <c r="B103" s="439">
        <v>42537</v>
      </c>
      <c r="C103" s="440" t="s">
        <v>145</v>
      </c>
      <c r="D103" s="440" t="s">
        <v>173</v>
      </c>
      <c r="E103" s="441">
        <v>0.6875</v>
      </c>
      <c r="F103" s="441">
        <v>0.86458333333333337</v>
      </c>
      <c r="G103" s="440">
        <v>4.25</v>
      </c>
      <c r="X103" s="409">
        <v>0.76871527777777782</v>
      </c>
      <c r="Y103" s="409">
        <v>0.7710300925925927</v>
      </c>
      <c r="Z103" s="410">
        <f t="shared" si="8"/>
        <v>5.5555555555557135E-2</v>
      </c>
      <c r="AA103" s="414">
        <v>42544</v>
      </c>
    </row>
    <row r="104" spans="1:27" x14ac:dyDescent="0.2">
      <c r="A104" s="438" t="s">
        <v>181</v>
      </c>
      <c r="B104" s="439">
        <v>42538</v>
      </c>
      <c r="C104" s="440" t="s">
        <v>145</v>
      </c>
      <c r="D104" s="440" t="s">
        <v>173</v>
      </c>
      <c r="E104" s="441">
        <v>0.45833333333333331</v>
      </c>
      <c r="F104" s="441">
        <v>0.60416666666666663</v>
      </c>
      <c r="G104" s="440">
        <v>3.5</v>
      </c>
      <c r="X104" s="409">
        <v>0.7710300925925927</v>
      </c>
      <c r="Y104" s="409">
        <v>0.78178240740740745</v>
      </c>
      <c r="Z104" s="410">
        <f t="shared" si="8"/>
        <v>0.25805555555555415</v>
      </c>
      <c r="AA104" s="414">
        <v>42544</v>
      </c>
    </row>
    <row r="105" spans="1:27" x14ac:dyDescent="0.2">
      <c r="A105" s="438" t="s">
        <v>181</v>
      </c>
      <c r="B105" s="439">
        <v>42538</v>
      </c>
      <c r="C105" s="440" t="s">
        <v>145</v>
      </c>
      <c r="D105" s="440" t="s">
        <v>173</v>
      </c>
      <c r="E105" s="441">
        <v>0.6875</v>
      </c>
      <c r="F105" s="441">
        <v>0.89583333333333337</v>
      </c>
      <c r="G105" s="440">
        <v>5</v>
      </c>
      <c r="X105" s="409">
        <v>0.74916666666666665</v>
      </c>
      <c r="Y105" s="409">
        <v>0.78414351851851849</v>
      </c>
      <c r="Z105" s="410">
        <f t="shared" ref="Z105:Z112" si="9">HRS(X105,Y105)</f>
        <v>0.83944444444444422</v>
      </c>
      <c r="AA105" s="414">
        <v>42545</v>
      </c>
    </row>
    <row r="106" spans="1:27" x14ac:dyDescent="0.2">
      <c r="A106" s="440" t="s">
        <v>181</v>
      </c>
      <c r="B106" s="439">
        <v>42539</v>
      </c>
      <c r="C106" s="440" t="s">
        <v>145</v>
      </c>
      <c r="D106" s="440" t="s">
        <v>173</v>
      </c>
      <c r="E106" s="441">
        <v>0.41666666666666669</v>
      </c>
      <c r="F106" s="441">
        <v>0.58333333333333337</v>
      </c>
      <c r="G106" s="440">
        <v>4</v>
      </c>
      <c r="X106" s="409">
        <v>0.78414351851851849</v>
      </c>
      <c r="Y106" s="409">
        <v>0.78423611111111102</v>
      </c>
      <c r="Z106" s="410">
        <f t="shared" si="9"/>
        <v>2.2222222222207932E-3</v>
      </c>
      <c r="AA106" s="414">
        <v>42545</v>
      </c>
    </row>
    <row r="107" spans="1:27" x14ac:dyDescent="0.2">
      <c r="A107" s="438" t="s">
        <v>181</v>
      </c>
      <c r="B107" s="439">
        <v>42540</v>
      </c>
      <c r="C107" s="440" t="s">
        <v>145</v>
      </c>
      <c r="D107" s="440" t="s">
        <v>173</v>
      </c>
      <c r="E107" s="441">
        <v>0.42708333333333331</v>
      </c>
      <c r="F107" s="441">
        <v>0.6875</v>
      </c>
      <c r="G107" s="440">
        <v>6.25</v>
      </c>
      <c r="X107" s="409">
        <v>0.78423611111111102</v>
      </c>
      <c r="Y107" s="409">
        <v>0.78478009259259263</v>
      </c>
      <c r="Z107" s="410">
        <f t="shared" si="9"/>
        <v>1.3055555555558485E-2</v>
      </c>
      <c r="AA107" s="414">
        <v>42545</v>
      </c>
    </row>
    <row r="108" spans="1:27" x14ac:dyDescent="0.2">
      <c r="A108" s="440" t="s">
        <v>181</v>
      </c>
      <c r="B108" s="439">
        <v>42543</v>
      </c>
      <c r="C108" s="440" t="s">
        <v>145</v>
      </c>
      <c r="D108" s="440" t="s">
        <v>173</v>
      </c>
      <c r="E108" s="441">
        <v>0.45833333333333331</v>
      </c>
      <c r="F108" s="441">
        <v>0.60416666666666663</v>
      </c>
      <c r="G108" s="440">
        <v>3.5</v>
      </c>
      <c r="X108" s="409">
        <v>0.78478009259259263</v>
      </c>
      <c r="Y108" s="409">
        <v>0.78508101851851853</v>
      </c>
      <c r="Z108" s="410">
        <f t="shared" si="9"/>
        <v>7.2222222222215748E-3</v>
      </c>
      <c r="AA108" s="414">
        <v>42545</v>
      </c>
    </row>
    <row r="109" spans="1:27" x14ac:dyDescent="0.2">
      <c r="A109" s="438" t="s">
        <v>181</v>
      </c>
      <c r="B109" s="439">
        <v>42543</v>
      </c>
      <c r="C109" s="440" t="s">
        <v>145</v>
      </c>
      <c r="D109" s="440" t="s">
        <v>173</v>
      </c>
      <c r="E109" s="441">
        <v>0.6875</v>
      </c>
      <c r="F109" s="441">
        <v>0.90625</v>
      </c>
      <c r="G109" s="440">
        <v>5.25</v>
      </c>
      <c r="X109" s="409">
        <v>0.78508101851851853</v>
      </c>
      <c r="Y109" s="409">
        <v>0.78554398148148152</v>
      </c>
      <c r="Z109" s="410">
        <f t="shared" si="9"/>
        <v>1.111111111111196E-2</v>
      </c>
      <c r="AA109" s="414">
        <v>42545</v>
      </c>
    </row>
    <row r="110" spans="1:27" x14ac:dyDescent="0.2">
      <c r="A110" s="440" t="s">
        <v>181</v>
      </c>
      <c r="B110" s="439">
        <v>42545</v>
      </c>
      <c r="C110" s="440" t="s">
        <v>145</v>
      </c>
      <c r="D110" s="440" t="s">
        <v>173</v>
      </c>
      <c r="E110" s="441">
        <v>0.45833333333333331</v>
      </c>
      <c r="F110" s="441">
        <v>0.61458333333333337</v>
      </c>
      <c r="G110" s="440">
        <v>3.75</v>
      </c>
      <c r="X110" s="409">
        <v>0.78554398148148152</v>
      </c>
      <c r="Y110" s="409">
        <v>0.79142361111111104</v>
      </c>
      <c r="Z110" s="410">
        <f t="shared" si="9"/>
        <v>0.1411111111111083</v>
      </c>
      <c r="AA110" s="414">
        <v>42545</v>
      </c>
    </row>
    <row r="111" spans="1:27" x14ac:dyDescent="0.2">
      <c r="A111" s="438" t="s">
        <v>181</v>
      </c>
      <c r="B111" s="439">
        <v>42545</v>
      </c>
      <c r="C111" s="440" t="s">
        <v>145</v>
      </c>
      <c r="D111" s="440" t="s">
        <v>173</v>
      </c>
      <c r="E111" s="441">
        <v>0.6875</v>
      </c>
      <c r="F111" s="441">
        <v>0.85416666666666663</v>
      </c>
      <c r="G111" s="440">
        <v>4</v>
      </c>
      <c r="X111" s="409">
        <v>0.79142361111111104</v>
      </c>
      <c r="Y111" s="409">
        <v>0.79302083333333329</v>
      </c>
      <c r="Z111" s="410">
        <f t="shared" si="9"/>
        <v>3.8333333333333997E-2</v>
      </c>
      <c r="AA111" s="414">
        <v>42545</v>
      </c>
    </row>
    <row r="112" spans="1:27" x14ac:dyDescent="0.2">
      <c r="A112" s="438" t="s">
        <v>181</v>
      </c>
      <c r="B112" s="439">
        <v>42546</v>
      </c>
      <c r="C112" s="440" t="s">
        <v>145</v>
      </c>
      <c r="D112" s="440" t="s">
        <v>173</v>
      </c>
      <c r="E112" s="441">
        <v>0.4375</v>
      </c>
      <c r="F112" s="441">
        <v>0.64583333333333337</v>
      </c>
      <c r="G112" s="440">
        <v>5</v>
      </c>
      <c r="X112" s="409">
        <v>0.79302083333333329</v>
      </c>
      <c r="Y112" s="409">
        <v>0.79561342592592599</v>
      </c>
      <c r="Z112" s="410">
        <f t="shared" si="9"/>
        <v>6.2222222222224843E-2</v>
      </c>
      <c r="AA112" s="414">
        <v>42545</v>
      </c>
    </row>
    <row r="113" spans="1:27" x14ac:dyDescent="0.2">
      <c r="A113" s="438" t="s">
        <v>181</v>
      </c>
      <c r="B113" s="439">
        <v>42546</v>
      </c>
      <c r="C113" s="440" t="s">
        <v>145</v>
      </c>
      <c r="D113" s="440" t="s">
        <v>173</v>
      </c>
      <c r="E113" s="441">
        <v>0.6875</v>
      </c>
      <c r="F113" s="441">
        <v>0.90625</v>
      </c>
      <c r="G113" s="440">
        <v>5.25</v>
      </c>
      <c r="X113" s="409">
        <v>0.87592592592592589</v>
      </c>
      <c r="Y113" s="409">
        <v>0.88489583333333333</v>
      </c>
      <c r="Z113" s="410">
        <f t="shared" ref="Z113:Z120" si="10">HRS(X113,Y113)</f>
        <v>0.21527777777777857</v>
      </c>
      <c r="AA113" s="414">
        <v>42545</v>
      </c>
    </row>
    <row r="114" spans="1:27" x14ac:dyDescent="0.2">
      <c r="A114" s="438" t="s">
        <v>181</v>
      </c>
      <c r="B114" s="439">
        <v>42547</v>
      </c>
      <c r="C114" s="440" t="s">
        <v>145</v>
      </c>
      <c r="D114" s="440" t="s">
        <v>173</v>
      </c>
      <c r="E114" s="441">
        <v>0.42708333333333331</v>
      </c>
      <c r="F114" s="441">
        <v>0.6875</v>
      </c>
      <c r="G114" s="440">
        <v>6.25</v>
      </c>
      <c r="X114" s="409">
        <v>0.88489583333333333</v>
      </c>
      <c r="Y114" s="409">
        <v>0.88609953703703714</v>
      </c>
      <c r="Z114" s="410">
        <f t="shared" si="10"/>
        <v>2.8888888888891628E-2</v>
      </c>
      <c r="AA114" s="414">
        <v>42545</v>
      </c>
    </row>
    <row r="115" spans="1:27" x14ac:dyDescent="0.2">
      <c r="A115" s="438" t="s">
        <v>181</v>
      </c>
      <c r="B115" s="439">
        <v>42551</v>
      </c>
      <c r="C115" s="440" t="s">
        <v>145</v>
      </c>
      <c r="D115" s="440" t="s">
        <v>173</v>
      </c>
      <c r="E115" s="441">
        <v>0.46875</v>
      </c>
      <c r="F115" s="441">
        <v>0.5625</v>
      </c>
      <c r="G115" s="440">
        <v>2.25</v>
      </c>
      <c r="X115" s="409">
        <v>0.88609953703703714</v>
      </c>
      <c r="Y115" s="409">
        <v>0.88678240740740744</v>
      </c>
      <c r="Z115" s="410">
        <f t="shared" si="10"/>
        <v>1.638888888888701E-2</v>
      </c>
      <c r="AA115" s="414">
        <v>42545</v>
      </c>
    </row>
    <row r="116" spans="1:27" x14ac:dyDescent="0.2">
      <c r="A116" s="438" t="s">
        <v>181</v>
      </c>
      <c r="B116" s="439">
        <v>42551</v>
      </c>
      <c r="C116" s="440" t="s">
        <v>145</v>
      </c>
      <c r="D116" s="440" t="s">
        <v>173</v>
      </c>
      <c r="E116" s="441">
        <v>0.6875</v>
      </c>
      <c r="F116" s="441">
        <v>0.89583333333333337</v>
      </c>
      <c r="G116" s="440">
        <v>5</v>
      </c>
      <c r="X116" s="409">
        <v>0.88678240740740744</v>
      </c>
      <c r="Y116" s="409">
        <v>0.89127314814814806</v>
      </c>
      <c r="Z116" s="410">
        <f t="shared" si="10"/>
        <v>0.10777777777777509</v>
      </c>
      <c r="AA116" s="414">
        <v>42545</v>
      </c>
    </row>
    <row r="117" spans="1:27" x14ac:dyDescent="0.2">
      <c r="A117" s="438" t="s">
        <v>213</v>
      </c>
      <c r="B117" s="439">
        <v>42540</v>
      </c>
      <c r="C117" s="440" t="s">
        <v>145</v>
      </c>
      <c r="D117" s="440" t="s">
        <v>173</v>
      </c>
      <c r="E117" s="441">
        <v>0.6875</v>
      </c>
      <c r="F117" s="441">
        <v>0.91666666666666663</v>
      </c>
      <c r="G117" s="440">
        <v>5.5</v>
      </c>
      <c r="X117" s="409">
        <v>0.89127314814814806</v>
      </c>
      <c r="Y117" s="409">
        <v>0.89188657407407401</v>
      </c>
      <c r="Z117" s="410">
        <f t="shared" si="10"/>
        <v>1.4722222222222747E-2</v>
      </c>
      <c r="AA117" s="414">
        <v>42545</v>
      </c>
    </row>
    <row r="118" spans="1:27" x14ac:dyDescent="0.2">
      <c r="A118" s="438" t="s">
        <v>213</v>
      </c>
      <c r="B118" s="439">
        <v>42544</v>
      </c>
      <c r="C118" s="440" t="s">
        <v>145</v>
      </c>
      <c r="D118" s="440" t="s">
        <v>173</v>
      </c>
      <c r="E118" s="441">
        <v>0.45833333333333331</v>
      </c>
      <c r="F118" s="441">
        <v>0.63541666666666663</v>
      </c>
      <c r="G118" s="440">
        <v>4.25</v>
      </c>
      <c r="X118" s="409">
        <v>0.89188657407407401</v>
      </c>
      <c r="Y118" s="409">
        <v>0.89929398148148154</v>
      </c>
      <c r="Z118" s="410">
        <f t="shared" si="10"/>
        <v>0.1777777777777807</v>
      </c>
      <c r="AA118" s="414">
        <v>42545</v>
      </c>
    </row>
    <row r="119" spans="1:27" x14ac:dyDescent="0.2">
      <c r="A119" s="438" t="s">
        <v>213</v>
      </c>
      <c r="B119" s="439">
        <v>42544</v>
      </c>
      <c r="C119" s="440" t="s">
        <v>145</v>
      </c>
      <c r="D119" s="440" t="s">
        <v>173</v>
      </c>
      <c r="E119" s="441">
        <v>0.6875</v>
      </c>
      <c r="F119" s="441">
        <v>0.85416666666666663</v>
      </c>
      <c r="G119" s="440">
        <v>4</v>
      </c>
      <c r="X119" s="409">
        <v>0.89929398148148154</v>
      </c>
      <c r="Y119" s="409">
        <v>0.89978009259259262</v>
      </c>
      <c r="Z119" s="410">
        <f t="shared" si="10"/>
        <v>1.1666666666665826E-2</v>
      </c>
      <c r="AA119" s="414">
        <v>42545</v>
      </c>
    </row>
    <row r="120" spans="1:27" x14ac:dyDescent="0.2">
      <c r="A120" s="438" t="s">
        <v>215</v>
      </c>
      <c r="B120" s="439">
        <v>42547</v>
      </c>
      <c r="C120" s="440" t="s">
        <v>145</v>
      </c>
      <c r="D120" s="440" t="s">
        <v>173</v>
      </c>
      <c r="E120" s="441">
        <v>0.67708333333333337</v>
      </c>
      <c r="F120" s="441">
        <v>0.83333333333333337</v>
      </c>
      <c r="G120" s="440">
        <v>3.75</v>
      </c>
      <c r="X120" s="409">
        <v>0.89978009259259262</v>
      </c>
      <c r="Y120" s="409">
        <v>0.89989583333333334</v>
      </c>
      <c r="Z120" s="410">
        <f t="shared" si="10"/>
        <v>2.7777777777773238E-3</v>
      </c>
      <c r="AA120" s="414">
        <v>42545</v>
      </c>
    </row>
    <row r="121" spans="1:27" x14ac:dyDescent="0.2">
      <c r="A121" s="440" t="s">
        <v>182</v>
      </c>
      <c r="B121" s="439">
        <v>42539</v>
      </c>
      <c r="C121" s="440" t="s">
        <v>145</v>
      </c>
      <c r="D121" s="440" t="s">
        <v>173</v>
      </c>
      <c r="E121" s="441">
        <v>0.58333333333333337</v>
      </c>
      <c r="F121" s="441">
        <v>0.69791666666666663</v>
      </c>
      <c r="G121" s="440">
        <v>2.75</v>
      </c>
      <c r="X121" s="409">
        <v>0.90106481481481471</v>
      </c>
      <c r="Y121" s="409">
        <v>0.92037037037037039</v>
      </c>
      <c r="Z121" s="410">
        <f t="shared" ref="Z121:Z133" si="11">HRS(X121,Y121)</f>
        <v>0.46333333333333648</v>
      </c>
      <c r="AA121" s="414">
        <v>42545</v>
      </c>
    </row>
    <row r="122" spans="1:27" x14ac:dyDescent="0.2">
      <c r="A122" s="438" t="s">
        <v>182</v>
      </c>
      <c r="B122" s="439">
        <v>42550</v>
      </c>
      <c r="C122" s="440" t="s">
        <v>145</v>
      </c>
      <c r="D122" s="440" t="s">
        <v>173</v>
      </c>
      <c r="E122" s="441">
        <v>0.45833333333333331</v>
      </c>
      <c r="F122" s="441">
        <v>0.60416666666666663</v>
      </c>
      <c r="G122" s="440">
        <v>3.5</v>
      </c>
      <c r="X122" s="409">
        <v>0.92037037037037039</v>
      </c>
      <c r="Y122" s="409">
        <v>0.92162037037037037</v>
      </c>
      <c r="Z122" s="410">
        <f t="shared" si="11"/>
        <v>2.9999999999999361E-2</v>
      </c>
      <c r="AA122" s="414">
        <v>42545</v>
      </c>
    </row>
    <row r="123" spans="1:27" x14ac:dyDescent="0.2">
      <c r="A123" s="438" t="s">
        <v>182</v>
      </c>
      <c r="B123" s="439">
        <v>42550</v>
      </c>
      <c r="C123" s="440" t="s">
        <v>145</v>
      </c>
      <c r="D123" s="440" t="s">
        <v>173</v>
      </c>
      <c r="E123" s="441">
        <v>0.6875</v>
      </c>
      <c r="F123" s="441">
        <v>0.89583333333333337</v>
      </c>
      <c r="G123" s="440">
        <v>5</v>
      </c>
      <c r="X123" s="409">
        <v>0.92162037037037037</v>
      </c>
      <c r="Y123" s="409">
        <v>0.92331018518518515</v>
      </c>
      <c r="Z123" s="410">
        <f t="shared" si="11"/>
        <v>4.055555555555479E-2</v>
      </c>
      <c r="AA123" s="414">
        <v>42545</v>
      </c>
    </row>
    <row r="124" spans="1:27" x14ac:dyDescent="0.2">
      <c r="A124" s="438" t="s">
        <v>183</v>
      </c>
      <c r="B124" s="439">
        <v>42546</v>
      </c>
      <c r="C124" s="440" t="s">
        <v>145</v>
      </c>
      <c r="D124" s="440" t="s">
        <v>173</v>
      </c>
      <c r="E124" s="441">
        <v>0.72916666666666663</v>
      </c>
      <c r="F124" s="441">
        <v>0.91666666666666663</v>
      </c>
      <c r="G124" s="440">
        <v>4.5</v>
      </c>
      <c r="X124" s="409">
        <v>0.92331018518518515</v>
      </c>
      <c r="Y124" s="409">
        <v>0.92804398148148148</v>
      </c>
      <c r="Z124" s="410">
        <f t="shared" si="11"/>
        <v>0.113611111111112</v>
      </c>
      <c r="AA124" s="414">
        <v>42545</v>
      </c>
    </row>
    <row r="125" spans="1:27" x14ac:dyDescent="0.2">
      <c r="A125" s="440" t="s">
        <v>157</v>
      </c>
      <c r="B125" s="439">
        <v>42537</v>
      </c>
      <c r="C125" s="440" t="s">
        <v>50</v>
      </c>
      <c r="D125" s="440" t="s">
        <v>196</v>
      </c>
      <c r="E125" s="441">
        <v>0.45833333333333331</v>
      </c>
      <c r="F125" s="441">
        <v>0.58333333333333337</v>
      </c>
      <c r="G125" s="440">
        <v>3</v>
      </c>
      <c r="X125" s="409">
        <v>0.92804398148148148</v>
      </c>
      <c r="Y125" s="409">
        <v>0.94412037037037033</v>
      </c>
      <c r="Z125" s="410">
        <f t="shared" si="11"/>
        <v>0.38583333333333236</v>
      </c>
      <c r="AA125" s="414">
        <v>42545</v>
      </c>
    </row>
    <row r="126" spans="1:27" x14ac:dyDescent="0.2">
      <c r="A126" s="438" t="s">
        <v>157</v>
      </c>
      <c r="B126" s="439">
        <v>42538</v>
      </c>
      <c r="C126" s="440" t="s">
        <v>50</v>
      </c>
      <c r="D126" s="440" t="s">
        <v>196</v>
      </c>
      <c r="E126" s="441">
        <v>0.46875</v>
      </c>
      <c r="F126" s="441">
        <v>0.55208333333333337</v>
      </c>
      <c r="G126" s="440">
        <v>2</v>
      </c>
      <c r="X126" s="409">
        <v>0.94412037037037033</v>
      </c>
      <c r="Y126" s="409">
        <v>0.94467592592592586</v>
      </c>
      <c r="Z126" s="410">
        <f t="shared" si="11"/>
        <v>1.3333333333332753E-2</v>
      </c>
      <c r="AA126" s="414">
        <v>42545</v>
      </c>
    </row>
    <row r="127" spans="1:27" x14ac:dyDescent="0.2">
      <c r="A127" s="440" t="s">
        <v>157</v>
      </c>
      <c r="B127" s="439">
        <v>42541</v>
      </c>
      <c r="C127" s="440" t="s">
        <v>50</v>
      </c>
      <c r="D127" s="440" t="s">
        <v>196</v>
      </c>
      <c r="E127" s="441">
        <v>0.45833333333333331</v>
      </c>
      <c r="F127" s="441">
        <v>0.58333333333333337</v>
      </c>
      <c r="G127" s="440">
        <v>3</v>
      </c>
      <c r="X127" s="409">
        <v>0.94467592592592586</v>
      </c>
      <c r="Y127" s="409">
        <v>0.94700231481481489</v>
      </c>
      <c r="Z127" s="410">
        <f t="shared" si="11"/>
        <v>5.5833333333336732E-2</v>
      </c>
      <c r="AA127" s="414">
        <v>42545</v>
      </c>
    </row>
    <row r="128" spans="1:27" x14ac:dyDescent="0.2">
      <c r="A128" s="438" t="s">
        <v>157</v>
      </c>
      <c r="B128" s="439">
        <v>42542</v>
      </c>
      <c r="C128" s="440" t="s">
        <v>50</v>
      </c>
      <c r="D128" s="440" t="s">
        <v>196</v>
      </c>
      <c r="E128" s="441">
        <v>0.45833333333333331</v>
      </c>
      <c r="F128" s="441">
        <v>0.58333333333333337</v>
      </c>
      <c r="G128" s="440">
        <v>3</v>
      </c>
      <c r="X128" s="409">
        <v>0.94700231481481489</v>
      </c>
      <c r="Y128" s="409">
        <v>0.9486458333333333</v>
      </c>
      <c r="Z128" s="410">
        <f t="shared" si="11"/>
        <v>3.9444444444441729E-2</v>
      </c>
      <c r="AA128" s="414">
        <v>42545</v>
      </c>
    </row>
    <row r="129" spans="1:27" x14ac:dyDescent="0.2">
      <c r="A129" s="438" t="s">
        <v>157</v>
      </c>
      <c r="B129" s="439">
        <v>42543</v>
      </c>
      <c r="C129" s="440" t="s">
        <v>50</v>
      </c>
      <c r="D129" s="440" t="s">
        <v>196</v>
      </c>
      <c r="E129" s="441">
        <v>0.45833333333333331</v>
      </c>
      <c r="F129" s="441">
        <v>0.58333333333333337</v>
      </c>
      <c r="G129" s="440">
        <v>3</v>
      </c>
      <c r="X129" s="409">
        <v>0.94865740740740734</v>
      </c>
      <c r="Y129" s="409">
        <v>0.95248842592592586</v>
      </c>
      <c r="Z129" s="410">
        <f t="shared" si="11"/>
        <v>9.1944444444444606E-2</v>
      </c>
      <c r="AA129" s="414">
        <v>42545</v>
      </c>
    </row>
    <row r="130" spans="1:27" x14ac:dyDescent="0.2">
      <c r="A130" s="438" t="s">
        <v>157</v>
      </c>
      <c r="B130" s="439">
        <v>42544</v>
      </c>
      <c r="C130" s="440" t="s">
        <v>50</v>
      </c>
      <c r="D130" s="440" t="s">
        <v>196</v>
      </c>
      <c r="E130" s="441">
        <v>0.45833333333333331</v>
      </c>
      <c r="F130" s="441">
        <v>0.625</v>
      </c>
      <c r="G130" s="440">
        <v>4</v>
      </c>
      <c r="X130" s="409">
        <v>0.95248842592592586</v>
      </c>
      <c r="Y130" s="409">
        <v>0.95363425925925915</v>
      </c>
      <c r="Z130" s="410">
        <f t="shared" si="11"/>
        <v>2.749999999999897E-2</v>
      </c>
      <c r="AA130" s="414">
        <v>42545</v>
      </c>
    </row>
    <row r="131" spans="1:27" x14ac:dyDescent="0.2">
      <c r="A131" s="438" t="s">
        <v>157</v>
      </c>
      <c r="B131" s="439">
        <v>42545</v>
      </c>
      <c r="C131" s="440" t="s">
        <v>50</v>
      </c>
      <c r="D131" s="440" t="s">
        <v>196</v>
      </c>
      <c r="E131" s="441">
        <v>0.45833333333333331</v>
      </c>
      <c r="F131" s="441">
        <v>0.57291666666666663</v>
      </c>
      <c r="G131" s="440">
        <v>2.75</v>
      </c>
      <c r="X131" s="409">
        <v>0.95363425925925915</v>
      </c>
      <c r="Y131" s="409">
        <v>0.95386574074074071</v>
      </c>
      <c r="Z131" s="410">
        <f t="shared" si="11"/>
        <v>5.5555555555573122E-3</v>
      </c>
      <c r="AA131" s="414">
        <v>42545</v>
      </c>
    </row>
    <row r="132" spans="1:27" x14ac:dyDescent="0.2">
      <c r="A132" s="440" t="s">
        <v>157</v>
      </c>
      <c r="B132" s="439">
        <v>42548</v>
      </c>
      <c r="C132" s="440" t="s">
        <v>50</v>
      </c>
      <c r="D132" s="440" t="s">
        <v>196</v>
      </c>
      <c r="E132" s="441">
        <v>0.45833333333333331</v>
      </c>
      <c r="F132" s="441">
        <v>0.58333333333333337</v>
      </c>
      <c r="G132" s="440">
        <v>3</v>
      </c>
      <c r="X132" s="409">
        <v>0.95386574074074071</v>
      </c>
      <c r="Y132" s="409">
        <v>0.95528935185185182</v>
      </c>
      <c r="Z132" s="410">
        <f t="shared" si="11"/>
        <v>3.4166666666666679E-2</v>
      </c>
      <c r="AA132" s="414">
        <v>42545</v>
      </c>
    </row>
    <row r="133" spans="1:27" x14ac:dyDescent="0.2">
      <c r="A133" s="440" t="s">
        <v>157</v>
      </c>
      <c r="B133" s="439">
        <v>42549</v>
      </c>
      <c r="C133" s="440" t="s">
        <v>50</v>
      </c>
      <c r="D133" s="440" t="s">
        <v>196</v>
      </c>
      <c r="E133" s="441">
        <v>0.45833333333333331</v>
      </c>
      <c r="F133" s="441">
        <v>0.58333333333333337</v>
      </c>
      <c r="G133" s="440">
        <v>3</v>
      </c>
      <c r="X133" s="409">
        <v>0.95528935185185182</v>
      </c>
      <c r="Y133" s="409">
        <v>0.9566782407407407</v>
      </c>
      <c r="Z133" s="410">
        <f t="shared" si="11"/>
        <v>3.3333333333333215E-2</v>
      </c>
      <c r="AA133" s="414">
        <v>42545</v>
      </c>
    </row>
    <row r="134" spans="1:27" x14ac:dyDescent="0.2">
      <c r="A134" s="438" t="s">
        <v>157</v>
      </c>
      <c r="B134" s="439">
        <v>42550</v>
      </c>
      <c r="C134" s="440" t="s">
        <v>50</v>
      </c>
      <c r="D134" s="440" t="s">
        <v>196</v>
      </c>
      <c r="E134" s="441">
        <v>0.45833333333333331</v>
      </c>
      <c r="F134" s="441">
        <v>0.58333333333333337</v>
      </c>
      <c r="G134" s="440">
        <v>3</v>
      </c>
      <c r="X134" s="409">
        <v>0.99153935185185194</v>
      </c>
      <c r="Y134" s="409">
        <v>0.99915509259259261</v>
      </c>
      <c r="Z134" s="410">
        <f t="shared" ref="Z134:Z152" si="12">HRS(X134,Y134)</f>
        <v>0.18277777777777615</v>
      </c>
      <c r="AA134" s="414">
        <v>42546</v>
      </c>
    </row>
    <row r="135" spans="1:27" x14ac:dyDescent="0.2">
      <c r="A135" s="440" t="s">
        <v>157</v>
      </c>
      <c r="B135" s="439">
        <v>42551</v>
      </c>
      <c r="C135" s="440" t="s">
        <v>50</v>
      </c>
      <c r="D135" s="440" t="s">
        <v>196</v>
      </c>
      <c r="E135" s="441">
        <v>0.45833333333333331</v>
      </c>
      <c r="F135" s="441">
        <v>0.58333333333333337</v>
      </c>
      <c r="G135" s="440">
        <v>3</v>
      </c>
      <c r="X135" s="409">
        <v>0.99915509259259261</v>
      </c>
      <c r="Y135" s="409">
        <v>1.9444444444444442E-3</v>
      </c>
      <c r="Z135" s="410">
        <f t="shared" si="12"/>
        <v>6.6944444444444057E-2</v>
      </c>
      <c r="AA135" s="414">
        <v>42546</v>
      </c>
    </row>
    <row r="136" spans="1:27" x14ac:dyDescent="0.2">
      <c r="A136" s="438" t="s">
        <v>186</v>
      </c>
      <c r="B136" s="439">
        <v>42538</v>
      </c>
      <c r="C136" s="440" t="s">
        <v>5</v>
      </c>
      <c r="D136" s="440" t="s">
        <v>174</v>
      </c>
      <c r="E136" s="441">
        <v>0.6875</v>
      </c>
      <c r="F136" s="441">
        <v>0.875</v>
      </c>
      <c r="G136" s="440">
        <v>4.5</v>
      </c>
      <c r="X136" s="409">
        <v>2.7662037037037034E-3</v>
      </c>
      <c r="Y136" s="409">
        <v>4.0972222222222226E-3</v>
      </c>
      <c r="Z136" s="410">
        <f t="shared" si="12"/>
        <v>3.1944444444444456E-2</v>
      </c>
      <c r="AA136" s="414">
        <v>42547</v>
      </c>
    </row>
    <row r="137" spans="1:27" x14ac:dyDescent="0.2">
      <c r="A137" s="438" t="s">
        <v>186</v>
      </c>
      <c r="B137" s="439">
        <v>42539</v>
      </c>
      <c r="C137" s="440" t="s">
        <v>5</v>
      </c>
      <c r="D137" s="440" t="s">
        <v>174</v>
      </c>
      <c r="E137" s="441">
        <v>0.6875</v>
      </c>
      <c r="F137" s="441">
        <v>0.8125</v>
      </c>
      <c r="G137" s="440">
        <v>3</v>
      </c>
      <c r="X137" s="409">
        <v>4.0972222222222226E-3</v>
      </c>
      <c r="Y137" s="409">
        <v>6.8865740740740736E-3</v>
      </c>
      <c r="Z137" s="410">
        <f t="shared" si="12"/>
        <v>6.6944444444444418E-2</v>
      </c>
      <c r="AA137" s="414">
        <v>42547</v>
      </c>
    </row>
    <row r="138" spans="1:27" x14ac:dyDescent="0.2">
      <c r="A138" s="440" t="s">
        <v>186</v>
      </c>
      <c r="B138" s="439">
        <v>42545</v>
      </c>
      <c r="C138" s="440" t="s">
        <v>5</v>
      </c>
      <c r="D138" s="440" t="s">
        <v>174</v>
      </c>
      <c r="E138" s="441">
        <v>0.6875</v>
      </c>
      <c r="F138" s="441">
        <v>0.90625</v>
      </c>
      <c r="G138" s="440">
        <v>5.25</v>
      </c>
      <c r="X138" s="409">
        <v>6.8865740740740736E-3</v>
      </c>
      <c r="Y138" s="409">
        <v>7.1874999999999994E-3</v>
      </c>
      <c r="Z138" s="410">
        <f t="shared" si="12"/>
        <v>7.2222222222222202E-3</v>
      </c>
      <c r="AA138" s="414">
        <v>42547</v>
      </c>
    </row>
    <row r="139" spans="1:27" x14ac:dyDescent="0.2">
      <c r="A139" s="440" t="s">
        <v>208</v>
      </c>
      <c r="B139" s="439">
        <v>42551</v>
      </c>
      <c r="C139" s="440" t="s">
        <v>5</v>
      </c>
      <c r="D139" s="440" t="s">
        <v>174</v>
      </c>
      <c r="E139" s="441">
        <v>0.46875</v>
      </c>
      <c r="F139" s="441">
        <v>0.63541666666666663</v>
      </c>
      <c r="G139" s="440">
        <v>4</v>
      </c>
      <c r="X139" s="409">
        <v>7.1874999999999994E-3</v>
      </c>
      <c r="Y139" s="409">
        <v>8.1828703703703699E-3</v>
      </c>
      <c r="Z139" s="410">
        <f t="shared" si="12"/>
        <v>2.388888888888889E-2</v>
      </c>
      <c r="AA139" s="414">
        <v>42547</v>
      </c>
    </row>
    <row r="140" spans="1:27" x14ac:dyDescent="0.2">
      <c r="A140" s="440" t="s">
        <v>156</v>
      </c>
      <c r="B140" s="439">
        <v>42549</v>
      </c>
      <c r="C140" s="440" t="s">
        <v>5</v>
      </c>
      <c r="D140" s="440" t="s">
        <v>174</v>
      </c>
      <c r="E140" s="441">
        <v>0.46875</v>
      </c>
      <c r="F140" s="441">
        <v>0.60416666666666663</v>
      </c>
      <c r="G140" s="440">
        <v>3.25</v>
      </c>
      <c r="X140" s="409">
        <v>8.1828703703703699E-3</v>
      </c>
      <c r="Y140" s="409">
        <v>1.1273148148148148E-2</v>
      </c>
      <c r="Z140" s="410">
        <f t="shared" si="12"/>
        <v>7.4166666666666686E-2</v>
      </c>
      <c r="AA140" s="414">
        <v>42547</v>
      </c>
    </row>
    <row r="141" spans="1:27" x14ac:dyDescent="0.2">
      <c r="A141" s="438" t="s">
        <v>189</v>
      </c>
      <c r="B141" s="439">
        <v>42541</v>
      </c>
      <c r="C141" s="440" t="s">
        <v>5</v>
      </c>
      <c r="D141" s="440" t="s">
        <v>174</v>
      </c>
      <c r="E141" s="441">
        <v>0.6875</v>
      </c>
      <c r="F141" s="441">
        <v>0.8125</v>
      </c>
      <c r="G141" s="440">
        <v>3</v>
      </c>
      <c r="X141" s="409">
        <v>1.1273148148148148E-2</v>
      </c>
      <c r="Y141" s="409">
        <v>1.1458333333333334E-2</v>
      </c>
      <c r="Z141" s="410">
        <f t="shared" si="12"/>
        <v>4.4444444444444592E-3</v>
      </c>
      <c r="AA141" s="414">
        <v>42547</v>
      </c>
    </row>
    <row r="142" spans="1:27" x14ac:dyDescent="0.2">
      <c r="A142" s="438" t="s">
        <v>188</v>
      </c>
      <c r="B142" s="439">
        <v>42541</v>
      </c>
      <c r="C142" s="440" t="s">
        <v>5</v>
      </c>
      <c r="D142" s="440" t="s">
        <v>174</v>
      </c>
      <c r="E142" s="441">
        <v>0.45833333333333331</v>
      </c>
      <c r="F142" s="441">
        <v>0.63541666666666663</v>
      </c>
      <c r="G142" s="440">
        <v>4.25</v>
      </c>
      <c r="X142" s="409">
        <v>1.1458333333333334E-2</v>
      </c>
      <c r="Y142" s="409">
        <v>1.1863425925925925E-2</v>
      </c>
      <c r="Z142" s="410">
        <f t="shared" si="12"/>
        <v>9.7222222222221738E-3</v>
      </c>
      <c r="AA142" s="414">
        <v>42547</v>
      </c>
    </row>
    <row r="143" spans="1:27" x14ac:dyDescent="0.2">
      <c r="A143" s="438" t="s">
        <v>178</v>
      </c>
      <c r="B143" s="439">
        <v>42544</v>
      </c>
      <c r="C143" s="440" t="s">
        <v>5</v>
      </c>
      <c r="D143" s="440" t="s">
        <v>174</v>
      </c>
      <c r="E143" s="441">
        <v>0.46875</v>
      </c>
      <c r="F143" s="441">
        <v>0.60416666666666663</v>
      </c>
      <c r="G143" s="440">
        <v>3.25</v>
      </c>
      <c r="X143" s="409">
        <v>1.1863425925925925E-2</v>
      </c>
      <c r="Y143" s="409">
        <v>1.4050925925925927E-2</v>
      </c>
      <c r="Z143" s="410">
        <f t="shared" si="12"/>
        <v>5.2500000000000047E-2</v>
      </c>
      <c r="AA143" s="414">
        <v>42547</v>
      </c>
    </row>
    <row r="144" spans="1:27" x14ac:dyDescent="0.2">
      <c r="A144" s="438" t="s">
        <v>179</v>
      </c>
      <c r="B144" s="439">
        <v>42544</v>
      </c>
      <c r="C144" s="440" t="s">
        <v>5</v>
      </c>
      <c r="D144" s="440" t="s">
        <v>174</v>
      </c>
      <c r="E144" s="441">
        <v>0.6875</v>
      </c>
      <c r="F144" s="441">
        <v>0.89583333333333337</v>
      </c>
      <c r="G144" s="440">
        <v>5</v>
      </c>
      <c r="X144" s="409">
        <v>1.4050925925925927E-2</v>
      </c>
      <c r="Y144" s="409">
        <v>1.4664351851851852E-2</v>
      </c>
      <c r="Z144" s="410">
        <f t="shared" si="12"/>
        <v>1.4722222222222206E-2</v>
      </c>
      <c r="AA144" s="414">
        <v>42547</v>
      </c>
    </row>
    <row r="145" spans="1:27" x14ac:dyDescent="0.2">
      <c r="A145" s="440" t="s">
        <v>184</v>
      </c>
      <c r="B145" s="439">
        <v>42538</v>
      </c>
      <c r="C145" s="440" t="s">
        <v>5</v>
      </c>
      <c r="D145" s="440" t="s">
        <v>174</v>
      </c>
      <c r="E145" s="441">
        <v>0.46875</v>
      </c>
      <c r="F145" s="441">
        <v>0.61458333333333337</v>
      </c>
      <c r="G145" s="440">
        <v>3.5</v>
      </c>
      <c r="X145" s="409">
        <v>1.4664351851851852E-2</v>
      </c>
      <c r="Y145" s="409">
        <v>2.0949074074074075E-2</v>
      </c>
      <c r="Z145" s="410">
        <f t="shared" si="12"/>
        <v>0.15083333333333335</v>
      </c>
      <c r="AA145" s="414">
        <v>42547</v>
      </c>
    </row>
    <row r="146" spans="1:27" x14ac:dyDescent="0.2">
      <c r="A146" s="440" t="s">
        <v>234</v>
      </c>
      <c r="B146" s="439">
        <v>42546</v>
      </c>
      <c r="C146" s="440" t="s">
        <v>5</v>
      </c>
      <c r="D146" s="440" t="s">
        <v>174</v>
      </c>
      <c r="E146" s="441">
        <v>0.70833333333333337</v>
      </c>
      <c r="F146" s="441">
        <v>0.9375</v>
      </c>
      <c r="G146" s="440">
        <v>5.5</v>
      </c>
      <c r="X146" s="409">
        <v>2.0949074074074075E-2</v>
      </c>
      <c r="Y146" s="409">
        <v>2.5439814814814814E-2</v>
      </c>
      <c r="Z146" s="410">
        <f t="shared" si="12"/>
        <v>0.10777777777777775</v>
      </c>
      <c r="AA146" s="414">
        <v>42547</v>
      </c>
    </row>
    <row r="147" spans="1:27" x14ac:dyDescent="0.2">
      <c r="A147" s="438" t="s">
        <v>213</v>
      </c>
      <c r="B147" s="439">
        <v>42547</v>
      </c>
      <c r="C147" s="440" t="s">
        <v>5</v>
      </c>
      <c r="D147" s="440" t="s">
        <v>174</v>
      </c>
      <c r="E147" s="441">
        <v>0.46875</v>
      </c>
      <c r="F147" s="441">
        <v>0.64583333333333337</v>
      </c>
      <c r="G147" s="440">
        <v>4.25</v>
      </c>
      <c r="X147" s="409">
        <v>2.5439814814814814E-2</v>
      </c>
      <c r="Y147" s="409">
        <v>2.9328703703703704E-2</v>
      </c>
      <c r="Z147" s="410">
        <f t="shared" si="12"/>
        <v>9.3333333333333351E-2</v>
      </c>
      <c r="AA147" s="414">
        <v>42547</v>
      </c>
    </row>
    <row r="148" spans="1:27" x14ac:dyDescent="0.2">
      <c r="A148" s="438" t="s">
        <v>213</v>
      </c>
      <c r="B148" s="439">
        <v>42547</v>
      </c>
      <c r="C148" s="440" t="s">
        <v>5</v>
      </c>
      <c r="D148" s="440" t="s">
        <v>174</v>
      </c>
      <c r="E148" s="441">
        <v>0.6875</v>
      </c>
      <c r="F148" s="441">
        <v>0.875</v>
      </c>
      <c r="G148" s="440">
        <v>4.5</v>
      </c>
      <c r="X148" s="409">
        <v>2.9328703703703704E-2</v>
      </c>
      <c r="Y148" s="409">
        <v>3.2152777777777773E-2</v>
      </c>
      <c r="Z148" s="410">
        <f t="shared" si="12"/>
        <v>6.7777777777777659E-2</v>
      </c>
      <c r="AA148" s="414">
        <v>42547</v>
      </c>
    </row>
    <row r="149" spans="1:27" x14ac:dyDescent="0.2">
      <c r="A149" s="440" t="s">
        <v>177</v>
      </c>
      <c r="B149" s="439">
        <v>42537</v>
      </c>
      <c r="C149" s="440" t="s">
        <v>5</v>
      </c>
      <c r="D149" s="440" t="s">
        <v>174</v>
      </c>
      <c r="E149" s="441">
        <v>0.46875</v>
      </c>
      <c r="F149" s="441">
        <v>0.60416666666666663</v>
      </c>
      <c r="G149" s="440">
        <v>3.25</v>
      </c>
      <c r="X149" s="409">
        <v>3.2152777777777773E-2</v>
      </c>
      <c r="Y149" s="409">
        <v>3.3981481481481481E-2</v>
      </c>
      <c r="Z149" s="410">
        <f t="shared" si="12"/>
        <v>4.3888888888888977E-2</v>
      </c>
      <c r="AA149" s="414">
        <v>42547</v>
      </c>
    </row>
    <row r="150" spans="1:27" x14ac:dyDescent="0.2">
      <c r="A150" s="438" t="s">
        <v>177</v>
      </c>
      <c r="B150" s="439">
        <v>42542</v>
      </c>
      <c r="C150" s="440" t="s">
        <v>5</v>
      </c>
      <c r="D150" s="440" t="s">
        <v>174</v>
      </c>
      <c r="E150" s="441">
        <v>0.46875</v>
      </c>
      <c r="F150" s="441">
        <v>0.59375</v>
      </c>
      <c r="G150" s="440">
        <v>3</v>
      </c>
      <c r="X150" s="409">
        <v>3.3981481481481481E-2</v>
      </c>
      <c r="Y150" s="409">
        <v>3.6203703703703703E-2</v>
      </c>
      <c r="Z150" s="410">
        <f t="shared" si="12"/>
        <v>5.3333333333333344E-2</v>
      </c>
      <c r="AA150" s="414">
        <v>42547</v>
      </c>
    </row>
    <row r="151" spans="1:27" x14ac:dyDescent="0.2">
      <c r="A151" s="438" t="s">
        <v>177</v>
      </c>
      <c r="B151" s="439">
        <v>42549</v>
      </c>
      <c r="C151" s="440" t="s">
        <v>5</v>
      </c>
      <c r="D151" s="440" t="s">
        <v>174</v>
      </c>
      <c r="E151" s="441">
        <v>0.6875</v>
      </c>
      <c r="F151" s="441">
        <v>0.85416666666666663</v>
      </c>
      <c r="G151" s="440">
        <v>4</v>
      </c>
      <c r="X151" s="409">
        <v>3.6203703703703703E-2</v>
      </c>
      <c r="Y151" s="409">
        <v>3.7141203703703704E-2</v>
      </c>
      <c r="Z151" s="410">
        <f t="shared" si="12"/>
        <v>2.250000000000002E-2</v>
      </c>
      <c r="AA151" s="414">
        <v>42547</v>
      </c>
    </row>
    <row r="152" spans="1:27" x14ac:dyDescent="0.2">
      <c r="A152" s="438" t="s">
        <v>210</v>
      </c>
      <c r="B152" s="439">
        <v>42545</v>
      </c>
      <c r="C152" s="440" t="s">
        <v>5</v>
      </c>
      <c r="D152" s="440" t="s">
        <v>174</v>
      </c>
      <c r="E152" s="441">
        <v>0.47916666666666669</v>
      </c>
      <c r="F152" s="441">
        <v>0.63541666666666663</v>
      </c>
      <c r="G152" s="440">
        <v>3.75</v>
      </c>
      <c r="X152" s="409">
        <v>3.7141203703703704E-2</v>
      </c>
      <c r="Y152" s="409">
        <v>3.7557870370370373E-2</v>
      </c>
      <c r="Z152" s="410">
        <f t="shared" si="12"/>
        <v>1.0000000000000064E-2</v>
      </c>
      <c r="AA152" s="414">
        <v>42547</v>
      </c>
    </row>
    <row r="153" spans="1:27" x14ac:dyDescent="0.2">
      <c r="A153" s="438" t="s">
        <v>210</v>
      </c>
      <c r="B153" s="439">
        <v>42546</v>
      </c>
      <c r="C153" s="440" t="s">
        <v>5</v>
      </c>
      <c r="D153" s="440" t="s">
        <v>174</v>
      </c>
      <c r="E153" s="441">
        <v>0.46875</v>
      </c>
      <c r="F153" s="441">
        <v>0.69791666666666663</v>
      </c>
      <c r="G153" s="440">
        <v>5.5</v>
      </c>
      <c r="X153" s="409">
        <v>3.8171296296296293E-2</v>
      </c>
      <c r="Y153" s="409">
        <v>3.9722222222222221E-2</v>
      </c>
      <c r="Z153" s="410">
        <f t="shared" ref="Z153:Z161" si="13">HRS(X153,Y153)</f>
        <v>3.7222222222222268E-2</v>
      </c>
      <c r="AA153" s="414">
        <v>42547</v>
      </c>
    </row>
    <row r="154" spans="1:27" x14ac:dyDescent="0.2">
      <c r="A154" s="438" t="s">
        <v>185</v>
      </c>
      <c r="B154" s="439">
        <v>42540</v>
      </c>
      <c r="C154" s="440" t="s">
        <v>5</v>
      </c>
      <c r="D154" s="440" t="s">
        <v>174</v>
      </c>
      <c r="E154" s="441">
        <v>0.6875</v>
      </c>
      <c r="F154" s="441">
        <v>0.84375</v>
      </c>
      <c r="G154" s="440">
        <v>3.75</v>
      </c>
      <c r="X154" s="409">
        <v>4.5902777777777772E-2</v>
      </c>
      <c r="Y154" s="409">
        <v>4.8449074074074082E-2</v>
      </c>
      <c r="Z154" s="410">
        <f t="shared" si="13"/>
        <v>6.1111111111111449E-2</v>
      </c>
      <c r="AA154" s="414">
        <v>42547</v>
      </c>
    </row>
    <row r="155" spans="1:27" x14ac:dyDescent="0.2">
      <c r="A155" s="438" t="s">
        <v>185</v>
      </c>
      <c r="B155" s="439">
        <v>42548</v>
      </c>
      <c r="C155" s="440" t="s">
        <v>5</v>
      </c>
      <c r="D155" s="440" t="s">
        <v>174</v>
      </c>
      <c r="E155" s="441">
        <v>0.46875</v>
      </c>
      <c r="F155" s="441">
        <v>0.64583333333333337</v>
      </c>
      <c r="G155" s="440">
        <v>4.25</v>
      </c>
      <c r="X155" s="409">
        <v>4.8449074074074082E-2</v>
      </c>
      <c r="Y155" s="409">
        <v>4.8958333333333333E-2</v>
      </c>
      <c r="Z155" s="410">
        <f t="shared" si="13"/>
        <v>1.2222222222222023E-2</v>
      </c>
      <c r="AA155" s="414">
        <v>42547</v>
      </c>
    </row>
    <row r="156" spans="1:27" x14ac:dyDescent="0.2">
      <c r="A156" s="438" t="s">
        <v>185</v>
      </c>
      <c r="B156" s="439">
        <v>42550</v>
      </c>
      <c r="C156" s="440" t="s">
        <v>5</v>
      </c>
      <c r="D156" s="440" t="s">
        <v>174</v>
      </c>
      <c r="E156" s="441">
        <v>0.46875</v>
      </c>
      <c r="F156" s="441">
        <v>0.60416666666666663</v>
      </c>
      <c r="G156" s="440">
        <v>3.25</v>
      </c>
      <c r="X156" s="409">
        <v>4.8958333333333333E-2</v>
      </c>
      <c r="Y156" s="409">
        <v>4.9618055555555561E-2</v>
      </c>
      <c r="Z156" s="410">
        <f t="shared" si="13"/>
        <v>1.5833333333333477E-2</v>
      </c>
      <c r="AA156" s="414">
        <v>42547</v>
      </c>
    </row>
    <row r="157" spans="1:27" x14ac:dyDescent="0.2">
      <c r="A157" s="440" t="s">
        <v>220</v>
      </c>
      <c r="B157" s="439">
        <v>42546</v>
      </c>
      <c r="C157" s="440" t="s">
        <v>5</v>
      </c>
      <c r="D157" s="440" t="s">
        <v>174</v>
      </c>
      <c r="E157" s="441">
        <v>0.6875</v>
      </c>
      <c r="F157" s="441">
        <v>0.85416666666666663</v>
      </c>
      <c r="G157" s="440">
        <v>4</v>
      </c>
      <c r="X157" s="409">
        <v>4.9618055555555561E-2</v>
      </c>
      <c r="Y157" s="409">
        <v>5.0671296296296298E-2</v>
      </c>
      <c r="Z157" s="410">
        <f t="shared" si="13"/>
        <v>2.5277777777777677E-2</v>
      </c>
      <c r="AA157" s="414">
        <v>42547</v>
      </c>
    </row>
    <row r="158" spans="1:27" x14ac:dyDescent="0.2">
      <c r="A158" s="440" t="s">
        <v>220</v>
      </c>
      <c r="B158" s="439">
        <v>42551</v>
      </c>
      <c r="C158" s="440" t="s">
        <v>5</v>
      </c>
      <c r="D158" s="440" t="s">
        <v>174</v>
      </c>
      <c r="E158" s="441">
        <v>0.6875</v>
      </c>
      <c r="F158" s="441">
        <v>0.875</v>
      </c>
      <c r="G158" s="440">
        <v>4.5</v>
      </c>
      <c r="X158" s="409">
        <v>5.0671296296296298E-2</v>
      </c>
      <c r="Y158" s="409">
        <v>5.185185185185185E-2</v>
      </c>
      <c r="Z158" s="410">
        <f t="shared" si="13"/>
        <v>2.8333333333333266E-2</v>
      </c>
      <c r="AA158" s="414">
        <v>42547</v>
      </c>
    </row>
    <row r="159" spans="1:27" x14ac:dyDescent="0.2">
      <c r="A159" s="438" t="s">
        <v>180</v>
      </c>
      <c r="B159" s="439">
        <v>42538</v>
      </c>
      <c r="C159" s="440" t="s">
        <v>5</v>
      </c>
      <c r="D159" s="440" t="s">
        <v>174</v>
      </c>
      <c r="E159" s="441">
        <v>0.71875</v>
      </c>
      <c r="F159" s="441">
        <v>0.84375</v>
      </c>
      <c r="G159" s="440">
        <v>3</v>
      </c>
      <c r="X159" s="409">
        <v>5.185185185185185E-2</v>
      </c>
      <c r="Y159" s="409">
        <v>5.6666666666666671E-2</v>
      </c>
      <c r="Z159" s="410">
        <f t="shared" si="13"/>
        <v>0.11555555555555569</v>
      </c>
      <c r="AA159" s="414">
        <v>42547</v>
      </c>
    </row>
    <row r="160" spans="1:27" x14ac:dyDescent="0.2">
      <c r="A160" s="440" t="s">
        <v>227</v>
      </c>
      <c r="B160" s="439">
        <v>42548</v>
      </c>
      <c r="C160" s="440" t="s">
        <v>5</v>
      </c>
      <c r="D160" s="440" t="s">
        <v>174</v>
      </c>
      <c r="E160" s="441">
        <v>0.6875</v>
      </c>
      <c r="F160" s="441">
        <v>0.83333333333333337</v>
      </c>
      <c r="G160" s="440">
        <v>3.5</v>
      </c>
      <c r="X160" s="409">
        <v>5.6666666666666671E-2</v>
      </c>
      <c r="Y160" s="409">
        <v>5.7743055555555554E-2</v>
      </c>
      <c r="Z160" s="410">
        <f t="shared" si="13"/>
        <v>2.5833333333333208E-2</v>
      </c>
      <c r="AA160" s="414">
        <v>42547</v>
      </c>
    </row>
    <row r="161" spans="1:27" x14ac:dyDescent="0.2">
      <c r="A161" s="438" t="s">
        <v>215</v>
      </c>
      <c r="B161" s="439">
        <v>42542</v>
      </c>
      <c r="C161" s="440" t="s">
        <v>5</v>
      </c>
      <c r="D161" s="440" t="s">
        <v>174</v>
      </c>
      <c r="E161" s="441">
        <v>0.6875</v>
      </c>
      <c r="F161" s="441">
        <v>0.84375</v>
      </c>
      <c r="G161" s="440">
        <v>3.75</v>
      </c>
      <c r="X161" s="409">
        <v>5.7743055555555554E-2</v>
      </c>
      <c r="Y161" s="409">
        <v>5.9826388888888887E-2</v>
      </c>
      <c r="Z161" s="410">
        <f t="shared" si="13"/>
        <v>4.9999999999999989E-2</v>
      </c>
      <c r="AA161" s="414">
        <v>42547</v>
      </c>
    </row>
    <row r="162" spans="1:27" x14ac:dyDescent="0.2">
      <c r="A162" s="438" t="s">
        <v>187</v>
      </c>
      <c r="B162" s="439">
        <v>42540</v>
      </c>
      <c r="C162" s="440" t="s">
        <v>5</v>
      </c>
      <c r="D162" s="440" t="s">
        <v>174</v>
      </c>
      <c r="E162" s="441">
        <v>0.47916666666666669</v>
      </c>
      <c r="F162" s="441">
        <v>0.6875</v>
      </c>
      <c r="G162" s="440">
        <v>5</v>
      </c>
      <c r="X162" s="409">
        <v>6.0046296296296292E-2</v>
      </c>
      <c r="Y162" s="409">
        <v>6.0937499999999999E-2</v>
      </c>
      <c r="Z162" s="410">
        <f t="shared" ref="Z162:Z167" si="14">HRS(X162,Y162)</f>
        <v>2.1388888888888957E-2</v>
      </c>
      <c r="AA162" s="414">
        <v>42547</v>
      </c>
    </row>
    <row r="163" spans="1:27" x14ac:dyDescent="0.2">
      <c r="A163" s="438" t="s">
        <v>187</v>
      </c>
      <c r="B163" s="439">
        <v>42543</v>
      </c>
      <c r="C163" s="440" t="s">
        <v>5</v>
      </c>
      <c r="D163" s="440" t="s">
        <v>174</v>
      </c>
      <c r="E163" s="441">
        <v>0.45833333333333331</v>
      </c>
      <c r="F163" s="441">
        <v>0.60416666666666663</v>
      </c>
      <c r="G163" s="440">
        <v>3.5</v>
      </c>
      <c r="X163" s="409">
        <v>6.2083333333333331E-2</v>
      </c>
      <c r="Y163" s="409">
        <v>6.4722222222222223E-2</v>
      </c>
      <c r="Z163" s="410">
        <f t="shared" si="14"/>
        <v>6.3333333333333408E-2</v>
      </c>
      <c r="AA163" s="414">
        <v>42547</v>
      </c>
    </row>
    <row r="164" spans="1:27" x14ac:dyDescent="0.2">
      <c r="A164" s="438" t="s">
        <v>158</v>
      </c>
      <c r="B164" s="439">
        <v>42539</v>
      </c>
      <c r="C164" s="440" t="s">
        <v>5</v>
      </c>
      <c r="D164" s="440" t="s">
        <v>174</v>
      </c>
      <c r="E164" s="441">
        <v>0.45833333333333331</v>
      </c>
      <c r="F164" s="441">
        <v>0.66666666666666663</v>
      </c>
      <c r="G164" s="440">
        <v>5</v>
      </c>
      <c r="X164" s="409">
        <v>6.8564814814814815E-2</v>
      </c>
      <c r="Y164" s="409">
        <v>6.8981481481481477E-2</v>
      </c>
      <c r="Z164" s="410">
        <f t="shared" si="14"/>
        <v>9.9999999999998979E-3</v>
      </c>
      <c r="AA164" s="414">
        <v>42547</v>
      </c>
    </row>
    <row r="165" spans="1:27" x14ac:dyDescent="0.2">
      <c r="A165" s="438" t="s">
        <v>158</v>
      </c>
      <c r="B165" s="439">
        <v>42540</v>
      </c>
      <c r="C165" s="440" t="s">
        <v>5</v>
      </c>
      <c r="D165" s="440" t="s">
        <v>174</v>
      </c>
      <c r="E165" s="441">
        <v>0.46875</v>
      </c>
      <c r="F165" s="441">
        <v>0.65625</v>
      </c>
      <c r="G165" s="440">
        <v>4.5</v>
      </c>
      <c r="X165" s="409">
        <v>0.50236111111111115</v>
      </c>
      <c r="Y165" s="409">
        <v>0.5058449074074074</v>
      </c>
      <c r="Z165" s="410">
        <f t="shared" si="14"/>
        <v>8.361111111110997E-2</v>
      </c>
      <c r="AA165" s="414">
        <v>42547</v>
      </c>
    </row>
    <row r="166" spans="1:27" x14ac:dyDescent="0.2">
      <c r="A166" s="438" t="s">
        <v>182</v>
      </c>
      <c r="B166" s="439">
        <v>42537</v>
      </c>
      <c r="C166" s="440" t="s">
        <v>5</v>
      </c>
      <c r="D166" s="440" t="s">
        <v>174</v>
      </c>
      <c r="E166" s="441">
        <v>0.6875</v>
      </c>
      <c r="F166" s="441">
        <v>0.92708333333333337</v>
      </c>
      <c r="G166" s="440">
        <v>5.75</v>
      </c>
      <c r="X166" s="409">
        <v>0.50601851851851853</v>
      </c>
      <c r="Y166" s="409">
        <v>0.50620370370370371</v>
      </c>
      <c r="Z166" s="410">
        <f t="shared" si="14"/>
        <v>4.444444444444251E-3</v>
      </c>
      <c r="AA166" s="414">
        <v>42547</v>
      </c>
    </row>
    <row r="167" spans="1:27" x14ac:dyDescent="0.2">
      <c r="A167" s="438" t="s">
        <v>182</v>
      </c>
      <c r="B167" s="439">
        <v>42539</v>
      </c>
      <c r="C167" s="440" t="s">
        <v>5</v>
      </c>
      <c r="D167" s="440" t="s">
        <v>174</v>
      </c>
      <c r="E167" s="441">
        <v>0.70833333333333337</v>
      </c>
      <c r="F167" s="441">
        <v>0.9375</v>
      </c>
      <c r="G167" s="440">
        <v>5.5</v>
      </c>
      <c r="X167" s="409">
        <v>0.50648148148148142</v>
      </c>
      <c r="Y167" s="409">
        <v>0.5068287037037037</v>
      </c>
      <c r="Z167" s="410">
        <f t="shared" si="14"/>
        <v>8.333333333334636E-3</v>
      </c>
      <c r="AA167" s="414">
        <v>42547</v>
      </c>
    </row>
    <row r="168" spans="1:27" x14ac:dyDescent="0.2">
      <c r="A168" s="438" t="s">
        <v>192</v>
      </c>
      <c r="B168" s="439">
        <v>42539</v>
      </c>
      <c r="C168" s="440" t="s">
        <v>5</v>
      </c>
      <c r="D168" s="440" t="s">
        <v>174</v>
      </c>
      <c r="E168" s="441">
        <v>0.71875</v>
      </c>
      <c r="F168" s="441">
        <v>0.94791666666666663</v>
      </c>
      <c r="G168" s="440">
        <v>5.5</v>
      </c>
      <c r="X168" s="409">
        <v>0.50715277777777779</v>
      </c>
      <c r="Y168" s="409">
        <v>0.5076504629629629</v>
      </c>
      <c r="Z168" s="410">
        <f t="shared" ref="Z168:Z174" si="15">HRS(X168,Y168)</f>
        <v>1.1944444444442759E-2</v>
      </c>
      <c r="AA168" s="414">
        <v>42547</v>
      </c>
    </row>
    <row r="169" spans="1:27" x14ac:dyDescent="0.2">
      <c r="A169" s="438" t="s">
        <v>192</v>
      </c>
      <c r="B169" s="439">
        <v>42540</v>
      </c>
      <c r="C169" s="440" t="s">
        <v>5</v>
      </c>
      <c r="D169" s="440" t="s">
        <v>174</v>
      </c>
      <c r="E169" s="441">
        <v>0.6875</v>
      </c>
      <c r="F169" s="441">
        <v>0.83333333333333337</v>
      </c>
      <c r="G169" s="440">
        <v>3.5</v>
      </c>
      <c r="X169" s="409">
        <v>0.78002314814814822</v>
      </c>
      <c r="Y169" s="409">
        <v>0.78037037037037038</v>
      </c>
      <c r="Z169" s="410">
        <f t="shared" si="15"/>
        <v>8.3333333333319715E-3</v>
      </c>
      <c r="AA169" s="414">
        <v>42548</v>
      </c>
    </row>
    <row r="170" spans="1:27" x14ac:dyDescent="0.2">
      <c r="A170" s="438" t="s">
        <v>192</v>
      </c>
      <c r="B170" s="439">
        <v>42543</v>
      </c>
      <c r="C170" s="440" t="s">
        <v>5</v>
      </c>
      <c r="D170" s="440" t="s">
        <v>174</v>
      </c>
      <c r="E170" s="441">
        <v>0.69791666666666663</v>
      </c>
      <c r="F170" s="441">
        <v>0.85416666666666663</v>
      </c>
      <c r="G170" s="440">
        <v>3.75</v>
      </c>
      <c r="X170" s="409">
        <v>0.78037037037037038</v>
      </c>
      <c r="Y170" s="409">
        <v>0.7820138888888889</v>
      </c>
      <c r="Z170" s="410">
        <f t="shared" si="15"/>
        <v>3.9444444444444393E-2</v>
      </c>
      <c r="AA170" s="414">
        <v>42548</v>
      </c>
    </row>
    <row r="171" spans="1:27" x14ac:dyDescent="0.2">
      <c r="A171" s="438" t="s">
        <v>192</v>
      </c>
      <c r="B171" s="439">
        <v>42550</v>
      </c>
      <c r="C171" s="440" t="s">
        <v>5</v>
      </c>
      <c r="D171" s="440" t="s">
        <v>174</v>
      </c>
      <c r="E171" s="441">
        <v>0.6875</v>
      </c>
      <c r="F171" s="441">
        <v>0.94791666666666663</v>
      </c>
      <c r="G171" s="440">
        <v>6.25</v>
      </c>
      <c r="X171" s="409">
        <v>0.7820138888888889</v>
      </c>
      <c r="Y171" s="409">
        <v>0.78245370370370371</v>
      </c>
      <c r="Z171" s="410">
        <f t="shared" si="15"/>
        <v>1.0555555555555429E-2</v>
      </c>
      <c r="AA171" s="414">
        <v>42548</v>
      </c>
    </row>
    <row r="172" spans="1:27" x14ac:dyDescent="0.2">
      <c r="A172" s="438" t="s">
        <v>183</v>
      </c>
      <c r="B172" s="439">
        <v>42545</v>
      </c>
      <c r="C172" s="440" t="s">
        <v>5</v>
      </c>
      <c r="D172" s="440" t="s">
        <v>174</v>
      </c>
      <c r="E172" s="441">
        <v>0.70833333333333337</v>
      </c>
      <c r="F172" s="441">
        <v>0.875</v>
      </c>
      <c r="G172" s="440">
        <v>4</v>
      </c>
      <c r="X172" s="409">
        <v>0.82247685185185182</v>
      </c>
      <c r="Y172" s="409">
        <v>0.82540509259259265</v>
      </c>
      <c r="Z172" s="410">
        <f t="shared" si="15"/>
        <v>7.0277777777779882E-2</v>
      </c>
      <c r="AA172" s="414">
        <v>42549</v>
      </c>
    </row>
    <row r="173" spans="1:27" x14ac:dyDescent="0.2">
      <c r="A173" s="438" t="s">
        <v>186</v>
      </c>
      <c r="B173" s="439">
        <v>42540</v>
      </c>
      <c r="C173" s="440" t="s">
        <v>24</v>
      </c>
      <c r="D173" s="440" t="s">
        <v>171</v>
      </c>
      <c r="E173" s="441">
        <v>0.6875</v>
      </c>
      <c r="F173" s="441">
        <v>0.90625</v>
      </c>
      <c r="G173" s="440">
        <v>5.25</v>
      </c>
      <c r="X173" s="409">
        <v>0.82540509259259265</v>
      </c>
      <c r="Y173" s="409">
        <v>0.82861111111111108</v>
      </c>
      <c r="Z173" s="410">
        <f t="shared" si="15"/>
        <v>7.6944444444442261E-2</v>
      </c>
      <c r="AA173" s="414">
        <v>42549</v>
      </c>
    </row>
    <row r="174" spans="1:27" x14ac:dyDescent="0.2">
      <c r="A174" s="438" t="s">
        <v>186</v>
      </c>
      <c r="B174" s="439">
        <v>42546</v>
      </c>
      <c r="C174" s="440" t="s">
        <v>24</v>
      </c>
      <c r="D174" s="440" t="s">
        <v>171</v>
      </c>
      <c r="E174" s="441">
        <v>0.65625</v>
      </c>
      <c r="F174" s="441">
        <v>0.9375</v>
      </c>
      <c r="G174" s="440">
        <v>6.75</v>
      </c>
      <c r="X174" s="409">
        <v>0.82861111111111108</v>
      </c>
      <c r="Y174" s="409">
        <v>0.82925925925925925</v>
      </c>
      <c r="Z174" s="410">
        <f t="shared" si="15"/>
        <v>1.5555555555556211E-2</v>
      </c>
      <c r="AA174" s="414">
        <v>42549</v>
      </c>
    </row>
    <row r="175" spans="1:27" x14ac:dyDescent="0.2">
      <c r="A175" s="438" t="s">
        <v>156</v>
      </c>
      <c r="B175" s="439">
        <v>42549</v>
      </c>
      <c r="C175" s="440" t="s">
        <v>24</v>
      </c>
      <c r="D175" s="440" t="s">
        <v>171</v>
      </c>
      <c r="E175" s="441">
        <v>0.69791666666666663</v>
      </c>
      <c r="F175" s="441">
        <v>0.9375</v>
      </c>
      <c r="G175" s="440">
        <v>5.75</v>
      </c>
      <c r="X175" s="409">
        <v>0.61312500000000003</v>
      </c>
      <c r="Y175" s="409">
        <v>0.62197916666666664</v>
      </c>
      <c r="Z175" s="410">
        <f t="shared" ref="Z175:Z194" si="16">HRS(X175,Y175)</f>
        <v>0.21249999999999858</v>
      </c>
      <c r="AA175" s="414">
        <v>42553</v>
      </c>
    </row>
    <row r="176" spans="1:27" x14ac:dyDescent="0.2">
      <c r="A176" s="440" t="s">
        <v>156</v>
      </c>
      <c r="B176" s="439">
        <v>42551</v>
      </c>
      <c r="C176" s="440" t="s">
        <v>24</v>
      </c>
      <c r="D176" s="440" t="s">
        <v>171</v>
      </c>
      <c r="E176" s="441">
        <v>0.69791666666666663</v>
      </c>
      <c r="F176" s="441">
        <v>0.90625</v>
      </c>
      <c r="G176" s="440">
        <v>5</v>
      </c>
      <c r="X176" s="409">
        <v>0.87143518518518526</v>
      </c>
      <c r="Y176" s="409">
        <v>0.89475694444444442</v>
      </c>
      <c r="Z176" s="410">
        <f t="shared" si="16"/>
        <v>0.55972222222222001</v>
      </c>
      <c r="AA176" s="414">
        <v>42553</v>
      </c>
    </row>
    <row r="177" spans="1:27" x14ac:dyDescent="0.2">
      <c r="A177" s="438" t="s">
        <v>189</v>
      </c>
      <c r="B177" s="439">
        <v>42538</v>
      </c>
      <c r="C177" s="440" t="s">
        <v>24</v>
      </c>
      <c r="D177" s="440" t="s">
        <v>171</v>
      </c>
      <c r="E177" s="441">
        <v>0.73958333333333337</v>
      </c>
      <c r="F177" s="441">
        <v>0.9375</v>
      </c>
      <c r="G177" s="440">
        <v>4.75</v>
      </c>
      <c r="X177" s="409">
        <v>0.89476851851851846</v>
      </c>
      <c r="Y177" s="409">
        <v>0.90210648148148154</v>
      </c>
      <c r="Z177" s="410">
        <f t="shared" si="16"/>
        <v>0.17611111111111377</v>
      </c>
      <c r="AA177" s="414">
        <v>42553</v>
      </c>
    </row>
    <row r="178" spans="1:27" x14ac:dyDescent="0.2">
      <c r="A178" s="438" t="s">
        <v>189</v>
      </c>
      <c r="B178" s="439">
        <v>42539</v>
      </c>
      <c r="C178" s="440" t="s">
        <v>24</v>
      </c>
      <c r="D178" s="440" t="s">
        <v>171</v>
      </c>
      <c r="E178" s="441">
        <v>0.69791666666666663</v>
      </c>
      <c r="F178" s="441">
        <v>2.0833333333333332E-2</v>
      </c>
      <c r="G178" s="440">
        <v>7.25</v>
      </c>
      <c r="X178" s="409">
        <v>0.90210648148148154</v>
      </c>
      <c r="Y178" s="409">
        <v>0.90292824074074074</v>
      </c>
      <c r="Z178" s="410">
        <f t="shared" si="16"/>
        <v>1.9722222222220864E-2</v>
      </c>
      <c r="AA178" s="414">
        <v>42553</v>
      </c>
    </row>
    <row r="179" spans="1:27" x14ac:dyDescent="0.2">
      <c r="A179" s="438" t="s">
        <v>189</v>
      </c>
      <c r="B179" s="439">
        <v>42550</v>
      </c>
      <c r="C179" s="440" t="s">
        <v>24</v>
      </c>
      <c r="D179" s="440" t="s">
        <v>171</v>
      </c>
      <c r="E179" s="441">
        <v>0.69791666666666663</v>
      </c>
      <c r="F179" s="441">
        <v>0.91666666666666663</v>
      </c>
      <c r="G179" s="440">
        <v>5.25</v>
      </c>
      <c r="X179" s="409">
        <v>0.90292824074074074</v>
      </c>
      <c r="Y179" s="409">
        <v>0.90437499999999993</v>
      </c>
      <c r="Z179" s="410">
        <f t="shared" si="16"/>
        <v>3.4722222222220545E-2</v>
      </c>
      <c r="AA179" s="414">
        <v>42553</v>
      </c>
    </row>
    <row r="180" spans="1:27" x14ac:dyDescent="0.2">
      <c r="A180" s="440" t="s">
        <v>188</v>
      </c>
      <c r="B180" s="439">
        <v>42538</v>
      </c>
      <c r="C180" s="440" t="s">
        <v>24</v>
      </c>
      <c r="D180" s="440" t="s">
        <v>171</v>
      </c>
      <c r="E180" s="441">
        <v>0.72916666666666663</v>
      </c>
      <c r="F180" s="441">
        <v>0</v>
      </c>
      <c r="G180" s="440">
        <v>6.5</v>
      </c>
      <c r="X180" s="409">
        <v>0.90437499999999993</v>
      </c>
      <c r="Y180" s="409">
        <v>0.90752314814814816</v>
      </c>
      <c r="Z180" s="410">
        <f t="shared" si="16"/>
        <v>7.5555555555557596E-2</v>
      </c>
      <c r="AA180" s="414">
        <v>42553</v>
      </c>
    </row>
    <row r="181" spans="1:27" x14ac:dyDescent="0.2">
      <c r="A181" s="440" t="s">
        <v>188</v>
      </c>
      <c r="B181" s="439">
        <v>42543</v>
      </c>
      <c r="C181" s="440" t="s">
        <v>24</v>
      </c>
      <c r="D181" s="440" t="s">
        <v>171</v>
      </c>
      <c r="E181" s="441">
        <v>0.42708333333333331</v>
      </c>
      <c r="F181" s="441">
        <v>0.63541666666666663</v>
      </c>
      <c r="G181" s="440">
        <v>5</v>
      </c>
      <c r="X181" s="409">
        <v>0.90752314814814816</v>
      </c>
      <c r="Y181" s="409">
        <v>0.90839120370370363</v>
      </c>
      <c r="Z181" s="410">
        <f t="shared" si="16"/>
        <v>2.0833333333331261E-2</v>
      </c>
      <c r="AA181" s="414">
        <v>42553</v>
      </c>
    </row>
    <row r="182" spans="1:27" x14ac:dyDescent="0.2">
      <c r="A182" s="438" t="s">
        <v>188</v>
      </c>
      <c r="B182" s="439">
        <v>42543</v>
      </c>
      <c r="C182" s="440" t="s">
        <v>24</v>
      </c>
      <c r="D182" s="440" t="s">
        <v>171</v>
      </c>
      <c r="E182" s="441">
        <v>0.71875</v>
      </c>
      <c r="F182" s="441">
        <v>0.9375</v>
      </c>
      <c r="G182" s="445">
        <v>5.25</v>
      </c>
      <c r="X182" s="409">
        <v>0.90839120370370363</v>
      </c>
      <c r="Y182" s="409">
        <v>0.91181712962962969</v>
      </c>
      <c r="Z182" s="410">
        <f t="shared" si="16"/>
        <v>8.2222222222225305E-2</v>
      </c>
      <c r="AA182" s="414">
        <v>42553</v>
      </c>
    </row>
    <row r="183" spans="1:27" x14ac:dyDescent="0.2">
      <c r="A183" s="438" t="s">
        <v>188</v>
      </c>
      <c r="B183" s="439">
        <v>42544</v>
      </c>
      <c r="C183" s="440" t="s">
        <v>24</v>
      </c>
      <c r="D183" s="440" t="s">
        <v>171</v>
      </c>
      <c r="E183" s="441">
        <v>0.45833333333333331</v>
      </c>
      <c r="F183" s="441">
        <v>0.64583333333333337</v>
      </c>
      <c r="G183" s="440">
        <v>4.5</v>
      </c>
      <c r="X183" s="409">
        <v>0.91182870370370372</v>
      </c>
      <c r="Y183" s="409">
        <v>0.91937500000000005</v>
      </c>
      <c r="Z183" s="410">
        <f t="shared" si="16"/>
        <v>0.18111111111111189</v>
      </c>
      <c r="AA183" s="414">
        <v>42553</v>
      </c>
    </row>
    <row r="184" spans="1:27" x14ac:dyDescent="0.2">
      <c r="A184" s="438" t="s">
        <v>188</v>
      </c>
      <c r="B184" s="439">
        <v>42546</v>
      </c>
      <c r="C184" s="440" t="s">
        <v>24</v>
      </c>
      <c r="D184" s="440" t="s">
        <v>171</v>
      </c>
      <c r="E184" s="441">
        <v>0.65625</v>
      </c>
      <c r="F184" s="441">
        <v>0.97916666666666663</v>
      </c>
      <c r="G184" s="440">
        <v>7.25</v>
      </c>
      <c r="X184" s="409">
        <v>0.91937500000000005</v>
      </c>
      <c r="Y184" s="409">
        <v>0.92148148148148146</v>
      </c>
      <c r="Z184" s="410">
        <f t="shared" si="16"/>
        <v>5.0555555555553688E-2</v>
      </c>
      <c r="AA184" s="414">
        <v>42553</v>
      </c>
    </row>
    <row r="185" spans="1:27" x14ac:dyDescent="0.2">
      <c r="A185" s="440" t="s">
        <v>188</v>
      </c>
      <c r="B185" s="439">
        <v>42547</v>
      </c>
      <c r="C185" s="440" t="s">
        <v>24</v>
      </c>
      <c r="D185" s="440" t="s">
        <v>171</v>
      </c>
      <c r="E185" s="441">
        <v>0.69791666666666663</v>
      </c>
      <c r="F185" s="441">
        <v>0.92708333333333337</v>
      </c>
      <c r="G185" s="440">
        <v>5.5</v>
      </c>
      <c r="X185" s="409">
        <v>0.92149305555555561</v>
      </c>
      <c r="Y185" s="409">
        <v>0.92180555555555566</v>
      </c>
      <c r="Z185" s="410">
        <f t="shared" si="16"/>
        <v>7.5000000000011724E-3</v>
      </c>
      <c r="AA185" s="414">
        <v>42553</v>
      </c>
    </row>
    <row r="186" spans="1:27" x14ac:dyDescent="0.2">
      <c r="A186" s="438" t="s">
        <v>188</v>
      </c>
      <c r="B186" s="439">
        <v>42549</v>
      </c>
      <c r="C186" s="440" t="s">
        <v>24</v>
      </c>
      <c r="D186" s="440" t="s">
        <v>171</v>
      </c>
      <c r="E186" s="441">
        <v>0.69791666666666663</v>
      </c>
      <c r="F186" s="441">
        <v>0.8125</v>
      </c>
      <c r="G186" s="440">
        <v>2.75</v>
      </c>
      <c r="X186" s="409">
        <v>0.92180555555555566</v>
      </c>
      <c r="Y186" s="409">
        <v>0.92532407407407413</v>
      </c>
      <c r="Z186" s="410">
        <f t="shared" si="16"/>
        <v>8.4444444444443434E-2</v>
      </c>
      <c r="AA186" s="414">
        <v>42553</v>
      </c>
    </row>
    <row r="187" spans="1:27" x14ac:dyDescent="0.2">
      <c r="A187" s="438" t="s">
        <v>178</v>
      </c>
      <c r="B187" s="439">
        <v>42537</v>
      </c>
      <c r="C187" s="440" t="s">
        <v>24</v>
      </c>
      <c r="D187" s="440" t="s">
        <v>171</v>
      </c>
      <c r="E187" s="441">
        <v>0.4375</v>
      </c>
      <c r="F187" s="441">
        <v>0.61458333333333337</v>
      </c>
      <c r="G187" s="440">
        <v>4.25</v>
      </c>
      <c r="X187" s="409">
        <v>0.92532407407407413</v>
      </c>
      <c r="Y187" s="409">
        <v>0.9254282407407407</v>
      </c>
      <c r="Z187" s="410">
        <f t="shared" si="16"/>
        <v>2.4999999999977263E-3</v>
      </c>
      <c r="AA187" s="414">
        <v>42553</v>
      </c>
    </row>
    <row r="188" spans="1:27" x14ac:dyDescent="0.2">
      <c r="A188" s="440" t="s">
        <v>179</v>
      </c>
      <c r="B188" s="439">
        <v>42537</v>
      </c>
      <c r="C188" s="440" t="s">
        <v>24</v>
      </c>
      <c r="D188" s="440" t="s">
        <v>171</v>
      </c>
      <c r="E188" s="441">
        <v>0.4375</v>
      </c>
      <c r="F188" s="441">
        <v>0.61458333333333337</v>
      </c>
      <c r="G188" s="440">
        <v>4.25</v>
      </c>
      <c r="X188" s="409">
        <v>0.9254282407407407</v>
      </c>
      <c r="Y188" s="409">
        <v>0.93032407407407414</v>
      </c>
      <c r="Z188" s="410">
        <f t="shared" si="16"/>
        <v>0.11750000000000238</v>
      </c>
      <c r="AA188" s="414">
        <v>42553</v>
      </c>
    </row>
    <row r="189" spans="1:27" x14ac:dyDescent="0.2">
      <c r="A189" s="438" t="s">
        <v>179</v>
      </c>
      <c r="B189" s="439">
        <v>42539</v>
      </c>
      <c r="C189" s="440" t="s">
        <v>24</v>
      </c>
      <c r="D189" s="440" t="s">
        <v>171</v>
      </c>
      <c r="E189" s="441">
        <v>0.72916666666666663</v>
      </c>
      <c r="F189" s="441">
        <v>0.94791666666666663</v>
      </c>
      <c r="G189" s="440">
        <v>5.25</v>
      </c>
      <c r="X189" s="409">
        <v>0.93032407407407414</v>
      </c>
      <c r="Y189" s="409">
        <v>0.93356481481481479</v>
      </c>
      <c r="Z189" s="410">
        <f t="shared" si="16"/>
        <v>7.7777777777775725E-2</v>
      </c>
      <c r="AA189" s="414">
        <v>42553</v>
      </c>
    </row>
    <row r="190" spans="1:27" x14ac:dyDescent="0.2">
      <c r="A190" s="438" t="s">
        <v>179</v>
      </c>
      <c r="B190" s="439">
        <v>42545</v>
      </c>
      <c r="C190" s="440" t="s">
        <v>24</v>
      </c>
      <c r="D190" s="440" t="s">
        <v>171</v>
      </c>
      <c r="E190" s="441">
        <v>0.72916666666666663</v>
      </c>
      <c r="F190" s="441">
        <v>0.91666666666666663</v>
      </c>
      <c r="G190" s="440">
        <v>4.5</v>
      </c>
      <c r="X190" s="409">
        <v>0.93356481481481479</v>
      </c>
      <c r="Y190" s="409">
        <v>0.9435069444444445</v>
      </c>
      <c r="Z190" s="410">
        <f t="shared" si="16"/>
        <v>0.23861111111111288</v>
      </c>
      <c r="AA190" s="414">
        <v>42553</v>
      </c>
    </row>
    <row r="191" spans="1:27" x14ac:dyDescent="0.2">
      <c r="A191" s="440" t="s">
        <v>179</v>
      </c>
      <c r="B191" s="439">
        <v>42546</v>
      </c>
      <c r="C191" s="440" t="s">
        <v>24</v>
      </c>
      <c r="D191" s="440" t="s">
        <v>171</v>
      </c>
      <c r="E191" s="441">
        <v>0.625</v>
      </c>
      <c r="F191" s="441">
        <v>0.94791666666666663</v>
      </c>
      <c r="G191" s="440">
        <v>7.25</v>
      </c>
      <c r="X191" s="409">
        <v>0.9435069444444445</v>
      </c>
      <c r="Y191" s="409">
        <v>0.95072916666666663</v>
      </c>
      <c r="Z191" s="410">
        <f t="shared" si="16"/>
        <v>0.17333333333333112</v>
      </c>
      <c r="AA191" s="414">
        <v>42553</v>
      </c>
    </row>
    <row r="192" spans="1:27" x14ac:dyDescent="0.2">
      <c r="A192" s="438" t="s">
        <v>184</v>
      </c>
      <c r="B192" s="439">
        <v>42540</v>
      </c>
      <c r="C192" s="440" t="s">
        <v>24</v>
      </c>
      <c r="D192" s="440" t="s">
        <v>171</v>
      </c>
      <c r="E192" s="441">
        <v>0.65625</v>
      </c>
      <c r="F192" s="441">
        <v>0.78125</v>
      </c>
      <c r="G192" s="440">
        <v>3</v>
      </c>
      <c r="X192" s="409">
        <v>0.95072916666666663</v>
      </c>
      <c r="Y192" s="409">
        <v>0.95105324074074071</v>
      </c>
      <c r="Z192" s="410">
        <f t="shared" si="16"/>
        <v>7.7777777777781054E-3</v>
      </c>
      <c r="AA192" s="414">
        <v>42553</v>
      </c>
    </row>
    <row r="193" spans="1:27" x14ac:dyDescent="0.2">
      <c r="A193" s="438" t="s">
        <v>181</v>
      </c>
      <c r="B193" s="439">
        <v>42542</v>
      </c>
      <c r="C193" s="440" t="s">
        <v>24</v>
      </c>
      <c r="D193" s="440" t="s">
        <v>171</v>
      </c>
      <c r="E193" s="441">
        <v>0.69791666666666663</v>
      </c>
      <c r="F193" s="441">
        <v>0.90625</v>
      </c>
      <c r="G193" s="440">
        <v>5</v>
      </c>
      <c r="X193" s="409">
        <v>0.95105324074074071</v>
      </c>
      <c r="Y193" s="409">
        <v>0.95173611111111101</v>
      </c>
      <c r="Z193" s="410">
        <f t="shared" si="16"/>
        <v>1.638888888888701E-2</v>
      </c>
      <c r="AA193" s="414">
        <v>42553</v>
      </c>
    </row>
    <row r="194" spans="1:27" x14ac:dyDescent="0.2">
      <c r="A194" s="438" t="s">
        <v>177</v>
      </c>
      <c r="B194" s="439">
        <v>42541</v>
      </c>
      <c r="C194" s="440" t="s">
        <v>24</v>
      </c>
      <c r="D194" s="440" t="s">
        <v>171</v>
      </c>
      <c r="E194" s="441">
        <v>0.69791666666666663</v>
      </c>
      <c r="F194" s="441">
        <v>0.90625</v>
      </c>
      <c r="G194" s="440">
        <v>5</v>
      </c>
      <c r="X194" s="409">
        <v>0.95173611111111101</v>
      </c>
      <c r="Y194" s="409">
        <v>0.9538078703703704</v>
      </c>
      <c r="Z194" s="410">
        <f t="shared" si="16"/>
        <v>4.9722222222225554E-2</v>
      </c>
      <c r="AA194" s="414">
        <v>42553</v>
      </c>
    </row>
    <row r="195" spans="1:27" x14ac:dyDescent="0.2">
      <c r="A195" s="438" t="s">
        <v>177</v>
      </c>
      <c r="B195" s="439">
        <v>42548</v>
      </c>
      <c r="C195" s="440" t="s">
        <v>24</v>
      </c>
      <c r="D195" s="440" t="s">
        <v>171</v>
      </c>
      <c r="E195" s="441">
        <v>0.69791666666666663</v>
      </c>
      <c r="F195" s="441">
        <v>0.91666666666666663</v>
      </c>
      <c r="G195" s="440">
        <v>5.25</v>
      </c>
      <c r="X195" s="409">
        <v>0.95392361111111112</v>
      </c>
      <c r="Y195" s="409">
        <v>0.95849537037037036</v>
      </c>
      <c r="Z195" s="410">
        <f t="shared" ref="Z195:Z201" si="17">HRS(X195,Y195)</f>
        <v>0.10972222222222161</v>
      </c>
      <c r="AA195" s="414">
        <v>42553</v>
      </c>
    </row>
    <row r="196" spans="1:27" x14ac:dyDescent="0.2">
      <c r="A196" s="438" t="s">
        <v>177</v>
      </c>
      <c r="B196" s="439">
        <v>42549</v>
      </c>
      <c r="C196" s="440" t="s">
        <v>24</v>
      </c>
      <c r="D196" s="440" t="s">
        <v>171</v>
      </c>
      <c r="E196" s="441">
        <v>0.46875</v>
      </c>
      <c r="F196" s="441">
        <v>0.625</v>
      </c>
      <c r="G196" s="440">
        <v>3.75</v>
      </c>
      <c r="X196" s="409">
        <v>0.95849537037037036</v>
      </c>
      <c r="Y196" s="409">
        <v>0.9662384259259259</v>
      </c>
      <c r="Z196" s="410">
        <f t="shared" si="17"/>
        <v>0.18583333333333307</v>
      </c>
      <c r="AA196" s="414">
        <v>42553</v>
      </c>
    </row>
    <row r="197" spans="1:27" x14ac:dyDescent="0.2">
      <c r="A197" s="438" t="s">
        <v>210</v>
      </c>
      <c r="B197" s="439">
        <v>42540</v>
      </c>
      <c r="C197" s="440" t="s">
        <v>24</v>
      </c>
      <c r="D197" s="440" t="s">
        <v>171</v>
      </c>
      <c r="E197" s="441">
        <v>0.69791666666666663</v>
      </c>
      <c r="F197" s="441">
        <v>0.84375</v>
      </c>
      <c r="G197" s="440">
        <v>3.5</v>
      </c>
      <c r="X197" s="409">
        <v>0.9662384259259259</v>
      </c>
      <c r="Y197" s="409">
        <v>0.96774305555555562</v>
      </c>
      <c r="Z197" s="410">
        <f t="shared" si="17"/>
        <v>3.6111111111113203E-2</v>
      </c>
      <c r="AA197" s="414">
        <v>42553</v>
      </c>
    </row>
    <row r="198" spans="1:27" x14ac:dyDescent="0.2">
      <c r="A198" s="438" t="s">
        <v>210</v>
      </c>
      <c r="B198" s="439">
        <v>42547</v>
      </c>
      <c r="C198" s="440" t="s">
        <v>24</v>
      </c>
      <c r="D198" s="440" t="s">
        <v>171</v>
      </c>
      <c r="E198" s="441">
        <v>0.69791666666666663</v>
      </c>
      <c r="F198" s="441">
        <v>0.83333333333333337</v>
      </c>
      <c r="G198" s="440">
        <v>3.25</v>
      </c>
      <c r="X198" s="409">
        <v>0.96774305555555562</v>
      </c>
      <c r="Y198" s="409">
        <v>0.96790509259259261</v>
      </c>
      <c r="Z198" s="410">
        <f t="shared" si="17"/>
        <v>3.8888888888877204E-3</v>
      </c>
      <c r="AA198" s="414">
        <v>42553</v>
      </c>
    </row>
    <row r="199" spans="1:27" x14ac:dyDescent="0.2">
      <c r="A199" s="438" t="s">
        <v>185</v>
      </c>
      <c r="B199" s="439">
        <v>42538</v>
      </c>
      <c r="C199" s="440" t="s">
        <v>24</v>
      </c>
      <c r="D199" s="440" t="s">
        <v>171</v>
      </c>
      <c r="E199" s="441">
        <v>0.46875</v>
      </c>
      <c r="F199" s="441">
        <v>0.63541666666666663</v>
      </c>
      <c r="G199" s="440">
        <v>4</v>
      </c>
      <c r="X199" s="409">
        <v>0.96790509259259261</v>
      </c>
      <c r="Y199" s="409">
        <v>0.97384259259259265</v>
      </c>
      <c r="Z199" s="410">
        <f t="shared" si="17"/>
        <v>0.14250000000000096</v>
      </c>
      <c r="AA199" s="414">
        <v>42553</v>
      </c>
    </row>
    <row r="200" spans="1:27" x14ac:dyDescent="0.2">
      <c r="A200" s="440" t="s">
        <v>220</v>
      </c>
      <c r="B200" s="439">
        <v>42543</v>
      </c>
      <c r="C200" s="440" t="s">
        <v>24</v>
      </c>
      <c r="D200" s="440" t="s">
        <v>171</v>
      </c>
      <c r="E200" s="441">
        <v>0.72916666666666663</v>
      </c>
      <c r="F200" s="441">
        <v>0.91666666666666663</v>
      </c>
      <c r="G200" s="440">
        <v>4.5</v>
      </c>
      <c r="X200" s="409">
        <v>0.97384259259259265</v>
      </c>
      <c r="Y200" s="409">
        <v>0.97608796296296296</v>
      </c>
      <c r="Z200" s="410">
        <f t="shared" si="17"/>
        <v>5.3888888888887543E-2</v>
      </c>
      <c r="AA200" s="414">
        <v>42553</v>
      </c>
    </row>
    <row r="201" spans="1:27" x14ac:dyDescent="0.2">
      <c r="A201" s="438" t="s">
        <v>220</v>
      </c>
      <c r="B201" s="439">
        <v>42544</v>
      </c>
      <c r="C201" s="440" t="s">
        <v>24</v>
      </c>
      <c r="D201" s="440" t="s">
        <v>171</v>
      </c>
      <c r="E201" s="441">
        <v>0.69791666666666663</v>
      </c>
      <c r="F201" s="441">
        <v>0</v>
      </c>
      <c r="G201" s="440">
        <v>6.75</v>
      </c>
      <c r="X201" s="409">
        <v>0.97608796296296296</v>
      </c>
      <c r="Y201" s="409">
        <v>0.97696759259259258</v>
      </c>
      <c r="Z201" s="410">
        <f t="shared" si="17"/>
        <v>2.1111111111110858E-2</v>
      </c>
      <c r="AA201" s="414">
        <v>42553</v>
      </c>
    </row>
    <row r="202" spans="1:27" x14ac:dyDescent="0.2">
      <c r="A202" s="438" t="s">
        <v>220</v>
      </c>
      <c r="B202" s="439">
        <v>42545</v>
      </c>
      <c r="C202" s="440" t="s">
        <v>24</v>
      </c>
      <c r="D202" s="440" t="s">
        <v>171</v>
      </c>
      <c r="E202" s="441">
        <v>0.69791666666666663</v>
      </c>
      <c r="F202" s="441">
        <v>0.84375</v>
      </c>
      <c r="G202" s="440">
        <v>3.5</v>
      </c>
      <c r="X202" s="409">
        <v>0.98642361111111121</v>
      </c>
      <c r="Y202" s="409">
        <v>0.99140046296296302</v>
      </c>
      <c r="Z202" s="410">
        <f>HRS(X202,Y202)</f>
        <v>0.11944444444444358</v>
      </c>
      <c r="AA202" s="414">
        <v>42553</v>
      </c>
    </row>
    <row r="203" spans="1:27" x14ac:dyDescent="0.2">
      <c r="A203" s="438" t="s">
        <v>212</v>
      </c>
      <c r="B203" s="439">
        <v>42540</v>
      </c>
      <c r="C203" s="440" t="s">
        <v>24</v>
      </c>
      <c r="D203" s="440" t="s">
        <v>203</v>
      </c>
      <c r="E203" s="441">
        <v>0.625</v>
      </c>
      <c r="F203" s="441">
        <v>0.83333333333333337</v>
      </c>
      <c r="G203" s="440">
        <v>5</v>
      </c>
      <c r="X203" s="409">
        <v>0.99140046296296302</v>
      </c>
      <c r="Y203" s="409">
        <v>0.99170138888888892</v>
      </c>
      <c r="Z203" s="410">
        <f>HRS(X203,Y203)</f>
        <v>7.2222222222215748E-3</v>
      </c>
      <c r="AA203" s="414">
        <v>42553</v>
      </c>
    </row>
    <row r="204" spans="1:27" x14ac:dyDescent="0.2">
      <c r="A204" s="438" t="s">
        <v>180</v>
      </c>
      <c r="B204" s="439">
        <v>42537</v>
      </c>
      <c r="C204" s="440" t="s">
        <v>24</v>
      </c>
      <c r="D204" s="440" t="s">
        <v>171</v>
      </c>
      <c r="E204" s="441">
        <v>0.4375</v>
      </c>
      <c r="F204" s="441">
        <v>0.625</v>
      </c>
      <c r="G204" s="440">
        <v>4.5</v>
      </c>
      <c r="X204" s="409">
        <v>0.99262731481481481</v>
      </c>
      <c r="Y204" s="409">
        <v>0.99502314814814818</v>
      </c>
      <c r="Z204" s="410">
        <f>HRS(X204,Y204)</f>
        <v>5.7500000000000995E-2</v>
      </c>
      <c r="AA204" s="414">
        <v>42553</v>
      </c>
    </row>
    <row r="205" spans="1:27" x14ac:dyDescent="0.2">
      <c r="A205" s="438" t="s">
        <v>180</v>
      </c>
      <c r="B205" s="439">
        <v>42548</v>
      </c>
      <c r="C205" s="440" t="s">
        <v>24</v>
      </c>
      <c r="D205" s="440" t="s">
        <v>171</v>
      </c>
      <c r="E205" s="441">
        <v>0.46875</v>
      </c>
      <c r="F205" s="441">
        <v>0.61458333333333337</v>
      </c>
      <c r="G205" s="440">
        <v>3.5</v>
      </c>
      <c r="X205" s="409">
        <v>0.99502314814814818</v>
      </c>
      <c r="Y205" s="409">
        <v>0.99559027777777775</v>
      </c>
      <c r="Z205" s="410">
        <f>HRS(X205,Y205)</f>
        <v>1.3611111111109686E-2</v>
      </c>
      <c r="AA205" s="414">
        <v>42553</v>
      </c>
    </row>
    <row r="206" spans="1:27" x14ac:dyDescent="0.2">
      <c r="A206" s="438" t="s">
        <v>227</v>
      </c>
      <c r="B206" s="439">
        <v>42539</v>
      </c>
      <c r="C206" s="440" t="s">
        <v>24</v>
      </c>
      <c r="D206" s="440" t="s">
        <v>203</v>
      </c>
      <c r="E206" s="441">
        <v>0.625</v>
      </c>
      <c r="F206" s="441">
        <v>0.79166666666666663</v>
      </c>
      <c r="G206" s="440">
        <v>4</v>
      </c>
      <c r="X206" s="409">
        <v>0.99559027777777775</v>
      </c>
      <c r="Y206" s="409">
        <v>0.99665509259259266</v>
      </c>
      <c r="Z206" s="410">
        <f>HRS(X206,Y206)</f>
        <v>2.5555555555557774E-2</v>
      </c>
      <c r="AA206" s="414">
        <v>42553</v>
      </c>
    </row>
    <row r="207" spans="1:27" x14ac:dyDescent="0.2">
      <c r="A207" s="438" t="s">
        <v>227</v>
      </c>
      <c r="B207" s="439">
        <v>42545</v>
      </c>
      <c r="C207" s="440" t="s">
        <v>24</v>
      </c>
      <c r="D207" s="440" t="s">
        <v>171</v>
      </c>
      <c r="E207" s="441">
        <v>0.46875</v>
      </c>
      <c r="F207" s="441">
        <v>0.64583333333333337</v>
      </c>
      <c r="G207" s="440">
        <v>4.25</v>
      </c>
      <c r="X207" s="409">
        <v>0.9966666666666667</v>
      </c>
      <c r="Y207" s="409">
        <v>0.99700231481481483</v>
      </c>
      <c r="Z207" s="410">
        <f>HRS(X207,Y207)</f>
        <v>8.0555555555550384E-3</v>
      </c>
      <c r="AA207" s="414">
        <v>42553</v>
      </c>
    </row>
    <row r="208" spans="1:27" x14ac:dyDescent="0.2">
      <c r="A208" s="438" t="s">
        <v>227</v>
      </c>
      <c r="B208" s="439">
        <v>42546</v>
      </c>
      <c r="C208" s="440" t="s">
        <v>24</v>
      </c>
      <c r="D208" s="440" t="s">
        <v>203</v>
      </c>
      <c r="E208" s="441">
        <v>0.65625</v>
      </c>
      <c r="F208" s="441">
        <v>0.82291666666666663</v>
      </c>
      <c r="G208" s="440">
        <v>4</v>
      </c>
      <c r="X208" s="409">
        <v>0.99700231481481483</v>
      </c>
      <c r="Y208" s="409">
        <v>0.99848379629629624</v>
      </c>
      <c r="Z208" s="410">
        <f>HRS(X208,Y208)</f>
        <v>3.5555555555554008E-2</v>
      </c>
      <c r="AA208" s="414">
        <v>42553</v>
      </c>
    </row>
    <row r="209" spans="1:27" x14ac:dyDescent="0.2">
      <c r="A209" s="440" t="s">
        <v>187</v>
      </c>
      <c r="B209" s="439">
        <v>42538</v>
      </c>
      <c r="C209" s="440" t="s">
        <v>24</v>
      </c>
      <c r="D209" s="440" t="s">
        <v>171</v>
      </c>
      <c r="E209" s="441">
        <v>0.6875</v>
      </c>
      <c r="F209" s="441">
        <v>3.125E-2</v>
      </c>
      <c r="G209" s="440">
        <v>7.75</v>
      </c>
      <c r="X209" s="409">
        <v>0.99848379629629624</v>
      </c>
      <c r="AA209" s="414">
        <v>42553</v>
      </c>
    </row>
    <row r="210" spans="1:27" x14ac:dyDescent="0.2">
      <c r="A210" s="438" t="s">
        <v>187</v>
      </c>
      <c r="B210" s="439">
        <v>42541</v>
      </c>
      <c r="C210" s="440" t="s">
        <v>24</v>
      </c>
      <c r="D210" s="440" t="s">
        <v>171</v>
      </c>
      <c r="E210" s="441">
        <v>0.45833333333333331</v>
      </c>
      <c r="F210" s="441">
        <v>0.60416666666666663</v>
      </c>
      <c r="G210" s="440">
        <v>3.5</v>
      </c>
    </row>
    <row r="211" spans="1:27" x14ac:dyDescent="0.2">
      <c r="A211" s="438" t="s">
        <v>187</v>
      </c>
      <c r="B211" s="439">
        <v>42542</v>
      </c>
      <c r="C211" s="440" t="s">
        <v>24</v>
      </c>
      <c r="D211" s="440" t="s">
        <v>171</v>
      </c>
      <c r="E211" s="441">
        <v>0.46875</v>
      </c>
      <c r="F211" s="441">
        <v>0.64583333333333337</v>
      </c>
      <c r="G211" s="440">
        <v>4.25</v>
      </c>
    </row>
    <row r="212" spans="1:27" x14ac:dyDescent="0.2">
      <c r="A212" s="438" t="s">
        <v>187</v>
      </c>
      <c r="B212" s="439">
        <v>42550</v>
      </c>
      <c r="C212" s="440" t="s">
        <v>24</v>
      </c>
      <c r="D212" s="440" t="s">
        <v>171</v>
      </c>
      <c r="E212" s="441">
        <v>0.46875</v>
      </c>
      <c r="F212" s="441">
        <v>0.58333333333333337</v>
      </c>
      <c r="G212" s="440">
        <v>2.75</v>
      </c>
    </row>
    <row r="213" spans="1:27" x14ac:dyDescent="0.2">
      <c r="A213" s="438" t="s">
        <v>182</v>
      </c>
      <c r="B213" s="439">
        <v>42540</v>
      </c>
      <c r="C213" s="440" t="s">
        <v>24</v>
      </c>
      <c r="D213" s="440" t="s">
        <v>171</v>
      </c>
      <c r="E213" s="441">
        <v>0.65625</v>
      </c>
      <c r="F213" s="441">
        <v>0.94791666666666663</v>
      </c>
      <c r="G213" s="440">
        <v>6.5</v>
      </c>
    </row>
    <row r="214" spans="1:27" x14ac:dyDescent="0.2">
      <c r="A214" s="438" t="s">
        <v>219</v>
      </c>
      <c r="B214" s="439">
        <v>42543</v>
      </c>
      <c r="C214" s="440" t="s">
        <v>24</v>
      </c>
      <c r="D214" s="440" t="s">
        <v>171</v>
      </c>
      <c r="E214" s="441">
        <v>0.42708333333333331</v>
      </c>
      <c r="F214" s="441">
        <v>0.63541666666666663</v>
      </c>
      <c r="G214" s="440">
        <v>5</v>
      </c>
    </row>
    <row r="215" spans="1:27" x14ac:dyDescent="0.2">
      <c r="A215" s="438" t="s">
        <v>183</v>
      </c>
      <c r="B215" s="439">
        <v>42537</v>
      </c>
      <c r="C215" s="440" t="s">
        <v>24</v>
      </c>
      <c r="D215" s="440" t="s">
        <v>171</v>
      </c>
      <c r="E215" s="441">
        <v>0.69791666666666663</v>
      </c>
      <c r="F215" s="441">
        <v>0.91666666666666663</v>
      </c>
      <c r="G215" s="440">
        <v>5.25</v>
      </c>
    </row>
    <row r="216" spans="1:27" x14ac:dyDescent="0.2">
      <c r="A216" s="438" t="s">
        <v>183</v>
      </c>
      <c r="B216" s="439">
        <v>42543</v>
      </c>
      <c r="C216" s="440" t="s">
        <v>24</v>
      </c>
      <c r="D216" s="440" t="s">
        <v>171</v>
      </c>
      <c r="E216" s="441">
        <v>0.42708333333333331</v>
      </c>
      <c r="F216" s="441">
        <v>0.63541666666666663</v>
      </c>
      <c r="G216" s="440">
        <v>5</v>
      </c>
    </row>
    <row r="217" spans="1:27" x14ac:dyDescent="0.2">
      <c r="A217" s="438" t="s">
        <v>183</v>
      </c>
      <c r="B217" s="439">
        <v>42551</v>
      </c>
      <c r="C217" s="440" t="s">
        <v>24</v>
      </c>
      <c r="D217" s="440" t="s">
        <v>171</v>
      </c>
      <c r="E217" s="441">
        <v>0.46875</v>
      </c>
      <c r="F217" s="441">
        <v>0.61458333333333337</v>
      </c>
      <c r="G217" s="440">
        <v>3.5</v>
      </c>
    </row>
    <row r="218" spans="1:27" x14ac:dyDescent="0.2">
      <c r="A218" s="438"/>
      <c r="B218" s="439"/>
      <c r="E218" s="441"/>
      <c r="F218" s="441"/>
    </row>
    <row r="219" spans="1:27" x14ac:dyDescent="0.2">
      <c r="A219" s="438"/>
      <c r="B219" s="439"/>
      <c r="E219" s="441"/>
      <c r="F219" s="441"/>
    </row>
    <row r="220" spans="1:27" x14ac:dyDescent="0.2">
      <c r="A220" s="438"/>
      <c r="B220" s="439"/>
      <c r="E220" s="441"/>
      <c r="F220" s="441"/>
    </row>
    <row r="221" spans="1:27" x14ac:dyDescent="0.2">
      <c r="A221" s="438"/>
      <c r="B221" s="439"/>
      <c r="E221" s="441"/>
      <c r="F221" s="441"/>
    </row>
    <row r="222" spans="1:27" x14ac:dyDescent="0.2">
      <c r="A222" s="438"/>
      <c r="B222" s="439"/>
      <c r="E222" s="441"/>
      <c r="F222" s="441"/>
    </row>
    <row r="223" spans="1:27" x14ac:dyDescent="0.2">
      <c r="A223" s="438"/>
      <c r="B223" s="439"/>
      <c r="E223" s="441"/>
      <c r="F223" s="441"/>
    </row>
    <row r="224" spans="1:27" x14ac:dyDescent="0.2">
      <c r="B224" s="439"/>
      <c r="E224" s="441"/>
      <c r="F224" s="441"/>
    </row>
    <row r="225" spans="1:6" x14ac:dyDescent="0.2">
      <c r="A225" s="438"/>
      <c r="B225" s="439"/>
      <c r="E225" s="441"/>
      <c r="F225" s="441"/>
    </row>
    <row r="226" spans="1:6" x14ac:dyDescent="0.2">
      <c r="A226" s="438"/>
      <c r="B226" s="439"/>
      <c r="E226" s="441"/>
      <c r="F226" s="441"/>
    </row>
    <row r="227" spans="1:6" x14ac:dyDescent="0.2">
      <c r="A227" s="438"/>
      <c r="B227" s="439"/>
      <c r="E227" s="441"/>
      <c r="F227" s="441"/>
    </row>
    <row r="228" spans="1:6" x14ac:dyDescent="0.2">
      <c r="A228" s="438"/>
      <c r="B228" s="439"/>
      <c r="E228" s="441"/>
      <c r="F228" s="441"/>
    </row>
    <row r="229" spans="1:6" x14ac:dyDescent="0.2">
      <c r="A229" s="438"/>
      <c r="B229" s="439"/>
      <c r="E229" s="441"/>
      <c r="F229" s="441"/>
    </row>
    <row r="230" spans="1:6" x14ac:dyDescent="0.2">
      <c r="B230" s="439"/>
      <c r="E230" s="441"/>
      <c r="F230" s="441"/>
    </row>
    <row r="231" spans="1:6" x14ac:dyDescent="0.2">
      <c r="B231" s="439"/>
      <c r="E231" s="441"/>
      <c r="F231" s="441"/>
    </row>
    <row r="232" spans="1:6" x14ac:dyDescent="0.2">
      <c r="A232" s="438"/>
      <c r="B232" s="439"/>
      <c r="E232" s="441"/>
      <c r="F232" s="441"/>
    </row>
    <row r="233" spans="1:6" x14ac:dyDescent="0.2">
      <c r="A233" s="438"/>
      <c r="B233" s="439"/>
      <c r="E233" s="441"/>
      <c r="F233" s="441"/>
    </row>
    <row r="234" spans="1:6" x14ac:dyDescent="0.2">
      <c r="B234" s="439"/>
      <c r="E234" s="441"/>
      <c r="F234" s="441"/>
    </row>
    <row r="235" spans="1:6" x14ac:dyDescent="0.2">
      <c r="A235" s="438"/>
      <c r="B235" s="439"/>
      <c r="E235" s="441"/>
      <c r="F235" s="441"/>
    </row>
    <row r="236" spans="1:6" x14ac:dyDescent="0.2">
      <c r="A236" s="438"/>
      <c r="B236" s="439"/>
      <c r="E236" s="441"/>
      <c r="F236" s="441"/>
    </row>
    <row r="237" spans="1:6" x14ac:dyDescent="0.2">
      <c r="B237" s="439"/>
      <c r="E237" s="441"/>
      <c r="F237" s="441"/>
    </row>
    <row r="238" spans="1:6" x14ac:dyDescent="0.2">
      <c r="A238" s="438"/>
      <c r="B238" s="439"/>
      <c r="E238" s="441"/>
      <c r="F238" s="441"/>
    </row>
    <row r="239" spans="1:6" x14ac:dyDescent="0.2">
      <c r="B239" s="439"/>
      <c r="E239" s="441"/>
      <c r="F239" s="441"/>
    </row>
    <row r="240" spans="1:6" x14ac:dyDescent="0.2">
      <c r="A240" s="438"/>
      <c r="B240" s="439"/>
      <c r="E240" s="441"/>
      <c r="F240" s="441"/>
    </row>
    <row r="241" spans="1:6" x14ac:dyDescent="0.2">
      <c r="B241" s="439"/>
      <c r="E241" s="441"/>
      <c r="F241" s="441"/>
    </row>
    <row r="242" spans="1:6" x14ac:dyDescent="0.2">
      <c r="A242" s="438"/>
      <c r="B242" s="439"/>
      <c r="E242" s="441"/>
      <c r="F242" s="441"/>
    </row>
    <row r="243" spans="1:6" x14ac:dyDescent="0.2">
      <c r="A243" s="438"/>
      <c r="B243" s="439"/>
      <c r="E243" s="441"/>
      <c r="F243" s="441"/>
    </row>
    <row r="244" spans="1:6" x14ac:dyDescent="0.2">
      <c r="A244" s="438"/>
      <c r="B244" s="439"/>
      <c r="E244" s="441"/>
      <c r="F244" s="441"/>
    </row>
    <row r="245" spans="1:6" x14ac:dyDescent="0.2">
      <c r="A245" s="438"/>
      <c r="B245" s="439"/>
      <c r="E245" s="441"/>
      <c r="F245" s="441"/>
    </row>
    <row r="246" spans="1:6" x14ac:dyDescent="0.2">
      <c r="A246" s="438"/>
      <c r="B246" s="439"/>
      <c r="E246" s="441"/>
      <c r="F246" s="441"/>
    </row>
    <row r="247" spans="1:6" x14ac:dyDescent="0.2">
      <c r="A247" s="438"/>
      <c r="B247" s="439"/>
      <c r="E247" s="441"/>
      <c r="F247" s="441"/>
    </row>
  </sheetData>
  <sheetProtection algorithmName="SHA-512" hashValue="9xgaNiiPC7VbSj8k0xVBrUEjDxv22Cgpf4fJZMdlWEC5PCXn4uB99W0eGjHH69MNQLJN2N4CI7b4XdPwk+KO2w==" saltValue="WDgGb54ZRAEzMbh6wtVehA==" spinCount="100000" sheet="1" objects="1" scenarios="1"/>
  <sortState ref="A2:H217">
    <sortCondition ref="C2:C217"/>
    <sortCondition ref="A2:A217"/>
  </sortState>
  <dataConsolidate/>
  <customSheetViews>
    <customSheetView guid="{802CA4C3-1A0C-4029-B73F-1EE5B8B22311}" topLeftCell="A5">
      <selection activeCell="K9" sqref="K9"/>
      <pageMargins left="0.7" right="0.7" top="0.75" bottom="0.75" header="0.3" footer="0.3"/>
      <pageSetup orientation="portrait" horizontalDpi="4294967294" verticalDpi="0" r:id="rId1"/>
    </customSheetView>
  </customSheetViews>
  <conditionalFormatting sqref="G1:G1048576">
    <cfRule type="expression" dxfId="11" priority="3">
      <formula>AND(OR(G1&lt;2,G1&gt;10),G1&lt;&gt;"regular",G1&lt;&gt;"")</formula>
    </cfRule>
  </conditionalFormatting>
  <conditionalFormatting sqref="A1:G1048576">
    <cfRule type="expression" dxfId="10" priority="5">
      <formula>AND(MOD(ROW(),2)=1,A1&lt;&gt;"")</formula>
    </cfRule>
  </conditionalFormatting>
  <pageMargins left="0.7" right="0.7" top="0.75" bottom="0.75" header="0.3" footer="0.3"/>
  <pageSetup orientation="portrait" horizontalDpi="4294967294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stopIfTrue="1" operator="containsText" id="{5CD77FAC-9238-4291-9EFB-E9BFD7511594}">
            <xm:f>NOT(ISERROR(SEARCH("Reg Hours",G1)))</xm:f>
            <xm:f>"Reg Hours"</xm:f>
            <x14:dxf>
              <fill>
                <patternFill patternType="solid">
                  <bgColor theme="0" tint="-0.14996795556505021"/>
                </patternFill>
              </fill>
            </x14:dxf>
          </x14:cfRule>
          <xm:sqref>G1</xm:sqref>
        </x14:conditionalFormatting>
        <x14:conditionalFormatting xmlns:xm="http://schemas.microsoft.com/office/excel/2006/main">
          <x14:cfRule type="containsText" priority="1" stopIfTrue="1" operator="containsText" id="{7530C834-F2CA-4D18-89E3-5527CAA87445}">
            <xm:f>NOT(ISERROR(SEARCH("Bonus",H1)))</xm:f>
            <xm:f>"Bonus"</xm:f>
            <x14:dxf>
              <fill>
                <patternFill>
                  <bgColor theme="0" tint="-0.14996795556505021"/>
                </patternFill>
              </fill>
            </x14:dxf>
          </x14:cfRule>
          <xm:sqref>H1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0"/>
  </sheetPr>
  <dimension ref="A1:Q217"/>
  <sheetViews>
    <sheetView topLeftCell="A55" workbookViewId="0">
      <selection activeCell="A43" sqref="A43:H43"/>
    </sheetView>
  </sheetViews>
  <sheetFormatPr defaultColWidth="9.140625" defaultRowHeight="11.25" x14ac:dyDescent="0.2"/>
  <cols>
    <col min="1" max="1" width="12.5703125" style="573" bestFit="1" customWidth="1"/>
    <col min="2" max="2" width="19.28515625" style="575" bestFit="1" customWidth="1"/>
    <col min="3" max="3" width="11.140625" style="573" bestFit="1" customWidth="1"/>
    <col min="4" max="4" width="16" style="573" bestFit="1" customWidth="1"/>
    <col min="5" max="8" width="7.28515625" style="574" bestFit="1" customWidth="1"/>
    <col min="9" max="9" width="8.28515625" style="579" bestFit="1" customWidth="1"/>
    <col min="10" max="10" width="8.28515625" style="581" bestFit="1" customWidth="1"/>
    <col min="11" max="12" width="9.140625" style="573"/>
    <col min="13" max="13" width="9.85546875" style="573" bestFit="1" customWidth="1"/>
    <col min="14" max="14" width="8.140625" style="573" bestFit="1" customWidth="1"/>
    <col min="15" max="15" width="7.7109375" style="573" bestFit="1" customWidth="1"/>
    <col min="16" max="16" width="16.28515625" style="574" bestFit="1" customWidth="1"/>
    <col min="17" max="17" width="8.28515625" style="573" bestFit="1" customWidth="1"/>
    <col min="18" max="16384" width="9.140625" style="573"/>
  </cols>
  <sheetData>
    <row r="1" spans="1:17" ht="12" thickBot="1" x14ac:dyDescent="0.25">
      <c r="A1" s="576" t="s">
        <v>69</v>
      </c>
      <c r="B1" s="577" t="s">
        <v>65</v>
      </c>
      <c r="C1" s="577" t="s">
        <v>120</v>
      </c>
      <c r="D1" s="577" t="s">
        <v>121</v>
      </c>
      <c r="E1" s="577" t="s">
        <v>149</v>
      </c>
      <c r="F1" s="577" t="s">
        <v>150</v>
      </c>
      <c r="G1" s="577" t="s">
        <v>147</v>
      </c>
      <c r="H1" s="577" t="s">
        <v>148</v>
      </c>
      <c r="I1" s="578" t="s">
        <v>151</v>
      </c>
      <c r="J1" s="580" t="s">
        <v>152</v>
      </c>
      <c r="K1" s="246"/>
      <c r="M1" s="619" t="s">
        <v>69</v>
      </c>
      <c r="N1" s="620" t="s">
        <v>65</v>
      </c>
      <c r="O1" s="620" t="s">
        <v>120</v>
      </c>
      <c r="P1" s="622" t="s">
        <v>216</v>
      </c>
      <c r="Q1" s="621" t="s">
        <v>222</v>
      </c>
    </row>
    <row r="2" spans="1:17" x14ac:dyDescent="0.2">
      <c r="A2" s="573" t="s">
        <v>186</v>
      </c>
      <c r="B2" s="575">
        <v>42538</v>
      </c>
      <c r="C2" s="573" t="s">
        <v>5</v>
      </c>
      <c r="D2" s="573" t="s">
        <v>174</v>
      </c>
      <c r="E2" s="574">
        <v>0.6875</v>
      </c>
      <c r="F2" s="574">
        <v>0.875</v>
      </c>
      <c r="G2" s="574">
        <v>0.69791666666666663</v>
      </c>
      <c r="H2" s="574">
        <v>0.86458333333333326</v>
      </c>
      <c r="I2" s="579">
        <f t="shared" ref="I2:I65" si="0">IF(G2="",-9999,ABS(ROUND((IF(E2&lt;0.25,E2+1,E2)-IF(G2&lt;0.25,G2+1,G2))*24,2)))</f>
        <v>0.25</v>
      </c>
      <c r="J2" s="581">
        <f t="shared" ref="J2:J65" si="1">IF(H2="",-9999,ABS(ROUND((IF(F2&lt;0.25,F2+1,F2)-IF(H2&lt;0.25,H2+1,H2))*24,2)))</f>
        <v>0.25</v>
      </c>
      <c r="M2" s="573" t="s">
        <v>221</v>
      </c>
      <c r="N2" s="618">
        <v>42540</v>
      </c>
      <c r="O2" s="573" t="s">
        <v>218</v>
      </c>
      <c r="P2" s="574">
        <v>0.44791666666666663</v>
      </c>
      <c r="Q2" s="573" t="s">
        <v>223</v>
      </c>
    </row>
    <row r="3" spans="1:17" x14ac:dyDescent="0.2">
      <c r="A3" s="573" t="s">
        <v>186</v>
      </c>
      <c r="B3" s="575">
        <v>42539</v>
      </c>
      <c r="C3" s="573" t="s">
        <v>5</v>
      </c>
      <c r="D3" s="573" t="s">
        <v>174</v>
      </c>
      <c r="E3" s="574">
        <v>0.6875</v>
      </c>
      <c r="F3" s="574">
        <v>0.8125</v>
      </c>
      <c r="G3" s="574">
        <v>0.6875</v>
      </c>
      <c r="H3" s="574">
        <v>0.8125</v>
      </c>
      <c r="I3" s="579">
        <f t="shared" si="0"/>
        <v>0</v>
      </c>
      <c r="J3" s="581">
        <f t="shared" si="1"/>
        <v>0</v>
      </c>
      <c r="M3" s="573" t="s">
        <v>221</v>
      </c>
      <c r="N3" s="618">
        <v>42540</v>
      </c>
      <c r="O3" s="573" t="s">
        <v>218</v>
      </c>
      <c r="P3" s="574">
        <v>0.83333333333333326</v>
      </c>
      <c r="Q3" s="573" t="s">
        <v>224</v>
      </c>
    </row>
    <row r="4" spans="1:17" x14ac:dyDescent="0.2">
      <c r="A4" s="573" t="s">
        <v>186</v>
      </c>
      <c r="B4" s="575">
        <v>42540</v>
      </c>
      <c r="C4" s="573" t="s">
        <v>24</v>
      </c>
      <c r="D4" s="573" t="s">
        <v>171</v>
      </c>
      <c r="E4" s="574">
        <v>0.6875</v>
      </c>
      <c r="F4" s="574">
        <v>0.90625</v>
      </c>
      <c r="G4" s="574">
        <v>0.69791666666666663</v>
      </c>
      <c r="H4" s="574">
        <v>0.90625</v>
      </c>
      <c r="I4" s="579">
        <f t="shared" si="0"/>
        <v>0.25</v>
      </c>
      <c r="J4" s="581">
        <f t="shared" si="1"/>
        <v>0</v>
      </c>
      <c r="M4" s="573" t="s">
        <v>221</v>
      </c>
      <c r="N4" s="618">
        <v>42540</v>
      </c>
      <c r="O4" s="573" t="s">
        <v>5</v>
      </c>
      <c r="P4" s="574">
        <v>0.83333333333333326</v>
      </c>
      <c r="Q4" s="573" t="s">
        <v>225</v>
      </c>
    </row>
    <row r="5" spans="1:17" x14ac:dyDescent="0.2">
      <c r="A5" s="573" t="s">
        <v>186</v>
      </c>
      <c r="B5" s="575">
        <v>42543</v>
      </c>
      <c r="C5" s="573" t="s">
        <v>118</v>
      </c>
      <c r="D5" s="573" t="s">
        <v>199</v>
      </c>
      <c r="E5" s="574">
        <v>0.69791666666666663</v>
      </c>
      <c r="F5" s="574">
        <v>0.80208333333333337</v>
      </c>
      <c r="I5" s="579">
        <f t="shared" si="0"/>
        <v>-9999</v>
      </c>
      <c r="J5" s="581">
        <f t="shared" si="1"/>
        <v>-9999</v>
      </c>
      <c r="M5" s="573" t="s">
        <v>221</v>
      </c>
      <c r="N5" s="618">
        <v>42540</v>
      </c>
      <c r="O5" s="573" t="s">
        <v>5</v>
      </c>
      <c r="P5" s="574">
        <v>0.16666666666666666</v>
      </c>
      <c r="Q5" s="573" t="s">
        <v>226</v>
      </c>
    </row>
    <row r="6" spans="1:17" x14ac:dyDescent="0.2">
      <c r="A6" s="573" t="s">
        <v>186</v>
      </c>
      <c r="B6" s="575">
        <v>42544</v>
      </c>
      <c r="C6" s="573" t="s">
        <v>118</v>
      </c>
      <c r="D6" s="573" t="s">
        <v>199</v>
      </c>
      <c r="E6" s="574">
        <v>0.63541666666666663</v>
      </c>
      <c r="F6" s="574">
        <v>0.82291666666666663</v>
      </c>
      <c r="I6" s="579">
        <f t="shared" si="0"/>
        <v>-9999</v>
      </c>
      <c r="J6" s="581">
        <f t="shared" si="1"/>
        <v>-9999</v>
      </c>
      <c r="M6" s="573" t="s">
        <v>188</v>
      </c>
      <c r="N6" s="618">
        <v>42541</v>
      </c>
      <c r="O6" s="573" t="s">
        <v>5</v>
      </c>
      <c r="P6" s="574">
        <v>0.625</v>
      </c>
      <c r="Q6" s="573" t="s">
        <v>225</v>
      </c>
    </row>
    <row r="7" spans="1:17" x14ac:dyDescent="0.2">
      <c r="A7" s="573" t="s">
        <v>186</v>
      </c>
      <c r="B7" s="575">
        <v>42545</v>
      </c>
      <c r="C7" s="573" t="s">
        <v>5</v>
      </c>
      <c r="D7" s="573" t="s">
        <v>174</v>
      </c>
      <c r="E7" s="574">
        <v>0.6875</v>
      </c>
      <c r="F7" s="574">
        <v>0.90625</v>
      </c>
      <c r="G7" s="574">
        <v>0.6875</v>
      </c>
      <c r="H7" s="574">
        <v>0.89583333333333326</v>
      </c>
      <c r="I7" s="579">
        <f t="shared" si="0"/>
        <v>0</v>
      </c>
      <c r="J7" s="581">
        <f t="shared" si="1"/>
        <v>0.25</v>
      </c>
      <c r="M7" s="573" t="s">
        <v>188</v>
      </c>
      <c r="N7" s="618">
        <v>42541</v>
      </c>
      <c r="O7" s="573" t="s">
        <v>5</v>
      </c>
      <c r="P7" s="574">
        <v>0.625</v>
      </c>
      <c r="Q7" s="573" t="s">
        <v>226</v>
      </c>
    </row>
    <row r="8" spans="1:17" x14ac:dyDescent="0.2">
      <c r="A8" s="573" t="s">
        <v>186</v>
      </c>
      <c r="B8" s="575">
        <v>42546</v>
      </c>
      <c r="C8" s="573" t="s">
        <v>24</v>
      </c>
      <c r="D8" s="573" t="s">
        <v>171</v>
      </c>
      <c r="E8" s="574">
        <v>0.65625</v>
      </c>
      <c r="F8" s="574">
        <v>0.9375</v>
      </c>
      <c r="G8" s="574">
        <v>0.65625</v>
      </c>
      <c r="H8" s="574">
        <v>0.9375</v>
      </c>
      <c r="I8" s="579">
        <f t="shared" si="0"/>
        <v>0</v>
      </c>
      <c r="J8" s="581">
        <f t="shared" si="1"/>
        <v>0</v>
      </c>
      <c r="M8" s="573" t="s">
        <v>179</v>
      </c>
      <c r="N8" s="618">
        <v>42545</v>
      </c>
      <c r="O8" s="573" t="s">
        <v>5</v>
      </c>
      <c r="P8" s="574">
        <v>0.90625</v>
      </c>
      <c r="Q8" s="573" t="s">
        <v>225</v>
      </c>
    </row>
    <row r="9" spans="1:17" x14ac:dyDescent="0.2">
      <c r="A9" s="573" t="s">
        <v>186</v>
      </c>
      <c r="B9" s="575">
        <v>42550</v>
      </c>
      <c r="C9" s="573" t="s">
        <v>118</v>
      </c>
      <c r="D9" s="573" t="s">
        <v>199</v>
      </c>
      <c r="E9" s="574">
        <v>0.69791666666666663</v>
      </c>
      <c r="F9" s="574">
        <v>0.82291666666666663</v>
      </c>
      <c r="I9" s="579">
        <f t="shared" si="0"/>
        <v>-9999</v>
      </c>
      <c r="J9" s="581">
        <f t="shared" si="1"/>
        <v>-9999</v>
      </c>
      <c r="M9" s="573" t="s">
        <v>179</v>
      </c>
      <c r="N9" s="618">
        <v>42545</v>
      </c>
      <c r="O9" s="573" t="s">
        <v>5</v>
      </c>
      <c r="P9" s="574">
        <v>0.16666666666666666</v>
      </c>
      <c r="Q9" s="573" t="s">
        <v>226</v>
      </c>
    </row>
    <row r="10" spans="1:17" x14ac:dyDescent="0.2">
      <c r="A10" s="573" t="s">
        <v>208</v>
      </c>
      <c r="B10" s="575">
        <v>42537</v>
      </c>
      <c r="C10" s="573" t="s">
        <v>119</v>
      </c>
      <c r="D10" s="573" t="s">
        <v>170</v>
      </c>
      <c r="E10" s="574">
        <v>0.29166666666666669</v>
      </c>
      <c r="F10" s="574">
        <v>0.36458333333333331</v>
      </c>
      <c r="I10" s="579">
        <f t="shared" si="0"/>
        <v>-9999</v>
      </c>
      <c r="J10" s="581">
        <f t="shared" si="1"/>
        <v>-9999</v>
      </c>
      <c r="M10" s="573" t="s">
        <v>184</v>
      </c>
      <c r="N10" s="618">
        <v>42538</v>
      </c>
      <c r="O10" s="573" t="s">
        <v>5</v>
      </c>
      <c r="P10" s="574">
        <v>0.61458333333333326</v>
      </c>
      <c r="Q10" s="573" t="s">
        <v>225</v>
      </c>
    </row>
    <row r="11" spans="1:17" x14ac:dyDescent="0.2">
      <c r="A11" s="573" t="s">
        <v>208</v>
      </c>
      <c r="B11" s="575">
        <v>42537</v>
      </c>
      <c r="C11" s="573" t="s">
        <v>16</v>
      </c>
      <c r="D11" s="573" t="s">
        <v>67</v>
      </c>
      <c r="E11" s="574">
        <v>0.70833333333333337</v>
      </c>
      <c r="F11" s="574">
        <v>0.91666666666666663</v>
      </c>
      <c r="I11" s="579">
        <f t="shared" si="0"/>
        <v>-9999</v>
      </c>
      <c r="J11" s="581">
        <f t="shared" si="1"/>
        <v>-9999</v>
      </c>
      <c r="M11" s="573" t="s">
        <v>184</v>
      </c>
      <c r="N11" s="618">
        <v>42538</v>
      </c>
      <c r="O11" s="573" t="s">
        <v>5</v>
      </c>
      <c r="P11" s="574">
        <v>0.61458333333333326</v>
      </c>
      <c r="Q11" s="573" t="s">
        <v>226</v>
      </c>
    </row>
    <row r="12" spans="1:17" x14ac:dyDescent="0.2">
      <c r="A12" s="573" t="s">
        <v>208</v>
      </c>
      <c r="B12" s="575">
        <v>42538</v>
      </c>
      <c r="C12" s="573" t="s">
        <v>16</v>
      </c>
      <c r="D12" s="573" t="s">
        <v>67</v>
      </c>
      <c r="E12" s="574">
        <v>0.6875</v>
      </c>
      <c r="F12" s="574">
        <v>0.9375</v>
      </c>
      <c r="I12" s="579">
        <f t="shared" si="0"/>
        <v>-9999</v>
      </c>
      <c r="J12" s="581">
        <f t="shared" si="1"/>
        <v>-9999</v>
      </c>
      <c r="M12" s="573" t="s">
        <v>181</v>
      </c>
      <c r="N12" s="618">
        <v>42543</v>
      </c>
      <c r="O12" s="573" t="s">
        <v>217</v>
      </c>
      <c r="P12" s="574">
        <v>0.5625</v>
      </c>
      <c r="Q12" s="573" t="s">
        <v>224</v>
      </c>
    </row>
    <row r="13" spans="1:17" x14ac:dyDescent="0.2">
      <c r="A13" s="573" t="s">
        <v>208</v>
      </c>
      <c r="B13" s="575">
        <v>42539</v>
      </c>
      <c r="C13" s="573" t="s">
        <v>16</v>
      </c>
      <c r="D13" s="573" t="s">
        <v>67</v>
      </c>
      <c r="E13" s="574">
        <v>0.6875</v>
      </c>
      <c r="F13" s="574">
        <v>0.94791666666666663</v>
      </c>
      <c r="I13" s="579">
        <f t="shared" si="0"/>
        <v>-9999</v>
      </c>
      <c r="J13" s="581">
        <f t="shared" si="1"/>
        <v>-9999</v>
      </c>
      <c r="M13" s="573" t="s">
        <v>181</v>
      </c>
      <c r="N13" s="618">
        <v>42543</v>
      </c>
      <c r="O13" s="573" t="s">
        <v>217</v>
      </c>
      <c r="P13" s="574">
        <v>0.57291666666666663</v>
      </c>
      <c r="Q13" s="573" t="s">
        <v>223</v>
      </c>
    </row>
    <row r="14" spans="1:17" x14ac:dyDescent="0.2">
      <c r="A14" s="573" t="s">
        <v>208</v>
      </c>
      <c r="B14" s="575">
        <v>42540</v>
      </c>
      <c r="C14" s="573" t="s">
        <v>16</v>
      </c>
      <c r="D14" s="573" t="s">
        <v>67</v>
      </c>
      <c r="E14" s="574">
        <v>0.45833333333333331</v>
      </c>
      <c r="F14" s="574">
        <v>0.67708333333333337</v>
      </c>
      <c r="I14" s="579">
        <f t="shared" si="0"/>
        <v>-9999</v>
      </c>
      <c r="J14" s="581">
        <f t="shared" si="1"/>
        <v>-9999</v>
      </c>
      <c r="M14" s="573" t="s">
        <v>181</v>
      </c>
      <c r="N14" s="618">
        <v>42543</v>
      </c>
      <c r="O14" s="573" t="s">
        <v>217</v>
      </c>
      <c r="P14" s="574">
        <v>0.57291666666666663</v>
      </c>
      <c r="Q14" s="573" t="s">
        <v>224</v>
      </c>
    </row>
    <row r="15" spans="1:17" x14ac:dyDescent="0.2">
      <c r="A15" s="573" t="s">
        <v>208</v>
      </c>
      <c r="B15" s="575">
        <v>42541</v>
      </c>
      <c r="C15" s="573" t="s">
        <v>119</v>
      </c>
      <c r="D15" s="573" t="s">
        <v>170</v>
      </c>
      <c r="E15" s="574">
        <v>0.63541666666666663</v>
      </c>
      <c r="F15" s="574">
        <v>0.69791666666666663</v>
      </c>
      <c r="I15" s="579">
        <f t="shared" si="0"/>
        <v>-9999</v>
      </c>
      <c r="J15" s="581">
        <f t="shared" si="1"/>
        <v>-9999</v>
      </c>
      <c r="M15" s="573" t="s">
        <v>181</v>
      </c>
      <c r="N15" s="618">
        <v>42543</v>
      </c>
      <c r="O15" s="573" t="s">
        <v>217</v>
      </c>
      <c r="P15" s="574">
        <v>0.625</v>
      </c>
      <c r="Q15" s="573" t="s">
        <v>225</v>
      </c>
    </row>
    <row r="16" spans="1:17" x14ac:dyDescent="0.2">
      <c r="A16" s="573" t="s">
        <v>208</v>
      </c>
      <c r="B16" s="575">
        <v>42543</v>
      </c>
      <c r="C16" s="573" t="s">
        <v>16</v>
      </c>
      <c r="D16" s="573" t="s">
        <v>67</v>
      </c>
      <c r="E16" s="574">
        <v>0.70833333333333337</v>
      </c>
      <c r="F16" s="574">
        <v>0.92708333333333337</v>
      </c>
      <c r="I16" s="579">
        <f t="shared" si="0"/>
        <v>-9999</v>
      </c>
      <c r="J16" s="581">
        <f t="shared" si="1"/>
        <v>-9999</v>
      </c>
      <c r="M16" s="573" t="s">
        <v>181</v>
      </c>
      <c r="N16" s="618">
        <v>42543</v>
      </c>
      <c r="O16" s="573" t="s">
        <v>217</v>
      </c>
      <c r="P16" s="574">
        <v>0.6875</v>
      </c>
      <c r="Q16" s="573" t="s">
        <v>226</v>
      </c>
    </row>
    <row r="17" spans="1:17" x14ac:dyDescent="0.2">
      <c r="A17" s="573" t="s">
        <v>208</v>
      </c>
      <c r="B17" s="575">
        <v>42544</v>
      </c>
      <c r="C17" s="573" t="s">
        <v>118</v>
      </c>
      <c r="D17" s="573" t="s">
        <v>199</v>
      </c>
      <c r="E17" s="574">
        <v>0.64583333333333337</v>
      </c>
      <c r="F17" s="574">
        <v>0.97916666666666663</v>
      </c>
      <c r="I17" s="579">
        <f t="shared" si="0"/>
        <v>-9999</v>
      </c>
      <c r="J17" s="581">
        <f t="shared" si="1"/>
        <v>-9999</v>
      </c>
      <c r="M17" s="573" t="s">
        <v>181</v>
      </c>
      <c r="N17" s="618">
        <v>42539</v>
      </c>
      <c r="O17" s="573" t="s">
        <v>218</v>
      </c>
      <c r="P17" s="574">
        <v>0.83333333333333326</v>
      </c>
      <c r="Q17" s="573" t="s">
        <v>226</v>
      </c>
    </row>
    <row r="18" spans="1:17" x14ac:dyDescent="0.2">
      <c r="A18" s="573" t="s">
        <v>208</v>
      </c>
      <c r="B18" s="575">
        <v>42545</v>
      </c>
      <c r="C18" s="573" t="s">
        <v>118</v>
      </c>
      <c r="D18" s="573" t="s">
        <v>197</v>
      </c>
      <c r="E18" s="574">
        <v>0.625</v>
      </c>
      <c r="F18" s="574">
        <v>0.95833333333333337</v>
      </c>
      <c r="I18" s="579">
        <f t="shared" si="0"/>
        <v>-9999</v>
      </c>
      <c r="J18" s="581">
        <f t="shared" si="1"/>
        <v>-9999</v>
      </c>
      <c r="M18" s="573" t="s">
        <v>181</v>
      </c>
      <c r="N18" s="618">
        <v>42542</v>
      </c>
      <c r="O18" s="573" t="s">
        <v>218</v>
      </c>
      <c r="P18" s="574">
        <v>0.78125</v>
      </c>
      <c r="Q18" s="573" t="s">
        <v>225</v>
      </c>
    </row>
    <row r="19" spans="1:17" x14ac:dyDescent="0.2">
      <c r="A19" s="573" t="s">
        <v>208</v>
      </c>
      <c r="B19" s="575">
        <v>42546</v>
      </c>
      <c r="C19" s="573" t="s">
        <v>118</v>
      </c>
      <c r="D19" s="573" t="s">
        <v>197</v>
      </c>
      <c r="E19" s="574">
        <v>0.59375</v>
      </c>
      <c r="F19" s="574">
        <v>0.72916666666666663</v>
      </c>
      <c r="I19" s="579">
        <f t="shared" si="0"/>
        <v>-9999</v>
      </c>
      <c r="J19" s="581">
        <f t="shared" si="1"/>
        <v>-9999</v>
      </c>
      <c r="M19" s="573" t="s">
        <v>181</v>
      </c>
      <c r="N19" s="618">
        <v>42542</v>
      </c>
      <c r="O19" s="573" t="s">
        <v>218</v>
      </c>
      <c r="P19" s="574">
        <v>0.78125</v>
      </c>
      <c r="Q19" s="573" t="s">
        <v>226</v>
      </c>
    </row>
    <row r="20" spans="1:17" x14ac:dyDescent="0.2">
      <c r="A20" s="573" t="s">
        <v>208</v>
      </c>
      <c r="B20" s="575">
        <v>42548</v>
      </c>
      <c r="C20" s="573" t="s">
        <v>119</v>
      </c>
      <c r="D20" s="573" t="s">
        <v>170</v>
      </c>
      <c r="E20" s="574">
        <v>0.63541666666666663</v>
      </c>
      <c r="F20" s="574">
        <v>0.69791666666666663</v>
      </c>
      <c r="I20" s="579">
        <f t="shared" si="0"/>
        <v>-9999</v>
      </c>
      <c r="J20" s="581">
        <f t="shared" si="1"/>
        <v>-9999</v>
      </c>
      <c r="M20" s="573" t="s">
        <v>177</v>
      </c>
      <c r="N20" s="618">
        <v>42541</v>
      </c>
      <c r="O20" s="573" t="s">
        <v>5</v>
      </c>
      <c r="P20" s="574">
        <v>0.34375</v>
      </c>
      <c r="Q20" s="573" t="s">
        <v>223</v>
      </c>
    </row>
    <row r="21" spans="1:17" x14ac:dyDescent="0.2">
      <c r="A21" s="573" t="s">
        <v>208</v>
      </c>
      <c r="B21" s="575">
        <v>42551</v>
      </c>
      <c r="C21" s="573" t="s">
        <v>16</v>
      </c>
      <c r="D21" s="573" t="s">
        <v>67</v>
      </c>
      <c r="E21" s="574">
        <v>0.70833333333333337</v>
      </c>
      <c r="F21" s="574">
        <v>0.94791666666666663</v>
      </c>
      <c r="I21" s="579">
        <f t="shared" si="0"/>
        <v>-9999</v>
      </c>
      <c r="J21" s="581">
        <f t="shared" si="1"/>
        <v>-9999</v>
      </c>
      <c r="M21" s="573" t="s">
        <v>177</v>
      </c>
      <c r="N21" s="618">
        <v>42541</v>
      </c>
      <c r="O21" s="573" t="s">
        <v>5</v>
      </c>
      <c r="P21" s="574">
        <v>0.34375</v>
      </c>
      <c r="Q21" s="573" t="s">
        <v>224</v>
      </c>
    </row>
    <row r="22" spans="1:17" x14ac:dyDescent="0.2">
      <c r="A22" s="573" t="s">
        <v>208</v>
      </c>
      <c r="B22" s="575">
        <v>42551</v>
      </c>
      <c r="C22" s="573" t="s">
        <v>5</v>
      </c>
      <c r="D22" s="573" t="s">
        <v>174</v>
      </c>
      <c r="E22" s="574">
        <v>0.46875</v>
      </c>
      <c r="F22" s="574">
        <v>0.63541666666666663</v>
      </c>
      <c r="G22" s="574">
        <v>0.46875</v>
      </c>
      <c r="H22" s="574">
        <v>0.625</v>
      </c>
      <c r="I22" s="579">
        <f t="shared" si="0"/>
        <v>0</v>
      </c>
      <c r="J22" s="581">
        <f t="shared" si="1"/>
        <v>0.25</v>
      </c>
      <c r="M22" s="573" t="s">
        <v>220</v>
      </c>
      <c r="N22" s="618">
        <v>42546</v>
      </c>
      <c r="O22" s="573" t="s">
        <v>217</v>
      </c>
      <c r="P22" s="574">
        <v>0.69791666666666663</v>
      </c>
      <c r="Q22" s="573" t="s">
        <v>225</v>
      </c>
    </row>
    <row r="23" spans="1:17" x14ac:dyDescent="0.2">
      <c r="A23" s="573" t="s">
        <v>156</v>
      </c>
      <c r="B23" s="575">
        <v>42538</v>
      </c>
      <c r="C23" s="573" t="s">
        <v>16</v>
      </c>
      <c r="D23" s="573" t="s">
        <v>97</v>
      </c>
      <c r="E23" s="574">
        <v>0.72916666666666663</v>
      </c>
      <c r="F23" s="574">
        <v>0.9375</v>
      </c>
      <c r="I23" s="579">
        <f t="shared" si="0"/>
        <v>-9999</v>
      </c>
      <c r="J23" s="581">
        <f t="shared" si="1"/>
        <v>-9999</v>
      </c>
      <c r="M23" s="573" t="s">
        <v>220</v>
      </c>
      <c r="N23" s="618">
        <v>42546</v>
      </c>
      <c r="O23" s="573" t="s">
        <v>217</v>
      </c>
      <c r="P23" s="574">
        <v>0.69791666666666663</v>
      </c>
      <c r="Q23" s="573" t="s">
        <v>226</v>
      </c>
    </row>
    <row r="24" spans="1:17" x14ac:dyDescent="0.2">
      <c r="A24" s="573" t="s">
        <v>156</v>
      </c>
      <c r="B24" s="575">
        <v>42539</v>
      </c>
      <c r="C24" s="573" t="s">
        <v>16</v>
      </c>
      <c r="D24" s="573" t="s">
        <v>97</v>
      </c>
      <c r="E24" s="574">
        <v>0.72916666666666663</v>
      </c>
      <c r="F24" s="574">
        <v>0.94791666666666663</v>
      </c>
      <c r="I24" s="579">
        <f t="shared" si="0"/>
        <v>-9999</v>
      </c>
      <c r="J24" s="581">
        <f t="shared" si="1"/>
        <v>-9999</v>
      </c>
      <c r="M24" s="573" t="s">
        <v>187</v>
      </c>
      <c r="N24" s="618">
        <v>42540</v>
      </c>
      <c r="O24" s="573" t="s">
        <v>217</v>
      </c>
      <c r="P24" s="574">
        <v>0.52083333333333326</v>
      </c>
      <c r="Q24" s="573" t="s">
        <v>223</v>
      </c>
    </row>
    <row r="25" spans="1:17" x14ac:dyDescent="0.2">
      <c r="A25" s="573" t="s">
        <v>156</v>
      </c>
      <c r="B25" s="575">
        <v>42542</v>
      </c>
      <c r="C25" s="573" t="s">
        <v>16</v>
      </c>
      <c r="D25" s="573" t="s">
        <v>67</v>
      </c>
      <c r="E25" s="574">
        <v>0.70833333333333337</v>
      </c>
      <c r="F25" s="574">
        <v>0.92708333333333337</v>
      </c>
      <c r="I25" s="579">
        <f t="shared" si="0"/>
        <v>-9999</v>
      </c>
      <c r="J25" s="581">
        <f t="shared" si="1"/>
        <v>-9999</v>
      </c>
      <c r="M25" s="573" t="s">
        <v>187</v>
      </c>
      <c r="N25" s="618">
        <v>42540</v>
      </c>
      <c r="O25" s="573" t="s">
        <v>217</v>
      </c>
      <c r="P25" s="574">
        <v>0.52083333333333326</v>
      </c>
      <c r="Q25" s="573" t="s">
        <v>224</v>
      </c>
    </row>
    <row r="26" spans="1:17" x14ac:dyDescent="0.2">
      <c r="A26" s="573" t="s">
        <v>156</v>
      </c>
      <c r="B26" s="575">
        <v>42543</v>
      </c>
      <c r="C26" s="573" t="s">
        <v>118</v>
      </c>
      <c r="D26" s="573" t="s">
        <v>199</v>
      </c>
      <c r="E26" s="574">
        <v>0.69791666666666663</v>
      </c>
      <c r="F26" s="574">
        <v>0.80208333333333337</v>
      </c>
      <c r="I26" s="579">
        <f t="shared" si="0"/>
        <v>-9999</v>
      </c>
      <c r="J26" s="581">
        <f t="shared" si="1"/>
        <v>-9999</v>
      </c>
      <c r="M26" s="573" t="s">
        <v>182</v>
      </c>
      <c r="N26" s="618">
        <v>42539</v>
      </c>
      <c r="O26" s="573" t="s">
        <v>218</v>
      </c>
      <c r="P26" s="574">
        <v>0.58333333333333326</v>
      </c>
      <c r="Q26" s="573" t="s">
        <v>223</v>
      </c>
    </row>
    <row r="27" spans="1:17" x14ac:dyDescent="0.2">
      <c r="A27" s="573" t="s">
        <v>156</v>
      </c>
      <c r="B27" s="575">
        <v>42544</v>
      </c>
      <c r="C27" s="573" t="s">
        <v>16</v>
      </c>
      <c r="D27" s="573" t="s">
        <v>67</v>
      </c>
      <c r="E27" s="574">
        <v>0.70833333333333337</v>
      </c>
      <c r="F27" s="574">
        <v>0.91666666666666663</v>
      </c>
      <c r="I27" s="579">
        <f t="shared" si="0"/>
        <v>-9999</v>
      </c>
      <c r="J27" s="581">
        <f t="shared" si="1"/>
        <v>-9999</v>
      </c>
      <c r="M27" s="573" t="s">
        <v>182</v>
      </c>
      <c r="N27" s="618">
        <v>42539</v>
      </c>
      <c r="O27" s="573" t="s">
        <v>218</v>
      </c>
      <c r="P27" s="574">
        <v>0.69791666666666663</v>
      </c>
      <c r="Q27" s="573" t="s">
        <v>224</v>
      </c>
    </row>
    <row r="28" spans="1:17" x14ac:dyDescent="0.2">
      <c r="A28" s="573" t="s">
        <v>156</v>
      </c>
      <c r="B28" s="575">
        <v>42545</v>
      </c>
      <c r="C28" s="573" t="s">
        <v>16</v>
      </c>
      <c r="D28" s="573" t="s">
        <v>67</v>
      </c>
      <c r="E28" s="574">
        <v>0.70833333333333337</v>
      </c>
      <c r="F28" s="574">
        <v>0.94791666666666663</v>
      </c>
      <c r="I28" s="579">
        <f t="shared" si="0"/>
        <v>-9999</v>
      </c>
      <c r="J28" s="581">
        <f t="shared" si="1"/>
        <v>-9999</v>
      </c>
      <c r="N28" s="618"/>
    </row>
    <row r="29" spans="1:17" x14ac:dyDescent="0.2">
      <c r="A29" s="573" t="s">
        <v>156</v>
      </c>
      <c r="B29" s="575">
        <v>42546</v>
      </c>
      <c r="C29" s="573" t="s">
        <v>118</v>
      </c>
      <c r="D29" s="573" t="s">
        <v>199</v>
      </c>
      <c r="E29" s="574">
        <v>0.58333333333333337</v>
      </c>
      <c r="F29" s="574">
        <v>0.73958333333333337</v>
      </c>
      <c r="I29" s="579">
        <f t="shared" si="0"/>
        <v>-9999</v>
      </c>
      <c r="J29" s="581">
        <f t="shared" si="1"/>
        <v>-9999</v>
      </c>
      <c r="N29" s="618"/>
    </row>
    <row r="30" spans="1:17" x14ac:dyDescent="0.2">
      <c r="A30" s="573" t="s">
        <v>156</v>
      </c>
      <c r="B30" s="575">
        <v>42549</v>
      </c>
      <c r="C30" s="573" t="s">
        <v>5</v>
      </c>
      <c r="D30" s="573" t="s">
        <v>174</v>
      </c>
      <c r="E30" s="574">
        <v>0.46875</v>
      </c>
      <c r="F30" s="574">
        <v>0.60416666666666663</v>
      </c>
      <c r="G30" s="574">
        <v>0.47916666666666663</v>
      </c>
      <c r="H30" s="574">
        <v>0.60416666666666663</v>
      </c>
      <c r="I30" s="579">
        <f t="shared" si="0"/>
        <v>0.25</v>
      </c>
      <c r="J30" s="581">
        <f t="shared" si="1"/>
        <v>0</v>
      </c>
      <c r="N30" s="618"/>
    </row>
    <row r="31" spans="1:17" x14ac:dyDescent="0.2">
      <c r="A31" s="573" t="s">
        <v>156</v>
      </c>
      <c r="B31" s="575">
        <v>42549</v>
      </c>
      <c r="C31" s="573" t="s">
        <v>24</v>
      </c>
      <c r="D31" s="573" t="s">
        <v>171</v>
      </c>
      <c r="E31" s="574">
        <v>0.69791666666666663</v>
      </c>
      <c r="F31" s="574">
        <v>0.9375</v>
      </c>
      <c r="G31" s="574">
        <v>0.73958333333333326</v>
      </c>
      <c r="H31" s="574">
        <v>0.9375</v>
      </c>
      <c r="I31" s="579">
        <f t="shared" si="0"/>
        <v>1</v>
      </c>
      <c r="J31" s="581">
        <f t="shared" si="1"/>
        <v>0</v>
      </c>
      <c r="N31" s="618"/>
    </row>
    <row r="32" spans="1:17" x14ac:dyDescent="0.2">
      <c r="A32" s="573" t="s">
        <v>156</v>
      </c>
      <c r="B32" s="575">
        <v>42550</v>
      </c>
      <c r="C32" s="573" t="s">
        <v>118</v>
      </c>
      <c r="D32" s="573" t="s">
        <v>199</v>
      </c>
      <c r="E32" s="574">
        <v>0.70833333333333337</v>
      </c>
      <c r="F32" s="574">
        <v>0.82291666666666663</v>
      </c>
      <c r="I32" s="579">
        <f t="shared" si="0"/>
        <v>-9999</v>
      </c>
      <c r="J32" s="581">
        <f t="shared" si="1"/>
        <v>-9999</v>
      </c>
      <c r="N32" s="618"/>
    </row>
    <row r="33" spans="1:14" x14ac:dyDescent="0.2">
      <c r="A33" s="573" t="s">
        <v>156</v>
      </c>
      <c r="B33" s="575">
        <v>42551</v>
      </c>
      <c r="C33" s="573" t="s">
        <v>24</v>
      </c>
      <c r="D33" s="573" t="s">
        <v>171</v>
      </c>
      <c r="E33" s="574">
        <v>0.69791666666666663</v>
      </c>
      <c r="F33" s="574">
        <v>0.90625</v>
      </c>
      <c r="G33" s="574">
        <v>0.69791666666666663</v>
      </c>
      <c r="H33" s="574">
        <v>0.90625</v>
      </c>
      <c r="I33" s="579">
        <f t="shared" si="0"/>
        <v>0</v>
      </c>
      <c r="J33" s="581">
        <f t="shared" si="1"/>
        <v>0</v>
      </c>
      <c r="N33" s="618"/>
    </row>
    <row r="34" spans="1:14" x14ac:dyDescent="0.2">
      <c r="A34" s="573" t="s">
        <v>189</v>
      </c>
      <c r="B34" s="575">
        <v>42538</v>
      </c>
      <c r="C34" s="573" t="s">
        <v>24</v>
      </c>
      <c r="D34" s="573" t="s">
        <v>171</v>
      </c>
      <c r="E34" s="574">
        <v>0.73958333333333337</v>
      </c>
      <c r="F34" s="574">
        <v>0.9375</v>
      </c>
      <c r="G34" s="574">
        <v>0.73958333333333326</v>
      </c>
      <c r="H34" s="574">
        <v>0.9375</v>
      </c>
      <c r="I34" s="579">
        <f t="shared" si="0"/>
        <v>0</v>
      </c>
      <c r="J34" s="581">
        <f t="shared" si="1"/>
        <v>0</v>
      </c>
      <c r="N34" s="618"/>
    </row>
    <row r="35" spans="1:14" x14ac:dyDescent="0.2">
      <c r="A35" s="573" t="s">
        <v>189</v>
      </c>
      <c r="B35" s="575">
        <v>42539</v>
      </c>
      <c r="C35" s="573" t="s">
        <v>24</v>
      </c>
      <c r="D35" s="573" t="s">
        <v>171</v>
      </c>
      <c r="E35" s="574">
        <v>0.69791666666666663</v>
      </c>
      <c r="F35" s="574">
        <v>2.0833333333333332E-2</v>
      </c>
      <c r="G35" s="574">
        <v>0.69791666666666663</v>
      </c>
      <c r="H35" s="574">
        <v>1</v>
      </c>
      <c r="I35" s="579">
        <f t="shared" si="0"/>
        <v>0</v>
      </c>
      <c r="J35" s="581">
        <f t="shared" si="1"/>
        <v>0.5</v>
      </c>
      <c r="N35" s="618"/>
    </row>
    <row r="36" spans="1:14" x14ac:dyDescent="0.2">
      <c r="A36" s="573" t="s">
        <v>189</v>
      </c>
      <c r="B36" s="575">
        <v>42541</v>
      </c>
      <c r="C36" s="573" t="s">
        <v>5</v>
      </c>
      <c r="D36" s="573" t="s">
        <v>174</v>
      </c>
      <c r="E36" s="574">
        <v>0.6875</v>
      </c>
      <c r="F36" s="574">
        <v>0.8125</v>
      </c>
      <c r="G36" s="574">
        <v>0.6875</v>
      </c>
      <c r="H36" s="574">
        <v>0.80208333333333326</v>
      </c>
      <c r="I36" s="579">
        <f t="shared" si="0"/>
        <v>0</v>
      </c>
      <c r="J36" s="581">
        <f t="shared" si="1"/>
        <v>0.25</v>
      </c>
      <c r="N36" s="618"/>
    </row>
    <row r="37" spans="1:14" x14ac:dyDescent="0.2">
      <c r="A37" s="573" t="s">
        <v>189</v>
      </c>
      <c r="B37" s="575">
        <v>42543</v>
      </c>
      <c r="C37" s="573" t="s">
        <v>118</v>
      </c>
      <c r="D37" s="573" t="s">
        <v>199</v>
      </c>
      <c r="E37" s="574">
        <v>0.69791666666666663</v>
      </c>
      <c r="F37" s="574">
        <v>0.80208333333333337</v>
      </c>
      <c r="I37" s="579">
        <f t="shared" si="0"/>
        <v>-9999</v>
      </c>
      <c r="J37" s="581">
        <f t="shared" si="1"/>
        <v>-9999</v>
      </c>
      <c r="N37" s="618"/>
    </row>
    <row r="38" spans="1:14" x14ac:dyDescent="0.2">
      <c r="A38" s="573" t="s">
        <v>189</v>
      </c>
      <c r="B38" s="575">
        <v>42545</v>
      </c>
      <c r="C38" s="573" t="s">
        <v>118</v>
      </c>
      <c r="D38" s="573" t="s">
        <v>199</v>
      </c>
      <c r="E38" s="574">
        <v>0.64583333333333337</v>
      </c>
      <c r="F38" s="574">
        <v>0.95833333333333337</v>
      </c>
      <c r="I38" s="579">
        <f t="shared" si="0"/>
        <v>-9999</v>
      </c>
      <c r="J38" s="581">
        <f t="shared" si="1"/>
        <v>-9999</v>
      </c>
      <c r="N38" s="618"/>
    </row>
    <row r="39" spans="1:14" x14ac:dyDescent="0.2">
      <c r="A39" s="573" t="s">
        <v>189</v>
      </c>
      <c r="B39" s="575">
        <v>42546</v>
      </c>
      <c r="C39" s="573" t="s">
        <v>118</v>
      </c>
      <c r="D39" s="573" t="s">
        <v>199</v>
      </c>
      <c r="E39" s="574">
        <v>0.60416666666666663</v>
      </c>
      <c r="F39" s="574">
        <v>0.71875</v>
      </c>
      <c r="I39" s="579">
        <f t="shared" si="0"/>
        <v>-9999</v>
      </c>
      <c r="J39" s="581">
        <f t="shared" si="1"/>
        <v>-9999</v>
      </c>
      <c r="N39" s="618"/>
    </row>
    <row r="40" spans="1:14" x14ac:dyDescent="0.2">
      <c r="A40" s="573" t="s">
        <v>189</v>
      </c>
      <c r="B40" s="575">
        <v>42550</v>
      </c>
      <c r="C40" s="573" t="s">
        <v>24</v>
      </c>
      <c r="D40" s="573" t="s">
        <v>171</v>
      </c>
      <c r="E40" s="574">
        <v>0.69791666666666663</v>
      </c>
      <c r="F40" s="574">
        <v>0.91666666666666663</v>
      </c>
      <c r="G40" s="574">
        <v>0.69791666666666663</v>
      </c>
      <c r="H40" s="574">
        <v>0.90625</v>
      </c>
      <c r="I40" s="579">
        <f t="shared" si="0"/>
        <v>0</v>
      </c>
      <c r="J40" s="581">
        <f t="shared" si="1"/>
        <v>0.25</v>
      </c>
      <c r="N40" s="618"/>
    </row>
    <row r="41" spans="1:14" x14ac:dyDescent="0.2">
      <c r="A41" s="573" t="s">
        <v>188</v>
      </c>
      <c r="B41" s="575">
        <v>42538</v>
      </c>
      <c r="C41" s="573" t="s">
        <v>24</v>
      </c>
      <c r="D41" s="573" t="s">
        <v>171</v>
      </c>
      <c r="E41" s="574">
        <v>0.72916666666666663</v>
      </c>
      <c r="F41" s="574">
        <v>0</v>
      </c>
      <c r="G41" s="574">
        <v>0.72916666666666663</v>
      </c>
      <c r="H41" s="574">
        <v>1</v>
      </c>
      <c r="I41" s="579">
        <f t="shared" si="0"/>
        <v>0</v>
      </c>
      <c r="J41" s="581">
        <f t="shared" si="1"/>
        <v>0</v>
      </c>
      <c r="N41" s="618"/>
    </row>
    <row r="42" spans="1:14" x14ac:dyDescent="0.2">
      <c r="A42" s="573" t="s">
        <v>188</v>
      </c>
      <c r="B42" s="575">
        <v>42539</v>
      </c>
      <c r="C42" s="573" t="s">
        <v>118</v>
      </c>
      <c r="D42" s="573" t="s">
        <v>199</v>
      </c>
      <c r="E42" s="574">
        <v>0.73958333333333337</v>
      </c>
      <c r="F42" s="574">
        <v>0.95833333333333337</v>
      </c>
      <c r="I42" s="579">
        <f t="shared" si="0"/>
        <v>-9999</v>
      </c>
      <c r="J42" s="581">
        <f t="shared" si="1"/>
        <v>-9999</v>
      </c>
      <c r="N42" s="618"/>
    </row>
    <row r="43" spans="1:14" x14ac:dyDescent="0.2">
      <c r="A43" s="573" t="s">
        <v>188</v>
      </c>
      <c r="B43" s="575">
        <v>42541</v>
      </c>
      <c r="C43" s="573" t="s">
        <v>5</v>
      </c>
      <c r="D43" s="573" t="s">
        <v>174</v>
      </c>
      <c r="E43" s="574">
        <v>0.45833333333333331</v>
      </c>
      <c r="F43" s="574">
        <v>0.63541666666666663</v>
      </c>
      <c r="G43" s="574">
        <v>0.45833333333333331</v>
      </c>
      <c r="H43" s="574">
        <v>0.625</v>
      </c>
      <c r="I43" s="579">
        <f t="shared" si="0"/>
        <v>0</v>
      </c>
      <c r="J43" s="581">
        <f t="shared" si="1"/>
        <v>0.25</v>
      </c>
      <c r="N43" s="618"/>
    </row>
    <row r="44" spans="1:14" x14ac:dyDescent="0.2">
      <c r="A44" s="573" t="s">
        <v>188</v>
      </c>
      <c r="B44" s="575">
        <v>42542</v>
      </c>
      <c r="C44" s="573" t="s">
        <v>118</v>
      </c>
      <c r="D44" s="573" t="s">
        <v>199</v>
      </c>
      <c r="E44" s="574">
        <v>0.6875</v>
      </c>
      <c r="F44" s="574">
        <v>0.79166666666666663</v>
      </c>
      <c r="I44" s="579">
        <f t="shared" si="0"/>
        <v>-9999</v>
      </c>
      <c r="J44" s="581">
        <f t="shared" si="1"/>
        <v>-9999</v>
      </c>
      <c r="N44" s="618"/>
    </row>
    <row r="45" spans="1:14" x14ac:dyDescent="0.2">
      <c r="A45" s="573" t="s">
        <v>188</v>
      </c>
      <c r="B45" s="575">
        <v>42543</v>
      </c>
      <c r="C45" s="573" t="s">
        <v>24</v>
      </c>
      <c r="D45" s="573" t="s">
        <v>171</v>
      </c>
      <c r="E45" s="574">
        <v>0.42708333333333331</v>
      </c>
      <c r="F45" s="574">
        <v>0.63541666666666663</v>
      </c>
      <c r="G45" s="574">
        <v>0.42708333333333331</v>
      </c>
      <c r="H45" s="574">
        <v>0.625</v>
      </c>
      <c r="I45" s="579">
        <f t="shared" si="0"/>
        <v>0</v>
      </c>
      <c r="J45" s="581">
        <f t="shared" si="1"/>
        <v>0.25</v>
      </c>
      <c r="N45" s="618"/>
    </row>
    <row r="46" spans="1:14" x14ac:dyDescent="0.2">
      <c r="A46" s="573" t="s">
        <v>188</v>
      </c>
      <c r="B46" s="575">
        <v>42543</v>
      </c>
      <c r="C46" s="573" t="s">
        <v>24</v>
      </c>
      <c r="D46" s="573" t="s">
        <v>171</v>
      </c>
      <c r="E46" s="574">
        <v>0.71875</v>
      </c>
      <c r="F46" s="574">
        <v>0.9375</v>
      </c>
      <c r="G46" s="574">
        <v>0.71875</v>
      </c>
      <c r="H46" s="574">
        <v>0.92708333333333326</v>
      </c>
      <c r="I46" s="579">
        <f t="shared" si="0"/>
        <v>0</v>
      </c>
      <c r="J46" s="581">
        <f t="shared" si="1"/>
        <v>0.25</v>
      </c>
      <c r="N46" s="618"/>
    </row>
    <row r="47" spans="1:14" x14ac:dyDescent="0.2">
      <c r="A47" s="573" t="s">
        <v>188</v>
      </c>
      <c r="B47" s="575">
        <v>42544</v>
      </c>
      <c r="C47" s="573" t="s">
        <v>24</v>
      </c>
      <c r="D47" s="573" t="s">
        <v>171</v>
      </c>
      <c r="E47" s="574">
        <v>0.45833333333333331</v>
      </c>
      <c r="F47" s="574">
        <v>0.64583333333333337</v>
      </c>
      <c r="G47" s="574">
        <v>0.46875</v>
      </c>
      <c r="H47" s="574">
        <v>0.64583333333333326</v>
      </c>
      <c r="I47" s="579">
        <f t="shared" si="0"/>
        <v>0.25</v>
      </c>
      <c r="J47" s="581">
        <f t="shared" si="1"/>
        <v>0</v>
      </c>
      <c r="N47" s="618"/>
    </row>
    <row r="48" spans="1:14" x14ac:dyDescent="0.2">
      <c r="A48" s="573" t="s">
        <v>188</v>
      </c>
      <c r="B48" s="575">
        <v>42545</v>
      </c>
      <c r="C48" s="573" t="s">
        <v>118</v>
      </c>
      <c r="D48" s="573" t="s">
        <v>199</v>
      </c>
      <c r="E48" s="574">
        <v>0.58333333333333337</v>
      </c>
      <c r="F48" s="574">
        <v>0.9375</v>
      </c>
      <c r="I48" s="579">
        <f t="shared" si="0"/>
        <v>-9999</v>
      </c>
      <c r="J48" s="581">
        <f t="shared" si="1"/>
        <v>-9999</v>
      </c>
      <c r="N48" s="618"/>
    </row>
    <row r="49" spans="1:14" x14ac:dyDescent="0.2">
      <c r="A49" s="573" t="s">
        <v>188</v>
      </c>
      <c r="B49" s="575">
        <v>42546</v>
      </c>
      <c r="C49" s="573" t="s">
        <v>24</v>
      </c>
      <c r="D49" s="573" t="s">
        <v>171</v>
      </c>
      <c r="E49" s="574">
        <v>0.65625</v>
      </c>
      <c r="F49" s="574">
        <v>0.97916666666666663</v>
      </c>
      <c r="G49" s="574">
        <v>0.65625</v>
      </c>
      <c r="H49" s="574">
        <v>0.96875</v>
      </c>
      <c r="I49" s="579">
        <f t="shared" si="0"/>
        <v>0</v>
      </c>
      <c r="J49" s="581">
        <f t="shared" si="1"/>
        <v>0.25</v>
      </c>
      <c r="N49" s="618"/>
    </row>
    <row r="50" spans="1:14" x14ac:dyDescent="0.2">
      <c r="A50" s="573" t="s">
        <v>188</v>
      </c>
      <c r="B50" s="575">
        <v>42547</v>
      </c>
      <c r="C50" s="573" t="s">
        <v>24</v>
      </c>
      <c r="D50" s="573" t="s">
        <v>171</v>
      </c>
      <c r="E50" s="574">
        <v>0.69791666666666663</v>
      </c>
      <c r="F50" s="574">
        <v>0.92708333333333337</v>
      </c>
      <c r="G50" s="574">
        <v>0.69791666666666663</v>
      </c>
      <c r="H50" s="574">
        <v>0.92708333333333326</v>
      </c>
      <c r="I50" s="579">
        <f t="shared" si="0"/>
        <v>0</v>
      </c>
      <c r="J50" s="581">
        <f t="shared" si="1"/>
        <v>0</v>
      </c>
      <c r="N50" s="618"/>
    </row>
    <row r="51" spans="1:14" x14ac:dyDescent="0.2">
      <c r="A51" s="573" t="s">
        <v>188</v>
      </c>
      <c r="B51" s="575">
        <v>42549</v>
      </c>
      <c r="C51" s="573" t="s">
        <v>24</v>
      </c>
      <c r="D51" s="573" t="s">
        <v>171</v>
      </c>
      <c r="E51" s="574">
        <v>0.69791666666666663</v>
      </c>
      <c r="F51" s="574">
        <v>0.8125</v>
      </c>
      <c r="G51" s="574">
        <v>0.69791666666666663</v>
      </c>
      <c r="H51" s="574">
        <v>0.8125</v>
      </c>
      <c r="I51" s="579">
        <f t="shared" si="0"/>
        <v>0</v>
      </c>
      <c r="J51" s="581">
        <f t="shared" si="1"/>
        <v>0</v>
      </c>
      <c r="N51" s="618"/>
    </row>
    <row r="52" spans="1:14" x14ac:dyDescent="0.2">
      <c r="A52" s="573" t="s">
        <v>178</v>
      </c>
      <c r="B52" s="575">
        <v>42537</v>
      </c>
      <c r="C52" s="573" t="s">
        <v>24</v>
      </c>
      <c r="D52" s="573" t="s">
        <v>171</v>
      </c>
      <c r="E52" s="574">
        <v>0.4375</v>
      </c>
      <c r="F52" s="574">
        <v>0.61458333333333337</v>
      </c>
      <c r="I52" s="579">
        <f t="shared" si="0"/>
        <v>-9999</v>
      </c>
      <c r="J52" s="581">
        <f t="shared" si="1"/>
        <v>-9999</v>
      </c>
      <c r="N52" s="618"/>
    </row>
    <row r="53" spans="1:14" x14ac:dyDescent="0.2">
      <c r="A53" s="573" t="s">
        <v>178</v>
      </c>
      <c r="B53" s="575">
        <v>42539</v>
      </c>
      <c r="C53" s="573" t="s">
        <v>118</v>
      </c>
      <c r="D53" s="573" t="s">
        <v>199</v>
      </c>
      <c r="E53" s="574">
        <v>0.73958333333333337</v>
      </c>
      <c r="F53" s="574">
        <v>0.9375</v>
      </c>
      <c r="I53" s="579">
        <f t="shared" si="0"/>
        <v>-9999</v>
      </c>
      <c r="J53" s="581">
        <f t="shared" si="1"/>
        <v>-9999</v>
      </c>
      <c r="N53" s="618"/>
    </row>
    <row r="54" spans="1:14" x14ac:dyDescent="0.2">
      <c r="A54" s="573" t="s">
        <v>178</v>
      </c>
      <c r="B54" s="575">
        <v>42544</v>
      </c>
      <c r="C54" s="573" t="s">
        <v>5</v>
      </c>
      <c r="D54" s="573" t="s">
        <v>174</v>
      </c>
      <c r="E54" s="574">
        <v>0.46875</v>
      </c>
      <c r="F54" s="574">
        <v>0.60416666666666663</v>
      </c>
      <c r="G54" s="574">
        <v>0.51041666666666663</v>
      </c>
      <c r="H54" s="574">
        <v>0.60416666666666663</v>
      </c>
      <c r="I54" s="579">
        <f t="shared" si="0"/>
        <v>1</v>
      </c>
      <c r="J54" s="581">
        <f t="shared" si="1"/>
        <v>0</v>
      </c>
      <c r="N54" s="618"/>
    </row>
    <row r="55" spans="1:14" x14ac:dyDescent="0.2">
      <c r="A55" s="573" t="s">
        <v>178</v>
      </c>
      <c r="B55" s="575">
        <v>42545</v>
      </c>
      <c r="C55" s="573" t="s">
        <v>154</v>
      </c>
      <c r="D55" s="573" t="s">
        <v>175</v>
      </c>
      <c r="E55" s="574">
        <v>0.70833333333333337</v>
      </c>
      <c r="F55" s="574">
        <v>0.89583333333333337</v>
      </c>
      <c r="I55" s="579">
        <f t="shared" si="0"/>
        <v>-9999</v>
      </c>
      <c r="J55" s="581">
        <f t="shared" si="1"/>
        <v>-9999</v>
      </c>
      <c r="N55" s="618"/>
    </row>
    <row r="56" spans="1:14" x14ac:dyDescent="0.2">
      <c r="A56" s="573" t="s">
        <v>178</v>
      </c>
      <c r="B56" s="575">
        <v>42546</v>
      </c>
      <c r="C56" s="573" t="s">
        <v>154</v>
      </c>
      <c r="D56" s="573" t="s">
        <v>175</v>
      </c>
      <c r="E56" s="574">
        <v>0.70833333333333337</v>
      </c>
      <c r="F56" s="574">
        <v>0.88541666666666663</v>
      </c>
      <c r="I56" s="579">
        <f t="shared" si="0"/>
        <v>-9999</v>
      </c>
      <c r="J56" s="581">
        <f t="shared" si="1"/>
        <v>-9999</v>
      </c>
      <c r="N56" s="618"/>
    </row>
    <row r="57" spans="1:14" x14ac:dyDescent="0.2">
      <c r="A57" s="573" t="s">
        <v>179</v>
      </c>
      <c r="B57" s="575">
        <v>42537</v>
      </c>
      <c r="C57" s="573" t="s">
        <v>24</v>
      </c>
      <c r="D57" s="573" t="s">
        <v>171</v>
      </c>
      <c r="E57" s="574">
        <v>0.4375</v>
      </c>
      <c r="F57" s="574">
        <v>0.61458333333333337</v>
      </c>
      <c r="I57" s="579">
        <f t="shared" si="0"/>
        <v>-9999</v>
      </c>
      <c r="J57" s="581">
        <f t="shared" si="1"/>
        <v>-9999</v>
      </c>
      <c r="N57" s="618"/>
    </row>
    <row r="58" spans="1:14" x14ac:dyDescent="0.2">
      <c r="A58" s="573" t="s">
        <v>179</v>
      </c>
      <c r="B58" s="575">
        <v>42539</v>
      </c>
      <c r="C58" s="573" t="s">
        <v>24</v>
      </c>
      <c r="D58" s="573" t="s">
        <v>171</v>
      </c>
      <c r="E58" s="574">
        <v>0.72916666666666663</v>
      </c>
      <c r="F58" s="574">
        <v>0.94791666666666663</v>
      </c>
      <c r="I58" s="579">
        <f t="shared" si="0"/>
        <v>-9999</v>
      </c>
      <c r="J58" s="581">
        <f t="shared" si="1"/>
        <v>-9999</v>
      </c>
      <c r="N58" s="618"/>
    </row>
    <row r="59" spans="1:14" x14ac:dyDescent="0.2">
      <c r="A59" s="573" t="s">
        <v>179</v>
      </c>
      <c r="B59" s="575">
        <v>42544</v>
      </c>
      <c r="C59" s="573" t="s">
        <v>5</v>
      </c>
      <c r="D59" s="573" t="s">
        <v>174</v>
      </c>
      <c r="E59" s="574">
        <v>0.6875</v>
      </c>
      <c r="F59" s="574">
        <v>0.89583333333333337</v>
      </c>
      <c r="G59" s="574">
        <v>0.69791666666666663</v>
      </c>
      <c r="H59" s="574">
        <v>0.89583333333333326</v>
      </c>
      <c r="I59" s="579">
        <f t="shared" si="0"/>
        <v>0.25</v>
      </c>
      <c r="J59" s="581">
        <f t="shared" si="1"/>
        <v>0</v>
      </c>
      <c r="N59" s="618"/>
    </row>
    <row r="60" spans="1:14" x14ac:dyDescent="0.2">
      <c r="A60" s="573" t="s">
        <v>179</v>
      </c>
      <c r="B60" s="575">
        <v>42545</v>
      </c>
      <c r="C60" s="573" t="s">
        <v>24</v>
      </c>
      <c r="D60" s="573" t="s">
        <v>171</v>
      </c>
      <c r="E60" s="574">
        <v>0.72916666666666663</v>
      </c>
      <c r="F60" s="574">
        <v>0.91666666666666663</v>
      </c>
      <c r="G60" s="574">
        <v>0.72916666666666663</v>
      </c>
      <c r="H60" s="574">
        <v>0.90625</v>
      </c>
      <c r="I60" s="579">
        <f t="shared" si="0"/>
        <v>0</v>
      </c>
      <c r="J60" s="581">
        <f t="shared" si="1"/>
        <v>0.25</v>
      </c>
      <c r="N60" s="618"/>
    </row>
    <row r="61" spans="1:14" x14ac:dyDescent="0.2">
      <c r="A61" s="573" t="s">
        <v>179</v>
      </c>
      <c r="B61" s="575">
        <v>42546</v>
      </c>
      <c r="C61" s="573" t="s">
        <v>24</v>
      </c>
      <c r="D61" s="573" t="s">
        <v>171</v>
      </c>
      <c r="E61" s="574">
        <v>0.625</v>
      </c>
      <c r="F61" s="574">
        <v>0.94791666666666663</v>
      </c>
      <c r="I61" s="579">
        <f t="shared" si="0"/>
        <v>-9999</v>
      </c>
      <c r="J61" s="581">
        <f t="shared" si="1"/>
        <v>-9999</v>
      </c>
      <c r="N61" s="618"/>
    </row>
    <row r="62" spans="1:14" x14ac:dyDescent="0.2">
      <c r="A62" s="573" t="s">
        <v>179</v>
      </c>
      <c r="B62" s="575">
        <v>42547</v>
      </c>
      <c r="C62" s="573" t="s">
        <v>118</v>
      </c>
      <c r="D62" s="573" t="s">
        <v>199</v>
      </c>
      <c r="E62" s="574">
        <v>0.72916666666666663</v>
      </c>
      <c r="F62" s="574">
        <v>2.0833333333333332E-2</v>
      </c>
      <c r="I62" s="579">
        <f t="shared" si="0"/>
        <v>-9999</v>
      </c>
      <c r="J62" s="581">
        <f t="shared" si="1"/>
        <v>-9999</v>
      </c>
      <c r="N62" s="618"/>
    </row>
    <row r="63" spans="1:14" x14ac:dyDescent="0.2">
      <c r="A63" s="573" t="s">
        <v>184</v>
      </c>
      <c r="B63" s="575">
        <v>42538</v>
      </c>
      <c r="C63" s="573" t="s">
        <v>5</v>
      </c>
      <c r="D63" s="573" t="s">
        <v>174</v>
      </c>
      <c r="E63" s="574">
        <v>0.46875</v>
      </c>
      <c r="F63" s="574">
        <v>0.61458333333333337</v>
      </c>
      <c r="G63" s="574">
        <v>0.46875</v>
      </c>
      <c r="H63" s="574">
        <v>0.60416666666666663</v>
      </c>
      <c r="I63" s="579">
        <f t="shared" si="0"/>
        <v>0</v>
      </c>
      <c r="J63" s="581">
        <f t="shared" si="1"/>
        <v>0.25</v>
      </c>
      <c r="N63" s="618"/>
    </row>
    <row r="64" spans="1:14" x14ac:dyDescent="0.2">
      <c r="A64" s="573" t="s">
        <v>184</v>
      </c>
      <c r="B64" s="575">
        <v>42539</v>
      </c>
      <c r="C64" s="573" t="s">
        <v>118</v>
      </c>
      <c r="D64" s="573" t="s">
        <v>199</v>
      </c>
      <c r="E64" s="574">
        <v>0.35416666666666669</v>
      </c>
      <c r="F64" s="574">
        <v>0.88541666666666663</v>
      </c>
      <c r="I64" s="579">
        <f t="shared" si="0"/>
        <v>-9999</v>
      </c>
      <c r="J64" s="581">
        <f t="shared" si="1"/>
        <v>-9999</v>
      </c>
      <c r="N64" s="618"/>
    </row>
    <row r="65" spans="1:14" x14ac:dyDescent="0.2">
      <c r="A65" s="573" t="s">
        <v>184</v>
      </c>
      <c r="B65" s="575">
        <v>42540</v>
      </c>
      <c r="C65" s="573" t="s">
        <v>24</v>
      </c>
      <c r="D65" s="573" t="s">
        <v>171</v>
      </c>
      <c r="E65" s="574">
        <v>0.65625</v>
      </c>
      <c r="F65" s="574">
        <v>0.78125</v>
      </c>
      <c r="G65" s="574">
        <v>0.65625</v>
      </c>
      <c r="H65" s="574">
        <v>0.78125</v>
      </c>
      <c r="I65" s="579">
        <f t="shared" si="0"/>
        <v>0</v>
      </c>
      <c r="J65" s="581">
        <f t="shared" si="1"/>
        <v>0</v>
      </c>
      <c r="N65" s="618"/>
    </row>
    <row r="66" spans="1:14" x14ac:dyDescent="0.2">
      <c r="A66" s="573" t="s">
        <v>184</v>
      </c>
      <c r="B66" s="575">
        <v>42545</v>
      </c>
      <c r="C66" s="573" t="s">
        <v>118</v>
      </c>
      <c r="D66" s="573" t="s">
        <v>199</v>
      </c>
      <c r="E66" s="574">
        <v>0.63541666666666663</v>
      </c>
      <c r="F66" s="574">
        <v>0.94791666666666663</v>
      </c>
      <c r="I66" s="579">
        <f t="shared" ref="I66:I129" si="2">IF(G66="",-9999,ABS(ROUND((IF(E66&lt;0.25,E66+1,E66)-IF(G66&lt;0.25,G66+1,G66))*24,2)))</f>
        <v>-9999</v>
      </c>
      <c r="J66" s="581">
        <f t="shared" ref="J66:J129" si="3">IF(H66="",-9999,ABS(ROUND((IF(F66&lt;0.25,F66+1,F66)-IF(H66&lt;0.25,H66+1,H66))*24,2)))</f>
        <v>-9999</v>
      </c>
      <c r="N66" s="618"/>
    </row>
    <row r="67" spans="1:14" x14ac:dyDescent="0.2">
      <c r="A67" s="573" t="s">
        <v>184</v>
      </c>
      <c r="B67" s="575">
        <v>42546</v>
      </c>
      <c r="C67" s="573" t="s">
        <v>118</v>
      </c>
      <c r="D67" s="573" t="s">
        <v>199</v>
      </c>
      <c r="E67" s="574">
        <v>0.5625</v>
      </c>
      <c r="F67" s="574">
        <v>0</v>
      </c>
      <c r="I67" s="579">
        <f t="shared" si="2"/>
        <v>-9999</v>
      </c>
      <c r="J67" s="581">
        <f t="shared" si="3"/>
        <v>-9999</v>
      </c>
      <c r="N67" s="618"/>
    </row>
    <row r="68" spans="1:14" x14ac:dyDescent="0.2">
      <c r="A68" s="573" t="s">
        <v>191</v>
      </c>
      <c r="B68" s="575">
        <v>42539</v>
      </c>
      <c r="C68" s="573" t="s">
        <v>145</v>
      </c>
      <c r="D68" s="573" t="s">
        <v>173</v>
      </c>
      <c r="E68" s="574">
        <v>0.6875</v>
      </c>
      <c r="F68" s="574">
        <v>0.90625</v>
      </c>
      <c r="G68" s="574">
        <v>0.69791666666666663</v>
      </c>
      <c r="H68" s="574">
        <v>0.90625</v>
      </c>
      <c r="I68" s="579">
        <f t="shared" si="2"/>
        <v>0.25</v>
      </c>
      <c r="J68" s="581">
        <f t="shared" si="3"/>
        <v>0</v>
      </c>
      <c r="N68" s="618"/>
    </row>
    <row r="69" spans="1:14" x14ac:dyDescent="0.2">
      <c r="A69" s="573" t="s">
        <v>214</v>
      </c>
      <c r="B69" s="575">
        <v>42541</v>
      </c>
      <c r="C69" s="573" t="s">
        <v>119</v>
      </c>
      <c r="D69" s="573" t="s">
        <v>206</v>
      </c>
      <c r="E69" s="574">
        <v>0.33333333333333331</v>
      </c>
      <c r="F69" s="574">
        <v>0.38541666666666669</v>
      </c>
      <c r="I69" s="579">
        <f t="shared" si="2"/>
        <v>-9999</v>
      </c>
      <c r="J69" s="581">
        <f t="shared" si="3"/>
        <v>-9999</v>
      </c>
      <c r="N69" s="618"/>
    </row>
    <row r="70" spans="1:14" x14ac:dyDescent="0.2">
      <c r="A70" s="573" t="s">
        <v>214</v>
      </c>
      <c r="B70" s="575">
        <v>42545</v>
      </c>
      <c r="C70" s="573" t="s">
        <v>118</v>
      </c>
      <c r="D70" s="573" t="s">
        <v>199</v>
      </c>
      <c r="E70" s="574">
        <v>0.58333333333333337</v>
      </c>
      <c r="F70" s="574">
        <v>0.9375</v>
      </c>
      <c r="I70" s="579">
        <f t="shared" si="2"/>
        <v>-9999</v>
      </c>
      <c r="J70" s="581">
        <f t="shared" si="3"/>
        <v>-9999</v>
      </c>
      <c r="N70" s="618"/>
    </row>
    <row r="71" spans="1:14" x14ac:dyDescent="0.2">
      <c r="A71" s="573" t="s">
        <v>214</v>
      </c>
      <c r="B71" s="575">
        <v>42550</v>
      </c>
      <c r="C71" s="573" t="s">
        <v>118</v>
      </c>
      <c r="D71" s="573" t="s">
        <v>199</v>
      </c>
      <c r="E71" s="574">
        <v>0.69791666666666663</v>
      </c>
      <c r="F71" s="574">
        <v>0.82291666666666663</v>
      </c>
      <c r="I71" s="579">
        <f t="shared" si="2"/>
        <v>-9999</v>
      </c>
      <c r="J71" s="581">
        <f t="shared" si="3"/>
        <v>-9999</v>
      </c>
      <c r="N71" s="618"/>
    </row>
    <row r="72" spans="1:14" x14ac:dyDescent="0.2">
      <c r="A72" s="573" t="s">
        <v>234</v>
      </c>
      <c r="B72" s="575">
        <v>42541</v>
      </c>
      <c r="C72" s="573" t="s">
        <v>119</v>
      </c>
      <c r="D72" s="573" t="s">
        <v>206</v>
      </c>
      <c r="E72" s="574">
        <v>0.33333333333333331</v>
      </c>
      <c r="F72" s="574">
        <v>0.38541666666666669</v>
      </c>
      <c r="I72" s="579">
        <f t="shared" si="2"/>
        <v>-9999</v>
      </c>
      <c r="J72" s="581">
        <f t="shared" si="3"/>
        <v>-9999</v>
      </c>
      <c r="N72" s="618"/>
    </row>
    <row r="73" spans="1:14" x14ac:dyDescent="0.2">
      <c r="A73" s="573" t="s">
        <v>234</v>
      </c>
      <c r="B73" s="575">
        <v>42544</v>
      </c>
      <c r="C73" s="573" t="s">
        <v>118</v>
      </c>
      <c r="D73" s="573" t="s">
        <v>199</v>
      </c>
      <c r="E73" s="574">
        <v>0.65625</v>
      </c>
      <c r="F73" s="574">
        <v>0.97916666666666663</v>
      </c>
      <c r="I73" s="579">
        <f t="shared" si="2"/>
        <v>-9999</v>
      </c>
      <c r="J73" s="581">
        <f t="shared" si="3"/>
        <v>-9999</v>
      </c>
      <c r="N73" s="618"/>
    </row>
    <row r="74" spans="1:14" x14ac:dyDescent="0.2">
      <c r="A74" s="573" t="s">
        <v>234</v>
      </c>
      <c r="B74" s="575">
        <v>42545</v>
      </c>
      <c r="C74" s="573" t="s">
        <v>118</v>
      </c>
      <c r="D74" s="573" t="s">
        <v>199</v>
      </c>
      <c r="E74" s="574">
        <v>0.63541666666666663</v>
      </c>
      <c r="F74" s="574">
        <v>0.9375</v>
      </c>
      <c r="I74" s="579">
        <f t="shared" si="2"/>
        <v>-9999</v>
      </c>
      <c r="J74" s="581">
        <f t="shared" si="3"/>
        <v>-9999</v>
      </c>
      <c r="N74" s="618"/>
    </row>
    <row r="75" spans="1:14" x14ac:dyDescent="0.2">
      <c r="A75" s="573" t="s">
        <v>234</v>
      </c>
      <c r="B75" s="575">
        <v>42546</v>
      </c>
      <c r="C75" s="573" t="s">
        <v>5</v>
      </c>
      <c r="D75" s="573" t="s">
        <v>174</v>
      </c>
      <c r="E75" s="574">
        <v>0.70833333333333337</v>
      </c>
      <c r="F75" s="574">
        <v>0.9375</v>
      </c>
      <c r="G75" s="574">
        <v>0.78125</v>
      </c>
      <c r="H75" s="574">
        <v>0.92708333333333326</v>
      </c>
      <c r="I75" s="579">
        <f t="shared" si="2"/>
        <v>1.75</v>
      </c>
      <c r="J75" s="581">
        <f t="shared" si="3"/>
        <v>0.25</v>
      </c>
      <c r="N75" s="618"/>
    </row>
    <row r="76" spans="1:14" x14ac:dyDescent="0.2">
      <c r="A76" s="573" t="s">
        <v>181</v>
      </c>
      <c r="B76" s="575">
        <v>42537</v>
      </c>
      <c r="C76" s="573" t="s">
        <v>145</v>
      </c>
      <c r="D76" s="573" t="s">
        <v>173</v>
      </c>
      <c r="E76" s="574">
        <v>0.46875</v>
      </c>
      <c r="F76" s="574">
        <v>0.66666666666666663</v>
      </c>
      <c r="G76" s="574">
        <v>0.46875</v>
      </c>
      <c r="H76" s="574">
        <v>0.86458333333333326</v>
      </c>
      <c r="I76" s="579">
        <f t="shared" si="2"/>
        <v>0</v>
      </c>
      <c r="J76" s="581">
        <f t="shared" si="3"/>
        <v>4.75</v>
      </c>
      <c r="N76" s="618"/>
    </row>
    <row r="77" spans="1:14" x14ac:dyDescent="0.2">
      <c r="A77" s="573" t="s">
        <v>181</v>
      </c>
      <c r="B77" s="575">
        <v>42537</v>
      </c>
      <c r="C77" s="573" t="s">
        <v>145</v>
      </c>
      <c r="D77" s="573" t="s">
        <v>173</v>
      </c>
      <c r="E77" s="574">
        <v>0.6875</v>
      </c>
      <c r="F77" s="574">
        <v>0.86458333333333337</v>
      </c>
      <c r="I77" s="579">
        <f t="shared" si="2"/>
        <v>-9999</v>
      </c>
      <c r="J77" s="581">
        <f t="shared" si="3"/>
        <v>-9999</v>
      </c>
      <c r="N77" s="618"/>
    </row>
    <row r="78" spans="1:14" x14ac:dyDescent="0.2">
      <c r="A78" s="573" t="s">
        <v>181</v>
      </c>
      <c r="B78" s="575">
        <v>42538</v>
      </c>
      <c r="C78" s="573" t="s">
        <v>145</v>
      </c>
      <c r="D78" s="573" t="s">
        <v>173</v>
      </c>
      <c r="E78" s="574">
        <v>0.45833333333333331</v>
      </c>
      <c r="F78" s="574">
        <v>0.60416666666666663</v>
      </c>
      <c r="G78" s="574">
        <v>0.45833333333333331</v>
      </c>
      <c r="H78" s="574">
        <v>0.60416666666666663</v>
      </c>
      <c r="I78" s="579">
        <f t="shared" si="2"/>
        <v>0</v>
      </c>
      <c r="J78" s="581">
        <f t="shared" si="3"/>
        <v>0</v>
      </c>
      <c r="N78" s="618"/>
    </row>
    <row r="79" spans="1:14" x14ac:dyDescent="0.2">
      <c r="A79" s="573" t="s">
        <v>181</v>
      </c>
      <c r="B79" s="575">
        <v>42538</v>
      </c>
      <c r="C79" s="573" t="s">
        <v>145</v>
      </c>
      <c r="D79" s="573" t="s">
        <v>173</v>
      </c>
      <c r="E79" s="574">
        <v>0.6875</v>
      </c>
      <c r="F79" s="574">
        <v>0.89583333333333337</v>
      </c>
      <c r="G79" s="574">
        <v>0.6875</v>
      </c>
      <c r="H79" s="574">
        <v>0.89583333333333326</v>
      </c>
      <c r="I79" s="579">
        <f t="shared" si="2"/>
        <v>0</v>
      </c>
      <c r="J79" s="581">
        <f t="shared" si="3"/>
        <v>0</v>
      </c>
      <c r="N79" s="618"/>
    </row>
    <row r="80" spans="1:14" x14ac:dyDescent="0.2">
      <c r="A80" s="573" t="s">
        <v>181</v>
      </c>
      <c r="B80" s="575">
        <v>42539</v>
      </c>
      <c r="C80" s="573" t="s">
        <v>145</v>
      </c>
      <c r="D80" s="573" t="s">
        <v>173</v>
      </c>
      <c r="E80" s="574">
        <v>0.41666666666666669</v>
      </c>
      <c r="F80" s="574">
        <v>0.58333333333333337</v>
      </c>
      <c r="G80" s="574">
        <v>0.41666666666666663</v>
      </c>
      <c r="H80" s="574">
        <v>0.58333333333333326</v>
      </c>
      <c r="I80" s="579">
        <f t="shared" si="2"/>
        <v>0</v>
      </c>
      <c r="J80" s="581">
        <f t="shared" si="3"/>
        <v>0</v>
      </c>
      <c r="N80" s="618"/>
    </row>
    <row r="81" spans="1:14" x14ac:dyDescent="0.2">
      <c r="A81" s="573" t="s">
        <v>181</v>
      </c>
      <c r="B81" s="575">
        <v>42540</v>
      </c>
      <c r="C81" s="573" t="s">
        <v>145</v>
      </c>
      <c r="D81" s="573" t="s">
        <v>173</v>
      </c>
      <c r="E81" s="574">
        <v>0.42708333333333331</v>
      </c>
      <c r="F81" s="574">
        <v>0.6875</v>
      </c>
      <c r="G81" s="574">
        <v>0.42708333333333331</v>
      </c>
      <c r="H81" s="574">
        <v>0.90625</v>
      </c>
      <c r="I81" s="579">
        <f t="shared" si="2"/>
        <v>0</v>
      </c>
      <c r="J81" s="581">
        <f t="shared" si="3"/>
        <v>5.25</v>
      </c>
      <c r="N81" s="618"/>
    </row>
    <row r="82" spans="1:14" x14ac:dyDescent="0.2">
      <c r="A82" s="573" t="s">
        <v>181</v>
      </c>
      <c r="B82" s="575">
        <v>42542</v>
      </c>
      <c r="C82" s="573" t="s">
        <v>24</v>
      </c>
      <c r="D82" s="573" t="s">
        <v>171</v>
      </c>
      <c r="E82" s="574">
        <v>0.69791666666666663</v>
      </c>
      <c r="F82" s="574">
        <v>0.90625</v>
      </c>
      <c r="G82" s="574">
        <v>0.69791666666666663</v>
      </c>
      <c r="H82" s="574">
        <v>0.89583333333333326</v>
      </c>
      <c r="I82" s="579">
        <f t="shared" si="2"/>
        <v>0</v>
      </c>
      <c r="J82" s="581">
        <f t="shared" si="3"/>
        <v>0.25</v>
      </c>
      <c r="N82" s="618"/>
    </row>
    <row r="83" spans="1:14" x14ac:dyDescent="0.2">
      <c r="A83" s="573" t="s">
        <v>181</v>
      </c>
      <c r="B83" s="575">
        <v>42543</v>
      </c>
      <c r="C83" s="573" t="s">
        <v>145</v>
      </c>
      <c r="D83" s="573" t="s">
        <v>173</v>
      </c>
      <c r="E83" s="574">
        <v>0.45833333333333331</v>
      </c>
      <c r="F83" s="574">
        <v>0.60416666666666663</v>
      </c>
      <c r="H83" s="574">
        <v>0.60416666666666663</v>
      </c>
      <c r="I83" s="579">
        <f t="shared" si="2"/>
        <v>-9999</v>
      </c>
      <c r="J83" s="581">
        <f t="shared" si="3"/>
        <v>0</v>
      </c>
      <c r="N83" s="618"/>
    </row>
    <row r="84" spans="1:14" x14ac:dyDescent="0.2">
      <c r="A84" s="573" t="s">
        <v>181</v>
      </c>
      <c r="B84" s="575">
        <v>42543</v>
      </c>
      <c r="C84" s="573" t="s">
        <v>145</v>
      </c>
      <c r="D84" s="573" t="s">
        <v>173</v>
      </c>
      <c r="E84" s="574">
        <v>0.6875</v>
      </c>
      <c r="F84" s="574">
        <v>0.90625</v>
      </c>
      <c r="I84" s="579">
        <f t="shared" si="2"/>
        <v>-9999</v>
      </c>
      <c r="J84" s="581">
        <f t="shared" si="3"/>
        <v>-9999</v>
      </c>
      <c r="N84" s="618"/>
    </row>
    <row r="85" spans="1:14" x14ac:dyDescent="0.2">
      <c r="A85" s="573" t="s">
        <v>181</v>
      </c>
      <c r="B85" s="575">
        <v>42545</v>
      </c>
      <c r="C85" s="573" t="s">
        <v>145</v>
      </c>
      <c r="D85" s="573" t="s">
        <v>173</v>
      </c>
      <c r="E85" s="574">
        <v>0.45833333333333331</v>
      </c>
      <c r="F85" s="574">
        <v>0.61458333333333337</v>
      </c>
      <c r="G85" s="574">
        <v>0.45833333333333331</v>
      </c>
      <c r="H85" s="574">
        <v>0.61458333333333326</v>
      </c>
      <c r="I85" s="579">
        <f t="shared" si="2"/>
        <v>0</v>
      </c>
      <c r="J85" s="581">
        <f t="shared" si="3"/>
        <v>0</v>
      </c>
      <c r="N85" s="618"/>
    </row>
    <row r="86" spans="1:14" x14ac:dyDescent="0.2">
      <c r="A86" s="573" t="s">
        <v>181</v>
      </c>
      <c r="B86" s="575">
        <v>42545</v>
      </c>
      <c r="C86" s="573" t="s">
        <v>145</v>
      </c>
      <c r="D86" s="573" t="s">
        <v>173</v>
      </c>
      <c r="E86" s="574">
        <v>0.6875</v>
      </c>
      <c r="F86" s="574">
        <v>0.85416666666666663</v>
      </c>
      <c r="G86" s="574">
        <v>0.6875</v>
      </c>
      <c r="H86" s="574">
        <v>0.85416666666666663</v>
      </c>
      <c r="I86" s="579">
        <f t="shared" si="2"/>
        <v>0</v>
      </c>
      <c r="J86" s="581">
        <f t="shared" si="3"/>
        <v>0</v>
      </c>
      <c r="N86" s="618"/>
    </row>
    <row r="87" spans="1:14" x14ac:dyDescent="0.2">
      <c r="A87" s="573" t="s">
        <v>181</v>
      </c>
      <c r="B87" s="575">
        <v>42546</v>
      </c>
      <c r="C87" s="573" t="s">
        <v>145</v>
      </c>
      <c r="D87" s="573" t="s">
        <v>173</v>
      </c>
      <c r="E87" s="574">
        <v>0.4375</v>
      </c>
      <c r="F87" s="574">
        <v>0.64583333333333337</v>
      </c>
      <c r="G87" s="574">
        <v>0.4375</v>
      </c>
      <c r="H87" s="574">
        <v>0.69791666666666663</v>
      </c>
      <c r="I87" s="579">
        <f t="shared" si="2"/>
        <v>0</v>
      </c>
      <c r="J87" s="581">
        <f t="shared" si="3"/>
        <v>1.25</v>
      </c>
      <c r="N87" s="618"/>
    </row>
    <row r="88" spans="1:14" x14ac:dyDescent="0.2">
      <c r="A88" s="573" t="s">
        <v>181</v>
      </c>
      <c r="B88" s="575">
        <v>42546</v>
      </c>
      <c r="C88" s="573" t="s">
        <v>145</v>
      </c>
      <c r="D88" s="573" t="s">
        <v>173</v>
      </c>
      <c r="E88" s="574">
        <v>0.6875</v>
      </c>
      <c r="F88" s="574">
        <v>0.90625</v>
      </c>
      <c r="G88" s="574">
        <v>0.69791666666666663</v>
      </c>
      <c r="H88" s="574">
        <v>0.90625</v>
      </c>
      <c r="I88" s="579">
        <f t="shared" si="2"/>
        <v>0.25</v>
      </c>
      <c r="J88" s="581">
        <f t="shared" si="3"/>
        <v>0</v>
      </c>
      <c r="N88" s="618"/>
    </row>
    <row r="89" spans="1:14" x14ac:dyDescent="0.2">
      <c r="A89" s="573" t="s">
        <v>181</v>
      </c>
      <c r="B89" s="575">
        <v>42547</v>
      </c>
      <c r="C89" s="573" t="s">
        <v>145</v>
      </c>
      <c r="D89" s="573" t="s">
        <v>173</v>
      </c>
      <c r="E89" s="574">
        <v>0.42708333333333331</v>
      </c>
      <c r="F89" s="574">
        <v>0.6875</v>
      </c>
      <c r="G89" s="574">
        <v>0.42708333333333331</v>
      </c>
      <c r="H89" s="574">
        <v>0.83333333333333326</v>
      </c>
      <c r="I89" s="579">
        <f t="shared" si="2"/>
        <v>0</v>
      </c>
      <c r="J89" s="581">
        <f t="shared" si="3"/>
        <v>3.5</v>
      </c>
      <c r="N89" s="618"/>
    </row>
    <row r="90" spans="1:14" x14ac:dyDescent="0.2">
      <c r="A90" s="573" t="s">
        <v>181</v>
      </c>
      <c r="B90" s="575">
        <v>42551</v>
      </c>
      <c r="C90" s="573" t="s">
        <v>145</v>
      </c>
      <c r="D90" s="573" t="s">
        <v>173</v>
      </c>
      <c r="E90" s="574">
        <v>0.46875</v>
      </c>
      <c r="F90" s="574">
        <v>0.5625</v>
      </c>
      <c r="G90" s="574">
        <v>0.46875</v>
      </c>
      <c r="H90" s="574">
        <v>0.5625</v>
      </c>
      <c r="I90" s="579">
        <f t="shared" si="2"/>
        <v>0</v>
      </c>
      <c r="J90" s="581">
        <f t="shared" si="3"/>
        <v>0</v>
      </c>
      <c r="N90" s="618"/>
    </row>
    <row r="91" spans="1:14" x14ac:dyDescent="0.2">
      <c r="A91" s="573" t="s">
        <v>181</v>
      </c>
      <c r="B91" s="575">
        <v>42551</v>
      </c>
      <c r="C91" s="573" t="s">
        <v>145</v>
      </c>
      <c r="D91" s="573" t="s">
        <v>173</v>
      </c>
      <c r="E91" s="574">
        <v>0.6875</v>
      </c>
      <c r="F91" s="574">
        <v>0.89583333333333337</v>
      </c>
      <c r="G91" s="574">
        <v>0.6875</v>
      </c>
      <c r="H91" s="574">
        <v>0.89583333333333326</v>
      </c>
      <c r="I91" s="579">
        <f t="shared" si="2"/>
        <v>0</v>
      </c>
      <c r="J91" s="581">
        <f t="shared" si="3"/>
        <v>0</v>
      </c>
      <c r="N91" s="618"/>
    </row>
    <row r="92" spans="1:14" x14ac:dyDescent="0.2">
      <c r="A92" s="573" t="s">
        <v>193</v>
      </c>
      <c r="B92" s="575">
        <v>42539</v>
      </c>
      <c r="C92" s="573" t="s">
        <v>16</v>
      </c>
      <c r="D92" s="573" t="s">
        <v>97</v>
      </c>
      <c r="E92" s="574">
        <v>0.75</v>
      </c>
      <c r="F92" s="574">
        <v>0.9375</v>
      </c>
      <c r="I92" s="579">
        <f t="shared" si="2"/>
        <v>-9999</v>
      </c>
      <c r="J92" s="581">
        <f t="shared" si="3"/>
        <v>-9999</v>
      </c>
      <c r="N92" s="618"/>
    </row>
    <row r="93" spans="1:14" x14ac:dyDescent="0.2">
      <c r="A93" s="573" t="s">
        <v>193</v>
      </c>
      <c r="B93" s="575">
        <v>42545</v>
      </c>
      <c r="C93" s="573" t="s">
        <v>16</v>
      </c>
      <c r="D93" s="573" t="s">
        <v>97</v>
      </c>
      <c r="E93" s="574">
        <v>0.75</v>
      </c>
      <c r="F93" s="574">
        <v>0.95833333333333337</v>
      </c>
      <c r="I93" s="579">
        <f t="shared" si="2"/>
        <v>-9999</v>
      </c>
      <c r="J93" s="581">
        <f t="shared" si="3"/>
        <v>-9999</v>
      </c>
      <c r="N93" s="618"/>
    </row>
    <row r="94" spans="1:14" x14ac:dyDescent="0.2">
      <c r="A94" s="573" t="s">
        <v>213</v>
      </c>
      <c r="B94" s="575">
        <v>42540</v>
      </c>
      <c r="C94" s="573" t="s">
        <v>145</v>
      </c>
      <c r="D94" s="573" t="s">
        <v>173</v>
      </c>
      <c r="E94" s="574">
        <v>0.6875</v>
      </c>
      <c r="F94" s="574">
        <v>0.91666666666666663</v>
      </c>
      <c r="G94" s="574">
        <v>0.69791666666666663</v>
      </c>
      <c r="H94" s="574">
        <v>0.90625</v>
      </c>
      <c r="I94" s="579">
        <f t="shared" si="2"/>
        <v>0.25</v>
      </c>
      <c r="J94" s="581">
        <f t="shared" si="3"/>
        <v>0.25</v>
      </c>
      <c r="N94" s="618"/>
    </row>
    <row r="95" spans="1:14" x14ac:dyDescent="0.2">
      <c r="A95" s="573" t="s">
        <v>213</v>
      </c>
      <c r="B95" s="575">
        <v>42544</v>
      </c>
      <c r="C95" s="573" t="s">
        <v>145</v>
      </c>
      <c r="D95" s="573" t="s">
        <v>173</v>
      </c>
      <c r="E95" s="574">
        <v>0.45833333333333331</v>
      </c>
      <c r="F95" s="574">
        <v>0.63541666666666663</v>
      </c>
      <c r="G95" s="574">
        <v>0.45833333333333331</v>
      </c>
      <c r="H95" s="574">
        <v>0.85416666666666663</v>
      </c>
      <c r="I95" s="579">
        <f t="shared" si="2"/>
        <v>0</v>
      </c>
      <c r="J95" s="581">
        <f t="shared" si="3"/>
        <v>5.25</v>
      </c>
      <c r="N95" s="618"/>
    </row>
    <row r="96" spans="1:14" x14ac:dyDescent="0.2">
      <c r="A96" s="573" t="s">
        <v>213</v>
      </c>
      <c r="B96" s="575">
        <v>42544</v>
      </c>
      <c r="C96" s="573" t="s">
        <v>145</v>
      </c>
      <c r="D96" s="573" t="s">
        <v>173</v>
      </c>
      <c r="E96" s="574">
        <v>0.6875</v>
      </c>
      <c r="F96" s="574">
        <v>0.85416666666666663</v>
      </c>
      <c r="I96" s="579">
        <f t="shared" si="2"/>
        <v>-9999</v>
      </c>
      <c r="J96" s="581">
        <f t="shared" si="3"/>
        <v>-9999</v>
      </c>
      <c r="N96" s="618"/>
    </row>
    <row r="97" spans="1:14" x14ac:dyDescent="0.2">
      <c r="A97" s="573" t="s">
        <v>213</v>
      </c>
      <c r="B97" s="575">
        <v>42547</v>
      </c>
      <c r="C97" s="573" t="s">
        <v>5</v>
      </c>
      <c r="D97" s="573" t="s">
        <v>174</v>
      </c>
      <c r="E97" s="574">
        <v>0.46875</v>
      </c>
      <c r="F97" s="574">
        <v>0.64583333333333337</v>
      </c>
      <c r="G97" s="574">
        <v>0.46875</v>
      </c>
      <c r="H97" s="574">
        <v>0.63541666666666663</v>
      </c>
      <c r="I97" s="579">
        <f t="shared" si="2"/>
        <v>0</v>
      </c>
      <c r="J97" s="581">
        <f t="shared" si="3"/>
        <v>0.25</v>
      </c>
      <c r="N97" s="618"/>
    </row>
    <row r="98" spans="1:14" x14ac:dyDescent="0.2">
      <c r="A98" s="573" t="s">
        <v>213</v>
      </c>
      <c r="B98" s="575">
        <v>42547</v>
      </c>
      <c r="C98" s="573" t="s">
        <v>5</v>
      </c>
      <c r="D98" s="573" t="s">
        <v>174</v>
      </c>
      <c r="E98" s="574">
        <v>0.6875</v>
      </c>
      <c r="F98" s="574">
        <v>0.875</v>
      </c>
      <c r="G98" s="574">
        <v>0.6875</v>
      </c>
      <c r="H98" s="574">
        <v>0.86458333333333326</v>
      </c>
      <c r="I98" s="579">
        <f t="shared" si="2"/>
        <v>0</v>
      </c>
      <c r="J98" s="581">
        <f t="shared" si="3"/>
        <v>0.25</v>
      </c>
      <c r="N98" s="618"/>
    </row>
    <row r="99" spans="1:14" x14ac:dyDescent="0.2">
      <c r="A99" s="573" t="s">
        <v>177</v>
      </c>
      <c r="B99" s="575">
        <v>42537</v>
      </c>
      <c r="C99" s="573" t="s">
        <v>119</v>
      </c>
      <c r="D99" s="573" t="s">
        <v>170</v>
      </c>
      <c r="E99" s="574">
        <v>0.29166666666666669</v>
      </c>
      <c r="F99" s="574">
        <v>0.36458333333333331</v>
      </c>
      <c r="I99" s="579">
        <f t="shared" si="2"/>
        <v>-9999</v>
      </c>
      <c r="J99" s="581">
        <f t="shared" si="3"/>
        <v>-9999</v>
      </c>
      <c r="N99" s="618"/>
    </row>
    <row r="100" spans="1:14" x14ac:dyDescent="0.2">
      <c r="A100" s="573" t="s">
        <v>177</v>
      </c>
      <c r="B100" s="575">
        <v>42537</v>
      </c>
      <c r="C100" s="573" t="s">
        <v>5</v>
      </c>
      <c r="D100" s="573" t="s">
        <v>174</v>
      </c>
      <c r="E100" s="574">
        <v>0.46875</v>
      </c>
      <c r="F100" s="574">
        <v>0.60416666666666663</v>
      </c>
      <c r="G100" s="574">
        <v>0.46875</v>
      </c>
      <c r="H100" s="574">
        <v>0.60416666666666663</v>
      </c>
      <c r="I100" s="579">
        <f t="shared" si="2"/>
        <v>0</v>
      </c>
      <c r="J100" s="581">
        <f t="shared" si="3"/>
        <v>0</v>
      </c>
      <c r="N100" s="618"/>
    </row>
    <row r="101" spans="1:14" x14ac:dyDescent="0.2">
      <c r="A101" s="573" t="s">
        <v>177</v>
      </c>
      <c r="B101" s="575">
        <v>42538</v>
      </c>
      <c r="C101" s="573" t="s">
        <v>154</v>
      </c>
      <c r="D101" s="573" t="s">
        <v>175</v>
      </c>
      <c r="E101" s="574">
        <v>0.70833333333333337</v>
      </c>
      <c r="F101" s="574">
        <v>0.9375</v>
      </c>
      <c r="I101" s="579">
        <f t="shared" si="2"/>
        <v>-9999</v>
      </c>
      <c r="J101" s="581">
        <f t="shared" si="3"/>
        <v>-9999</v>
      </c>
      <c r="N101" s="618"/>
    </row>
    <row r="102" spans="1:14" x14ac:dyDescent="0.2">
      <c r="A102" s="573" t="s">
        <v>177</v>
      </c>
      <c r="B102" s="575">
        <v>42539</v>
      </c>
      <c r="C102" s="573" t="s">
        <v>154</v>
      </c>
      <c r="D102" s="573" t="s">
        <v>175</v>
      </c>
      <c r="E102" s="574">
        <v>0.70833333333333337</v>
      </c>
      <c r="F102" s="574">
        <v>0.9375</v>
      </c>
      <c r="I102" s="579">
        <f t="shared" si="2"/>
        <v>-9999</v>
      </c>
      <c r="J102" s="581">
        <f t="shared" si="3"/>
        <v>-9999</v>
      </c>
      <c r="N102" s="618"/>
    </row>
    <row r="103" spans="1:14" x14ac:dyDescent="0.2">
      <c r="A103" s="573" t="s">
        <v>177</v>
      </c>
      <c r="B103" s="575">
        <v>42540</v>
      </c>
      <c r="C103" s="573" t="s">
        <v>16</v>
      </c>
      <c r="D103" s="573" t="s">
        <v>97</v>
      </c>
      <c r="E103" s="574">
        <v>0.5</v>
      </c>
      <c r="F103" s="574">
        <v>0.6875</v>
      </c>
      <c r="I103" s="579">
        <f t="shared" si="2"/>
        <v>-9999</v>
      </c>
      <c r="J103" s="581">
        <f t="shared" si="3"/>
        <v>-9999</v>
      </c>
      <c r="N103" s="618"/>
    </row>
    <row r="104" spans="1:14" x14ac:dyDescent="0.2">
      <c r="A104" s="573" t="s">
        <v>177</v>
      </c>
      <c r="B104" s="575">
        <v>42541</v>
      </c>
      <c r="C104" s="573" t="s">
        <v>119</v>
      </c>
      <c r="D104" s="573" t="s">
        <v>206</v>
      </c>
      <c r="E104" s="574">
        <v>0.33333333333333331</v>
      </c>
      <c r="F104" s="574">
        <v>0.38541666666666669</v>
      </c>
      <c r="I104" s="579">
        <f t="shared" si="2"/>
        <v>-9999</v>
      </c>
      <c r="J104" s="581">
        <f t="shared" si="3"/>
        <v>-9999</v>
      </c>
      <c r="N104" s="618"/>
    </row>
    <row r="105" spans="1:14" x14ac:dyDescent="0.2">
      <c r="A105" s="573" t="s">
        <v>177</v>
      </c>
      <c r="B105" s="575">
        <v>42541</v>
      </c>
      <c r="C105" s="573" t="s">
        <v>119</v>
      </c>
      <c r="D105" s="573" t="s">
        <v>170</v>
      </c>
      <c r="E105" s="574">
        <v>0.63541666666666663</v>
      </c>
      <c r="F105" s="574">
        <v>0.69791666666666663</v>
      </c>
      <c r="I105" s="579">
        <f t="shared" si="2"/>
        <v>-9999</v>
      </c>
      <c r="J105" s="581">
        <f t="shared" si="3"/>
        <v>-9999</v>
      </c>
      <c r="N105" s="618"/>
    </row>
    <row r="106" spans="1:14" x14ac:dyDescent="0.2">
      <c r="A106" s="573" t="s">
        <v>177</v>
      </c>
      <c r="B106" s="575">
        <v>42541</v>
      </c>
      <c r="C106" s="573" t="s">
        <v>24</v>
      </c>
      <c r="D106" s="573" t="s">
        <v>171</v>
      </c>
      <c r="E106" s="574">
        <v>0.69791666666666663</v>
      </c>
      <c r="F106" s="574">
        <v>0.90625</v>
      </c>
      <c r="G106" s="574">
        <v>0.70833333333333326</v>
      </c>
      <c r="H106" s="574">
        <v>0.89583333333333326</v>
      </c>
      <c r="I106" s="579">
        <f t="shared" si="2"/>
        <v>0.25</v>
      </c>
      <c r="J106" s="581">
        <f t="shared" si="3"/>
        <v>0.25</v>
      </c>
      <c r="N106" s="618"/>
    </row>
    <row r="107" spans="1:14" x14ac:dyDescent="0.2">
      <c r="A107" s="573" t="s">
        <v>177</v>
      </c>
      <c r="B107" s="575">
        <v>42542</v>
      </c>
      <c r="C107" s="573" t="s">
        <v>5</v>
      </c>
      <c r="D107" s="573" t="s">
        <v>174</v>
      </c>
      <c r="E107" s="574">
        <v>0.46875</v>
      </c>
      <c r="F107" s="574">
        <v>0.59375</v>
      </c>
      <c r="G107" s="574">
        <v>0.47916666666666663</v>
      </c>
      <c r="H107" s="574">
        <v>0.59375</v>
      </c>
      <c r="I107" s="579">
        <f t="shared" si="2"/>
        <v>0.25</v>
      </c>
      <c r="J107" s="581">
        <f t="shared" si="3"/>
        <v>0</v>
      </c>
      <c r="N107" s="618"/>
    </row>
    <row r="108" spans="1:14" x14ac:dyDescent="0.2">
      <c r="A108" s="573" t="s">
        <v>177</v>
      </c>
      <c r="B108" s="575">
        <v>42548</v>
      </c>
      <c r="C108" s="573" t="s">
        <v>119</v>
      </c>
      <c r="D108" s="573" t="s">
        <v>170</v>
      </c>
      <c r="E108" s="574">
        <v>0.60416666666666663</v>
      </c>
      <c r="F108" s="574">
        <v>0.69791666666666663</v>
      </c>
      <c r="I108" s="579">
        <f t="shared" si="2"/>
        <v>-9999</v>
      </c>
      <c r="J108" s="581">
        <f t="shared" si="3"/>
        <v>-9999</v>
      </c>
      <c r="N108" s="618"/>
    </row>
    <row r="109" spans="1:14" x14ac:dyDescent="0.2">
      <c r="A109" s="573" t="s">
        <v>177</v>
      </c>
      <c r="B109" s="575">
        <v>42548</v>
      </c>
      <c r="C109" s="573" t="s">
        <v>24</v>
      </c>
      <c r="D109" s="573" t="s">
        <v>171</v>
      </c>
      <c r="E109" s="574">
        <v>0.69791666666666663</v>
      </c>
      <c r="F109" s="574">
        <v>0.91666666666666663</v>
      </c>
      <c r="G109" s="574">
        <v>0.69791666666666663</v>
      </c>
      <c r="H109" s="574">
        <v>0.91666666666666663</v>
      </c>
      <c r="I109" s="579">
        <f t="shared" si="2"/>
        <v>0</v>
      </c>
      <c r="J109" s="581">
        <f t="shared" si="3"/>
        <v>0</v>
      </c>
      <c r="N109" s="618"/>
    </row>
    <row r="110" spans="1:14" x14ac:dyDescent="0.2">
      <c r="A110" s="573" t="s">
        <v>177</v>
      </c>
      <c r="B110" s="575">
        <v>42549</v>
      </c>
      <c r="C110" s="573" t="s">
        <v>5</v>
      </c>
      <c r="D110" s="573" t="s">
        <v>174</v>
      </c>
      <c r="E110" s="574">
        <v>0.6875</v>
      </c>
      <c r="F110" s="574">
        <v>0.85416666666666663</v>
      </c>
      <c r="G110" s="574">
        <v>0.6875</v>
      </c>
      <c r="H110" s="574">
        <v>0.85416666666666663</v>
      </c>
      <c r="I110" s="579">
        <f t="shared" si="2"/>
        <v>0</v>
      </c>
      <c r="J110" s="581">
        <f t="shared" si="3"/>
        <v>0</v>
      </c>
      <c r="N110" s="618"/>
    </row>
    <row r="111" spans="1:14" x14ac:dyDescent="0.2">
      <c r="A111" s="573" t="s">
        <v>177</v>
      </c>
      <c r="B111" s="575">
        <v>42549</v>
      </c>
      <c r="C111" s="573" t="s">
        <v>24</v>
      </c>
      <c r="D111" s="573" t="s">
        <v>171</v>
      </c>
      <c r="E111" s="574">
        <v>0.46875</v>
      </c>
      <c r="F111" s="574">
        <v>0.625</v>
      </c>
      <c r="G111" s="574">
        <v>0.47916666666666663</v>
      </c>
      <c r="H111" s="574">
        <v>0.625</v>
      </c>
      <c r="I111" s="579">
        <f t="shared" si="2"/>
        <v>0.25</v>
      </c>
      <c r="J111" s="581">
        <f t="shared" si="3"/>
        <v>0</v>
      </c>
      <c r="N111" s="618"/>
    </row>
    <row r="112" spans="1:14" x14ac:dyDescent="0.2">
      <c r="A112" s="573" t="s">
        <v>210</v>
      </c>
      <c r="B112" s="575">
        <v>42539</v>
      </c>
      <c r="C112" s="573" t="s">
        <v>118</v>
      </c>
      <c r="D112" s="573" t="s">
        <v>199</v>
      </c>
      <c r="E112" s="574">
        <v>0.73958333333333337</v>
      </c>
      <c r="F112" s="574">
        <v>0.9375</v>
      </c>
      <c r="I112" s="579">
        <f t="shared" si="2"/>
        <v>-9999</v>
      </c>
      <c r="J112" s="581">
        <f t="shared" si="3"/>
        <v>-9999</v>
      </c>
      <c r="N112" s="618"/>
    </row>
    <row r="113" spans="1:14" x14ac:dyDescent="0.2">
      <c r="A113" s="573" t="s">
        <v>210</v>
      </c>
      <c r="B113" s="575">
        <v>42540</v>
      </c>
      <c r="C113" s="573" t="s">
        <v>24</v>
      </c>
      <c r="D113" s="573" t="s">
        <v>171</v>
      </c>
      <c r="E113" s="574">
        <v>0.69791666666666663</v>
      </c>
      <c r="F113" s="574">
        <v>0.84375</v>
      </c>
      <c r="G113" s="574">
        <v>0.69791666666666663</v>
      </c>
      <c r="H113" s="574">
        <v>0.84375</v>
      </c>
      <c r="I113" s="579">
        <f t="shared" si="2"/>
        <v>0</v>
      </c>
      <c r="J113" s="581">
        <f t="shared" si="3"/>
        <v>0</v>
      </c>
      <c r="N113" s="618"/>
    </row>
    <row r="114" spans="1:14" x14ac:dyDescent="0.2">
      <c r="A114" s="573" t="s">
        <v>210</v>
      </c>
      <c r="B114" s="575">
        <v>42544</v>
      </c>
      <c r="C114" s="573" t="s">
        <v>118</v>
      </c>
      <c r="D114" s="573" t="s">
        <v>199</v>
      </c>
      <c r="E114" s="574">
        <v>0.65625</v>
      </c>
      <c r="F114" s="574">
        <v>0.97916666666666663</v>
      </c>
      <c r="I114" s="579">
        <f t="shared" si="2"/>
        <v>-9999</v>
      </c>
      <c r="J114" s="581">
        <f t="shared" si="3"/>
        <v>-9999</v>
      </c>
      <c r="N114" s="618"/>
    </row>
    <row r="115" spans="1:14" x14ac:dyDescent="0.2">
      <c r="A115" s="573" t="s">
        <v>210</v>
      </c>
      <c r="B115" s="575">
        <v>42545</v>
      </c>
      <c r="C115" s="573" t="s">
        <v>5</v>
      </c>
      <c r="D115" s="573" t="s">
        <v>174</v>
      </c>
      <c r="E115" s="574">
        <v>0.47916666666666669</v>
      </c>
      <c r="F115" s="574">
        <v>0.63541666666666663</v>
      </c>
      <c r="G115" s="574">
        <v>0.47916666666666663</v>
      </c>
      <c r="H115" s="574">
        <v>0.63541666666666663</v>
      </c>
      <c r="I115" s="579">
        <f t="shared" si="2"/>
        <v>0</v>
      </c>
      <c r="J115" s="581">
        <f t="shared" si="3"/>
        <v>0</v>
      </c>
      <c r="N115" s="618"/>
    </row>
    <row r="116" spans="1:14" x14ac:dyDescent="0.2">
      <c r="A116" s="573" t="s">
        <v>210</v>
      </c>
      <c r="B116" s="575">
        <v>42546</v>
      </c>
      <c r="C116" s="573" t="s">
        <v>5</v>
      </c>
      <c r="D116" s="573" t="s">
        <v>174</v>
      </c>
      <c r="E116" s="574">
        <v>0.46875</v>
      </c>
      <c r="F116" s="574">
        <v>0.69791666666666663</v>
      </c>
      <c r="G116" s="574">
        <v>0.46875</v>
      </c>
      <c r="H116" s="574">
        <v>0.69791666666666663</v>
      </c>
      <c r="I116" s="579">
        <f t="shared" si="2"/>
        <v>0</v>
      </c>
      <c r="J116" s="581">
        <f t="shared" si="3"/>
        <v>0</v>
      </c>
      <c r="N116" s="618"/>
    </row>
    <row r="117" spans="1:14" x14ac:dyDescent="0.2">
      <c r="A117" s="573" t="s">
        <v>210</v>
      </c>
      <c r="B117" s="575">
        <v>42547</v>
      </c>
      <c r="C117" s="573" t="s">
        <v>24</v>
      </c>
      <c r="D117" s="573" t="s">
        <v>171</v>
      </c>
      <c r="E117" s="574">
        <v>0.69791666666666663</v>
      </c>
      <c r="F117" s="574">
        <v>0.83333333333333337</v>
      </c>
      <c r="G117" s="574">
        <v>0.69791666666666663</v>
      </c>
      <c r="H117" s="574">
        <v>0.83333333333333326</v>
      </c>
      <c r="I117" s="579">
        <f t="shared" si="2"/>
        <v>0</v>
      </c>
      <c r="J117" s="581">
        <f t="shared" si="3"/>
        <v>0</v>
      </c>
      <c r="N117" s="618"/>
    </row>
    <row r="118" spans="1:14" x14ac:dyDescent="0.2">
      <c r="A118" s="573" t="s">
        <v>185</v>
      </c>
      <c r="B118" s="575">
        <v>42538</v>
      </c>
      <c r="C118" s="573" t="s">
        <v>24</v>
      </c>
      <c r="D118" s="573" t="s">
        <v>171</v>
      </c>
      <c r="E118" s="574">
        <v>0.46875</v>
      </c>
      <c r="F118" s="574">
        <v>0.63541666666666663</v>
      </c>
      <c r="G118" s="574">
        <v>0.46875</v>
      </c>
      <c r="H118" s="574">
        <v>0.66666666666666663</v>
      </c>
      <c r="I118" s="579">
        <f t="shared" si="2"/>
        <v>0</v>
      </c>
      <c r="J118" s="581">
        <f t="shared" si="3"/>
        <v>0.75</v>
      </c>
      <c r="N118" s="618"/>
    </row>
    <row r="119" spans="1:14" x14ac:dyDescent="0.2">
      <c r="A119" s="573" t="s">
        <v>185</v>
      </c>
      <c r="B119" s="575">
        <v>42540</v>
      </c>
      <c r="C119" s="573" t="s">
        <v>5</v>
      </c>
      <c r="D119" s="573" t="s">
        <v>174</v>
      </c>
      <c r="E119" s="574">
        <v>0.6875</v>
      </c>
      <c r="F119" s="574">
        <v>0.84375</v>
      </c>
      <c r="G119" s="574">
        <v>0.6875</v>
      </c>
      <c r="H119" s="574">
        <v>0.16666666666666666</v>
      </c>
      <c r="I119" s="579">
        <f t="shared" si="2"/>
        <v>0</v>
      </c>
      <c r="J119" s="581">
        <f t="shared" si="3"/>
        <v>7.75</v>
      </c>
      <c r="N119" s="618"/>
    </row>
    <row r="120" spans="1:14" x14ac:dyDescent="0.2">
      <c r="A120" s="573" t="s">
        <v>185</v>
      </c>
      <c r="B120" s="575">
        <v>42544</v>
      </c>
      <c r="C120" s="573" t="s">
        <v>118</v>
      </c>
      <c r="D120" s="573" t="s">
        <v>199</v>
      </c>
      <c r="E120" s="574">
        <v>0.64583333333333337</v>
      </c>
      <c r="F120" s="574">
        <v>0.82291666666666663</v>
      </c>
      <c r="I120" s="579">
        <f t="shared" si="2"/>
        <v>-9999</v>
      </c>
      <c r="J120" s="581">
        <f t="shared" si="3"/>
        <v>-9999</v>
      </c>
      <c r="N120" s="618"/>
    </row>
    <row r="121" spans="1:14" x14ac:dyDescent="0.2">
      <c r="A121" s="573" t="s">
        <v>185</v>
      </c>
      <c r="B121" s="575">
        <v>42545</v>
      </c>
      <c r="C121" s="573" t="s">
        <v>118</v>
      </c>
      <c r="D121" s="573" t="s">
        <v>199</v>
      </c>
      <c r="E121" s="574">
        <v>0.65625</v>
      </c>
      <c r="F121" s="574">
        <v>0.94791666666666663</v>
      </c>
      <c r="I121" s="579">
        <f t="shared" si="2"/>
        <v>-9999</v>
      </c>
      <c r="J121" s="581">
        <f t="shared" si="3"/>
        <v>-9999</v>
      </c>
      <c r="N121" s="618"/>
    </row>
    <row r="122" spans="1:14" x14ac:dyDescent="0.2">
      <c r="A122" s="573" t="s">
        <v>185</v>
      </c>
      <c r="B122" s="575">
        <v>42546</v>
      </c>
      <c r="C122" s="573" t="s">
        <v>118</v>
      </c>
      <c r="D122" s="573" t="s">
        <v>199</v>
      </c>
      <c r="E122" s="574">
        <v>0.61458333333333337</v>
      </c>
      <c r="F122" s="574">
        <v>0.71875</v>
      </c>
      <c r="I122" s="579">
        <f t="shared" si="2"/>
        <v>-9999</v>
      </c>
      <c r="J122" s="581">
        <f t="shared" si="3"/>
        <v>-9999</v>
      </c>
      <c r="N122" s="618"/>
    </row>
    <row r="123" spans="1:14" x14ac:dyDescent="0.2">
      <c r="A123" s="573" t="s">
        <v>185</v>
      </c>
      <c r="B123" s="575">
        <v>42548</v>
      </c>
      <c r="C123" s="573" t="s">
        <v>5</v>
      </c>
      <c r="D123" s="573" t="s">
        <v>174</v>
      </c>
      <c r="E123" s="574">
        <v>0.46875</v>
      </c>
      <c r="F123" s="574">
        <v>0.64583333333333337</v>
      </c>
      <c r="G123" s="574">
        <v>0.47916666666666663</v>
      </c>
      <c r="H123" s="574">
        <v>0.64583333333333326</v>
      </c>
      <c r="I123" s="579">
        <f t="shared" si="2"/>
        <v>0.25</v>
      </c>
      <c r="J123" s="581">
        <f t="shared" si="3"/>
        <v>0</v>
      </c>
      <c r="N123" s="618"/>
    </row>
    <row r="124" spans="1:14" x14ac:dyDescent="0.2">
      <c r="A124" s="573" t="s">
        <v>185</v>
      </c>
      <c r="B124" s="575">
        <v>42550</v>
      </c>
      <c r="C124" s="573" t="s">
        <v>5</v>
      </c>
      <c r="D124" s="573" t="s">
        <v>174</v>
      </c>
      <c r="E124" s="574">
        <v>0.46875</v>
      </c>
      <c r="F124" s="574">
        <v>0.60416666666666663</v>
      </c>
      <c r="G124" s="574">
        <v>0.46875</v>
      </c>
      <c r="H124" s="574">
        <v>0.58333333333333326</v>
      </c>
      <c r="I124" s="579">
        <f t="shared" si="2"/>
        <v>0</v>
      </c>
      <c r="J124" s="581">
        <f t="shared" si="3"/>
        <v>0.5</v>
      </c>
      <c r="N124" s="618"/>
    </row>
    <row r="125" spans="1:14" x14ac:dyDescent="0.2">
      <c r="A125" s="573" t="s">
        <v>220</v>
      </c>
      <c r="B125" s="575">
        <v>42542</v>
      </c>
      <c r="C125" s="573" t="s">
        <v>118</v>
      </c>
      <c r="D125" s="573" t="s">
        <v>199</v>
      </c>
      <c r="E125" s="574">
        <v>0.69791666666666663</v>
      </c>
      <c r="F125" s="574">
        <v>0.83333333333333337</v>
      </c>
      <c r="I125" s="579">
        <f t="shared" si="2"/>
        <v>-9999</v>
      </c>
      <c r="J125" s="581">
        <f t="shared" si="3"/>
        <v>-9999</v>
      </c>
      <c r="N125" s="618"/>
    </row>
    <row r="126" spans="1:14" x14ac:dyDescent="0.2">
      <c r="A126" s="573" t="s">
        <v>220</v>
      </c>
      <c r="B126" s="575">
        <v>42543</v>
      </c>
      <c r="C126" s="573" t="s">
        <v>24</v>
      </c>
      <c r="D126" s="573" t="s">
        <v>171</v>
      </c>
      <c r="E126" s="574">
        <v>0.72916666666666663</v>
      </c>
      <c r="F126" s="574">
        <v>0.91666666666666663</v>
      </c>
      <c r="G126" s="574">
        <v>0.89583333333333326</v>
      </c>
      <c r="H126" s="574">
        <v>0.92708333333333326</v>
      </c>
      <c r="I126" s="579">
        <f t="shared" si="2"/>
        <v>4</v>
      </c>
      <c r="J126" s="581">
        <f t="shared" si="3"/>
        <v>0.25</v>
      </c>
      <c r="N126" s="618"/>
    </row>
    <row r="127" spans="1:14" x14ac:dyDescent="0.2">
      <c r="A127" s="573" t="s">
        <v>220</v>
      </c>
      <c r="B127" s="575">
        <v>42544</v>
      </c>
      <c r="C127" s="573" t="s">
        <v>24</v>
      </c>
      <c r="D127" s="573" t="s">
        <v>171</v>
      </c>
      <c r="E127" s="574">
        <v>0.69791666666666663</v>
      </c>
      <c r="F127" s="574">
        <v>0</v>
      </c>
      <c r="G127" s="574">
        <v>0.69791666666666663</v>
      </c>
      <c r="H127" s="574">
        <v>0.98958333333333326</v>
      </c>
      <c r="I127" s="579">
        <f t="shared" si="2"/>
        <v>0</v>
      </c>
      <c r="J127" s="581">
        <f t="shared" si="3"/>
        <v>0.25</v>
      </c>
      <c r="N127" s="618"/>
    </row>
    <row r="128" spans="1:14" x14ac:dyDescent="0.2">
      <c r="A128" s="573" t="s">
        <v>220</v>
      </c>
      <c r="B128" s="575">
        <v>42545</v>
      </c>
      <c r="C128" s="573" t="s">
        <v>24</v>
      </c>
      <c r="D128" s="573" t="s">
        <v>171</v>
      </c>
      <c r="E128" s="574">
        <v>0.69791666666666663</v>
      </c>
      <c r="F128" s="574">
        <v>0.84375</v>
      </c>
      <c r="G128" s="574">
        <v>0.69791666666666663</v>
      </c>
      <c r="H128" s="574">
        <v>0.84375</v>
      </c>
      <c r="I128" s="579">
        <f t="shared" si="2"/>
        <v>0</v>
      </c>
      <c r="J128" s="581">
        <f t="shared" si="3"/>
        <v>0</v>
      </c>
      <c r="N128" s="618"/>
    </row>
    <row r="129" spans="1:14" x14ac:dyDescent="0.2">
      <c r="A129" s="573" t="s">
        <v>220</v>
      </c>
      <c r="B129" s="575">
        <v>42546</v>
      </c>
      <c r="C129" s="573" t="s">
        <v>5</v>
      </c>
      <c r="D129" s="573" t="s">
        <v>174</v>
      </c>
      <c r="E129" s="574">
        <v>0.6875</v>
      </c>
      <c r="F129" s="574">
        <v>0.85416666666666663</v>
      </c>
      <c r="G129" s="574">
        <v>0.69791666666666663</v>
      </c>
      <c r="H129" s="574">
        <v>0.86458333333333326</v>
      </c>
      <c r="I129" s="579">
        <f t="shared" si="2"/>
        <v>0.25</v>
      </c>
      <c r="J129" s="581">
        <f t="shared" si="3"/>
        <v>0.25</v>
      </c>
      <c r="N129" s="618"/>
    </row>
    <row r="130" spans="1:14" x14ac:dyDescent="0.2">
      <c r="A130" s="573" t="s">
        <v>220</v>
      </c>
      <c r="B130" s="575">
        <v>42551</v>
      </c>
      <c r="C130" s="573" t="s">
        <v>5</v>
      </c>
      <c r="D130" s="573" t="s">
        <v>174</v>
      </c>
      <c r="E130" s="574">
        <v>0.6875</v>
      </c>
      <c r="F130" s="574">
        <v>0.875</v>
      </c>
      <c r="G130" s="574">
        <v>0.6875</v>
      </c>
      <c r="H130" s="574">
        <v>0.8125</v>
      </c>
      <c r="I130" s="579">
        <f t="shared" ref="I130:I193" si="4">IF(G130="",-9999,ABS(ROUND((IF(E130&lt;0.25,E130+1,E130)-IF(G130&lt;0.25,G130+1,G130))*24,2)))</f>
        <v>0</v>
      </c>
      <c r="J130" s="581">
        <f t="shared" ref="J130:J193" si="5">IF(H130="",-9999,ABS(ROUND((IF(F130&lt;0.25,F130+1,F130)-IF(H130&lt;0.25,H130+1,H130))*24,2)))</f>
        <v>1.5</v>
      </c>
      <c r="N130" s="618"/>
    </row>
    <row r="131" spans="1:14" x14ac:dyDescent="0.2">
      <c r="A131" s="573" t="s">
        <v>240</v>
      </c>
      <c r="B131" s="575">
        <v>42546</v>
      </c>
      <c r="C131" s="573" t="s">
        <v>77</v>
      </c>
      <c r="D131" s="573" t="s">
        <v>238</v>
      </c>
      <c r="E131" s="574">
        <v>0.44791666666666669</v>
      </c>
      <c r="F131" s="574">
        <v>0.79166666666666663</v>
      </c>
      <c r="I131" s="579">
        <f t="shared" si="4"/>
        <v>-9999</v>
      </c>
      <c r="J131" s="581">
        <f t="shared" si="5"/>
        <v>-9999</v>
      </c>
      <c r="N131" s="618"/>
    </row>
    <row r="132" spans="1:14" x14ac:dyDescent="0.2">
      <c r="A132" s="573" t="s">
        <v>240</v>
      </c>
      <c r="B132" s="575">
        <v>42547</v>
      </c>
      <c r="C132" s="573" t="s">
        <v>77</v>
      </c>
      <c r="D132" s="573" t="s">
        <v>238</v>
      </c>
      <c r="E132" s="574">
        <v>0.72916666666666663</v>
      </c>
      <c r="F132" s="574">
        <v>0.79166666666666663</v>
      </c>
      <c r="I132" s="579">
        <f t="shared" si="4"/>
        <v>-9999</v>
      </c>
      <c r="J132" s="581">
        <f t="shared" si="5"/>
        <v>-9999</v>
      </c>
      <c r="N132" s="618"/>
    </row>
    <row r="133" spans="1:14" x14ac:dyDescent="0.2">
      <c r="A133" s="573" t="s">
        <v>240</v>
      </c>
      <c r="B133" s="575">
        <v>42548</v>
      </c>
      <c r="C133" s="573" t="s">
        <v>77</v>
      </c>
      <c r="D133" s="573" t="s">
        <v>238</v>
      </c>
      <c r="E133" s="574">
        <v>0.89583333333333337</v>
      </c>
      <c r="F133" s="574">
        <v>0.97916666666666663</v>
      </c>
      <c r="I133" s="579">
        <f t="shared" si="4"/>
        <v>-9999</v>
      </c>
      <c r="J133" s="581">
        <f t="shared" si="5"/>
        <v>-9999</v>
      </c>
      <c r="N133" s="618"/>
    </row>
    <row r="134" spans="1:14" x14ac:dyDescent="0.2">
      <c r="A134" s="573" t="s">
        <v>240</v>
      </c>
      <c r="B134" s="575">
        <v>42549</v>
      </c>
      <c r="C134" s="573" t="s">
        <v>77</v>
      </c>
      <c r="D134" s="573" t="s">
        <v>238</v>
      </c>
      <c r="E134" s="574">
        <v>0.1875</v>
      </c>
      <c r="F134" s="574">
        <v>0.26874999999999999</v>
      </c>
      <c r="I134" s="579">
        <f t="shared" si="4"/>
        <v>-9999</v>
      </c>
      <c r="J134" s="581">
        <f t="shared" si="5"/>
        <v>-9999</v>
      </c>
      <c r="N134" s="618"/>
    </row>
    <row r="135" spans="1:14" x14ac:dyDescent="0.2">
      <c r="A135" s="573" t="s">
        <v>240</v>
      </c>
      <c r="B135" s="575">
        <v>42549</v>
      </c>
      <c r="C135" s="573" t="s">
        <v>77</v>
      </c>
      <c r="D135" s="573" t="s">
        <v>238</v>
      </c>
      <c r="E135" s="574">
        <v>0.75</v>
      </c>
      <c r="F135" s="574">
        <v>4.1666666666666664E-2</v>
      </c>
      <c r="I135" s="579">
        <f t="shared" si="4"/>
        <v>-9999</v>
      </c>
      <c r="J135" s="581">
        <f t="shared" si="5"/>
        <v>-9999</v>
      </c>
      <c r="N135" s="618"/>
    </row>
    <row r="136" spans="1:14" x14ac:dyDescent="0.2">
      <c r="A136" s="573" t="s">
        <v>212</v>
      </c>
      <c r="B136" s="575">
        <v>42540</v>
      </c>
      <c r="C136" s="573" t="s">
        <v>24</v>
      </c>
      <c r="D136" s="573" t="s">
        <v>203</v>
      </c>
      <c r="E136" s="574">
        <v>0.625</v>
      </c>
      <c r="F136" s="574">
        <v>0.83333333333333337</v>
      </c>
      <c r="I136" s="579">
        <f t="shared" si="4"/>
        <v>-9999</v>
      </c>
      <c r="J136" s="581">
        <f t="shared" si="5"/>
        <v>-9999</v>
      </c>
      <c r="N136" s="618"/>
    </row>
    <row r="137" spans="1:14" x14ac:dyDescent="0.2">
      <c r="A137" s="573" t="s">
        <v>212</v>
      </c>
      <c r="B137" s="575">
        <v>42545</v>
      </c>
      <c r="C137" s="573" t="s">
        <v>118</v>
      </c>
      <c r="D137" s="573" t="s">
        <v>199</v>
      </c>
      <c r="E137" s="574">
        <v>0.59375</v>
      </c>
      <c r="F137" s="574">
        <v>0.92708333333333337</v>
      </c>
      <c r="I137" s="579">
        <f t="shared" si="4"/>
        <v>-9999</v>
      </c>
      <c r="J137" s="581">
        <f t="shared" si="5"/>
        <v>-9999</v>
      </c>
      <c r="N137" s="618"/>
    </row>
    <row r="138" spans="1:14" x14ac:dyDescent="0.2">
      <c r="A138" s="573" t="s">
        <v>180</v>
      </c>
      <c r="B138" s="575">
        <v>42537</v>
      </c>
      <c r="C138" s="573" t="s">
        <v>24</v>
      </c>
      <c r="D138" s="573" t="s">
        <v>171</v>
      </c>
      <c r="E138" s="574">
        <v>0.4375</v>
      </c>
      <c r="F138" s="574">
        <v>0.625</v>
      </c>
      <c r="G138" s="574">
        <v>0.4375</v>
      </c>
      <c r="H138" s="574">
        <v>0.61458333333333326</v>
      </c>
      <c r="I138" s="579">
        <f t="shared" si="4"/>
        <v>0</v>
      </c>
      <c r="J138" s="581">
        <f t="shared" si="5"/>
        <v>0.25</v>
      </c>
      <c r="N138" s="618"/>
    </row>
    <row r="139" spans="1:14" x14ac:dyDescent="0.2">
      <c r="A139" s="573" t="s">
        <v>180</v>
      </c>
      <c r="B139" s="575">
        <v>42538</v>
      </c>
      <c r="C139" s="573" t="s">
        <v>5</v>
      </c>
      <c r="D139" s="573" t="s">
        <v>174</v>
      </c>
      <c r="E139" s="574">
        <v>0.71875</v>
      </c>
      <c r="F139" s="574">
        <v>0.84375</v>
      </c>
      <c r="G139" s="574">
        <v>0.71875</v>
      </c>
      <c r="H139" s="574">
        <v>0.84375</v>
      </c>
      <c r="I139" s="579">
        <f t="shared" si="4"/>
        <v>0</v>
      </c>
      <c r="J139" s="581">
        <f t="shared" si="5"/>
        <v>0</v>
      </c>
      <c r="N139" s="618"/>
    </row>
    <row r="140" spans="1:14" x14ac:dyDescent="0.2">
      <c r="A140" s="573" t="s">
        <v>180</v>
      </c>
      <c r="B140" s="575">
        <v>42539</v>
      </c>
      <c r="C140" s="573" t="s">
        <v>118</v>
      </c>
      <c r="D140" s="573" t="s">
        <v>197</v>
      </c>
      <c r="E140" s="574">
        <v>0.375</v>
      </c>
      <c r="F140" s="574">
        <v>0.59375</v>
      </c>
      <c r="I140" s="579">
        <f t="shared" si="4"/>
        <v>-9999</v>
      </c>
      <c r="J140" s="581">
        <f t="shared" si="5"/>
        <v>-9999</v>
      </c>
      <c r="N140" s="618"/>
    </row>
    <row r="141" spans="1:14" x14ac:dyDescent="0.2">
      <c r="A141" s="573" t="s">
        <v>180</v>
      </c>
      <c r="B141" s="575">
        <v>42539</v>
      </c>
      <c r="C141" s="573" t="s">
        <v>118</v>
      </c>
      <c r="D141" s="573" t="s">
        <v>199</v>
      </c>
      <c r="E141" s="574">
        <v>0.72916666666666663</v>
      </c>
      <c r="F141" s="574">
        <v>0.96875</v>
      </c>
      <c r="I141" s="579">
        <f t="shared" si="4"/>
        <v>-9999</v>
      </c>
      <c r="J141" s="581">
        <f t="shared" si="5"/>
        <v>-9999</v>
      </c>
      <c r="N141" s="618"/>
    </row>
    <row r="142" spans="1:14" x14ac:dyDescent="0.2">
      <c r="A142" s="573" t="s">
        <v>180</v>
      </c>
      <c r="B142" s="575">
        <v>42542</v>
      </c>
      <c r="C142" s="573" t="s">
        <v>118</v>
      </c>
      <c r="D142" s="573" t="s">
        <v>197</v>
      </c>
      <c r="E142" s="574">
        <v>0.6875</v>
      </c>
      <c r="F142" s="574">
        <v>0.83333333333333337</v>
      </c>
      <c r="I142" s="579">
        <f t="shared" si="4"/>
        <v>-9999</v>
      </c>
      <c r="J142" s="581">
        <f t="shared" si="5"/>
        <v>-9999</v>
      </c>
      <c r="N142" s="618"/>
    </row>
    <row r="143" spans="1:14" x14ac:dyDescent="0.2">
      <c r="A143" s="573" t="s">
        <v>180</v>
      </c>
      <c r="B143" s="575">
        <v>42543</v>
      </c>
      <c r="C143" s="573" t="s">
        <v>118</v>
      </c>
      <c r="D143" s="573" t="s">
        <v>197</v>
      </c>
      <c r="E143" s="574">
        <v>0.6875</v>
      </c>
      <c r="F143" s="574">
        <v>0.80208333333333337</v>
      </c>
      <c r="I143" s="579">
        <f t="shared" si="4"/>
        <v>-9999</v>
      </c>
      <c r="J143" s="581">
        <f t="shared" si="5"/>
        <v>-9999</v>
      </c>
      <c r="N143" s="618"/>
    </row>
    <row r="144" spans="1:14" x14ac:dyDescent="0.2">
      <c r="A144" s="573" t="s">
        <v>180</v>
      </c>
      <c r="B144" s="575">
        <v>42544</v>
      </c>
      <c r="C144" s="573" t="s">
        <v>118</v>
      </c>
      <c r="D144" s="573" t="s">
        <v>197</v>
      </c>
      <c r="E144" s="574">
        <v>0.625</v>
      </c>
      <c r="F144" s="574">
        <v>0.8125</v>
      </c>
      <c r="I144" s="579">
        <f t="shared" si="4"/>
        <v>-9999</v>
      </c>
      <c r="J144" s="581">
        <f t="shared" si="5"/>
        <v>-9999</v>
      </c>
      <c r="N144" s="618"/>
    </row>
    <row r="145" spans="1:14" x14ac:dyDescent="0.2">
      <c r="A145" s="573" t="s">
        <v>180</v>
      </c>
      <c r="B145" s="575">
        <v>42545</v>
      </c>
      <c r="C145" s="573" t="s">
        <v>118</v>
      </c>
      <c r="D145" s="573" t="s">
        <v>199</v>
      </c>
      <c r="E145" s="574">
        <v>0.58333333333333337</v>
      </c>
      <c r="F145" s="574">
        <v>0.9375</v>
      </c>
      <c r="I145" s="579">
        <f t="shared" si="4"/>
        <v>-9999</v>
      </c>
      <c r="J145" s="581">
        <f t="shared" si="5"/>
        <v>-9999</v>
      </c>
      <c r="N145" s="618"/>
    </row>
    <row r="146" spans="1:14" x14ac:dyDescent="0.2">
      <c r="A146" s="573" t="s">
        <v>180</v>
      </c>
      <c r="B146" s="575">
        <v>42546</v>
      </c>
      <c r="C146" s="573" t="s">
        <v>118</v>
      </c>
      <c r="D146" s="573" t="s">
        <v>199</v>
      </c>
      <c r="E146" s="574">
        <v>0.5625</v>
      </c>
      <c r="F146" s="574">
        <v>0</v>
      </c>
      <c r="I146" s="579">
        <f t="shared" si="4"/>
        <v>-9999</v>
      </c>
      <c r="J146" s="581">
        <f t="shared" si="5"/>
        <v>-9999</v>
      </c>
      <c r="N146" s="618"/>
    </row>
    <row r="147" spans="1:14" x14ac:dyDescent="0.2">
      <c r="A147" s="573" t="s">
        <v>180</v>
      </c>
      <c r="B147" s="575">
        <v>42547</v>
      </c>
      <c r="C147" s="573" t="s">
        <v>118</v>
      </c>
      <c r="D147" s="573" t="s">
        <v>197</v>
      </c>
      <c r="E147" s="574">
        <v>0.70833333333333337</v>
      </c>
      <c r="F147" s="574">
        <v>2.0833333333333332E-2</v>
      </c>
      <c r="I147" s="579">
        <f t="shared" si="4"/>
        <v>-9999</v>
      </c>
      <c r="J147" s="581">
        <f t="shared" si="5"/>
        <v>-9999</v>
      </c>
      <c r="N147" s="618"/>
    </row>
    <row r="148" spans="1:14" x14ac:dyDescent="0.2">
      <c r="A148" s="573" t="s">
        <v>180</v>
      </c>
      <c r="B148" s="575">
        <v>42548</v>
      </c>
      <c r="C148" s="573" t="s">
        <v>24</v>
      </c>
      <c r="D148" s="573" t="s">
        <v>171</v>
      </c>
      <c r="E148" s="574">
        <v>0.46875</v>
      </c>
      <c r="F148" s="574">
        <v>0.61458333333333337</v>
      </c>
      <c r="G148" s="574">
        <v>0.46875</v>
      </c>
      <c r="H148" s="574">
        <v>0.60416666666666663</v>
      </c>
      <c r="I148" s="579">
        <f t="shared" si="4"/>
        <v>0</v>
      </c>
      <c r="J148" s="581">
        <f t="shared" si="5"/>
        <v>0.25</v>
      </c>
      <c r="N148" s="618"/>
    </row>
    <row r="149" spans="1:14" x14ac:dyDescent="0.2">
      <c r="A149" s="573" t="s">
        <v>180</v>
      </c>
      <c r="B149" s="575">
        <v>42550</v>
      </c>
      <c r="C149" s="573" t="s">
        <v>118</v>
      </c>
      <c r="D149" s="573" t="s">
        <v>197</v>
      </c>
      <c r="E149" s="574">
        <v>0.69791666666666663</v>
      </c>
      <c r="F149" s="574">
        <v>0.82291666666666663</v>
      </c>
      <c r="I149" s="579">
        <f t="shared" si="4"/>
        <v>-9999</v>
      </c>
      <c r="J149" s="581">
        <f t="shared" si="5"/>
        <v>-9999</v>
      </c>
      <c r="N149" s="618"/>
    </row>
    <row r="150" spans="1:14" x14ac:dyDescent="0.2">
      <c r="A150" s="573" t="s">
        <v>227</v>
      </c>
      <c r="B150" s="575">
        <v>42539</v>
      </c>
      <c r="C150" s="573" t="s">
        <v>24</v>
      </c>
      <c r="D150" s="573" t="s">
        <v>203</v>
      </c>
      <c r="E150" s="574">
        <v>0.625</v>
      </c>
      <c r="F150" s="574">
        <v>0.79166666666666663</v>
      </c>
      <c r="I150" s="579">
        <f t="shared" si="4"/>
        <v>-9999</v>
      </c>
      <c r="J150" s="581">
        <f t="shared" si="5"/>
        <v>-9999</v>
      </c>
      <c r="N150" s="618"/>
    </row>
    <row r="151" spans="1:14" x14ac:dyDescent="0.2">
      <c r="A151" s="573" t="s">
        <v>227</v>
      </c>
      <c r="B151" s="575">
        <v>42542</v>
      </c>
      <c r="C151" s="573" t="s">
        <v>118</v>
      </c>
      <c r="D151" s="573" t="s">
        <v>199</v>
      </c>
      <c r="E151" s="574">
        <v>0.69791666666666663</v>
      </c>
      <c r="F151" s="574">
        <v>0.82291666666666663</v>
      </c>
      <c r="I151" s="579">
        <f t="shared" si="4"/>
        <v>-9999</v>
      </c>
      <c r="J151" s="581">
        <f t="shared" si="5"/>
        <v>-9999</v>
      </c>
      <c r="N151" s="618"/>
    </row>
    <row r="152" spans="1:14" x14ac:dyDescent="0.2">
      <c r="A152" s="573" t="s">
        <v>227</v>
      </c>
      <c r="B152" s="575">
        <v>42545</v>
      </c>
      <c r="C152" s="573" t="s">
        <v>24</v>
      </c>
      <c r="D152" s="573" t="s">
        <v>171</v>
      </c>
      <c r="E152" s="574">
        <v>0.46875</v>
      </c>
      <c r="F152" s="574">
        <v>0.64583333333333337</v>
      </c>
      <c r="G152" s="574">
        <v>0.47916666666666663</v>
      </c>
      <c r="H152" s="574">
        <v>0.63541666666666663</v>
      </c>
      <c r="I152" s="579">
        <f t="shared" si="4"/>
        <v>0.25</v>
      </c>
      <c r="J152" s="581">
        <f t="shared" si="5"/>
        <v>0.25</v>
      </c>
      <c r="N152" s="618"/>
    </row>
    <row r="153" spans="1:14" x14ac:dyDescent="0.2">
      <c r="A153" s="573" t="s">
        <v>227</v>
      </c>
      <c r="B153" s="575">
        <v>42546</v>
      </c>
      <c r="C153" s="573" t="s">
        <v>24</v>
      </c>
      <c r="D153" s="573" t="s">
        <v>203</v>
      </c>
      <c r="E153" s="574">
        <v>0.65625</v>
      </c>
      <c r="F153" s="574">
        <v>0.82291666666666663</v>
      </c>
      <c r="G153" s="574">
        <v>0.65625</v>
      </c>
      <c r="H153" s="574">
        <v>0.82291666666666663</v>
      </c>
      <c r="I153" s="579">
        <f t="shared" si="4"/>
        <v>0</v>
      </c>
      <c r="J153" s="581">
        <f t="shared" si="5"/>
        <v>0</v>
      </c>
      <c r="N153" s="618"/>
    </row>
    <row r="154" spans="1:14" x14ac:dyDescent="0.2">
      <c r="A154" s="573" t="s">
        <v>227</v>
      </c>
      <c r="B154" s="575">
        <v>42548</v>
      </c>
      <c r="C154" s="573" t="s">
        <v>5</v>
      </c>
      <c r="D154" s="573" t="s">
        <v>174</v>
      </c>
      <c r="E154" s="574">
        <v>0.6875</v>
      </c>
      <c r="F154" s="574">
        <v>0.83333333333333337</v>
      </c>
      <c r="G154" s="574">
        <v>0.71875</v>
      </c>
      <c r="H154" s="574">
        <v>0.83333333333333326</v>
      </c>
      <c r="I154" s="579">
        <f t="shared" si="4"/>
        <v>0.75</v>
      </c>
      <c r="J154" s="581">
        <f t="shared" si="5"/>
        <v>0</v>
      </c>
      <c r="N154" s="618"/>
    </row>
    <row r="155" spans="1:14" x14ac:dyDescent="0.2">
      <c r="A155" s="573" t="s">
        <v>233</v>
      </c>
      <c r="B155" s="575">
        <v>42539</v>
      </c>
      <c r="C155" s="573" t="s">
        <v>118</v>
      </c>
      <c r="D155" s="573" t="s">
        <v>229</v>
      </c>
      <c r="E155" s="574">
        <v>0.44791666666666669</v>
      </c>
      <c r="F155" s="574">
        <v>0.52083333333333337</v>
      </c>
      <c r="I155" s="579">
        <f t="shared" si="4"/>
        <v>-9999</v>
      </c>
      <c r="J155" s="581">
        <f t="shared" si="5"/>
        <v>-9999</v>
      </c>
      <c r="N155" s="618"/>
    </row>
    <row r="156" spans="1:14" x14ac:dyDescent="0.2">
      <c r="A156" s="573" t="s">
        <v>215</v>
      </c>
      <c r="B156" s="575">
        <v>42542</v>
      </c>
      <c r="C156" s="573" t="s">
        <v>5</v>
      </c>
      <c r="D156" s="573" t="s">
        <v>174</v>
      </c>
      <c r="E156" s="574">
        <v>0.6875</v>
      </c>
      <c r="F156" s="574">
        <v>0.84375</v>
      </c>
      <c r="G156" s="574">
        <v>0.6875</v>
      </c>
      <c r="H156" s="574">
        <v>0.84375</v>
      </c>
      <c r="I156" s="579">
        <f t="shared" si="4"/>
        <v>0</v>
      </c>
      <c r="J156" s="581">
        <f t="shared" si="5"/>
        <v>0</v>
      </c>
      <c r="N156" s="618"/>
    </row>
    <row r="157" spans="1:14" x14ac:dyDescent="0.2">
      <c r="A157" s="573" t="s">
        <v>215</v>
      </c>
      <c r="B157" s="575">
        <v>42544</v>
      </c>
      <c r="C157" s="573" t="s">
        <v>118</v>
      </c>
      <c r="D157" s="573" t="s">
        <v>199</v>
      </c>
      <c r="E157" s="574">
        <v>0.64583333333333337</v>
      </c>
      <c r="F157" s="574">
        <v>0.97916666666666663</v>
      </c>
      <c r="I157" s="579">
        <f t="shared" si="4"/>
        <v>-9999</v>
      </c>
      <c r="J157" s="581">
        <f t="shared" si="5"/>
        <v>-9999</v>
      </c>
      <c r="N157" s="618"/>
    </row>
    <row r="158" spans="1:14" x14ac:dyDescent="0.2">
      <c r="A158" s="573" t="s">
        <v>215</v>
      </c>
      <c r="B158" s="575">
        <v>42546</v>
      </c>
      <c r="C158" s="573" t="s">
        <v>118</v>
      </c>
      <c r="D158" s="573" t="s">
        <v>199</v>
      </c>
      <c r="E158" s="574">
        <v>0.5625</v>
      </c>
      <c r="F158" s="574">
        <v>0</v>
      </c>
      <c r="I158" s="579">
        <f t="shared" si="4"/>
        <v>-9999</v>
      </c>
      <c r="J158" s="581">
        <f t="shared" si="5"/>
        <v>-9999</v>
      </c>
      <c r="N158" s="618"/>
    </row>
    <row r="159" spans="1:14" x14ac:dyDescent="0.2">
      <c r="A159" s="573" t="s">
        <v>215</v>
      </c>
      <c r="B159" s="575">
        <v>42547</v>
      </c>
      <c r="C159" s="573" t="s">
        <v>145</v>
      </c>
      <c r="D159" s="573" t="s">
        <v>173</v>
      </c>
      <c r="E159" s="574">
        <v>0.67708333333333337</v>
      </c>
      <c r="F159" s="574">
        <v>0.83333333333333337</v>
      </c>
      <c r="G159" s="574">
        <v>0.79166666666666663</v>
      </c>
      <c r="H159" s="574">
        <v>0.83333333333333326</v>
      </c>
      <c r="I159" s="579">
        <f t="shared" si="4"/>
        <v>2.75</v>
      </c>
      <c r="J159" s="581">
        <f t="shared" si="5"/>
        <v>0</v>
      </c>
      <c r="N159" s="618"/>
    </row>
    <row r="160" spans="1:14" x14ac:dyDescent="0.2">
      <c r="A160" s="573" t="s">
        <v>190</v>
      </c>
      <c r="B160" s="575">
        <v>42538</v>
      </c>
      <c r="C160" s="573" t="s">
        <v>77</v>
      </c>
      <c r="D160" s="573" t="s">
        <v>176</v>
      </c>
      <c r="E160" s="574">
        <v>0.9375</v>
      </c>
      <c r="F160" s="574">
        <v>0.125</v>
      </c>
      <c r="I160" s="579">
        <f t="shared" si="4"/>
        <v>-9999</v>
      </c>
      <c r="J160" s="581">
        <f t="shared" si="5"/>
        <v>-9999</v>
      </c>
      <c r="N160" s="618"/>
    </row>
    <row r="161" spans="1:14" x14ac:dyDescent="0.2">
      <c r="A161" s="573" t="s">
        <v>190</v>
      </c>
      <c r="B161" s="575">
        <v>42545</v>
      </c>
      <c r="C161" s="573" t="s">
        <v>77</v>
      </c>
      <c r="D161" s="573" t="s">
        <v>176</v>
      </c>
      <c r="E161" s="574">
        <v>0.9375</v>
      </c>
      <c r="F161" s="574">
        <v>0.11458333333333333</v>
      </c>
      <c r="I161" s="579">
        <f t="shared" si="4"/>
        <v>-9999</v>
      </c>
      <c r="J161" s="581">
        <f t="shared" si="5"/>
        <v>-9999</v>
      </c>
      <c r="N161" s="618"/>
    </row>
    <row r="162" spans="1:14" x14ac:dyDescent="0.2">
      <c r="A162" s="573" t="s">
        <v>190</v>
      </c>
      <c r="B162" s="575">
        <v>42546</v>
      </c>
      <c r="C162" s="573" t="s">
        <v>77</v>
      </c>
      <c r="D162" s="573" t="s">
        <v>176</v>
      </c>
      <c r="E162" s="574">
        <v>0.9375</v>
      </c>
      <c r="F162" s="574">
        <v>0.13541666666666666</v>
      </c>
      <c r="I162" s="579">
        <f t="shared" si="4"/>
        <v>-9999</v>
      </c>
      <c r="J162" s="581">
        <f t="shared" si="5"/>
        <v>-9999</v>
      </c>
      <c r="N162" s="618"/>
    </row>
    <row r="163" spans="1:14" x14ac:dyDescent="0.2">
      <c r="A163" s="573" t="s">
        <v>239</v>
      </c>
      <c r="B163" s="575">
        <v>42546</v>
      </c>
      <c r="C163" s="573" t="s">
        <v>118</v>
      </c>
      <c r="D163" s="573" t="s">
        <v>199</v>
      </c>
      <c r="E163" s="574">
        <v>0.30208333333333331</v>
      </c>
      <c r="F163" s="574">
        <v>2.0833333333333332E-2</v>
      </c>
      <c r="I163" s="579">
        <f t="shared" si="4"/>
        <v>-9999</v>
      </c>
      <c r="J163" s="581">
        <f t="shared" si="5"/>
        <v>-9999</v>
      </c>
      <c r="N163" s="618"/>
    </row>
    <row r="164" spans="1:14" x14ac:dyDescent="0.2">
      <c r="A164" s="573" t="s">
        <v>157</v>
      </c>
      <c r="B164" s="575">
        <v>42537</v>
      </c>
      <c r="C164" s="573" t="s">
        <v>50</v>
      </c>
      <c r="D164" s="573" t="s">
        <v>196</v>
      </c>
      <c r="E164" s="574">
        <v>0.45833333333333331</v>
      </c>
      <c r="F164" s="574">
        <v>0.58333333333333337</v>
      </c>
      <c r="I164" s="579">
        <f t="shared" si="4"/>
        <v>-9999</v>
      </c>
      <c r="J164" s="581">
        <f t="shared" si="5"/>
        <v>-9999</v>
      </c>
      <c r="N164" s="618"/>
    </row>
    <row r="165" spans="1:14" x14ac:dyDescent="0.2">
      <c r="A165" s="573" t="s">
        <v>157</v>
      </c>
      <c r="B165" s="575">
        <v>42538</v>
      </c>
      <c r="C165" s="573" t="s">
        <v>50</v>
      </c>
      <c r="D165" s="573" t="s">
        <v>196</v>
      </c>
      <c r="E165" s="574">
        <v>0.46875</v>
      </c>
      <c r="F165" s="574">
        <v>0.55208333333333337</v>
      </c>
      <c r="I165" s="579">
        <f t="shared" si="4"/>
        <v>-9999</v>
      </c>
      <c r="J165" s="581">
        <f t="shared" si="5"/>
        <v>-9999</v>
      </c>
      <c r="N165" s="618"/>
    </row>
    <row r="166" spans="1:14" x14ac:dyDescent="0.2">
      <c r="A166" s="573" t="s">
        <v>157</v>
      </c>
      <c r="B166" s="575">
        <v>42539</v>
      </c>
      <c r="C166" s="573" t="s">
        <v>118</v>
      </c>
      <c r="D166" s="573" t="s">
        <v>199</v>
      </c>
      <c r="E166" s="574">
        <v>0.35416666666666669</v>
      </c>
      <c r="F166" s="574">
        <v>0.88541666666666663</v>
      </c>
      <c r="I166" s="579">
        <f t="shared" si="4"/>
        <v>-9999</v>
      </c>
      <c r="J166" s="581">
        <f t="shared" si="5"/>
        <v>-9999</v>
      </c>
      <c r="N166" s="618"/>
    </row>
    <row r="167" spans="1:14" x14ac:dyDescent="0.2">
      <c r="A167" s="573" t="s">
        <v>157</v>
      </c>
      <c r="B167" s="575">
        <v>42541</v>
      </c>
      <c r="C167" s="573" t="s">
        <v>50</v>
      </c>
      <c r="D167" s="573" t="s">
        <v>196</v>
      </c>
      <c r="E167" s="574">
        <v>0.45833333333333331</v>
      </c>
      <c r="F167" s="574">
        <v>0.58333333333333337</v>
      </c>
      <c r="I167" s="579">
        <f t="shared" si="4"/>
        <v>-9999</v>
      </c>
      <c r="J167" s="581">
        <f t="shared" si="5"/>
        <v>-9999</v>
      </c>
      <c r="N167" s="618"/>
    </row>
    <row r="168" spans="1:14" x14ac:dyDescent="0.2">
      <c r="A168" s="573" t="s">
        <v>157</v>
      </c>
      <c r="B168" s="575">
        <v>42542</v>
      </c>
      <c r="C168" s="573" t="s">
        <v>50</v>
      </c>
      <c r="D168" s="573" t="s">
        <v>196</v>
      </c>
      <c r="E168" s="574">
        <v>0.45833333333333331</v>
      </c>
      <c r="F168" s="574">
        <v>0.58333333333333337</v>
      </c>
      <c r="I168" s="579">
        <f t="shared" si="4"/>
        <v>-9999</v>
      </c>
      <c r="J168" s="581">
        <f t="shared" si="5"/>
        <v>-9999</v>
      </c>
      <c r="N168" s="618"/>
    </row>
    <row r="169" spans="1:14" x14ac:dyDescent="0.2">
      <c r="A169" s="573" t="s">
        <v>157</v>
      </c>
      <c r="B169" s="575">
        <v>42543</v>
      </c>
      <c r="C169" s="573" t="s">
        <v>50</v>
      </c>
      <c r="D169" s="573" t="s">
        <v>196</v>
      </c>
      <c r="E169" s="574">
        <v>0.45833333333333331</v>
      </c>
      <c r="F169" s="574">
        <v>0.58333333333333337</v>
      </c>
      <c r="I169" s="579">
        <f t="shared" si="4"/>
        <v>-9999</v>
      </c>
      <c r="J169" s="581">
        <f t="shared" si="5"/>
        <v>-9999</v>
      </c>
      <c r="N169" s="618"/>
    </row>
    <row r="170" spans="1:14" x14ac:dyDescent="0.2">
      <c r="A170" s="573" t="s">
        <v>157</v>
      </c>
      <c r="B170" s="575">
        <v>42544</v>
      </c>
      <c r="C170" s="573" t="s">
        <v>118</v>
      </c>
      <c r="D170" s="573" t="s">
        <v>199</v>
      </c>
      <c r="E170" s="574">
        <v>0.64583333333333337</v>
      </c>
      <c r="F170" s="574">
        <v>0.97916666666666663</v>
      </c>
      <c r="I170" s="579">
        <f t="shared" si="4"/>
        <v>-9999</v>
      </c>
      <c r="J170" s="581">
        <f t="shared" si="5"/>
        <v>-9999</v>
      </c>
    </row>
    <row r="171" spans="1:14" x14ac:dyDescent="0.2">
      <c r="A171" s="573" t="s">
        <v>157</v>
      </c>
      <c r="B171" s="575">
        <v>42544</v>
      </c>
      <c r="C171" s="573" t="s">
        <v>50</v>
      </c>
      <c r="D171" s="573" t="s">
        <v>196</v>
      </c>
      <c r="E171" s="574">
        <v>0.45833333333333331</v>
      </c>
      <c r="F171" s="574">
        <v>0.625</v>
      </c>
      <c r="I171" s="579">
        <f t="shared" si="4"/>
        <v>-9999</v>
      </c>
      <c r="J171" s="581">
        <f t="shared" si="5"/>
        <v>-9999</v>
      </c>
    </row>
    <row r="172" spans="1:14" x14ac:dyDescent="0.2">
      <c r="A172" s="573" t="s">
        <v>157</v>
      </c>
      <c r="B172" s="575">
        <v>42545</v>
      </c>
      <c r="C172" s="573" t="s">
        <v>118</v>
      </c>
      <c r="D172" s="573" t="s">
        <v>199</v>
      </c>
      <c r="E172" s="574">
        <v>0.58333333333333337</v>
      </c>
      <c r="F172" s="574">
        <v>0.9375</v>
      </c>
      <c r="I172" s="579">
        <f t="shared" si="4"/>
        <v>-9999</v>
      </c>
      <c r="J172" s="581">
        <f t="shared" si="5"/>
        <v>-9999</v>
      </c>
    </row>
    <row r="173" spans="1:14" x14ac:dyDescent="0.2">
      <c r="A173" s="573" t="s">
        <v>157</v>
      </c>
      <c r="B173" s="575">
        <v>42545</v>
      </c>
      <c r="C173" s="573" t="s">
        <v>50</v>
      </c>
      <c r="D173" s="573" t="s">
        <v>196</v>
      </c>
      <c r="E173" s="574">
        <v>0.45833333333333331</v>
      </c>
      <c r="F173" s="574">
        <v>0.57291666666666663</v>
      </c>
      <c r="I173" s="579">
        <f t="shared" si="4"/>
        <v>-9999</v>
      </c>
      <c r="J173" s="581">
        <f t="shared" si="5"/>
        <v>-9999</v>
      </c>
    </row>
    <row r="174" spans="1:14" x14ac:dyDescent="0.2">
      <c r="A174" s="573" t="s">
        <v>157</v>
      </c>
      <c r="B174" s="575">
        <v>42548</v>
      </c>
      <c r="C174" s="573" t="s">
        <v>50</v>
      </c>
      <c r="D174" s="573" t="s">
        <v>196</v>
      </c>
      <c r="E174" s="574">
        <v>0.45833333333333331</v>
      </c>
      <c r="F174" s="574">
        <v>0.58333333333333337</v>
      </c>
      <c r="I174" s="579">
        <f t="shared" si="4"/>
        <v>-9999</v>
      </c>
      <c r="J174" s="581">
        <f t="shared" si="5"/>
        <v>-9999</v>
      </c>
    </row>
    <row r="175" spans="1:14" x14ac:dyDescent="0.2">
      <c r="A175" s="573" t="s">
        <v>157</v>
      </c>
      <c r="B175" s="575">
        <v>42549</v>
      </c>
      <c r="C175" s="573" t="s">
        <v>50</v>
      </c>
      <c r="D175" s="573" t="s">
        <v>196</v>
      </c>
      <c r="E175" s="574">
        <v>0.45833333333333331</v>
      </c>
      <c r="F175" s="574">
        <v>0.58333333333333337</v>
      </c>
      <c r="I175" s="579">
        <f t="shared" si="4"/>
        <v>-9999</v>
      </c>
      <c r="J175" s="581">
        <f t="shared" si="5"/>
        <v>-9999</v>
      </c>
    </row>
    <row r="176" spans="1:14" x14ac:dyDescent="0.2">
      <c r="A176" s="573" t="s">
        <v>157</v>
      </c>
      <c r="B176" s="575">
        <v>42550</v>
      </c>
      <c r="C176" s="573" t="s">
        <v>50</v>
      </c>
      <c r="D176" s="573" t="s">
        <v>196</v>
      </c>
      <c r="E176" s="574">
        <v>0.45833333333333331</v>
      </c>
      <c r="F176" s="574">
        <v>0.58333333333333337</v>
      </c>
      <c r="I176" s="579">
        <f t="shared" si="4"/>
        <v>-9999</v>
      </c>
      <c r="J176" s="581">
        <f t="shared" si="5"/>
        <v>-9999</v>
      </c>
    </row>
    <row r="177" spans="1:10" x14ac:dyDescent="0.2">
      <c r="A177" s="573" t="s">
        <v>157</v>
      </c>
      <c r="B177" s="575">
        <v>42551</v>
      </c>
      <c r="C177" s="573" t="s">
        <v>50</v>
      </c>
      <c r="D177" s="573" t="s">
        <v>196</v>
      </c>
      <c r="E177" s="574">
        <v>0.45833333333333331</v>
      </c>
      <c r="F177" s="574">
        <v>0.58333333333333337</v>
      </c>
      <c r="I177" s="579">
        <f t="shared" si="4"/>
        <v>-9999</v>
      </c>
      <c r="J177" s="581">
        <f t="shared" si="5"/>
        <v>-9999</v>
      </c>
    </row>
    <row r="178" spans="1:10" x14ac:dyDescent="0.2">
      <c r="A178" s="573" t="s">
        <v>211</v>
      </c>
      <c r="B178" s="575">
        <v>42539</v>
      </c>
      <c r="C178" s="573" t="s">
        <v>118</v>
      </c>
      <c r="D178" s="573" t="s">
        <v>199</v>
      </c>
      <c r="E178" s="574">
        <v>0.73958333333333337</v>
      </c>
      <c r="F178" s="574">
        <v>0.9375</v>
      </c>
      <c r="I178" s="579">
        <f t="shared" si="4"/>
        <v>-9999</v>
      </c>
      <c r="J178" s="581">
        <f t="shared" si="5"/>
        <v>-9999</v>
      </c>
    </row>
    <row r="179" spans="1:10" x14ac:dyDescent="0.2">
      <c r="A179" s="573" t="s">
        <v>187</v>
      </c>
      <c r="B179" s="575">
        <v>42538</v>
      </c>
      <c r="C179" s="573" t="s">
        <v>24</v>
      </c>
      <c r="D179" s="573" t="s">
        <v>171</v>
      </c>
      <c r="E179" s="574">
        <v>0.6875</v>
      </c>
      <c r="F179" s="574">
        <v>3.125E-2</v>
      </c>
      <c r="G179" s="574">
        <v>0.6875</v>
      </c>
      <c r="H179" s="574">
        <v>2.0833333333333332E-2</v>
      </c>
      <c r="I179" s="579">
        <f t="shared" si="4"/>
        <v>0</v>
      </c>
      <c r="J179" s="581">
        <f t="shared" si="5"/>
        <v>0.25</v>
      </c>
    </row>
    <row r="180" spans="1:10" x14ac:dyDescent="0.2">
      <c r="A180" s="573" t="s">
        <v>187</v>
      </c>
      <c r="B180" s="575">
        <v>42539</v>
      </c>
      <c r="C180" s="573" t="s">
        <v>118</v>
      </c>
      <c r="D180" s="573" t="s">
        <v>197</v>
      </c>
      <c r="E180" s="574">
        <v>0.35416666666666669</v>
      </c>
      <c r="F180" s="574">
        <v>0.88541666666666663</v>
      </c>
      <c r="I180" s="579">
        <f t="shared" si="4"/>
        <v>-9999</v>
      </c>
      <c r="J180" s="581">
        <f t="shared" si="5"/>
        <v>-9999</v>
      </c>
    </row>
    <row r="181" spans="1:10" x14ac:dyDescent="0.2">
      <c r="A181" s="573" t="s">
        <v>187</v>
      </c>
      <c r="B181" s="575">
        <v>42540</v>
      </c>
      <c r="C181" s="573" t="s">
        <v>5</v>
      </c>
      <c r="D181" s="573" t="s">
        <v>174</v>
      </c>
      <c r="E181" s="574">
        <v>0.47916666666666669</v>
      </c>
      <c r="F181" s="574">
        <v>0.6875</v>
      </c>
      <c r="G181" s="574">
        <v>0.52083333333333326</v>
      </c>
      <c r="H181" s="574">
        <v>0.82291666666666663</v>
      </c>
      <c r="I181" s="579">
        <f t="shared" si="4"/>
        <v>1</v>
      </c>
      <c r="J181" s="581">
        <f t="shared" si="5"/>
        <v>3.25</v>
      </c>
    </row>
    <row r="182" spans="1:10" x14ac:dyDescent="0.2">
      <c r="A182" s="573" t="s">
        <v>187</v>
      </c>
      <c r="B182" s="575">
        <v>42541</v>
      </c>
      <c r="C182" s="573" t="s">
        <v>119</v>
      </c>
      <c r="D182" s="573" t="s">
        <v>170</v>
      </c>
      <c r="E182" s="574">
        <v>0.64583333333333337</v>
      </c>
      <c r="F182" s="574">
        <v>0.6875</v>
      </c>
      <c r="I182" s="579">
        <f t="shared" si="4"/>
        <v>-9999</v>
      </c>
      <c r="J182" s="581">
        <f t="shared" si="5"/>
        <v>-9999</v>
      </c>
    </row>
    <row r="183" spans="1:10" x14ac:dyDescent="0.2">
      <c r="A183" s="573" t="s">
        <v>187</v>
      </c>
      <c r="B183" s="575">
        <v>42541</v>
      </c>
      <c r="C183" s="573" t="s">
        <v>24</v>
      </c>
      <c r="D183" s="573" t="s">
        <v>171</v>
      </c>
      <c r="E183" s="574">
        <v>0.45833333333333331</v>
      </c>
      <c r="F183" s="574">
        <v>0.60416666666666663</v>
      </c>
      <c r="G183" s="574">
        <v>0.46875</v>
      </c>
      <c r="H183" s="574">
        <v>0.59375</v>
      </c>
      <c r="I183" s="579">
        <f t="shared" si="4"/>
        <v>0.25</v>
      </c>
      <c r="J183" s="581">
        <f t="shared" si="5"/>
        <v>0.25</v>
      </c>
    </row>
    <row r="184" spans="1:10" x14ac:dyDescent="0.2">
      <c r="A184" s="573" t="s">
        <v>187</v>
      </c>
      <c r="B184" s="575">
        <v>42542</v>
      </c>
      <c r="C184" s="573" t="s">
        <v>24</v>
      </c>
      <c r="D184" s="573" t="s">
        <v>171</v>
      </c>
      <c r="E184" s="574">
        <v>0.46875</v>
      </c>
      <c r="F184" s="574">
        <v>0.64583333333333337</v>
      </c>
      <c r="G184" s="574">
        <v>0.46875</v>
      </c>
      <c r="H184" s="574">
        <v>0.63541666666666663</v>
      </c>
      <c r="I184" s="579">
        <f t="shared" si="4"/>
        <v>0</v>
      </c>
      <c r="J184" s="581">
        <f t="shared" si="5"/>
        <v>0.25</v>
      </c>
    </row>
    <row r="185" spans="1:10" x14ac:dyDescent="0.2">
      <c r="A185" s="573" t="s">
        <v>187</v>
      </c>
      <c r="B185" s="575">
        <v>42543</v>
      </c>
      <c r="C185" s="573" t="s">
        <v>5</v>
      </c>
      <c r="D185" s="573" t="s">
        <v>174</v>
      </c>
      <c r="E185" s="574">
        <v>0.45833333333333331</v>
      </c>
      <c r="F185" s="574">
        <v>0.60416666666666663</v>
      </c>
      <c r="G185" s="574">
        <v>0.46875</v>
      </c>
      <c r="H185" s="574">
        <v>0.59375</v>
      </c>
      <c r="I185" s="579">
        <f t="shared" si="4"/>
        <v>0.25</v>
      </c>
      <c r="J185" s="581">
        <f t="shared" si="5"/>
        <v>0.25</v>
      </c>
    </row>
    <row r="186" spans="1:10" x14ac:dyDescent="0.2">
      <c r="A186" s="573" t="s">
        <v>187</v>
      </c>
      <c r="B186" s="575">
        <v>42544</v>
      </c>
      <c r="C186" s="573" t="s">
        <v>118</v>
      </c>
      <c r="D186" s="573" t="s">
        <v>197</v>
      </c>
      <c r="E186" s="574">
        <v>0.64583333333333337</v>
      </c>
      <c r="F186" s="574">
        <v>0.98958333333333337</v>
      </c>
      <c r="I186" s="579">
        <f t="shared" si="4"/>
        <v>-9999</v>
      </c>
      <c r="J186" s="581">
        <f t="shared" si="5"/>
        <v>-9999</v>
      </c>
    </row>
    <row r="187" spans="1:10" x14ac:dyDescent="0.2">
      <c r="A187" s="573" t="s">
        <v>187</v>
      </c>
      <c r="B187" s="575">
        <v>42545</v>
      </c>
      <c r="C187" s="573" t="s">
        <v>118</v>
      </c>
      <c r="D187" s="573" t="s">
        <v>197</v>
      </c>
      <c r="E187" s="574">
        <v>0.59375</v>
      </c>
      <c r="F187" s="574">
        <v>0.92708333333333337</v>
      </c>
      <c r="I187" s="579">
        <f t="shared" si="4"/>
        <v>-9999</v>
      </c>
      <c r="J187" s="581">
        <f t="shared" si="5"/>
        <v>-9999</v>
      </c>
    </row>
    <row r="188" spans="1:10" x14ac:dyDescent="0.2">
      <c r="A188" s="573" t="s">
        <v>187</v>
      </c>
      <c r="B188" s="575">
        <v>42546</v>
      </c>
      <c r="C188" s="573" t="s">
        <v>118</v>
      </c>
      <c r="D188" s="573" t="s">
        <v>197</v>
      </c>
      <c r="E188" s="574">
        <v>0.53125</v>
      </c>
      <c r="F188" s="574">
        <v>1.0416666666666666E-2</v>
      </c>
      <c r="I188" s="579">
        <f t="shared" si="4"/>
        <v>-9999</v>
      </c>
      <c r="J188" s="581">
        <f t="shared" si="5"/>
        <v>-9999</v>
      </c>
    </row>
    <row r="189" spans="1:10" x14ac:dyDescent="0.2">
      <c r="A189" s="573" t="s">
        <v>187</v>
      </c>
      <c r="B189" s="575">
        <v>42548</v>
      </c>
      <c r="C189" s="573" t="s">
        <v>119</v>
      </c>
      <c r="D189" s="573" t="s">
        <v>170</v>
      </c>
      <c r="E189" s="574">
        <v>0.63541666666666663</v>
      </c>
      <c r="F189" s="574">
        <v>0.69791666666666663</v>
      </c>
      <c r="I189" s="579">
        <f t="shared" si="4"/>
        <v>-9999</v>
      </c>
      <c r="J189" s="581">
        <f t="shared" si="5"/>
        <v>-9999</v>
      </c>
    </row>
    <row r="190" spans="1:10" x14ac:dyDescent="0.2">
      <c r="A190" s="573" t="s">
        <v>187</v>
      </c>
      <c r="B190" s="575">
        <v>42550</v>
      </c>
      <c r="C190" s="573" t="s">
        <v>24</v>
      </c>
      <c r="D190" s="573" t="s">
        <v>171</v>
      </c>
      <c r="E190" s="574">
        <v>0.46875</v>
      </c>
      <c r="F190" s="574">
        <v>0.58333333333333337</v>
      </c>
      <c r="G190" s="574">
        <v>0.46875</v>
      </c>
      <c r="H190" s="574">
        <v>0.58333333333333326</v>
      </c>
      <c r="I190" s="579">
        <f t="shared" si="4"/>
        <v>0</v>
      </c>
      <c r="J190" s="581">
        <f t="shared" si="5"/>
        <v>0</v>
      </c>
    </row>
    <row r="191" spans="1:10" x14ac:dyDescent="0.2">
      <c r="A191" s="573" t="s">
        <v>209</v>
      </c>
      <c r="B191" s="575">
        <v>42539</v>
      </c>
      <c r="C191" s="573" t="s">
        <v>118</v>
      </c>
      <c r="D191" s="573" t="s">
        <v>199</v>
      </c>
      <c r="E191" s="574">
        <v>0.375</v>
      </c>
      <c r="F191" s="574">
        <v>0.57291666666666663</v>
      </c>
      <c r="I191" s="579">
        <f t="shared" si="4"/>
        <v>-9999</v>
      </c>
      <c r="J191" s="581">
        <f t="shared" si="5"/>
        <v>-9999</v>
      </c>
    </row>
    <row r="192" spans="1:10" x14ac:dyDescent="0.2">
      <c r="A192" s="573" t="s">
        <v>158</v>
      </c>
      <c r="B192" s="575">
        <v>42539</v>
      </c>
      <c r="C192" s="573" t="s">
        <v>5</v>
      </c>
      <c r="D192" s="573" t="s">
        <v>174</v>
      </c>
      <c r="E192" s="574">
        <v>0.45833333333333331</v>
      </c>
      <c r="F192" s="574">
        <v>0.66666666666666663</v>
      </c>
      <c r="G192" s="574">
        <v>0.46875</v>
      </c>
      <c r="H192" s="574">
        <v>0.65625</v>
      </c>
      <c r="I192" s="579">
        <f t="shared" si="4"/>
        <v>0.25</v>
      </c>
      <c r="J192" s="581">
        <f t="shared" si="5"/>
        <v>0.25</v>
      </c>
    </row>
    <row r="193" spans="1:10" x14ac:dyDescent="0.2">
      <c r="A193" s="573" t="s">
        <v>158</v>
      </c>
      <c r="B193" s="575">
        <v>42540</v>
      </c>
      <c r="C193" s="573" t="s">
        <v>5</v>
      </c>
      <c r="D193" s="573" t="s">
        <v>174</v>
      </c>
      <c r="E193" s="574">
        <v>0.46875</v>
      </c>
      <c r="F193" s="574">
        <v>0.65625</v>
      </c>
      <c r="G193" s="574">
        <v>0.46875</v>
      </c>
      <c r="H193" s="574">
        <v>0.82291666666666663</v>
      </c>
      <c r="I193" s="579">
        <f t="shared" si="4"/>
        <v>0</v>
      </c>
      <c r="J193" s="581">
        <f t="shared" si="5"/>
        <v>4</v>
      </c>
    </row>
    <row r="194" spans="1:10" x14ac:dyDescent="0.2">
      <c r="A194" s="573" t="s">
        <v>158</v>
      </c>
      <c r="B194" s="575">
        <v>42544</v>
      </c>
      <c r="C194" s="573" t="s">
        <v>118</v>
      </c>
      <c r="D194" s="573" t="s">
        <v>199</v>
      </c>
      <c r="E194" s="574">
        <v>0.63541666666666663</v>
      </c>
      <c r="F194" s="574">
        <v>0.82291666666666663</v>
      </c>
      <c r="I194" s="579">
        <f t="shared" ref="I194:I217" si="6">IF(G194="",-9999,ABS(ROUND((IF(E194&lt;0.25,E194+1,E194)-IF(G194&lt;0.25,G194+1,G194))*24,2)))</f>
        <v>-9999</v>
      </c>
      <c r="J194" s="581">
        <f t="shared" ref="J194:J217" si="7">IF(H194="",-9999,ABS(ROUND((IF(F194&lt;0.25,F194+1,F194)-IF(H194&lt;0.25,H194+1,H194))*24,2)))</f>
        <v>-9999</v>
      </c>
    </row>
    <row r="195" spans="1:10" x14ac:dyDescent="0.2">
      <c r="A195" s="573" t="s">
        <v>158</v>
      </c>
      <c r="B195" s="575">
        <v>42545</v>
      </c>
      <c r="C195" s="573" t="s">
        <v>118</v>
      </c>
      <c r="D195" s="573" t="s">
        <v>199</v>
      </c>
      <c r="E195" s="574">
        <v>0.58333333333333337</v>
      </c>
      <c r="F195" s="574">
        <v>0.92708333333333337</v>
      </c>
      <c r="I195" s="579">
        <f t="shared" si="6"/>
        <v>-9999</v>
      </c>
      <c r="J195" s="581">
        <f t="shared" si="7"/>
        <v>-9999</v>
      </c>
    </row>
    <row r="196" spans="1:10" x14ac:dyDescent="0.2">
      <c r="A196" s="573" t="s">
        <v>158</v>
      </c>
      <c r="B196" s="575">
        <v>42546</v>
      </c>
      <c r="C196" s="573" t="s">
        <v>118</v>
      </c>
      <c r="D196" s="573" t="s">
        <v>199</v>
      </c>
      <c r="E196" s="574">
        <v>0.60416666666666663</v>
      </c>
      <c r="F196" s="574">
        <v>0.71875</v>
      </c>
      <c r="I196" s="579">
        <f t="shared" si="6"/>
        <v>-9999</v>
      </c>
      <c r="J196" s="581">
        <f t="shared" si="7"/>
        <v>-9999</v>
      </c>
    </row>
    <row r="197" spans="1:10" x14ac:dyDescent="0.2">
      <c r="A197" s="573" t="s">
        <v>182</v>
      </c>
      <c r="B197" s="575">
        <v>42537</v>
      </c>
      <c r="C197" s="573" t="s">
        <v>5</v>
      </c>
      <c r="D197" s="573" t="s">
        <v>174</v>
      </c>
      <c r="E197" s="574">
        <v>0.6875</v>
      </c>
      <c r="F197" s="574">
        <v>0.92708333333333337</v>
      </c>
      <c r="G197" s="574">
        <v>0.6875</v>
      </c>
      <c r="H197" s="574">
        <v>0.92708333333333326</v>
      </c>
      <c r="I197" s="579">
        <f t="shared" si="6"/>
        <v>0</v>
      </c>
      <c r="J197" s="581">
        <f t="shared" si="7"/>
        <v>0</v>
      </c>
    </row>
    <row r="198" spans="1:10" x14ac:dyDescent="0.2">
      <c r="A198" s="573" t="s">
        <v>182</v>
      </c>
      <c r="B198" s="575">
        <v>42539</v>
      </c>
      <c r="C198" s="573" t="s">
        <v>118</v>
      </c>
      <c r="D198" s="573" t="s">
        <v>199</v>
      </c>
      <c r="E198" s="574">
        <v>0.39583333333333331</v>
      </c>
      <c r="F198" s="574">
        <v>0.54166666666666663</v>
      </c>
      <c r="I198" s="579">
        <f t="shared" si="6"/>
        <v>-9999</v>
      </c>
      <c r="J198" s="581">
        <f t="shared" si="7"/>
        <v>-9999</v>
      </c>
    </row>
    <row r="199" spans="1:10" x14ac:dyDescent="0.2">
      <c r="A199" s="573" t="s">
        <v>182</v>
      </c>
      <c r="B199" s="575">
        <v>42539</v>
      </c>
      <c r="C199" s="573" t="s">
        <v>145</v>
      </c>
      <c r="D199" s="573" t="s">
        <v>173</v>
      </c>
      <c r="E199" s="574">
        <v>0.58333333333333337</v>
      </c>
      <c r="F199" s="574">
        <v>0.69791666666666663</v>
      </c>
      <c r="I199" s="579">
        <f t="shared" si="6"/>
        <v>-9999</v>
      </c>
      <c r="J199" s="581">
        <f t="shared" si="7"/>
        <v>-9999</v>
      </c>
    </row>
    <row r="200" spans="1:10" x14ac:dyDescent="0.2">
      <c r="A200" s="573" t="s">
        <v>182</v>
      </c>
      <c r="B200" s="575">
        <v>42539</v>
      </c>
      <c r="C200" s="573" t="s">
        <v>5</v>
      </c>
      <c r="D200" s="573" t="s">
        <v>174</v>
      </c>
      <c r="E200" s="574">
        <v>0.70833333333333337</v>
      </c>
      <c r="F200" s="574">
        <v>0.9375</v>
      </c>
      <c r="G200" s="574">
        <v>0.70833333333333326</v>
      </c>
      <c r="H200" s="574">
        <v>0.9375</v>
      </c>
      <c r="I200" s="579">
        <f t="shared" si="6"/>
        <v>0</v>
      </c>
      <c r="J200" s="581">
        <f t="shared" si="7"/>
        <v>0</v>
      </c>
    </row>
    <row r="201" spans="1:10" x14ac:dyDescent="0.2">
      <c r="A201" s="573" t="s">
        <v>182</v>
      </c>
      <c r="B201" s="575">
        <v>42540</v>
      </c>
      <c r="C201" s="573" t="s">
        <v>24</v>
      </c>
      <c r="D201" s="573" t="s">
        <v>171</v>
      </c>
      <c r="E201" s="574">
        <v>0.65625</v>
      </c>
      <c r="F201" s="574">
        <v>0.94791666666666663</v>
      </c>
      <c r="G201" s="574">
        <v>0.65625</v>
      </c>
      <c r="H201" s="574">
        <v>0.9375</v>
      </c>
      <c r="I201" s="579">
        <f t="shared" si="6"/>
        <v>0</v>
      </c>
      <c r="J201" s="581">
        <f t="shared" si="7"/>
        <v>0.25</v>
      </c>
    </row>
    <row r="202" spans="1:10" x14ac:dyDescent="0.2">
      <c r="A202" s="573" t="s">
        <v>182</v>
      </c>
      <c r="B202" s="575">
        <v>42550</v>
      </c>
      <c r="C202" s="573" t="s">
        <v>145</v>
      </c>
      <c r="D202" s="573" t="s">
        <v>173</v>
      </c>
      <c r="E202" s="574">
        <v>0.45833333333333331</v>
      </c>
      <c r="F202" s="574">
        <v>0.60416666666666663</v>
      </c>
      <c r="G202" s="574">
        <v>0.45833333333333331</v>
      </c>
      <c r="H202" s="574">
        <v>0.60416666666666663</v>
      </c>
      <c r="I202" s="579">
        <f t="shared" si="6"/>
        <v>0</v>
      </c>
      <c r="J202" s="581">
        <f t="shared" si="7"/>
        <v>0</v>
      </c>
    </row>
    <row r="203" spans="1:10" x14ac:dyDescent="0.2">
      <c r="A203" s="573" t="s">
        <v>182</v>
      </c>
      <c r="B203" s="575">
        <v>42550</v>
      </c>
      <c r="C203" s="573" t="s">
        <v>145</v>
      </c>
      <c r="D203" s="573" t="s">
        <v>173</v>
      </c>
      <c r="E203" s="574">
        <v>0.6875</v>
      </c>
      <c r="F203" s="574">
        <v>0.89583333333333337</v>
      </c>
      <c r="G203" s="574">
        <v>0.6875</v>
      </c>
      <c r="H203" s="574">
        <v>0.89583333333333326</v>
      </c>
      <c r="I203" s="579">
        <f t="shared" si="6"/>
        <v>0</v>
      </c>
      <c r="J203" s="581">
        <f t="shared" si="7"/>
        <v>0</v>
      </c>
    </row>
    <row r="204" spans="1:10" x14ac:dyDescent="0.2">
      <c r="A204" s="573" t="s">
        <v>192</v>
      </c>
      <c r="B204" s="575">
        <v>42539</v>
      </c>
      <c r="C204" s="573" t="s">
        <v>5</v>
      </c>
      <c r="D204" s="573" t="s">
        <v>174</v>
      </c>
      <c r="E204" s="574">
        <v>0.71875</v>
      </c>
      <c r="F204" s="574">
        <v>0.94791666666666663</v>
      </c>
      <c r="G204" s="574">
        <v>0.70833333333333326</v>
      </c>
      <c r="H204" s="574">
        <v>0.9375</v>
      </c>
      <c r="I204" s="579">
        <f t="shared" si="6"/>
        <v>0.25</v>
      </c>
      <c r="J204" s="581">
        <f t="shared" si="7"/>
        <v>0.25</v>
      </c>
    </row>
    <row r="205" spans="1:10" x14ac:dyDescent="0.2">
      <c r="A205" s="573" t="s">
        <v>192</v>
      </c>
      <c r="B205" s="575">
        <v>42540</v>
      </c>
      <c r="C205" s="573" t="s">
        <v>5</v>
      </c>
      <c r="D205" s="573" t="s">
        <v>174</v>
      </c>
      <c r="E205" s="574">
        <v>0.6875</v>
      </c>
      <c r="F205" s="574">
        <v>0.83333333333333337</v>
      </c>
      <c r="G205" s="574">
        <v>0.6875</v>
      </c>
      <c r="H205" s="574">
        <v>0.16666666666666666</v>
      </c>
      <c r="I205" s="579">
        <f t="shared" si="6"/>
        <v>0</v>
      </c>
      <c r="J205" s="581">
        <f t="shared" si="7"/>
        <v>8</v>
      </c>
    </row>
    <row r="206" spans="1:10" x14ac:dyDescent="0.2">
      <c r="A206" s="573" t="s">
        <v>192</v>
      </c>
      <c r="B206" s="575">
        <v>42543</v>
      </c>
      <c r="C206" s="573" t="s">
        <v>5</v>
      </c>
      <c r="D206" s="573" t="s">
        <v>174</v>
      </c>
      <c r="E206" s="574">
        <v>0.69791666666666663</v>
      </c>
      <c r="F206" s="574">
        <v>0.85416666666666663</v>
      </c>
      <c r="G206" s="574">
        <v>0.69791666666666663</v>
      </c>
      <c r="H206" s="574">
        <v>0.83333333333333326</v>
      </c>
      <c r="I206" s="579">
        <f t="shared" si="6"/>
        <v>0</v>
      </c>
      <c r="J206" s="581">
        <f t="shared" si="7"/>
        <v>0.5</v>
      </c>
    </row>
    <row r="207" spans="1:10" x14ac:dyDescent="0.2">
      <c r="A207" s="573" t="s">
        <v>192</v>
      </c>
      <c r="B207" s="575">
        <v>42544</v>
      </c>
      <c r="C207" s="573" t="s">
        <v>118</v>
      </c>
      <c r="D207" s="573" t="s">
        <v>199</v>
      </c>
      <c r="E207" s="574">
        <v>0.64583333333333337</v>
      </c>
      <c r="F207" s="574">
        <v>0.97916666666666663</v>
      </c>
      <c r="I207" s="579">
        <f t="shared" si="6"/>
        <v>-9999</v>
      </c>
      <c r="J207" s="581">
        <f t="shared" si="7"/>
        <v>-9999</v>
      </c>
    </row>
    <row r="208" spans="1:10" x14ac:dyDescent="0.2">
      <c r="A208" s="573" t="s">
        <v>192</v>
      </c>
      <c r="B208" s="575">
        <v>42550</v>
      </c>
      <c r="C208" s="573" t="s">
        <v>5</v>
      </c>
      <c r="D208" s="573" t="s">
        <v>174</v>
      </c>
      <c r="E208" s="574">
        <v>0.6875</v>
      </c>
      <c r="F208" s="574">
        <v>0.94791666666666663</v>
      </c>
      <c r="G208" s="574">
        <v>0.6875</v>
      </c>
      <c r="H208" s="574">
        <v>0.79166666666666663</v>
      </c>
      <c r="I208" s="579">
        <f t="shared" si="6"/>
        <v>0</v>
      </c>
      <c r="J208" s="581">
        <f t="shared" si="7"/>
        <v>3.75</v>
      </c>
    </row>
    <row r="209" spans="1:10" x14ac:dyDescent="0.2">
      <c r="A209" s="573" t="s">
        <v>219</v>
      </c>
      <c r="B209" s="575">
        <v>42543</v>
      </c>
      <c r="C209" s="573" t="s">
        <v>24</v>
      </c>
      <c r="D209" s="573" t="s">
        <v>171</v>
      </c>
      <c r="E209" s="574">
        <v>0.42708333333333331</v>
      </c>
      <c r="F209" s="574">
        <v>0.63541666666666663</v>
      </c>
      <c r="G209" s="574">
        <v>0.42708333333333331</v>
      </c>
      <c r="H209" s="574">
        <v>0.625</v>
      </c>
      <c r="I209" s="579">
        <f t="shared" si="6"/>
        <v>0</v>
      </c>
      <c r="J209" s="581">
        <f t="shared" si="7"/>
        <v>0.25</v>
      </c>
    </row>
    <row r="210" spans="1:10" x14ac:dyDescent="0.2">
      <c r="A210" s="573" t="s">
        <v>183</v>
      </c>
      <c r="B210" s="575">
        <v>42537</v>
      </c>
      <c r="C210" s="573" t="s">
        <v>24</v>
      </c>
      <c r="D210" s="573" t="s">
        <v>171</v>
      </c>
      <c r="E210" s="574">
        <v>0.69791666666666663</v>
      </c>
      <c r="F210" s="574">
        <v>0.91666666666666663</v>
      </c>
      <c r="G210" s="574">
        <v>0.69791666666666663</v>
      </c>
      <c r="H210" s="574">
        <v>0.91666666666666663</v>
      </c>
      <c r="I210" s="579">
        <f t="shared" si="6"/>
        <v>0</v>
      </c>
      <c r="J210" s="581">
        <f t="shared" si="7"/>
        <v>0</v>
      </c>
    </row>
    <row r="211" spans="1:10" x14ac:dyDescent="0.2">
      <c r="A211" s="573" t="s">
        <v>183</v>
      </c>
      <c r="B211" s="575">
        <v>42539</v>
      </c>
      <c r="C211" s="573" t="s">
        <v>118</v>
      </c>
      <c r="D211" s="573" t="s">
        <v>199</v>
      </c>
      <c r="E211" s="574">
        <v>0.73958333333333337</v>
      </c>
      <c r="F211" s="574">
        <v>0.9375</v>
      </c>
      <c r="I211" s="579">
        <f t="shared" si="6"/>
        <v>-9999</v>
      </c>
      <c r="J211" s="581">
        <f t="shared" si="7"/>
        <v>-9999</v>
      </c>
    </row>
    <row r="212" spans="1:10" x14ac:dyDescent="0.2">
      <c r="A212" s="573" t="s">
        <v>183</v>
      </c>
      <c r="B212" s="575">
        <v>42543</v>
      </c>
      <c r="C212" s="573" t="s">
        <v>24</v>
      </c>
      <c r="D212" s="573" t="s">
        <v>171</v>
      </c>
      <c r="E212" s="574">
        <v>0.42708333333333331</v>
      </c>
      <c r="F212" s="574">
        <v>0.63541666666666663</v>
      </c>
      <c r="G212" s="574">
        <v>0.42708333333333331</v>
      </c>
      <c r="H212" s="574">
        <v>0.625</v>
      </c>
      <c r="I212" s="579">
        <f t="shared" si="6"/>
        <v>0</v>
      </c>
      <c r="J212" s="581">
        <f t="shared" si="7"/>
        <v>0.25</v>
      </c>
    </row>
    <row r="213" spans="1:10" x14ac:dyDescent="0.2">
      <c r="A213" s="573" t="s">
        <v>183</v>
      </c>
      <c r="B213" s="575">
        <v>42544</v>
      </c>
      <c r="C213" s="573" t="s">
        <v>118</v>
      </c>
      <c r="D213" s="573" t="s">
        <v>199</v>
      </c>
      <c r="E213" s="574">
        <v>0.64583333333333337</v>
      </c>
      <c r="F213" s="574">
        <v>0.97916666666666663</v>
      </c>
      <c r="I213" s="579">
        <f t="shared" si="6"/>
        <v>-9999</v>
      </c>
      <c r="J213" s="581">
        <f t="shared" si="7"/>
        <v>-9999</v>
      </c>
    </row>
    <row r="214" spans="1:10" x14ac:dyDescent="0.2">
      <c r="A214" s="573" t="s">
        <v>183</v>
      </c>
      <c r="B214" s="575">
        <v>42545</v>
      </c>
      <c r="C214" s="573" t="s">
        <v>5</v>
      </c>
      <c r="D214" s="573" t="s">
        <v>174</v>
      </c>
      <c r="E214" s="574">
        <v>0.70833333333333337</v>
      </c>
      <c r="F214" s="574">
        <v>0.875</v>
      </c>
      <c r="G214" s="574">
        <v>0.70833333333333326</v>
      </c>
      <c r="H214" s="574">
        <v>0.875</v>
      </c>
      <c r="I214" s="579">
        <f t="shared" si="6"/>
        <v>0</v>
      </c>
      <c r="J214" s="581">
        <f t="shared" si="7"/>
        <v>0</v>
      </c>
    </row>
    <row r="215" spans="1:10" x14ac:dyDescent="0.2">
      <c r="A215" s="573" t="s">
        <v>183</v>
      </c>
      <c r="B215" s="575">
        <v>42546</v>
      </c>
      <c r="C215" s="573" t="s">
        <v>145</v>
      </c>
      <c r="D215" s="573" t="s">
        <v>173</v>
      </c>
      <c r="E215" s="574">
        <v>0.72916666666666663</v>
      </c>
      <c r="F215" s="574">
        <v>0.91666666666666663</v>
      </c>
      <c r="G215" s="574">
        <v>0.75</v>
      </c>
      <c r="H215" s="574">
        <v>0.90625</v>
      </c>
      <c r="I215" s="579">
        <f t="shared" si="6"/>
        <v>0.5</v>
      </c>
      <c r="J215" s="581">
        <f t="shared" si="7"/>
        <v>0.25</v>
      </c>
    </row>
    <row r="216" spans="1:10" x14ac:dyDescent="0.2">
      <c r="A216" s="573" t="s">
        <v>183</v>
      </c>
      <c r="B216" s="575">
        <v>42547</v>
      </c>
      <c r="C216" s="573" t="s">
        <v>118</v>
      </c>
      <c r="D216" s="573" t="s">
        <v>199</v>
      </c>
      <c r="E216" s="574">
        <v>0.72916666666666663</v>
      </c>
      <c r="F216" s="574">
        <v>2.0833333333333332E-2</v>
      </c>
      <c r="I216" s="579">
        <f t="shared" si="6"/>
        <v>-9999</v>
      </c>
      <c r="J216" s="581">
        <f t="shared" si="7"/>
        <v>-9999</v>
      </c>
    </row>
    <row r="217" spans="1:10" x14ac:dyDescent="0.2">
      <c r="A217" s="573" t="s">
        <v>183</v>
      </c>
      <c r="B217" s="575">
        <v>42551</v>
      </c>
      <c r="C217" s="573" t="s">
        <v>24</v>
      </c>
      <c r="D217" s="573" t="s">
        <v>171</v>
      </c>
      <c r="E217" s="574">
        <v>0.46875</v>
      </c>
      <c r="F217" s="574">
        <v>0.61458333333333337</v>
      </c>
      <c r="G217" s="574">
        <v>0.46875</v>
      </c>
      <c r="H217" s="574">
        <v>0.60416666666666663</v>
      </c>
      <c r="I217" s="579">
        <f t="shared" si="6"/>
        <v>0</v>
      </c>
      <c r="J217" s="581">
        <f t="shared" si="7"/>
        <v>0.25</v>
      </c>
    </row>
  </sheetData>
  <sheetProtection algorithmName="SHA-512" hashValue="JCoAA+tpwhPHpXhQfXo3ngDzU+ihY+VRoerO+vFh5TR92nxH/iFKnRE69IzzoHrX9CZR5StPA/qReQy43xl1lg==" saltValue="NLRV0omvjqyS0RIzRTSgpQ==" spinCount="100000" sheet="1" objects="1" scenarios="1"/>
  <sortState ref="A2:H217">
    <sortCondition ref="A2:A217"/>
  </sortState>
  <conditionalFormatting sqref="A1:H1048576">
    <cfRule type="expression" dxfId="7" priority="3" stopIfTrue="1">
      <formula>AND(MOD(ROW(),2)=1,A1&lt;&gt;"")</formula>
    </cfRule>
  </conditionalFormatting>
  <conditionalFormatting sqref="I1:J1048576">
    <cfRule type="cellIs" dxfId="6" priority="4" operator="lessThanOrEqual">
      <formula>-9999</formula>
    </cfRule>
    <cfRule type="cellIs" dxfId="5" priority="5" operator="greaterThan">
      <formula>2</formula>
    </cfRule>
    <cfRule type="cellIs" dxfId="4" priority="6" operator="greaterThan">
      <formula>1</formula>
    </cfRule>
    <cfRule type="cellIs" dxfId="3" priority="7" operator="greaterThan">
      <formula>0.25</formula>
    </cfRule>
    <cfRule type="cellIs" dxfId="2" priority="9" operator="greaterThan">
      <formula>0</formula>
    </cfRule>
  </conditionalFormatting>
  <conditionalFormatting sqref="I1:J1">
    <cfRule type="endsWith" dxfId="1" priority="2" stopIfTrue="1" operator="endsWith" text="Dif">
      <formula>RIGHT(I1,LEN("Dif"))="Dif"</formula>
    </cfRule>
  </conditionalFormatting>
  <conditionalFormatting sqref="M1:Q1048576">
    <cfRule type="expression" dxfId="0" priority="1">
      <formula>AND(MOD(ROW(),2)=1,M1&lt;&gt;"")</formula>
    </cfRule>
  </conditionalFormatting>
  <pageMargins left="0.7" right="0.7" top="0.75" bottom="0.75" header="0.3" footer="0.3"/>
  <pageSetup orientation="portrait" horizontalDpi="4294967294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79</vt:i4>
      </vt:variant>
    </vt:vector>
  </HeadingPairs>
  <TitlesOfParts>
    <vt:vector size="94" baseType="lpstr">
      <vt:lpstr>Total</vt:lpstr>
      <vt:lpstr>Driver</vt:lpstr>
      <vt:lpstr>PP</vt:lpstr>
      <vt:lpstr>PC</vt:lpstr>
      <vt:lpstr>FH</vt:lpstr>
      <vt:lpstr>T22</vt:lpstr>
      <vt:lpstr>RF</vt:lpstr>
      <vt:lpstr>SC</vt:lpstr>
      <vt:lpstr>SCi</vt:lpstr>
      <vt:lpstr>RC</vt:lpstr>
      <vt:lpstr>HoO</vt:lpstr>
      <vt:lpstr>TM</vt:lpstr>
      <vt:lpstr>OT</vt:lpstr>
      <vt:lpstr>Import</vt:lpstr>
      <vt:lpstr>SMS</vt:lpstr>
      <vt:lpstr>DriverData</vt:lpstr>
      <vt:lpstr>DriverEmp</vt:lpstr>
      <vt:lpstr>DriverSortField</vt:lpstr>
      <vt:lpstr>EmployeeList</vt:lpstr>
      <vt:lpstr>FHData</vt:lpstr>
      <vt:lpstr>FHday16</vt:lpstr>
      <vt:lpstr>FHdays</vt:lpstr>
      <vt:lpstr>FHEmp</vt:lpstr>
      <vt:lpstr>FHLB</vt:lpstr>
      <vt:lpstr>FHSortField</vt:lpstr>
      <vt:lpstr>HoOCopyFrom</vt:lpstr>
      <vt:lpstr>HoOData</vt:lpstr>
      <vt:lpstr>HoOData1</vt:lpstr>
      <vt:lpstr>HoOData2</vt:lpstr>
      <vt:lpstr>HoOEmp</vt:lpstr>
      <vt:lpstr>HoOPasteTo</vt:lpstr>
      <vt:lpstr>HoOSortField</vt:lpstr>
      <vt:lpstr>HoursSpentTracker</vt:lpstr>
      <vt:lpstr>ImportTable</vt:lpstr>
      <vt:lpstr>ManagerRange</vt:lpstr>
      <vt:lpstr>Password</vt:lpstr>
      <vt:lpstr>PayDay1</vt:lpstr>
      <vt:lpstr>PayDay10</vt:lpstr>
      <vt:lpstr>PayDay11</vt:lpstr>
      <vt:lpstr>PayDay12</vt:lpstr>
      <vt:lpstr>PayDay13</vt:lpstr>
      <vt:lpstr>PayDay14</vt:lpstr>
      <vt:lpstr>PayDay15</vt:lpstr>
      <vt:lpstr>PayDay16</vt:lpstr>
      <vt:lpstr>PayDay2</vt:lpstr>
      <vt:lpstr>PayDay3</vt:lpstr>
      <vt:lpstr>PayDay4</vt:lpstr>
      <vt:lpstr>PayDay5</vt:lpstr>
      <vt:lpstr>PayDay6</vt:lpstr>
      <vt:lpstr>PayDay7</vt:lpstr>
      <vt:lpstr>PayDay8</vt:lpstr>
      <vt:lpstr>PayDay9</vt:lpstr>
      <vt:lpstr>PayPeriod</vt:lpstr>
      <vt:lpstr>PCData</vt:lpstr>
      <vt:lpstr>PCEmp</vt:lpstr>
      <vt:lpstr>PCSortField</vt:lpstr>
      <vt:lpstr>PPData</vt:lpstr>
      <vt:lpstr>PPEmp</vt:lpstr>
      <vt:lpstr>PPSortField</vt:lpstr>
      <vt:lpstr>RCData</vt:lpstr>
      <vt:lpstr>RCEmp</vt:lpstr>
      <vt:lpstr>RCSortField</vt:lpstr>
      <vt:lpstr>RegWage</vt:lpstr>
      <vt:lpstr>RFData</vt:lpstr>
      <vt:lpstr>RFEmp</vt:lpstr>
      <vt:lpstr>RFLead</vt:lpstr>
      <vt:lpstr>RFSortField</vt:lpstr>
      <vt:lpstr>SCCopyFrom</vt:lpstr>
      <vt:lpstr>SCData</vt:lpstr>
      <vt:lpstr>SCData1</vt:lpstr>
      <vt:lpstr>SCData2</vt:lpstr>
      <vt:lpstr>SCEmp</vt:lpstr>
      <vt:lpstr>SCiCopyFrom</vt:lpstr>
      <vt:lpstr>SCiData</vt:lpstr>
      <vt:lpstr>SCiData1</vt:lpstr>
      <vt:lpstr>SCiData2</vt:lpstr>
      <vt:lpstr>SCiPasteTo</vt:lpstr>
      <vt:lpstr>SCPasteTo</vt:lpstr>
      <vt:lpstr>SCSortField</vt:lpstr>
      <vt:lpstr>T22Data</vt:lpstr>
      <vt:lpstr>T22days</vt:lpstr>
      <vt:lpstr>T22Emp</vt:lpstr>
      <vt:lpstr>T22SortField</vt:lpstr>
      <vt:lpstr>TMData</vt:lpstr>
      <vt:lpstr>TMEmp</vt:lpstr>
      <vt:lpstr>TMSortField</vt:lpstr>
      <vt:lpstr>TotalEmp</vt:lpstr>
      <vt:lpstr>TotalMisc</vt:lpstr>
      <vt:lpstr>TotalNonHrly</vt:lpstr>
      <vt:lpstr>TotalRegWage</vt:lpstr>
      <vt:lpstr>TotalSecWage</vt:lpstr>
      <vt:lpstr>TotalSortField</vt:lpstr>
      <vt:lpstr>TotalTotals</vt:lpstr>
      <vt:lpstr>TotalVariance</vt:lpstr>
    </vt:vector>
  </TitlesOfParts>
  <Company>USA Valet Parking,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Payroll</dc:title>
  <dc:subject>USA Valet Payroll</dc:subject>
  <dc:creator>Jon Richter</dc:creator>
  <cp:keywords>payroll, USA Valet, Valet</cp:keywords>
  <dc:description>This is the spreadsheet used to calculate payroll from Shiftplanning.com so it can be transferred to ADP.</dc:description>
  <cp:lastModifiedBy>Jonathan Richter</cp:lastModifiedBy>
  <cp:lastPrinted>2015-06-16T21:03:32Z</cp:lastPrinted>
  <dcterms:created xsi:type="dcterms:W3CDTF">2003-10-06T21:11:33Z</dcterms:created>
  <dcterms:modified xsi:type="dcterms:W3CDTF">2016-07-03T06:57:51Z</dcterms:modified>
  <cp:version>5.2.1</cp:version>
</cp:coreProperties>
</file>