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BD0C129F-7044-487D-AABA-7D7E204A55BB}" xr6:coauthVersionLast="46" xr6:coauthVersionMax="46" xr10:uidLastSave="{00000000-0000-0000-0000-000000000000}"/>
  <bookViews>
    <workbookView xWindow="-120" yWindow="-120" windowWidth="29040" windowHeight="15840" xr2:uid="{416F339A-52EF-40E2-BC47-5751D9038A66}"/>
  </bookViews>
  <sheets>
    <sheet name="Sheet1" sheetId="1" r:id="rId1"/>
  </sheets>
  <definedNames>
    <definedName name="solver_adj" localSheetId="0" hidden="1">Sheet1!$B$24:$B$27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Sheet1!$O$15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" i="1" l="1"/>
  <c r="AC6" i="1"/>
  <c r="AC7" i="1"/>
  <c r="AC8" i="1"/>
  <c r="AC9" i="1"/>
  <c r="AC10" i="1"/>
  <c r="AC11" i="1"/>
  <c r="AC12" i="1"/>
  <c r="AC13" i="1"/>
  <c r="AB5" i="1"/>
  <c r="AB6" i="1"/>
  <c r="AB7" i="1"/>
  <c r="AB8" i="1"/>
  <c r="AB9" i="1"/>
  <c r="AB10" i="1"/>
  <c r="AB11" i="1"/>
  <c r="AB12" i="1"/>
  <c r="AB13" i="1"/>
  <c r="AC4" i="1"/>
  <c r="AB4" i="1"/>
  <c r="AA5" i="1"/>
  <c r="AA6" i="1"/>
  <c r="AA7" i="1"/>
  <c r="AA8" i="1"/>
  <c r="AA9" i="1"/>
  <c r="AA10" i="1"/>
  <c r="AA11" i="1"/>
  <c r="AA12" i="1"/>
  <c r="AA13" i="1"/>
  <c r="AA4" i="1"/>
  <c r="Z5" i="1"/>
  <c r="Z6" i="1"/>
  <c r="Z7" i="1"/>
  <c r="Z8" i="1"/>
  <c r="Z9" i="1"/>
  <c r="Z10" i="1"/>
  <c r="Z11" i="1"/>
  <c r="Z12" i="1"/>
  <c r="Z13" i="1"/>
  <c r="Z4" i="1"/>
  <c r="U5" i="1"/>
  <c r="U6" i="1"/>
  <c r="U7" i="1"/>
  <c r="U8" i="1"/>
  <c r="U9" i="1"/>
  <c r="U10" i="1"/>
  <c r="U11" i="1"/>
  <c r="U12" i="1"/>
  <c r="U13" i="1"/>
  <c r="U4" i="1"/>
  <c r="T5" i="1"/>
  <c r="T6" i="1"/>
  <c r="T7" i="1"/>
  <c r="T8" i="1"/>
  <c r="T9" i="1"/>
  <c r="T10" i="1"/>
  <c r="T11" i="1"/>
  <c r="T12" i="1"/>
  <c r="T13" i="1"/>
  <c r="T4" i="1"/>
  <c r="S1" i="1"/>
  <c r="Q1" i="1"/>
  <c r="Q17" i="1"/>
  <c r="Q5" i="1"/>
  <c r="Q6" i="1"/>
  <c r="Q7" i="1"/>
  <c r="Q8" i="1"/>
  <c r="Q9" i="1"/>
  <c r="Q10" i="1"/>
  <c r="Q11" i="1"/>
  <c r="Q12" i="1"/>
  <c r="Q13" i="1"/>
  <c r="P5" i="1"/>
  <c r="P6" i="1"/>
  <c r="P7" i="1"/>
  <c r="P8" i="1"/>
  <c r="P9" i="1"/>
  <c r="P10" i="1"/>
  <c r="P11" i="1"/>
  <c r="P12" i="1"/>
  <c r="P13" i="1"/>
  <c r="Q2" i="1"/>
  <c r="N5" i="1"/>
  <c r="N6" i="1"/>
  <c r="N7" i="1"/>
  <c r="N8" i="1"/>
  <c r="N9" i="1"/>
  <c r="N10" i="1"/>
  <c r="N11" i="1"/>
  <c r="N12" i="1"/>
  <c r="N13" i="1"/>
  <c r="N4" i="1"/>
  <c r="O4" i="1" s="1"/>
  <c r="Q4" i="1" l="1"/>
  <c r="Q15" i="1" s="1"/>
  <c r="P4" i="1"/>
  <c r="D2" i="1"/>
  <c r="D3" i="1"/>
  <c r="D4" i="1"/>
  <c r="D5" i="1"/>
  <c r="D6" i="1"/>
  <c r="D7" i="1"/>
  <c r="D8" i="1"/>
  <c r="D9" i="1"/>
  <c r="D10" i="1"/>
  <c r="D1" i="1"/>
  <c r="G3" i="1"/>
  <c r="G4" i="1"/>
  <c r="G5" i="1"/>
  <c r="G6" i="1"/>
  <c r="G7" i="1"/>
  <c r="G8" i="1"/>
  <c r="G2" i="1"/>
  <c r="G1" i="1"/>
  <c r="F3" i="1"/>
  <c r="F4" i="1"/>
  <c r="F5" i="1"/>
  <c r="F6" i="1"/>
  <c r="F7" i="1"/>
  <c r="F8" i="1"/>
  <c r="F2" i="1"/>
  <c r="F1" i="1"/>
  <c r="O11" i="1" l="1"/>
  <c r="O10" i="1"/>
  <c r="O12" i="1"/>
  <c r="O7" i="1"/>
  <c r="O6" i="1"/>
  <c r="O9" i="1"/>
  <c r="O8" i="1"/>
  <c r="O13" i="1"/>
  <c r="O5" i="1"/>
  <c r="O15" i="1" l="1"/>
  <c r="P15" i="1"/>
</calcChain>
</file>

<file path=xl/sharedStrings.xml><?xml version="1.0" encoding="utf-8"?>
<sst xmlns="http://schemas.openxmlformats.org/spreadsheetml/2006/main" count="28" uniqueCount="22">
  <si>
    <t>A</t>
  </si>
  <si>
    <t>B</t>
  </si>
  <si>
    <t>C</t>
  </si>
  <si>
    <t>D</t>
  </si>
  <si>
    <t>x</t>
  </si>
  <si>
    <t>y</t>
  </si>
  <si>
    <t>pred y</t>
  </si>
  <si>
    <t>med y</t>
  </si>
  <si>
    <t>stim y</t>
  </si>
  <si>
    <t>real y</t>
  </si>
  <si>
    <t>error</t>
  </si>
  <si>
    <t>Rsq</t>
  </si>
  <si>
    <t>t n-2</t>
  </si>
  <si>
    <t>95% confi</t>
  </si>
  <si>
    <t>95% pred</t>
  </si>
  <si>
    <t>med x</t>
  </si>
  <si>
    <t>var x</t>
  </si>
  <si>
    <t xml:space="preserve">x </t>
  </si>
  <si>
    <t xml:space="preserve">y </t>
  </si>
  <si>
    <t>95% conf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</si>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</sst>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Sheet1!$L$4:$L$13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Sheet1!$M$4:$M$13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18</c:v>
                </c:pt>
                <c:pt idx="3">
                  <c:v>25</c:v>
                </c:pt>
                <c:pt idx="4">
                  <c:v>30</c:v>
                </c:pt>
                <c:pt idx="5">
                  <c:v>32</c:v>
                </c:pt>
                <c:pt idx="6">
                  <c:v>33</c:v>
                </c:pt>
                <c:pt idx="7">
                  <c:v>33.5</c:v>
                </c:pt>
                <c:pt idx="8">
                  <c:v>33.5</c:v>
                </c:pt>
                <c:pt idx="9">
                  <c:v>33.75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4-4E78-8FFB-6E6CEF673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505440"/>
        <c:axId val="454505768"/>
      </c:scatterChart>
      <c:scatterChart>
        <c:scatterStyle val="smoothMarker"/>
        <c:varyColors val="0"/>
        <c:ser>
          <c:idx val="1"/>
          <c:order val="1"/>
          <c:tx>
            <c:strRef>
              <c:f>Sheet1!$N$3</c:f>
              <c:strCache>
                <c:ptCount val="1"/>
                <c:pt idx="0">
                  <c:v>pred 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Sheet1!$L$4:$L$13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Sheet1!$N$4:$N$13</c:f>
              <c:numCache>
                <c:formatCode>General</c:formatCode>
                <c:ptCount val="10"/>
                <c:pt idx="0">
                  <c:v>-6.3995786678408634E-2</c:v>
                </c:pt>
                <c:pt idx="1">
                  <c:v>11.526502706014801</c:v>
                </c:pt>
                <c:pt idx="2">
                  <c:v>19.383105603986113</c:v>
                </c:pt>
                <c:pt idx="3">
                  <c:v>24.708692690281339</c:v>
                </c:pt>
                <c:pt idx="4">
                  <c:v>28.318634312892549</c:v>
                </c:pt>
                <c:pt idx="5">
                  <c:v>30.76562810108847</c:v>
                </c:pt>
                <c:pt idx="6">
                  <c:v>32.424319355806944</c:v>
                </c:pt>
                <c:pt idx="7">
                  <c:v>33.548660860779847</c:v>
                </c:pt>
                <c:pt idx="8">
                  <c:v>34.310794148821621</c:v>
                </c:pt>
                <c:pt idx="9">
                  <c:v>34.827405112814603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54-4E78-8FFB-6E6CEF673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505440"/>
        <c:axId val="454505768"/>
      </c:scatterChart>
      <c:valAx>
        <c:axId val="45450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05768"/>
        <c:crosses val="autoZero"/>
        <c:crossBetween val="midCat"/>
      </c:valAx>
      <c:valAx>
        <c:axId val="45450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0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Sheet1!$X$3</c:f>
              <c:strCache>
                <c:ptCount val="1"/>
                <c:pt idx="0">
                  <c:v>y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Sheet1!$W$4:$W$13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Sheet1!$X$4:$X$13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18</c:v>
                </c:pt>
                <c:pt idx="3">
                  <c:v>25</c:v>
                </c:pt>
                <c:pt idx="4">
                  <c:v>30</c:v>
                </c:pt>
                <c:pt idx="5">
                  <c:v>32</c:v>
                </c:pt>
                <c:pt idx="6">
                  <c:v>33</c:v>
                </c:pt>
                <c:pt idx="7">
                  <c:v>33.5</c:v>
                </c:pt>
                <c:pt idx="8">
                  <c:v>33.5</c:v>
                </c:pt>
                <c:pt idx="9">
                  <c:v>33.75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D5-4ED9-A391-F89321562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90992"/>
        <c:axId val="95492304"/>
      </c:scatterChart>
      <c:scatterChart>
        <c:scatterStyle val="smoothMarker"/>
        <c:varyColors val="0"/>
        <c:ser>
          <c:idx val="1"/>
          <c:order val="1"/>
          <c:tx>
            <c:strRef>
              <c:f>Sheet1!$Y$3</c:f>
              <c:strCache>
                <c:ptCount val="1"/>
                <c:pt idx="0">
                  <c:v>pred 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Sheet1!$W$4:$W$13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Sheet1!$Y$4:$Y$13</c:f>
              <c:numCache>
                <c:formatCode>General</c:formatCode>
                <c:ptCount val="10"/>
                <c:pt idx="0">
                  <c:v>-6.3995786678408634E-2</c:v>
                </c:pt>
                <c:pt idx="1">
                  <c:v>11.526502706014801</c:v>
                </c:pt>
                <c:pt idx="2">
                  <c:v>19.383105603986113</c:v>
                </c:pt>
                <c:pt idx="3">
                  <c:v>24.708692690281339</c:v>
                </c:pt>
                <c:pt idx="4">
                  <c:v>28.318634312892549</c:v>
                </c:pt>
                <c:pt idx="5">
                  <c:v>30.76562810108847</c:v>
                </c:pt>
                <c:pt idx="6">
                  <c:v>32.424319355806944</c:v>
                </c:pt>
                <c:pt idx="7">
                  <c:v>33.548660860779847</c:v>
                </c:pt>
                <c:pt idx="8">
                  <c:v>34.310794148821621</c:v>
                </c:pt>
                <c:pt idx="9">
                  <c:v>34.827405112814603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D5-4ED9-A391-F893215622F3}"/>
            </c:ext>
          </c:extLst>
        </c:ser>
        <c:ser>
          <c:idx val="2"/>
          <c:order val="2"/>
          <c:tx>
            <c:strRef>
              <c:f>Sheet1!$Z$3</c:f>
              <c:strCache>
                <c:ptCount val="1"/>
                <c:pt idx="0">
                  <c:v>95% conf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Sheet1!$W$4:$W$13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Sheet1!$Z$4:$Z$13</c:f>
              <c:numCache>
                <c:formatCode>General</c:formatCode>
                <c:ptCount val="10"/>
                <c:pt idx="0">
                  <c:v>1.3438493623477061</c:v>
                </c:pt>
                <c:pt idx="1">
                  <c:v>12.713551153850196</c:v>
                </c:pt>
                <c:pt idx="2">
                  <c:v>20.37273990912739</c:v>
                </c:pt>
                <c:pt idx="3">
                  <c:v>25.541101294783051</c:v>
                </c:pt>
                <c:pt idx="4">
                  <c:v>29.060030359763921</c:v>
                </c:pt>
                <c:pt idx="5">
                  <c:v>31.507024147959843</c:v>
                </c:pt>
                <c:pt idx="6">
                  <c:v>33.256727960308652</c:v>
                </c:pt>
                <c:pt idx="7">
                  <c:v>34.538295165921127</c:v>
                </c:pt>
                <c:pt idx="8">
                  <c:v>35.497842596657016</c:v>
                </c:pt>
                <c:pt idx="9">
                  <c:v>36.235250261840719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D5-4ED9-A391-F893215622F3}"/>
            </c:ext>
          </c:extLst>
        </c:ser>
        <c:ser>
          <c:idx val="3"/>
          <c:order val="3"/>
          <c:tx>
            <c:strRef>
              <c:f>Sheet1!$AA$3</c:f>
              <c:strCache>
                <c:ptCount val="1"/>
                <c:pt idx="0">
                  <c:v>95% conf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Sheet1!$W$4:$W$13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Sheet1!$AA$4:$AA$13</c:f>
              <c:numCache>
                <c:formatCode>General</c:formatCode>
                <c:ptCount val="10"/>
                <c:pt idx="0">
                  <c:v>-1.4718409357045235</c:v>
                </c:pt>
                <c:pt idx="1">
                  <c:v>10.339454258179407</c:v>
                </c:pt>
                <c:pt idx="2">
                  <c:v>18.393471298844837</c:v>
                </c:pt>
                <c:pt idx="3">
                  <c:v>23.876284085779627</c:v>
                </c:pt>
                <c:pt idx="4">
                  <c:v>27.577238266021176</c:v>
                </c:pt>
                <c:pt idx="5">
                  <c:v>30.024232054217098</c:v>
                </c:pt>
                <c:pt idx="6">
                  <c:v>31.591910751305232</c:v>
                </c:pt>
                <c:pt idx="7">
                  <c:v>32.559026555638567</c:v>
                </c:pt>
                <c:pt idx="8">
                  <c:v>33.123745700986227</c:v>
                </c:pt>
                <c:pt idx="9">
                  <c:v>33.419559963788487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ED5-4ED9-A391-F893215622F3}"/>
            </c:ext>
          </c:extLst>
        </c:ser>
        <c:ser>
          <c:idx val="4"/>
          <c:order val="4"/>
          <c:tx>
            <c:strRef>
              <c:f>Sheet1!$AB$3</c:f>
              <c:strCache>
                <c:ptCount val="1"/>
                <c:pt idx="0">
                  <c:v>95% pred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Sheet1!$W$4:$W$13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Sheet1!$AB$4:$AB$13</c:f>
              <c:numCache>
                <c:formatCode>General</c:formatCode>
                <c:ptCount val="10"/>
                <c:pt idx="0">
                  <c:v>2.6377932435081393</c:v>
                </c:pt>
                <c:pt idx="1">
                  <c:v>14.228291736201349</c:v>
                </c:pt>
                <c:pt idx="2">
                  <c:v>23.511024092499596</c:v>
                </c:pt>
                <c:pt idx="3">
                  <c:v>30.460400396640722</c:v>
                </c:pt>
                <c:pt idx="4">
                  <c:v>35.307060463172199</c:v>
                </c:pt>
                <c:pt idx="5">
                  <c:v>38.258500405555147</c:v>
                </c:pt>
                <c:pt idx="6">
                  <c:v>40.170964242944045</c:v>
                </c:pt>
                <c:pt idx="7">
                  <c:v>41.422535784890513</c:v>
                </c:pt>
                <c:pt idx="8">
                  <c:v>42.184669072932287</c:v>
                </c:pt>
                <c:pt idx="9">
                  <c:v>42.764976173966858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ED5-4ED9-A391-F893215622F3}"/>
            </c:ext>
          </c:extLst>
        </c:ser>
        <c:ser>
          <c:idx val="5"/>
          <c:order val="5"/>
          <c:tx>
            <c:strRef>
              <c:f>Sheet1!$AC$3</c:f>
              <c:strCache>
                <c:ptCount val="1"/>
                <c:pt idx="0">
                  <c:v>95% pred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Sheet1!$W$4:$W$13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Sheet1!$AC$4:$AC$13</c:f>
              <c:numCache>
                <c:formatCode>General</c:formatCode>
                <c:ptCount val="10"/>
                <c:pt idx="0">
                  <c:v>-2.7657848168649561</c:v>
                </c:pt>
                <c:pt idx="1">
                  <c:v>8.8247136758282529</c:v>
                </c:pt>
                <c:pt idx="2">
                  <c:v>15.25518711547263</c:v>
                </c:pt>
                <c:pt idx="3">
                  <c:v>18.956984983921956</c:v>
                </c:pt>
                <c:pt idx="4">
                  <c:v>21.330208162612898</c:v>
                </c:pt>
                <c:pt idx="5">
                  <c:v>23.272755796621794</c:v>
                </c:pt>
                <c:pt idx="6">
                  <c:v>24.677674468669842</c:v>
                </c:pt>
                <c:pt idx="7">
                  <c:v>25.674785936669181</c:v>
                </c:pt>
                <c:pt idx="8">
                  <c:v>26.436919224710955</c:v>
                </c:pt>
                <c:pt idx="9">
                  <c:v>26.889834051662348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ED5-4ED9-A391-F89321562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90992"/>
        <c:axId val="95492304"/>
      </c:scatterChart>
      <c:valAx>
        <c:axId val="954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92304"/>
        <c:crosses val="autoZero"/>
        <c:crossBetween val="midCat"/>
      </c:valAx>
      <c:valAx>
        <c:axId val="954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14</xdr:row>
      <xdr:rowOff>80962</xdr:rowOff>
    </xdr:from>
    <xdr:to>
      <xdr:col>10</xdr:col>
      <xdr:colOff>400050</xdr:colOff>
      <xdr:row>28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DD35AF-5A2B-4168-89D3-5F992EF85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555296</xdr:colOff>
      <xdr:row>8</xdr:row>
      <xdr:rowOff>144243</xdr:rowOff>
    </xdr:from>
    <xdr:to>
      <xdr:col>24</xdr:col>
      <xdr:colOff>426982</xdr:colOff>
      <xdr:row>34</xdr:row>
      <xdr:rowOff>21897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A57E32-32CD-47A4-8A54-7F7AAD684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40BF-82C6-4AB3-9D67-F44497DAD8D4}">
  <dimension ref="A1:AC27"/>
  <sheetViews>
    <sheetView tabSelected="1" zoomScale="87" zoomScaleNormal="87" workbookViewId="0">
      <selection activeCell="AC21" sqref="AC21"/>
    </sheetView>
  </sheetViews>
  <sheetFormatPr defaultRowHeight="15" x14ac:dyDescent="0.25"/>
  <sheetData>
    <row r="1" spans="1:29" x14ac:dyDescent="0.25">
      <c r="A1">
        <v>1</v>
      </c>
      <c r="B1">
        <v>1</v>
      </c>
      <c r="C1">
        <v>7.2507698768807272</v>
      </c>
      <c r="D1">
        <f>B$24*(1-EXP(-B$25*A1))</f>
        <v>11.569882158882379</v>
      </c>
      <c r="F1">
        <f>EXP(A1)</f>
        <v>2.7182818284590451</v>
      </c>
      <c r="G1">
        <f>EXP(A1*2)</f>
        <v>7.3890560989306504</v>
      </c>
      <c r="P1" t="s">
        <v>15</v>
      </c>
      <c r="Q1">
        <f>AVERAGE(L4:L13)</f>
        <v>5.5</v>
      </c>
      <c r="R1" t="s">
        <v>16</v>
      </c>
      <c r="S1">
        <f>_xlfn.VAR.P(L4:L13)</f>
        <v>8.25</v>
      </c>
    </row>
    <row r="2" spans="1:29" x14ac:dyDescent="0.25">
      <c r="A2">
        <v>2</v>
      </c>
      <c r="B2">
        <v>10</v>
      </c>
      <c r="C2">
        <v>13.187198158574427</v>
      </c>
      <c r="D2">
        <f t="shared" ref="D2:D10" si="0">B$24*(1-EXP(-B$25*A2))</f>
        <v>19.412510304338447</v>
      </c>
      <c r="F2">
        <f>EXP(A2)</f>
        <v>7.3890560989306504</v>
      </c>
      <c r="G2">
        <f>EXP(A2*2 +1)</f>
        <v>148.4131591025766</v>
      </c>
      <c r="P2" t="s">
        <v>7</v>
      </c>
      <c r="Q2">
        <f>AVERAGE(M4:M13)</f>
        <v>24.975000000000001</v>
      </c>
      <c r="R2" t="s">
        <v>12</v>
      </c>
      <c r="S2">
        <v>2.306</v>
      </c>
      <c r="Z2" t="s">
        <v>20</v>
      </c>
      <c r="AA2" t="s">
        <v>21</v>
      </c>
      <c r="AB2" t="s">
        <v>20</v>
      </c>
      <c r="AC2" t="s">
        <v>21</v>
      </c>
    </row>
    <row r="3" spans="1:29" x14ac:dyDescent="0.25">
      <c r="A3">
        <v>3</v>
      </c>
      <c r="B3">
        <v>18</v>
      </c>
      <c r="C3">
        <v>18.047534556238944</v>
      </c>
      <c r="D3">
        <f t="shared" si="0"/>
        <v>24.728624624541784</v>
      </c>
      <c r="F3">
        <f t="shared" ref="F3:F8" si="1">EXP(A3)</f>
        <v>20.085536923187668</v>
      </c>
      <c r="G3">
        <f t="shared" ref="G3:G8" si="2">EXP(A3*2 +1)</f>
        <v>1096.6331584284585</v>
      </c>
      <c r="L3" t="s">
        <v>4</v>
      </c>
      <c r="M3" t="s">
        <v>5</v>
      </c>
      <c r="N3" t="s">
        <v>6</v>
      </c>
      <c r="O3" t="s">
        <v>10</v>
      </c>
      <c r="P3" t="s">
        <v>8</v>
      </c>
      <c r="Q3" t="s">
        <v>9</v>
      </c>
      <c r="T3" t="s">
        <v>13</v>
      </c>
      <c r="U3" t="s">
        <v>14</v>
      </c>
      <c r="W3" t="s">
        <v>17</v>
      </c>
      <c r="X3" t="s">
        <v>18</v>
      </c>
      <c r="Y3" t="s">
        <v>6</v>
      </c>
      <c r="Z3" t="s">
        <v>19</v>
      </c>
      <c r="AA3" t="s">
        <v>19</v>
      </c>
      <c r="AB3" t="s">
        <v>14</v>
      </c>
      <c r="AC3" t="s">
        <v>14</v>
      </c>
    </row>
    <row r="4" spans="1:29" x14ac:dyDescent="0.25">
      <c r="A4">
        <v>4</v>
      </c>
      <c r="B4">
        <v>25</v>
      </c>
      <c r="C4">
        <v>22.026841435311137</v>
      </c>
      <c r="D4">
        <f t="shared" si="0"/>
        <v>28.332145146147177</v>
      </c>
      <c r="F4">
        <f t="shared" si="1"/>
        <v>54.598150033144236</v>
      </c>
      <c r="G4">
        <f t="shared" si="2"/>
        <v>8103.0839275753842</v>
      </c>
      <c r="L4">
        <v>1</v>
      </c>
      <c r="M4">
        <v>1</v>
      </c>
      <c r="N4">
        <f>B$24*(1-EXP(-B$25*L4+B$26))+B$27</f>
        <v>-6.3995786678408634E-2</v>
      </c>
      <c r="O4">
        <f>(N4-M4)^2</f>
        <v>1.1320870340694058</v>
      </c>
      <c r="P4">
        <f>(N4-Q$2)^2</f>
        <v>626.95131000529909</v>
      </c>
      <c r="Q4">
        <f>(M4-Q$2)^2</f>
        <v>574.80062500000008</v>
      </c>
      <c r="T4">
        <f>$S$2*SQRT(1/10 +( (L4-$Q$1)^2)/(9*$S$1))</f>
        <v>1.4078451490261148</v>
      </c>
      <c r="U4">
        <f>$S$2*SQRT(1+1/10 +( (M4-$Q$1)^2)/(9*$S$1))</f>
        <v>2.7017890301865477</v>
      </c>
      <c r="W4">
        <v>1</v>
      </c>
      <c r="X4">
        <v>1</v>
      </c>
      <c r="Y4">
        <v>-6.3995786678408634E-2</v>
      </c>
      <c r="Z4">
        <f>Y4+T4</f>
        <v>1.3438493623477061</v>
      </c>
      <c r="AA4">
        <f>Y4-T4</f>
        <v>-1.4718409357045235</v>
      </c>
      <c r="AB4">
        <f>Y4+U4</f>
        <v>2.6377932435081393</v>
      </c>
      <c r="AC4">
        <f>Y4-U4</f>
        <v>-2.7657848168649561</v>
      </c>
    </row>
    <row r="5" spans="1:29" x14ac:dyDescent="0.25">
      <c r="A5">
        <v>5</v>
      </c>
      <c r="B5">
        <v>30</v>
      </c>
      <c r="C5">
        <v>25.284822353142307</v>
      </c>
      <c r="D5">
        <f t="shared" si="0"/>
        <v>30.774786400170189</v>
      </c>
      <c r="F5">
        <f t="shared" si="1"/>
        <v>148.4131591025766</v>
      </c>
      <c r="G5">
        <f t="shared" si="2"/>
        <v>59874.141715197817</v>
      </c>
      <c r="L5">
        <v>2</v>
      </c>
      <c r="M5">
        <v>10</v>
      </c>
      <c r="N5">
        <f t="shared" ref="N5:N13" si="3">B$24*(1-EXP(-B$25*L5+B$26))+B$27</f>
        <v>11.526502706014801</v>
      </c>
      <c r="O5">
        <f t="shared" ref="O5:O13" si="4">(N5-M5)^2</f>
        <v>2.3302105114705101</v>
      </c>
      <c r="P5">
        <f t="shared" ref="P5:P13" si="5">(N5-Q$2)^2</f>
        <v>180.86207946632726</v>
      </c>
      <c r="Q5">
        <f t="shared" ref="Q5:Q13" si="6">(M5-Q$2)^2</f>
        <v>224.25062500000004</v>
      </c>
      <c r="T5">
        <f t="shared" ref="T5:T13" si="7">$S$2*SQRT(1/10 +( (L5-$Q$1)^2)/(9*$S$1))</f>
        <v>1.1870484478353938</v>
      </c>
      <c r="U5">
        <f t="shared" ref="U5:U13" si="8">$S$2*SQRT(1+1/10 +( (M5-$Q$1)^2)/(9*$S$1))</f>
        <v>2.7017890301865477</v>
      </c>
      <c r="W5">
        <v>2</v>
      </c>
      <c r="X5">
        <v>10</v>
      </c>
      <c r="Y5">
        <v>11.526502706014801</v>
      </c>
      <c r="Z5">
        <f t="shared" ref="Z5:Z13" si="9">Y5+T5</f>
        <v>12.713551153850196</v>
      </c>
      <c r="AA5">
        <f t="shared" ref="AA5:AA13" si="10">Y5-T5</f>
        <v>10.339454258179407</v>
      </c>
      <c r="AB5">
        <f t="shared" ref="AB5:AB13" si="11">Y5+U5</f>
        <v>14.228291736201349</v>
      </c>
      <c r="AC5">
        <f t="shared" ref="AC5:AC13" si="12">Y5-U5</f>
        <v>8.8247136758282529</v>
      </c>
    </row>
    <row r="6" spans="1:29" x14ac:dyDescent="0.25">
      <c r="A6">
        <v>6</v>
      </c>
      <c r="B6">
        <v>32</v>
      </c>
      <c r="C6">
        <v>27.952231523511919</v>
      </c>
      <c r="D6">
        <f t="shared" si="0"/>
        <v>32.430527295797731</v>
      </c>
      <c r="F6">
        <f t="shared" si="1"/>
        <v>403.42879349273511</v>
      </c>
      <c r="G6">
        <f t="shared" si="2"/>
        <v>442413.39200892049</v>
      </c>
      <c r="L6">
        <v>3</v>
      </c>
      <c r="M6">
        <v>18</v>
      </c>
      <c r="N6">
        <f t="shared" si="3"/>
        <v>19.383105603986113</v>
      </c>
      <c r="O6">
        <f t="shared" si="4"/>
        <v>1.9129811117777908</v>
      </c>
      <c r="P6">
        <f t="shared" si="5"/>
        <v>31.269282936171528</v>
      </c>
      <c r="Q6">
        <f t="shared" si="6"/>
        <v>48.650625000000019</v>
      </c>
      <c r="T6">
        <f t="shared" si="7"/>
        <v>0.98963430514127693</v>
      </c>
      <c r="U6">
        <f t="shared" si="8"/>
        <v>4.1279184885134841</v>
      </c>
      <c r="W6">
        <v>3</v>
      </c>
      <c r="X6">
        <v>18</v>
      </c>
      <c r="Y6">
        <v>19.383105603986113</v>
      </c>
      <c r="Z6">
        <f t="shared" si="9"/>
        <v>20.37273990912739</v>
      </c>
      <c r="AA6">
        <f t="shared" si="10"/>
        <v>18.393471298844837</v>
      </c>
      <c r="AB6">
        <f t="shared" si="11"/>
        <v>23.511024092499596</v>
      </c>
      <c r="AC6">
        <f t="shared" si="12"/>
        <v>15.25518711547263</v>
      </c>
    </row>
    <row r="7" spans="1:29" x14ac:dyDescent="0.25">
      <c r="A7">
        <v>7</v>
      </c>
      <c r="B7">
        <v>33</v>
      </c>
      <c r="C7">
        <v>30.136121442335742</v>
      </c>
      <c r="D7">
        <f t="shared" si="0"/>
        <v>33.552868904062265</v>
      </c>
      <c r="F7">
        <f t="shared" si="1"/>
        <v>1096.6331584284585</v>
      </c>
      <c r="G7">
        <f t="shared" si="2"/>
        <v>3269017.3724721107</v>
      </c>
      <c r="L7">
        <v>4</v>
      </c>
      <c r="M7">
        <v>25</v>
      </c>
      <c r="N7">
        <f t="shared" si="3"/>
        <v>24.708692690281339</v>
      </c>
      <c r="O7">
        <f t="shared" si="4"/>
        <v>8.4859948695523976E-2</v>
      </c>
      <c r="P7">
        <f t="shared" si="5"/>
        <v>7.0919583209591672E-2</v>
      </c>
      <c r="Q7">
        <f t="shared" si="6"/>
        <v>6.24999999999929E-4</v>
      </c>
      <c r="T7">
        <f t="shared" si="7"/>
        <v>0.83240860450171039</v>
      </c>
      <c r="U7">
        <f t="shared" si="8"/>
        <v>5.7517077063593849</v>
      </c>
      <c r="W7">
        <v>4</v>
      </c>
      <c r="X7">
        <v>25</v>
      </c>
      <c r="Y7">
        <v>24.708692690281339</v>
      </c>
      <c r="Z7">
        <f t="shared" si="9"/>
        <v>25.541101294783051</v>
      </c>
      <c r="AA7">
        <f t="shared" si="10"/>
        <v>23.876284085779627</v>
      </c>
      <c r="AB7">
        <f t="shared" si="11"/>
        <v>30.460400396640722</v>
      </c>
      <c r="AC7">
        <f t="shared" si="12"/>
        <v>18.956984983921956</v>
      </c>
    </row>
    <row r="8" spans="1:29" x14ac:dyDescent="0.25">
      <c r="A8">
        <v>8</v>
      </c>
      <c r="B8">
        <v>33.5</v>
      </c>
      <c r="C8">
        <v>31.924139280213787</v>
      </c>
      <c r="D8">
        <f t="shared" si="0"/>
        <v>34.313646564968202</v>
      </c>
      <c r="F8">
        <f t="shared" si="1"/>
        <v>2980.9579870417283</v>
      </c>
      <c r="G8">
        <f t="shared" si="2"/>
        <v>24154952.753575299</v>
      </c>
      <c r="L8">
        <v>5</v>
      </c>
      <c r="M8">
        <v>30</v>
      </c>
      <c r="N8">
        <f t="shared" si="3"/>
        <v>28.318634312892549</v>
      </c>
      <c r="O8">
        <f t="shared" si="4"/>
        <v>2.8269905737823122</v>
      </c>
      <c r="P8">
        <f t="shared" si="5"/>
        <v>11.179890418352416</v>
      </c>
      <c r="Q8">
        <f t="shared" si="6"/>
        <v>25.250624999999985</v>
      </c>
      <c r="T8">
        <f t="shared" si="7"/>
        <v>0.74139604687137239</v>
      </c>
      <c r="U8">
        <f t="shared" si="8"/>
        <v>6.9884261502796505</v>
      </c>
      <c r="W8">
        <v>5</v>
      </c>
      <c r="X8">
        <v>30</v>
      </c>
      <c r="Y8">
        <v>28.318634312892549</v>
      </c>
      <c r="Z8">
        <f t="shared" si="9"/>
        <v>29.060030359763921</v>
      </c>
      <c r="AA8">
        <f t="shared" si="10"/>
        <v>27.577238266021176</v>
      </c>
      <c r="AB8">
        <f t="shared" si="11"/>
        <v>35.307060463172199</v>
      </c>
      <c r="AC8">
        <f t="shared" si="12"/>
        <v>21.330208162612898</v>
      </c>
    </row>
    <row r="9" spans="1:29" x14ac:dyDescent="0.25">
      <c r="A9">
        <v>9</v>
      </c>
      <c r="B9">
        <v>33.5</v>
      </c>
      <c r="C9">
        <v>33.388044471136539</v>
      </c>
      <c r="D9">
        <f t="shared" si="0"/>
        <v>34.829338619037614</v>
      </c>
      <c r="L9">
        <v>6</v>
      </c>
      <c r="M9">
        <v>32</v>
      </c>
      <c r="N9">
        <f t="shared" si="3"/>
        <v>30.76562810108847</v>
      </c>
      <c r="O9">
        <f t="shared" si="4"/>
        <v>1.5236739848224552</v>
      </c>
      <c r="P9">
        <f t="shared" si="5"/>
        <v>33.53137380511545</v>
      </c>
      <c r="Q9">
        <f t="shared" si="6"/>
        <v>49.35062499999998</v>
      </c>
      <c r="T9">
        <f t="shared" si="7"/>
        <v>0.74139604687137239</v>
      </c>
      <c r="U9">
        <f t="shared" si="8"/>
        <v>7.492872304466677</v>
      </c>
      <c r="W9">
        <v>6</v>
      </c>
      <c r="X9">
        <v>32</v>
      </c>
      <c r="Y9">
        <v>30.76562810108847</v>
      </c>
      <c r="Z9">
        <f t="shared" si="9"/>
        <v>31.507024147959843</v>
      </c>
      <c r="AA9">
        <f t="shared" si="10"/>
        <v>30.024232054217098</v>
      </c>
      <c r="AB9">
        <f t="shared" si="11"/>
        <v>38.258500405555147</v>
      </c>
      <c r="AC9">
        <f t="shared" si="12"/>
        <v>23.272755796621794</v>
      </c>
    </row>
    <row r="10" spans="1:29" x14ac:dyDescent="0.25">
      <c r="A10">
        <v>10</v>
      </c>
      <c r="B10">
        <v>33.75</v>
      </c>
      <c r="C10">
        <v>34.586588670535491</v>
      </c>
      <c r="D10">
        <f t="shared" si="0"/>
        <v>35.178899743523907</v>
      </c>
      <c r="L10">
        <v>7</v>
      </c>
      <c r="M10">
        <v>33</v>
      </c>
      <c r="N10">
        <f t="shared" si="3"/>
        <v>32.424319355806944</v>
      </c>
      <c r="O10">
        <f t="shared" si="4"/>
        <v>0.33140820409853244</v>
      </c>
      <c r="P10">
        <f t="shared" si="5"/>
        <v>55.492358864799954</v>
      </c>
      <c r="Q10">
        <f t="shared" si="6"/>
        <v>64.400624999999977</v>
      </c>
      <c r="T10">
        <f t="shared" si="7"/>
        <v>0.83240860450171039</v>
      </c>
      <c r="U10">
        <f t="shared" si="8"/>
        <v>7.7466448871371023</v>
      </c>
      <c r="W10">
        <v>7</v>
      </c>
      <c r="X10">
        <v>33</v>
      </c>
      <c r="Y10">
        <v>32.424319355806944</v>
      </c>
      <c r="Z10">
        <f t="shared" si="9"/>
        <v>33.256727960308652</v>
      </c>
      <c r="AA10">
        <f t="shared" si="10"/>
        <v>31.591910751305232</v>
      </c>
      <c r="AB10">
        <f t="shared" si="11"/>
        <v>40.170964242944045</v>
      </c>
      <c r="AC10">
        <f t="shared" si="12"/>
        <v>24.677674468669842</v>
      </c>
    </row>
    <row r="11" spans="1:29" x14ac:dyDescent="0.25">
      <c r="L11">
        <v>8</v>
      </c>
      <c r="M11">
        <v>33.5</v>
      </c>
      <c r="N11">
        <f t="shared" si="3"/>
        <v>33.548660860779847</v>
      </c>
      <c r="O11">
        <f t="shared" si="4"/>
        <v>2.3678793718356836E-3</v>
      </c>
      <c r="P11">
        <f t="shared" si="5"/>
        <v>73.50766055566821</v>
      </c>
      <c r="Q11">
        <f t="shared" si="6"/>
        <v>72.675624999999982</v>
      </c>
      <c r="T11">
        <f t="shared" si="7"/>
        <v>0.98963430514127693</v>
      </c>
      <c r="U11">
        <f t="shared" si="8"/>
        <v>7.8738749241106643</v>
      </c>
      <c r="W11">
        <v>8</v>
      </c>
      <c r="X11">
        <v>33.5</v>
      </c>
      <c r="Y11">
        <v>33.548660860779847</v>
      </c>
      <c r="Z11">
        <f t="shared" si="9"/>
        <v>34.538295165921127</v>
      </c>
      <c r="AA11">
        <f t="shared" si="10"/>
        <v>32.559026555638567</v>
      </c>
      <c r="AB11">
        <f t="shared" si="11"/>
        <v>41.422535784890513</v>
      </c>
      <c r="AC11">
        <f t="shared" si="12"/>
        <v>25.674785936669181</v>
      </c>
    </row>
    <row r="12" spans="1:29" x14ac:dyDescent="0.25">
      <c r="L12">
        <v>9</v>
      </c>
      <c r="M12">
        <v>33.5</v>
      </c>
      <c r="N12">
        <f t="shared" si="3"/>
        <v>34.310794148821621</v>
      </c>
      <c r="O12">
        <f t="shared" si="4"/>
        <v>0.65738715176337736</v>
      </c>
      <c r="P12">
        <f t="shared" si="5"/>
        <v>87.157052389171994</v>
      </c>
      <c r="Q12">
        <f t="shared" si="6"/>
        <v>72.675624999999982</v>
      </c>
      <c r="T12">
        <f t="shared" si="7"/>
        <v>1.1870484478353938</v>
      </c>
      <c r="U12">
        <f t="shared" si="8"/>
        <v>7.8738749241106643</v>
      </c>
      <c r="W12">
        <v>9</v>
      </c>
      <c r="X12">
        <v>33.5</v>
      </c>
      <c r="Y12">
        <v>34.310794148821621</v>
      </c>
      <c r="Z12">
        <f t="shared" si="9"/>
        <v>35.497842596657016</v>
      </c>
      <c r="AA12">
        <f t="shared" si="10"/>
        <v>33.123745700986227</v>
      </c>
      <c r="AB12">
        <f t="shared" si="11"/>
        <v>42.184669072932287</v>
      </c>
      <c r="AC12">
        <f t="shared" si="12"/>
        <v>26.436919224710955</v>
      </c>
    </row>
    <row r="13" spans="1:29" x14ac:dyDescent="0.25">
      <c r="L13">
        <v>10</v>
      </c>
      <c r="M13">
        <v>33.75</v>
      </c>
      <c r="N13">
        <f t="shared" si="3"/>
        <v>34.827405112814603</v>
      </c>
      <c r="O13">
        <f t="shared" si="4"/>
        <v>1.1608017771190469</v>
      </c>
      <c r="P13">
        <f t="shared" si="5"/>
        <v>97.069886507015298</v>
      </c>
      <c r="Q13">
        <f t="shared" si="6"/>
        <v>77.000624999999971</v>
      </c>
      <c r="T13">
        <f t="shared" si="7"/>
        <v>1.4078451490261148</v>
      </c>
      <c r="U13">
        <f t="shared" si="8"/>
        <v>7.9375710611522559</v>
      </c>
      <c r="W13">
        <v>10</v>
      </c>
      <c r="X13">
        <v>33.75</v>
      </c>
      <c r="Y13">
        <v>34.827405112814603</v>
      </c>
      <c r="Z13">
        <f t="shared" si="9"/>
        <v>36.235250261840719</v>
      </c>
      <c r="AA13">
        <f t="shared" si="10"/>
        <v>33.419559963788487</v>
      </c>
      <c r="AB13">
        <f t="shared" si="11"/>
        <v>42.764976173966858</v>
      </c>
      <c r="AC13">
        <f t="shared" si="12"/>
        <v>26.889834051662348</v>
      </c>
    </row>
    <row r="15" spans="1:29" x14ac:dyDescent="0.25">
      <c r="O15">
        <f>SUM(O4:O13)</f>
        <v>11.962768176970791</v>
      </c>
      <c r="P15">
        <f>SUM(P4:P13)</f>
        <v>1197.0918145311307</v>
      </c>
      <c r="Q15">
        <f>SUM(Q4:Q13)</f>
        <v>1209.0562500000001</v>
      </c>
    </row>
    <row r="17" spans="1:17" x14ac:dyDescent="0.25">
      <c r="P17" t="s">
        <v>11</v>
      </c>
      <c r="Q17">
        <f>P15/Q15</f>
        <v>0.99010431857999215</v>
      </c>
    </row>
    <row r="24" spans="1:17" x14ac:dyDescent="0.25">
      <c r="A24" t="s">
        <v>0</v>
      </c>
      <c r="B24">
        <v>35.91442190100986</v>
      </c>
    </row>
    <row r="25" spans="1:17" x14ac:dyDescent="0.25">
      <c r="A25" t="s">
        <v>1</v>
      </c>
      <c r="B25">
        <v>0.38883135527354912</v>
      </c>
    </row>
    <row r="26" spans="1:17" x14ac:dyDescent="0.25">
      <c r="A26" t="s">
        <v>2</v>
      </c>
      <c r="B26">
        <v>0.390611666190393</v>
      </c>
    </row>
    <row r="27" spans="1:17" x14ac:dyDescent="0.25">
      <c r="A27" t="s">
        <v>3</v>
      </c>
      <c r="B27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Palacios</dc:creator>
  <cp:lastModifiedBy>Jon Palacios</cp:lastModifiedBy>
  <dcterms:created xsi:type="dcterms:W3CDTF">2021-02-08T14:05:34Z</dcterms:created>
  <dcterms:modified xsi:type="dcterms:W3CDTF">2021-02-08T14:58:44Z</dcterms:modified>
</cp:coreProperties>
</file>