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/Web Dev Projects/Ballpark/"/>
    </mc:Choice>
  </mc:AlternateContent>
  <xr:revisionPtr revIDLastSave="0" documentId="13_ncr:1_{6D2CAE97-8B69-6547-A4E9-F0E5582DC9CA}" xr6:coauthVersionLast="47" xr6:coauthVersionMax="47" xr10:uidLastSave="{00000000-0000-0000-0000-000000000000}"/>
  <bookViews>
    <workbookView xWindow="0" yWindow="500" windowWidth="37700" windowHeight="21100" activeTab="6" xr2:uid="{00000000-000D-0000-FFFF-FFFF00000000}"/>
  </bookViews>
  <sheets>
    <sheet name="Summary" sheetId="1" r:id="rId1"/>
    <sheet name="-1" sheetId="2" r:id="rId2"/>
    <sheet name="0" sheetId="3" r:id="rId3"/>
    <sheet name="1" sheetId="4" r:id="rId4"/>
    <sheet name="2" sheetId="5" r:id="rId5"/>
    <sheet name="3" sheetId="6" r:id="rId6"/>
    <sheet name="4" sheetId="7" r:id="rId7"/>
    <sheet name="5" sheetId="8" r:id="rId8"/>
    <sheet name="6" sheetId="9" r:id="rId9"/>
    <sheet name="7" sheetId="10" r:id="rId10"/>
    <sheet name="8" sheetId="11" r:id="rId11"/>
    <sheet name="9" sheetId="12" r:id="rId12"/>
    <sheet name="10" sheetId="13" r:id="rId13"/>
    <sheet name="11" sheetId="14" r:id="rId14"/>
    <sheet name="12" sheetId="15" r:id="rId15"/>
    <sheet name="13" sheetId="16" r:id="rId16"/>
    <sheet name="15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7" l="1"/>
  <c r="C8" i="17"/>
  <c r="C11" i="17" s="1"/>
  <c r="C16" i="1" s="1"/>
  <c r="C12" i="16"/>
  <c r="C10" i="16"/>
  <c r="C13" i="16" s="1"/>
  <c r="C15" i="1" s="1"/>
  <c r="C12" i="15"/>
  <c r="C10" i="15"/>
  <c r="C13" i="15" s="1"/>
  <c r="C14" i="1" s="1"/>
  <c r="C15" i="14"/>
  <c r="C16" i="14" s="1"/>
  <c r="C13" i="1" s="1"/>
  <c r="C13" i="14"/>
  <c r="C17" i="13"/>
  <c r="C16" i="13"/>
  <c r="C14" i="13"/>
  <c r="C16" i="12"/>
  <c r="C11" i="1" s="1"/>
  <c r="C15" i="12"/>
  <c r="C13" i="12"/>
  <c r="C17" i="11"/>
  <c r="C16" i="11"/>
  <c r="C14" i="11"/>
  <c r="C43" i="10"/>
  <c r="C42" i="10"/>
  <c r="C44" i="10" s="1"/>
  <c r="C9" i="1" s="1"/>
  <c r="C41" i="10"/>
  <c r="C33" i="9"/>
  <c r="C31" i="9"/>
  <c r="C34" i="9" s="1"/>
  <c r="C8" i="1" s="1"/>
  <c r="C26" i="8"/>
  <c r="C25" i="8"/>
  <c r="C27" i="8" s="1"/>
  <c r="C7" i="1" s="1"/>
  <c r="C24" i="8"/>
  <c r="C36" i="7"/>
  <c r="C34" i="7"/>
  <c r="C37" i="7" s="1"/>
  <c r="C6" i="1" s="1"/>
  <c r="C40" i="6"/>
  <c r="C38" i="6"/>
  <c r="C41" i="6" s="1"/>
  <c r="C5" i="1" s="1"/>
  <c r="C27" i="5"/>
  <c r="C26" i="5"/>
  <c r="C25" i="5"/>
  <c r="C24" i="5"/>
  <c r="C23" i="5"/>
  <c r="C22" i="5"/>
  <c r="C28" i="5" s="1"/>
  <c r="C29" i="5" s="1"/>
  <c r="C4" i="1" s="1"/>
  <c r="C38" i="4"/>
  <c r="C32" i="9" s="1"/>
  <c r="C37" i="4"/>
  <c r="C36" i="4"/>
  <c r="C35" i="4"/>
  <c r="C34" i="4"/>
  <c r="C33" i="4"/>
  <c r="C39" i="4" s="1"/>
  <c r="C40" i="4" s="1"/>
  <c r="C3" i="1" s="1"/>
  <c r="C25" i="3"/>
  <c r="C24" i="3"/>
  <c r="C23" i="3"/>
  <c r="C22" i="3"/>
  <c r="C21" i="3"/>
  <c r="C27" i="3" s="1"/>
  <c r="C20" i="3"/>
  <c r="C26" i="3" s="1"/>
  <c r="C32" i="2"/>
  <c r="C31" i="2"/>
  <c r="C29" i="2"/>
  <c r="E16" i="1"/>
  <c r="B16" i="1"/>
  <c r="E15" i="1"/>
  <c r="B15" i="1"/>
  <c r="E14" i="1"/>
  <c r="B14" i="1"/>
  <c r="E13" i="1"/>
  <c r="B13" i="1"/>
  <c r="E12" i="1"/>
  <c r="C12" i="1"/>
  <c r="B12" i="1"/>
  <c r="E11" i="1"/>
  <c r="B11" i="1"/>
  <c r="E10" i="1"/>
  <c r="C10" i="1"/>
  <c r="B10" i="1"/>
  <c r="E9" i="1"/>
  <c r="B9" i="1"/>
  <c r="E8" i="1"/>
  <c r="B8" i="1"/>
  <c r="E7" i="1"/>
  <c r="B7" i="1"/>
  <c r="E6" i="1"/>
  <c r="B6" i="1"/>
  <c r="E5" i="1"/>
  <c r="B5" i="1"/>
  <c r="E4" i="1"/>
  <c r="B4" i="1"/>
  <c r="I3" i="1"/>
  <c r="E3" i="1"/>
  <c r="B3" i="1"/>
  <c r="E2" i="1"/>
  <c r="I12" i="1" s="1"/>
  <c r="C2" i="1"/>
  <c r="B2" i="1"/>
  <c r="F1" i="1"/>
  <c r="G9" i="1" l="1"/>
  <c r="G6" i="1"/>
  <c r="I9" i="1"/>
  <c r="G14" i="1"/>
  <c r="G3" i="1"/>
  <c r="I6" i="1"/>
  <c r="G11" i="1"/>
  <c r="I14" i="1"/>
  <c r="I11" i="1"/>
  <c r="G16" i="1"/>
  <c r="G8" i="1"/>
  <c r="G5" i="1"/>
  <c r="I8" i="1"/>
  <c r="G13" i="1"/>
  <c r="I16" i="1"/>
  <c r="G10" i="1"/>
  <c r="C17" i="1"/>
  <c r="I2" i="1"/>
  <c r="I10" i="1"/>
  <c r="I5" i="1"/>
  <c r="G7" i="1"/>
  <c r="G15" i="1"/>
  <c r="E17" i="1"/>
  <c r="G4" i="1"/>
  <c r="I15" i="1"/>
  <c r="G2" i="1"/>
  <c r="I13" i="1"/>
  <c r="I7" i="1"/>
  <c r="G12" i="1"/>
  <c r="I4" i="1"/>
</calcChain>
</file>

<file path=xl/sharedStrings.xml><?xml version="1.0" encoding="utf-8"?>
<sst xmlns="http://schemas.openxmlformats.org/spreadsheetml/2006/main" count="1459" uniqueCount="700">
  <si>
    <t>Ballpark</t>
  </si>
  <si>
    <t>/</t>
  </si>
  <si>
    <t>CaseID</t>
  </si>
  <si>
    <t>Dentist</t>
  </si>
  <si>
    <t>Patient</t>
  </si>
  <si>
    <t>Description</t>
  </si>
  <si>
    <t>Total</t>
  </si>
  <si>
    <t>Last Department</t>
  </si>
  <si>
    <t>Ahead/Behind</t>
  </si>
  <si>
    <t>INSERT DATE</t>
  </si>
  <si>
    <t>NOAR, RICHARD DR</t>
  </si>
  <si>
    <t>Jeff Kazee</t>
  </si>
  <si>
    <t>1 x SINFONY 3/4 (25)</t>
  </si>
  <si>
    <t>DISPATCH</t>
  </si>
  <si>
    <t>CHILDS, PENE DR</t>
  </si>
  <si>
    <t>Chanel Furlough</t>
  </si>
  <si>
    <t>1 x EMAX (35)</t>
  </si>
  <si>
    <t>PORTIA OBEDOZA</t>
  </si>
  <si>
    <t>WESTGATE DENTAL CENTRE</t>
  </si>
  <si>
    <t>Lyndsey Baros</t>
  </si>
  <si>
    <t>1 x EMAX VENEER (11)</t>
  </si>
  <si>
    <t>JOEY QIAN</t>
  </si>
  <si>
    <t>HAMILTON, JOHN DR(DUNCROFT SYNERGY)</t>
  </si>
  <si>
    <t>Fanny Lout</t>
  </si>
  <si>
    <t>4 x SIRONA E-MAX (11,12,21,22)</t>
  </si>
  <si>
    <t>MODELS QC</t>
  </si>
  <si>
    <t>DAWSON, MICHAEL (LUMINO AUCKLAND CENTRAL)</t>
  </si>
  <si>
    <t>Joann Freeze</t>
  </si>
  <si>
    <t>1 x IMP. CROWN (24)</t>
  </si>
  <si>
    <t>OPAQUE</t>
  </si>
  <si>
    <t>KAMARIERA, DANIEL DR(LUMINO COMO STREET)</t>
  </si>
  <si>
    <t>Everette Mizell</t>
  </si>
  <si>
    <t>1 x IMP. CROWN (37)</t>
  </si>
  <si>
    <t>QUALITY CONTROL</t>
  </si>
  <si>
    <t>PRANGLEY, LUKE (HIBISCUS COAST)</t>
  </si>
  <si>
    <t>Juliann Griffey</t>
  </si>
  <si>
    <t>1 x IMP. CROWN (11)</t>
  </si>
  <si>
    <t>WAITING FOR PARTS</t>
  </si>
  <si>
    <t>WRIGHT, JOHN DR(HIBISCUS COAST DENTAL)</t>
  </si>
  <si>
    <t>Natosha Mcclary</t>
  </si>
  <si>
    <t>2 x IMP. CROWN (45,46)</t>
  </si>
  <si>
    <t>PETRA HENDERSON</t>
  </si>
  <si>
    <t>BARNES, TAYNE (CAMERON)</t>
  </si>
  <si>
    <t>Danette Sinquefield</t>
  </si>
  <si>
    <t>1 x EMAX (26)</t>
  </si>
  <si>
    <t>THE DENTAL SUITE MT ALBERT</t>
  </si>
  <si>
    <t>Tabetha Martell</t>
  </si>
  <si>
    <t>2 x ZIRCONIA (12,13)</t>
  </si>
  <si>
    <t>GENTLE DENTAL CAMBRIDGE LTD</t>
  </si>
  <si>
    <t>Randal Shur</t>
  </si>
  <si>
    <t>1 x SP CROWN (22)</t>
  </si>
  <si>
    <t>PETRA FAHNLE</t>
  </si>
  <si>
    <t>ACCESS DENTAL</t>
  </si>
  <si>
    <t>Kellie Tingey</t>
  </si>
  <si>
    <t>2 x EMAX (15,16)</t>
  </si>
  <si>
    <t>HIGHLAND PARK DENTAL CENTRE</t>
  </si>
  <si>
    <t>Sonya Petry</t>
  </si>
  <si>
    <t>6 x ZIRCONIA (31,32,33,41,42,43)</t>
  </si>
  <si>
    <t>Orval Lank</t>
  </si>
  <si>
    <t>2 x ZIRCONIA (25,35)</t>
  </si>
  <si>
    <t>PANMURE DENTAL CENTRE (PRAGJI)</t>
  </si>
  <si>
    <t>Rocio Work</t>
  </si>
  <si>
    <t>2 x ZIRCONIA (11,21)</t>
  </si>
  <si>
    <t>FLOSS DENTAL (HAUPTFLEISCH-SHORTER)</t>
  </si>
  <si>
    <t>Deja Barrier</t>
  </si>
  <si>
    <t>3 x TRIOS ZIR (13,14,15)</t>
  </si>
  <si>
    <t>CLINT DAVIES</t>
  </si>
  <si>
    <t>HAWKINS, BRETT DR (MT EDEN)</t>
  </si>
  <si>
    <t>Maribel Keely</t>
  </si>
  <si>
    <t>4 x WAX UPS</t>
  </si>
  <si>
    <t>MJ DE BEER</t>
  </si>
  <si>
    <t>ROTOTUNA DENTAL CENTRE</t>
  </si>
  <si>
    <t>Georgine Myron</t>
  </si>
  <si>
    <t>1 x EMAX (46)</t>
  </si>
  <si>
    <t>PRESTIGE DENTAL</t>
  </si>
  <si>
    <t>Esther Huson</t>
  </si>
  <si>
    <t>1 x ZIRCONIA (44)</t>
  </si>
  <si>
    <t>SUNSET DENTAL CARE (FRANKS)</t>
  </si>
  <si>
    <t>Keshia Burda</t>
  </si>
  <si>
    <t>1 x EMAX (36)</t>
  </si>
  <si>
    <t>CHRISTIAN FILIP</t>
  </si>
  <si>
    <t>Shantel Chavarin</t>
  </si>
  <si>
    <t>1 x ZIRCONIA (17)</t>
  </si>
  <si>
    <t>IBRAHIM, SAUD (CHARTWELL DENTAL)</t>
  </si>
  <si>
    <t>Lavera Mcguffie</t>
  </si>
  <si>
    <t>1 x IMP. CROWN (47)</t>
  </si>
  <si>
    <t>LAKESIDE DENTAL PRACTICE</t>
  </si>
  <si>
    <t>Lucien Findley</t>
  </si>
  <si>
    <t>1 x ZIRCONIA (14)</t>
  </si>
  <si>
    <t>GREENHITHE DENTAL BOUTIQUE</t>
  </si>
  <si>
    <t>Lucio Urbano</t>
  </si>
  <si>
    <t>3 x ZIRCONIA (14,46)</t>
  </si>
  <si>
    <t>TAKAPUNA DENTISTS</t>
  </si>
  <si>
    <t>Agustin Danley</t>
  </si>
  <si>
    <t>1 x ADJUST (26)</t>
  </si>
  <si>
    <t>PUKEKOHE DENTAL</t>
  </si>
  <si>
    <t>Alpha Denzer</t>
  </si>
  <si>
    <t>1 x RELINE</t>
  </si>
  <si>
    <t>No Patterns Matched</t>
  </si>
  <si>
    <t>DAVID LEE</t>
  </si>
  <si>
    <t>Total ahead</t>
  </si>
  <si>
    <t>Total minus ahead plus waiting for parts</t>
  </si>
  <si>
    <t>PHOENIX HOUSE DENTAL</t>
  </si>
  <si>
    <t>Khadijah Larry</t>
  </si>
  <si>
    <t>6 x TRIOS EMAX (11,12,14,16,21,22,23)</t>
  </si>
  <si>
    <t>DROUET, ANIA (LUMINO FRANKTON)</t>
  </si>
  <si>
    <t>Deana Maisonet</t>
  </si>
  <si>
    <t>4 x IMP. CROWN (35,36,45,46)</t>
  </si>
  <si>
    <t>WANAKA DENTAL SURGERY</t>
  </si>
  <si>
    <t>Beverly Vito</t>
  </si>
  <si>
    <t>1 x TRIOS EMAX (36)</t>
  </si>
  <si>
    <t>JOE, AJAY DR(DENT 1ST)</t>
  </si>
  <si>
    <t>Tyesha Laura</t>
  </si>
  <si>
    <t>1 x IMP. CROWN (25)</t>
  </si>
  <si>
    <t>Susanna Sierra</t>
  </si>
  <si>
    <t>1 x ZIRCONIA (25)</t>
  </si>
  <si>
    <t>KILIMANJARO DENTAL CENTRE</t>
  </si>
  <si>
    <t>Josiah Mcclenny</t>
  </si>
  <si>
    <t>2 x WAX UPS (11,21)</t>
  </si>
  <si>
    <t>VIVA DENTAL (LUMINO)</t>
  </si>
  <si>
    <t>Stephine Duca</t>
  </si>
  <si>
    <t>GRAY STEVEN T. DR</t>
  </si>
  <si>
    <t>Kathryne Hamman</t>
  </si>
  <si>
    <t>5 x SP CROWN (34,35,36,37,38)</t>
  </si>
  <si>
    <t>MATHIAS JEDICKE</t>
  </si>
  <si>
    <t>Maynard Moczygemba</t>
  </si>
  <si>
    <t>1 x SP CROWN (46)</t>
  </si>
  <si>
    <t>Gilda Manwaring</t>
  </si>
  <si>
    <t>Emily Severe</t>
  </si>
  <si>
    <t>2 x TRIOS VENEER (21,22)</t>
  </si>
  <si>
    <t>RAND HOLDING LIMITED</t>
  </si>
  <si>
    <t>Rosette Herter</t>
  </si>
  <si>
    <t>2 x EMAX (11,21)</t>
  </si>
  <si>
    <t>VAHID NIKROU</t>
  </si>
  <si>
    <t>ORR MURRAY DR (LUMINO THE DENTIST)</t>
  </si>
  <si>
    <t>Marlys Hitt</t>
  </si>
  <si>
    <t>1 x ZIRCONIA (26)</t>
  </si>
  <si>
    <t>BARKER TRISTAN (MILFORD DENTISTS)</t>
  </si>
  <si>
    <t>Hettie Oesterling</t>
  </si>
  <si>
    <t>1 x ZIRCONIA (37)</t>
  </si>
  <si>
    <t>FOCUS 32 DENTAL</t>
  </si>
  <si>
    <t>Major Straub</t>
  </si>
  <si>
    <t>1 x ZIRCONIA (36)</t>
  </si>
  <si>
    <t>QUAY STREET DENTAL</t>
  </si>
  <si>
    <t>Louvenia Olivas</t>
  </si>
  <si>
    <t>Dr Steven Gray Capsite Dental</t>
  </si>
  <si>
    <t>Gail Dudding</t>
  </si>
  <si>
    <t>Bridge (inc. Maryland bridge) PFM</t>
  </si>
  <si>
    <t>Prebooked</t>
  </si>
  <si>
    <t>Total behind</t>
  </si>
  <si>
    <t>Total behind -1</t>
  </si>
  <si>
    <t>Total behind -2</t>
  </si>
  <si>
    <t>Total Waiting for parts</t>
  </si>
  <si>
    <t>Total minus ahead</t>
  </si>
  <si>
    <t>Total minus ahead and behind</t>
  </si>
  <si>
    <t>BELLMANN, CHRISTINE (YOU DENTAL)</t>
  </si>
  <si>
    <t>Shelli Guo</t>
  </si>
  <si>
    <t>1 x IMP. CROWN (15)</t>
  </si>
  <si>
    <t>Theodore Rardin</t>
  </si>
  <si>
    <t>1 x SINFONY 3/4 (46)</t>
  </si>
  <si>
    <t>Lashell Kean</t>
  </si>
  <si>
    <t>1 x SINFONY 3/4 (34)</t>
  </si>
  <si>
    <t>Zenia Lyda</t>
  </si>
  <si>
    <t>1 x NP CROWN (42,43)</t>
  </si>
  <si>
    <t>Wendie Core</t>
  </si>
  <si>
    <t>1 x MOUTHGUARD</t>
  </si>
  <si>
    <t>DENTURES - WALL</t>
  </si>
  <si>
    <t>MOKOIA ROAD DENTAL</t>
  </si>
  <si>
    <t>Brianne Sartor</t>
  </si>
  <si>
    <t>1 x IMP. CROWN (23)</t>
  </si>
  <si>
    <t>TURNER, ANA (NORTH SHORE)</t>
  </si>
  <si>
    <t>An Cavallo</t>
  </si>
  <si>
    <t>1 x EMAX</t>
  </si>
  <si>
    <t>CORCORAN, PHILIPPA (DENTAL CARE)</t>
  </si>
  <si>
    <t>Anabel Kimberly</t>
  </si>
  <si>
    <t>FIRST DENTAL - HASHIM DENTAL SERVICES</t>
  </si>
  <si>
    <t>Eliseo Dirksen</t>
  </si>
  <si>
    <t>Patty Junior</t>
  </si>
  <si>
    <t>3 x ZIRCONIA (14,15,16)</t>
  </si>
  <si>
    <t>DAVID DE WET</t>
  </si>
  <si>
    <t>Vonnie Linen</t>
  </si>
  <si>
    <t>3 x IMP. CROWN</t>
  </si>
  <si>
    <t>Bao Lundeen</t>
  </si>
  <si>
    <t>Denise Staub</t>
  </si>
  <si>
    <t>2 x ZIRCONIA (45,46)</t>
  </si>
  <si>
    <t>FAMILY DENTAL CENTRE MATAMATA</t>
  </si>
  <si>
    <t>Darlena Shamburger</t>
  </si>
  <si>
    <t>1 x EMAX (45)</t>
  </si>
  <si>
    <t>RICHARD LONGBOTTOM PERIODONTISTS - TAKAPUNA</t>
  </si>
  <si>
    <t>Takisha Minogue</t>
  </si>
  <si>
    <t>2 x IMP. CROWN (16,26)</t>
  </si>
  <si>
    <t>TRUE ALIGNMENT DENTAL (BERNARD ANDERSEN)</t>
  </si>
  <si>
    <t>Kathey Pauly</t>
  </si>
  <si>
    <t>1 x DIGITAL ZIR (37)</t>
  </si>
  <si>
    <t>TREBLE STEPHEN (TREBLE DENTAL)</t>
  </si>
  <si>
    <t>Fletcher Montano</t>
  </si>
  <si>
    <t>1 x ZIRCONIA (24)</t>
  </si>
  <si>
    <t>Kristen Gall</t>
  </si>
  <si>
    <t>CHARLES, STEVE DR</t>
  </si>
  <si>
    <t>Leatrice Curnutte</t>
  </si>
  <si>
    <t>2 x ZIRCONIA (12,22)</t>
  </si>
  <si>
    <t>JIN YU</t>
  </si>
  <si>
    <t>Kathaleen Marlow</t>
  </si>
  <si>
    <t>Marlen Mcneely</t>
  </si>
  <si>
    <t>1 x IMP. CROWN</t>
  </si>
  <si>
    <t>PARNEL DENTISTRY (COPPLESTONE)</t>
  </si>
  <si>
    <t>Thomasena Closson</t>
  </si>
  <si>
    <t>3 x CONNECT ZIR (35,36,37)</t>
  </si>
  <si>
    <t>SIM, DANIEL (SILVERDALE FAMILY DENTISTS)</t>
  </si>
  <si>
    <t>Tanner Flett</t>
  </si>
  <si>
    <t>2 x ZIRCONIA (46,47)</t>
  </si>
  <si>
    <t>Raquel Wood</t>
  </si>
  <si>
    <t>1 x ZIRCONIA (46)</t>
  </si>
  <si>
    <t>Jeremiah Knorr</t>
  </si>
  <si>
    <t>AGARWAL, VISHU DR(THE DENTAL BACH)</t>
  </si>
  <si>
    <t>Cherie Saechao</t>
  </si>
  <si>
    <t>1 x ZIRCONIA (12)</t>
  </si>
  <si>
    <t>Tristan Barker - Milford Dentists</t>
  </si>
  <si>
    <t>Lisa Woods</t>
  </si>
  <si>
    <t>Crown Zirconia</t>
  </si>
  <si>
    <t>Adrian - Lakeside Dental</t>
  </si>
  <si>
    <t>Craig McKenzie</t>
  </si>
  <si>
    <t>Crown Not Sure</t>
  </si>
  <si>
    <t>James Milne</t>
  </si>
  <si>
    <t>Firas Adheem</t>
  </si>
  <si>
    <t>Josh Maisey</t>
  </si>
  <si>
    <t>Total minus A&amp;B + Yest Behind</t>
  </si>
  <si>
    <t>LEE, GRACE (BROADWAY DENTAL)</t>
  </si>
  <si>
    <t>Tessa Miyashiro</t>
  </si>
  <si>
    <t>3 x TRIOS EMAX (11,12,21)</t>
  </si>
  <si>
    <t>CATER, BARBARA DR</t>
  </si>
  <si>
    <t>Deloris Bryce</t>
  </si>
  <si>
    <t>1 x SP CROWN (21)</t>
  </si>
  <si>
    <t>LU, TOM (HIBISCUS COAST)</t>
  </si>
  <si>
    <t>Israel Figgins</t>
  </si>
  <si>
    <t>IBRAHIM, SAUD (GREENLANE)</t>
  </si>
  <si>
    <t>Svetlana Axel</t>
  </si>
  <si>
    <t>2 x TRIOS ZIR (11,21)</t>
  </si>
  <si>
    <t>SAETRUM, SASKIA DR(LUMINO POSONBY)</t>
  </si>
  <si>
    <t>Cecille Rochon</t>
  </si>
  <si>
    <t>6 x WAX UPS 1 x CLEAR MATRIX (11,12,13,21,22,23)</t>
  </si>
  <si>
    <t>Katherina Laplante</t>
  </si>
  <si>
    <t>1 x NTI SPLINT</t>
  </si>
  <si>
    <t>Delaine Lyda</t>
  </si>
  <si>
    <t>1 x SP CROWN (14)</t>
  </si>
  <si>
    <t>Manda Foulger</t>
  </si>
  <si>
    <t>Luke Mahone</t>
  </si>
  <si>
    <t>1 x ZIRCONIA 2 x EMAX VENEER (11,21,22)</t>
  </si>
  <si>
    <t>JJ DENTAL CARE</t>
  </si>
  <si>
    <t>Dori Speno</t>
  </si>
  <si>
    <t>1 x ZIRCONIA (13)</t>
  </si>
  <si>
    <t>WHITECROSS DENTAL NEW LYNN</t>
  </si>
  <si>
    <t>Laurie Garnett</t>
  </si>
  <si>
    <t>1 x EMAX (21)</t>
  </si>
  <si>
    <t>Waiting for shade</t>
  </si>
  <si>
    <t>WAITING FOR SHADE</t>
  </si>
  <si>
    <t>SKINNER, GERARD DR</t>
  </si>
  <si>
    <t>Myra Shoop</t>
  </si>
  <si>
    <t>1 x EMAX (11)</t>
  </si>
  <si>
    <t>Cherri Marcano</t>
  </si>
  <si>
    <t>Awilda Bramble</t>
  </si>
  <si>
    <t>1 x TRIOS ZIR (36)</t>
  </si>
  <si>
    <t>MANUSON, PETER DR</t>
  </si>
  <si>
    <t>Jessi Bart</t>
  </si>
  <si>
    <t>1 x ZIRCONIA 1 x POST AND CORE (26)</t>
  </si>
  <si>
    <t>Rozeleen Rahiman, Quay Street Dental</t>
  </si>
  <si>
    <t>Courtney McVay</t>
  </si>
  <si>
    <t>Veneer Emax</t>
  </si>
  <si>
    <t>Chris Ferriera</t>
  </si>
  <si>
    <t>Debbie Low</t>
  </si>
  <si>
    <t>Implant Crown *Return date is subject to availability of implant componentry * Not Sure</t>
  </si>
  <si>
    <t>Rosalind Peart</t>
  </si>
  <si>
    <t>Kay Greed</t>
  </si>
  <si>
    <t>Crown Metal/Gold</t>
  </si>
  <si>
    <t>Nicholas Bentley / Wakatipu Dental Centre</t>
  </si>
  <si>
    <t>Jonathon Bowden</t>
  </si>
  <si>
    <t>Vito Charbonneau</t>
  </si>
  <si>
    <t>Dung Parkins</t>
  </si>
  <si>
    <t>1 x SINFONY 3/4 (24)</t>
  </si>
  <si>
    <t>BARKER TRISTAN (HOBSONVILLE)</t>
  </si>
  <si>
    <t>Justa Springer</t>
  </si>
  <si>
    <t>1 x TRY IN</t>
  </si>
  <si>
    <t>Priscilla Fountaine</t>
  </si>
  <si>
    <t>DENTAL DOMAIN</t>
  </si>
  <si>
    <t>Kittie Schoenberg</t>
  </si>
  <si>
    <t>1 x MCI SPLINT</t>
  </si>
  <si>
    <t>THE DENTAL CENTRE BROWNS BAY</t>
  </si>
  <si>
    <t>Min Sarver</t>
  </si>
  <si>
    <t>2 x IMP. CROWN (16,46)</t>
  </si>
  <si>
    <t>Ethyl Rippel</t>
  </si>
  <si>
    <t>Description Null</t>
  </si>
  <si>
    <t>Jayme Cundiff</t>
  </si>
  <si>
    <t>Latanya Millet</t>
  </si>
  <si>
    <t>3 x NP CROWN 10 x WAX UPS (13,14,15)</t>
  </si>
  <si>
    <t>SALMAN, HUDA DR(LUMINO ADVANCED MANUREWA)</t>
  </si>
  <si>
    <t>Perry Wyche</t>
  </si>
  <si>
    <t>1 x NP CROWN</t>
  </si>
  <si>
    <t>Cuc Plewa</t>
  </si>
  <si>
    <t>CHOI, JAE DR(HINEMOA STREET)</t>
  </si>
  <si>
    <t>Yuonne Graham</t>
  </si>
  <si>
    <t>10 x WAX UPS (11,12,13,14,15,21,22,23,24,25)</t>
  </si>
  <si>
    <t>DENTAL STUDIO 114</t>
  </si>
  <si>
    <t>Porfirio Huntsberry</t>
  </si>
  <si>
    <t>LUNN DENTAL SPA</t>
  </si>
  <si>
    <t>Shawn Choi</t>
  </si>
  <si>
    <t>1 x SP CROWN (26)</t>
  </si>
  <si>
    <t>Stephanie Coate</t>
  </si>
  <si>
    <t>Kimbery Czarnecki</t>
  </si>
  <si>
    <t>1 x ZIRCONIA (15)</t>
  </si>
  <si>
    <t>Salvatore Brunton</t>
  </si>
  <si>
    <t>1 x ZIRCONIA (47)</t>
  </si>
  <si>
    <t>COCKS, CHARLOTTE DR(WOODWARD DENTAL)</t>
  </si>
  <si>
    <t>Shellie Troup</t>
  </si>
  <si>
    <t>2 x TRIOS EMAX (11,21)</t>
  </si>
  <si>
    <t>Sharika Rohman</t>
  </si>
  <si>
    <t>WOOLFORD, FLEUR DR(LUMINO COMO STREET)</t>
  </si>
  <si>
    <t>Bonnie Damron</t>
  </si>
  <si>
    <t>9 x WAX UPS (11,12,21,31,32,33,41,42,43)</t>
  </si>
  <si>
    <t>Arnetta Heber</t>
  </si>
  <si>
    <t>3 x IMP. CROWN (23,24,25)</t>
  </si>
  <si>
    <t>CAD CAM/MILLING</t>
  </si>
  <si>
    <t>MAIRANGI BAY DENTAL</t>
  </si>
  <si>
    <t>Cherie Dettman</t>
  </si>
  <si>
    <t>2 x IMP. CROWN (11,36)</t>
  </si>
  <si>
    <t>Mallie Chambers</t>
  </si>
  <si>
    <t>ANGELO, COLIN DR(GREVILLE DENTAL)</t>
  </si>
  <si>
    <t>Lanora Tauber</t>
  </si>
  <si>
    <t>1 x TRIOS ZIR (14)</t>
  </si>
  <si>
    <t>Andrea Clarke, Milford Dentists</t>
  </si>
  <si>
    <t>Matthew Kent</t>
  </si>
  <si>
    <t>Tom Lu TTSL Dental</t>
  </si>
  <si>
    <t>Anne Watkins</t>
  </si>
  <si>
    <t>Dr. Sam Umaria &amp; Lunn Dental Spa</t>
  </si>
  <si>
    <t>Jane Frances Northcott</t>
  </si>
  <si>
    <t>Crown PFM</t>
  </si>
  <si>
    <t>Alan Powell</t>
  </si>
  <si>
    <t>Colin Angelo - Greville Dental</t>
  </si>
  <si>
    <t>Lisa Lewis</t>
  </si>
  <si>
    <t>Crown Emax</t>
  </si>
  <si>
    <t>Jackson Newman</t>
  </si>
  <si>
    <t>LAKESIDE DENTAL - ADRIAN</t>
  </si>
  <si>
    <t>NICK STRUTHERS</t>
  </si>
  <si>
    <t>Arun - Panmure</t>
  </si>
  <si>
    <t>Jennifer Silich</t>
  </si>
  <si>
    <t>Ming Wei Goh - Mokoia Road Dental Centre</t>
  </si>
  <si>
    <t>Melinda Tan</t>
  </si>
  <si>
    <t>Implant Bridge *Return date is subject to availability of implant componentry* Zirconia</t>
  </si>
  <si>
    <t>Dr Firas Adheem at Gentle Dental Cambridge</t>
  </si>
  <si>
    <t>Charlie King</t>
  </si>
  <si>
    <t>Jae Choi</t>
  </si>
  <si>
    <t>Caroline France</t>
  </si>
  <si>
    <t>Wax up Wax up</t>
  </si>
  <si>
    <t>Jennine Heidel</t>
  </si>
  <si>
    <t>1 x EMAX INLAY/ONLA (36)</t>
  </si>
  <si>
    <t>Lezlie Kistner</t>
  </si>
  <si>
    <t>1 x SINFONY 3/4 (14)</t>
  </si>
  <si>
    <t>Mignon Warren</t>
  </si>
  <si>
    <t>Micheline Wydra</t>
  </si>
  <si>
    <t>2 x IMP. CROWN (24,25)</t>
  </si>
  <si>
    <t>MOOPNAR, DR (HUNTLY DENTAL CENTRE)</t>
  </si>
  <si>
    <t>Yoshiko Hibbler</t>
  </si>
  <si>
    <t>3 x IMP. PFM CROWN (11,12,24)</t>
  </si>
  <si>
    <t>Arron Petri</t>
  </si>
  <si>
    <t>BURFORD DENTAL (ROBYN CAMERON)</t>
  </si>
  <si>
    <t>Kyong Valenzuela</t>
  </si>
  <si>
    <t>2 x IMP. CROWN (11,21)</t>
  </si>
  <si>
    <t>THE FONO CENTRAL</t>
  </si>
  <si>
    <t>Dorla Hagberg</t>
  </si>
  <si>
    <t>1 x EMAX (13)</t>
  </si>
  <si>
    <t>Jaqueline Skalski</t>
  </si>
  <si>
    <t>2 x SP CROWN (24,25) 1 x FGC- GOLD (26)</t>
  </si>
  <si>
    <t>Delinda Moorer</t>
  </si>
  <si>
    <t>Randolph Merino</t>
  </si>
  <si>
    <t>Lindsay Markus</t>
  </si>
  <si>
    <t>Veronique Gabriele</t>
  </si>
  <si>
    <t>1 x SP CROWN (15)</t>
  </si>
  <si>
    <t>Helen Yeaton</t>
  </si>
  <si>
    <t>2 x ZIRCONIA (15,16)</t>
  </si>
  <si>
    <t>Irene Portnoy</t>
  </si>
  <si>
    <t>Daina Brasel</t>
  </si>
  <si>
    <t>1 x NP CROWN (27)</t>
  </si>
  <si>
    <t>Lynn Ranck</t>
  </si>
  <si>
    <t>Vivan Bos</t>
  </si>
  <si>
    <t>5 x EMAX (11,12,13,21,22)</t>
  </si>
  <si>
    <t>HAWKINS, BRETT (WHITESMILE LUMINO)</t>
  </si>
  <si>
    <t>Vance Battersby</t>
  </si>
  <si>
    <t>Edmond Birney</t>
  </si>
  <si>
    <t>1 x ZIRCONIA (16)</t>
  </si>
  <si>
    <t>SUN, TONY (YOU DENTAL)</t>
  </si>
  <si>
    <t>Fanny Morton</t>
  </si>
  <si>
    <t>2 x ZIRCONIA (11,12)</t>
  </si>
  <si>
    <t>Karena Lepley</t>
  </si>
  <si>
    <t>Maureen Kellen</t>
  </si>
  <si>
    <t>Stephen Treble</t>
  </si>
  <si>
    <t>Lynelle Gillard</t>
  </si>
  <si>
    <t>Omar Abed-Ali - Takapuna Dentists</t>
  </si>
  <si>
    <t>Jilliane Hueber</t>
  </si>
  <si>
    <t>Greg Ward</t>
  </si>
  <si>
    <t>Dr Huda Salman. Lumino Advanced Dental</t>
  </si>
  <si>
    <t>Mr Bernie Richmond</t>
  </si>
  <si>
    <t>Toni Jeffs</t>
  </si>
  <si>
    <t>Angie Guo, Milford Dentists</t>
  </si>
  <si>
    <t>Peter Rickerby</t>
  </si>
  <si>
    <t>Johan Naude-Lumino Redbeach</t>
  </si>
  <si>
    <t>Jan Maguiness</t>
  </si>
  <si>
    <t>Bridge (inc. Maryland bridge) Emax</t>
  </si>
  <si>
    <t>John Wright</t>
  </si>
  <si>
    <t>Robert Doig</t>
  </si>
  <si>
    <t>Darrin Debusk</t>
  </si>
  <si>
    <t>2 x EMAX (11,21) 4 x EMAX VENEER (13,12,22,23)</t>
  </si>
  <si>
    <t>Rasheeda Brust</t>
  </si>
  <si>
    <t>1 x DIGITAL ZIR (21)</t>
  </si>
  <si>
    <t>DRURY DENTAL CENTRE</t>
  </si>
  <si>
    <t>Tegan Sandefur</t>
  </si>
  <si>
    <t>2 x DIGITAL VENEER</t>
  </si>
  <si>
    <t>ABSOLUTE DENTAL ROTORUA</t>
  </si>
  <si>
    <t>Ana Wildes</t>
  </si>
  <si>
    <t>1 x IMP. CROWN (21)</t>
  </si>
  <si>
    <t>MILFORD FAMILY DENTAL</t>
  </si>
  <si>
    <t>Hunter Edmonds</t>
  </si>
  <si>
    <t>2 x IMP. CROWN (35,44)</t>
  </si>
  <si>
    <t>ANDREW TSENG</t>
  </si>
  <si>
    <t>Donita Galang</t>
  </si>
  <si>
    <t>1 x TRIOS EMAX (46)</t>
  </si>
  <si>
    <t>LIN, KIAT DR(INSPIRE DENTAL)</t>
  </si>
  <si>
    <t>Lawerence Epting</t>
  </si>
  <si>
    <t>2 x IMP. CROWN (36,37)</t>
  </si>
  <si>
    <t>Daniella Belcher</t>
  </si>
  <si>
    <t>10 x SINFONY FULL (11,12,13,14,15,16,21,22,23,24)</t>
  </si>
  <si>
    <t>SHEARER, NICK DR(LUMINO OAMARU)</t>
  </si>
  <si>
    <t>Kandice Schrimsher</t>
  </si>
  <si>
    <t>Jovan Hoops</t>
  </si>
  <si>
    <t>Barbera Carta</t>
  </si>
  <si>
    <t>Meagan Gasser</t>
  </si>
  <si>
    <t>WHITECROSS DENTAL HENDERSON</t>
  </si>
  <si>
    <t>Shemeka Vaillancourt</t>
  </si>
  <si>
    <t>RICHARD LONGBOTTOM PERIODONTISTS - REMUERA</t>
  </si>
  <si>
    <t>Elfreda Conforti</t>
  </si>
  <si>
    <t>1 x IMP. CROWN (36)</t>
  </si>
  <si>
    <t>Janiece Napoli</t>
  </si>
  <si>
    <t>Gerri Lower</t>
  </si>
  <si>
    <t>1 x IMP. PFM CROWN (27)</t>
  </si>
  <si>
    <t>SHEPHERD, DENNIS DR</t>
  </si>
  <si>
    <t>Amber Leija</t>
  </si>
  <si>
    <t>1 x IMP. CROWN (12)</t>
  </si>
  <si>
    <t>Nicola Kawakami</t>
  </si>
  <si>
    <t>2 x ZIRCONIA (36,37)</t>
  </si>
  <si>
    <t>Richard Noar</t>
  </si>
  <si>
    <t>Alistair Ferguson</t>
  </si>
  <si>
    <t>Onlay/inlay Composite</t>
  </si>
  <si>
    <t>Riverside Dental Care B.Cater</t>
  </si>
  <si>
    <t>Kevin Pepperell</t>
  </si>
  <si>
    <t>Implant Crown *Return date is subject to availability of implant componentry * PFM</t>
  </si>
  <si>
    <t>Rototuna Dental Centre, Suzanne Tonkin</t>
  </si>
  <si>
    <t>McDonald,Steph</t>
  </si>
  <si>
    <t>Waiting for parts</t>
  </si>
  <si>
    <t>Jeannie Eldreth</t>
  </si>
  <si>
    <t>1 x CONNECT ZIR (46)</t>
  </si>
  <si>
    <t>Latasha Hash</t>
  </si>
  <si>
    <t>6 x WAX UPS (11,12,13,21,22,23)</t>
  </si>
  <si>
    <t>Tatyana Kantz</t>
  </si>
  <si>
    <t>1 x EMAX (37)</t>
  </si>
  <si>
    <t>THE TOOTH COMPANY (SMALES FARM)</t>
  </si>
  <si>
    <t>China Thornton</t>
  </si>
  <si>
    <t>3 x SIRONA E-MAX (26,27,36)</t>
  </si>
  <si>
    <t>FERNANDEZ, ADRIAN DR(THE TOOTH DOCTOR)</t>
  </si>
  <si>
    <t>Flavia Friddle</t>
  </si>
  <si>
    <t>MANUKAU ROAD DENTAL</t>
  </si>
  <si>
    <t>Horace Melnyk</t>
  </si>
  <si>
    <t>1 x IMP. CROWN (46)</t>
  </si>
  <si>
    <t>GRAYSON, ANDY (SYMONDS STREET DENTAL)</t>
  </si>
  <si>
    <t>Cordia Tennyson</t>
  </si>
  <si>
    <t>Dannielle Meagher</t>
  </si>
  <si>
    <t>2 x IMP. CROWN (24,26)</t>
  </si>
  <si>
    <t>Mitch No</t>
  </si>
  <si>
    <t>1 x TRIOS EMAX (21)</t>
  </si>
  <si>
    <t>Andre Stanforth</t>
  </si>
  <si>
    <t>Levi Postma</t>
  </si>
  <si>
    <t>2 x BLEACHING TRAY 4 x WAX UPS (11,12,21,22)</t>
  </si>
  <si>
    <t>Gala Hornick</t>
  </si>
  <si>
    <t>1 x IMP. CROWN (14)</t>
  </si>
  <si>
    <t>Lola Howton</t>
  </si>
  <si>
    <t>3 x ZIRCONIA (15,16,17)</t>
  </si>
  <si>
    <t>Herminia Keithley</t>
  </si>
  <si>
    <t>1 x SP CROWN (45)</t>
  </si>
  <si>
    <t>DEWAN, MAYANK DR (HINEMOA)</t>
  </si>
  <si>
    <t>Willetta Davidson</t>
  </si>
  <si>
    <t>SECOND CHANCE CLINICS</t>
  </si>
  <si>
    <t>Tammi Lefevre</t>
  </si>
  <si>
    <t>1 x IMP. CROWN (45)</t>
  </si>
  <si>
    <t>Raven Bresler</t>
  </si>
  <si>
    <t>10 x ZIRCONIA - REMAKE</t>
  </si>
  <si>
    <t>Lurlene Maisch</t>
  </si>
  <si>
    <t>1 x ZIRCONIA (27)</t>
  </si>
  <si>
    <t>Mary Carew</t>
  </si>
  <si>
    <t>BATCHELOR-HYND, CUSHLA (LUMINO)</t>
  </si>
  <si>
    <t>Indira Gumbs</t>
  </si>
  <si>
    <t>Destiny Snead</t>
  </si>
  <si>
    <t>GHAIE, SONIKA DR(LUMINO WAIRAU PARK)</t>
  </si>
  <si>
    <t>Santo Fout</t>
  </si>
  <si>
    <t>1 x EMAX (25)</t>
  </si>
  <si>
    <t>Adrian - Tooth Dr</t>
  </si>
  <si>
    <t>Fabian Straube</t>
  </si>
  <si>
    <t>Philippa Corcoran</t>
  </si>
  <si>
    <t>Diane Romley</t>
  </si>
  <si>
    <t>Devon Rutz-Coveney...Second Chance Clinics Ltd</t>
  </si>
  <si>
    <t>Bruce Clarke</t>
  </si>
  <si>
    <t>Mrs Mary Rudge</t>
  </si>
  <si>
    <t>Call us to prebook other types of work on 09 478 3373 Call us to prebook other types of work on 09 478 3373</t>
  </si>
  <si>
    <t>Not Standard Description Type</t>
  </si>
  <si>
    <t>HIDETERU MIYOSHI</t>
  </si>
  <si>
    <t>Dr Saud Ibrahi Greenlane Dental</t>
  </si>
  <si>
    <t>Falah Swadi</t>
  </si>
  <si>
    <t>Bridge (inc. Maryland bridge) Zirconia</t>
  </si>
  <si>
    <t>Jinny Smallwood</t>
  </si>
  <si>
    <t>3 x NP CROWN (23,24,25)</t>
  </si>
  <si>
    <t>Cheree Newburn</t>
  </si>
  <si>
    <t>PEART, ROSALIND DR</t>
  </si>
  <si>
    <t>Effie Lover</t>
  </si>
  <si>
    <t>1 x WAX UPS 1 x CLEAR MATRIX (21)</t>
  </si>
  <si>
    <t>Dorine Eggers</t>
  </si>
  <si>
    <t>Kathyrn Gierlach</t>
  </si>
  <si>
    <t>1 x DIGITAL ZIR (26)</t>
  </si>
  <si>
    <t>Gerald Isom</t>
  </si>
  <si>
    <t>1 x TRIOS ZIR (13)</t>
  </si>
  <si>
    <t>AVALON DENTAL</t>
  </si>
  <si>
    <t>Tomasa Tindel</t>
  </si>
  <si>
    <t>2 x IMP. CROWN (12,22)</t>
  </si>
  <si>
    <t>Chu Enoch</t>
  </si>
  <si>
    <t>10 x TRIOS ZIR 2 x IMP. CROWN (11,12,13,14,15,16,21,22,23,24,45,46)</t>
  </si>
  <si>
    <t>KUMEU DENTAL (NASH IBRAHIM)</t>
  </si>
  <si>
    <t>Lizeth Anding</t>
  </si>
  <si>
    <t>6 x EMAX VENEER (11,12,13,21,22,23)</t>
  </si>
  <si>
    <t>Leonel Vang</t>
  </si>
  <si>
    <t>1 x SP CROWN (25)</t>
  </si>
  <si>
    <t>Iva Tu</t>
  </si>
  <si>
    <t>Min Krieger</t>
  </si>
  <si>
    <t>1 x ZENOSTAR (16)</t>
  </si>
  <si>
    <t>Haydee Stamm</t>
  </si>
  <si>
    <t>1 x TRIOS ZIR (46)</t>
  </si>
  <si>
    <t>Alissa Muntz</t>
  </si>
  <si>
    <t>1 x ZENOSTAR (46)</t>
  </si>
  <si>
    <t>WILL, BRENT DR(THE DENTAL EXPERTS)</t>
  </si>
  <si>
    <t>Loyd Vangundy</t>
  </si>
  <si>
    <t>BARNES, TAYNE (COAST)</t>
  </si>
  <si>
    <t>Verline Comiskey</t>
  </si>
  <si>
    <t>Jerome Reasor</t>
  </si>
  <si>
    <t>1 x ZIRCONIA (23)</t>
  </si>
  <si>
    <t>PLASTER ROOM</t>
  </si>
  <si>
    <t>Lashanda Frutos</t>
  </si>
  <si>
    <t>Micah Mehl</t>
  </si>
  <si>
    <t>2 x SP CROWN (26,27)</t>
  </si>
  <si>
    <t>WHITECROSS DENTAL ST LUKES</t>
  </si>
  <si>
    <t>Deloris Blaisdell</t>
  </si>
  <si>
    <t>2 x EMAX (26,27)</t>
  </si>
  <si>
    <t>CAROLINE DE WET</t>
  </si>
  <si>
    <t>Sherlyn Arruda</t>
  </si>
  <si>
    <t>Jonatan Yeow - Focus 32 Dental</t>
  </si>
  <si>
    <t>Kelly Rae</t>
  </si>
  <si>
    <t>Implant Crown *Return date is subject to availability of implant componentry * Emax</t>
  </si>
  <si>
    <t>Chris Ferreira</t>
  </si>
  <si>
    <t>Peggy Ferreira</t>
  </si>
  <si>
    <t>Rosalind Peart, Cambridge Dental Practice</t>
  </si>
  <si>
    <t>Graham Lewis</t>
  </si>
  <si>
    <t>Dr Saud Ibrahim</t>
  </si>
  <si>
    <t>Khalida Baba</t>
  </si>
  <si>
    <t>Howard Aitchison</t>
  </si>
  <si>
    <t>Belinda Hsu, Coast Dental</t>
  </si>
  <si>
    <t>Kevin Johnston</t>
  </si>
  <si>
    <t>Implant Crown *Return date is subject to availability of implant componentry * Zirconia</t>
  </si>
  <si>
    <t>Barbara McLellan</t>
  </si>
  <si>
    <t>Denise Greenwood</t>
  </si>
  <si>
    <t>Amanda Vosper</t>
  </si>
  <si>
    <t>Crown Call us to prebook other types of work on 09 478 3373</t>
  </si>
  <si>
    <t>riana clarke</t>
  </si>
  <si>
    <t>lesley wheatley</t>
  </si>
  <si>
    <t>Talha Gul; Greenhithe Dental</t>
  </si>
  <si>
    <t>John Lundmark</t>
  </si>
  <si>
    <t>David Corcoran Woodward Dental</t>
  </si>
  <si>
    <t>Alan Hook</t>
  </si>
  <si>
    <t>Carol Wan</t>
  </si>
  <si>
    <t>Jenifer Kong Focus 32 Dental</t>
  </si>
  <si>
    <t>Janet Amey</t>
  </si>
  <si>
    <t>Robert Crockett</t>
  </si>
  <si>
    <t>Omar Abed-Ali First Dental</t>
  </si>
  <si>
    <t>Abhinav Gujuka</t>
  </si>
  <si>
    <t>Dr Jonathan Yeow, Focus 32 Dental</t>
  </si>
  <si>
    <t>Nicole Hyland</t>
  </si>
  <si>
    <t>Louisa Fiorita</t>
  </si>
  <si>
    <t>Chandra Wooden</t>
  </si>
  <si>
    <t>1 x IMP. CROWN (22)</t>
  </si>
  <si>
    <t>Lavonia Augustine</t>
  </si>
  <si>
    <t>1 x ZIRCONIA (22)</t>
  </si>
  <si>
    <t>Harry Scholz</t>
  </si>
  <si>
    <t>Dino Sproull</t>
  </si>
  <si>
    <t>2 x IMP. CROWN (26,36)</t>
  </si>
  <si>
    <t>Juliet Maguire</t>
  </si>
  <si>
    <t>2 x EMAX VENEER (11,21)</t>
  </si>
  <si>
    <t>STEHBENS, HELEN DR</t>
  </si>
  <si>
    <t>Natosha Salem</t>
  </si>
  <si>
    <t>Mokoia Rd Dental</t>
  </si>
  <si>
    <t>Yang Chu</t>
  </si>
  <si>
    <t>Jo Milne, Wanaka Dental, 123 Totara Terrace,WANAKA</t>
  </si>
  <si>
    <t>Alex Smith age 33</t>
  </si>
  <si>
    <t>Natalia Dmitrieva &amp; Westgate Dental</t>
  </si>
  <si>
    <t>Adel Rakhimov</t>
  </si>
  <si>
    <t>Jeremy Porter</t>
  </si>
  <si>
    <t>Carrie Carlon</t>
  </si>
  <si>
    <t>Joycelyn Drysdale</t>
  </si>
  <si>
    <t>3 x IMP. CROWN (11,12,21)</t>
  </si>
  <si>
    <t>Ines Yim</t>
  </si>
  <si>
    <t>2 x TRIOS EMAX (13,14)</t>
  </si>
  <si>
    <t>Kandice Mickelsen</t>
  </si>
  <si>
    <t>2 x NP CROWN (21,22)</t>
  </si>
  <si>
    <t>Elba Michelle</t>
  </si>
  <si>
    <t>Leonia Borelli</t>
  </si>
  <si>
    <t>1 x IMP. CROWN (34)</t>
  </si>
  <si>
    <t>Cyndy Zaragosa</t>
  </si>
  <si>
    <t>1 x IMP. CROWN (26)</t>
  </si>
  <si>
    <t>Raina Califano</t>
  </si>
  <si>
    <t>2 x SP CROWN (45,46)</t>
  </si>
  <si>
    <t>NAUDE, JOHAN DR</t>
  </si>
  <si>
    <t>Romana Cincotta</t>
  </si>
  <si>
    <t>4 x EMAX (11,12,21,22)</t>
  </si>
  <si>
    <t>Tom Lu</t>
  </si>
  <si>
    <t>Michelle Youngs</t>
  </si>
  <si>
    <t>JOHNSTON, KARL (SYMONDS STREET DENTAL)</t>
  </si>
  <si>
    <t>Myung Shimer</t>
  </si>
  <si>
    <t>J franks Sunset Dental Care</t>
  </si>
  <si>
    <t>Annemarie McCambridge</t>
  </si>
  <si>
    <t>Onlay/inlay Emax</t>
  </si>
  <si>
    <t>John Wright Aesthetic Dentistry</t>
  </si>
  <si>
    <t>Judi Priestley</t>
  </si>
  <si>
    <t>Andrea Clarke - Milford Dentists</t>
  </si>
  <si>
    <t>Marney Kells</t>
  </si>
  <si>
    <t>Jonathan Franks Sunset Dental Care</t>
  </si>
  <si>
    <t>Christina Taylor</t>
  </si>
  <si>
    <t>Firas Adheem, Gentle Dental Cambridge</t>
  </si>
  <si>
    <t>Rachel Coxhead</t>
  </si>
  <si>
    <t>Allan Tan/Dent1st</t>
  </si>
  <si>
    <t>Ken Maravilla</t>
  </si>
  <si>
    <t>Call us to prebook other types of work on 09 478 3373 Not Sure</t>
  </si>
  <si>
    <t>Johan van Rooyen Dental Studio 114</t>
  </si>
  <si>
    <t>Alwyn Jones</t>
  </si>
  <si>
    <t>Richard Otley, Phoenix House Dental Centre</t>
  </si>
  <si>
    <t>Grigor Wilkie</t>
  </si>
  <si>
    <t>Dr Firas Adheem at Gentle Dental Cambrige</t>
  </si>
  <si>
    <t>Nicola Noble</t>
  </si>
  <si>
    <t>Madelize Bekker</t>
  </si>
  <si>
    <t>Jayna Whitcomb</t>
  </si>
  <si>
    <t>1 x EMAX VENEER (21)</t>
  </si>
  <si>
    <t>Marybelle Tharpe</t>
  </si>
  <si>
    <t>INTEGRATIVE DENTAL MEDICINE LTD.</t>
  </si>
  <si>
    <t>Felica Lacaze</t>
  </si>
  <si>
    <t>Robbie Brown</t>
  </si>
  <si>
    <t>Cheryl Greenwood</t>
  </si>
  <si>
    <t>Tom Lu - TTSL Ltd</t>
  </si>
  <si>
    <t>Lauren Norris</t>
  </si>
  <si>
    <t>Barbara Mclellan</t>
  </si>
  <si>
    <t>Rototuna Dental Centre, Dr.Suzanne Tonkin</t>
  </si>
  <si>
    <t>Graeme Denton</t>
  </si>
  <si>
    <t>jd patel dental surgery</t>
  </si>
  <si>
    <t>Tracey Segedin</t>
  </si>
  <si>
    <t>Madeline Mann</t>
  </si>
  <si>
    <t>Implant Bridge *Return date is subject to availability of implant componentry* Not Sure</t>
  </si>
  <si>
    <t>Sam Darling</t>
  </si>
  <si>
    <t>Hill,Heather</t>
  </si>
  <si>
    <t>Dr Saud Ibrahim Greenlan Dental</t>
  </si>
  <si>
    <t>Maria Georgis</t>
  </si>
  <si>
    <t>Dr Saud Ibrahim Greenlane Dental</t>
  </si>
  <si>
    <t>Hanan Abulaila</t>
  </si>
  <si>
    <t>Dr Saud Ibrahim Greenlane</t>
  </si>
  <si>
    <t>Rosa Shlemon</t>
  </si>
  <si>
    <t>Marius van Staden,Richmond Dental</t>
  </si>
  <si>
    <t>Mr. Nicolaas Boote</t>
  </si>
  <si>
    <t>QUINLAN, REBECCA DR(LANGSTONE CLINIC)</t>
  </si>
  <si>
    <t>Werner Ketron</t>
  </si>
  <si>
    <t>2 x IMP. CROWN (15,36)</t>
  </si>
  <si>
    <t>YOUNG, ALLAN (BROADWAY)</t>
  </si>
  <si>
    <t>Gwendolyn Griffis</t>
  </si>
  <si>
    <t>1 x IMP. PFM CROWN (45)</t>
  </si>
  <si>
    <t>WM DENTAL</t>
  </si>
  <si>
    <t>Darby Shenkel</t>
  </si>
  <si>
    <t>1 x IMP. CROWN (31)</t>
  </si>
  <si>
    <t>Dr Karl Johnston - Symonds Street Dental</t>
  </si>
  <si>
    <t>Nina Liu</t>
  </si>
  <si>
    <t>Implant Crown *Return date is subject to availability of implant componentry * Metal/Gold</t>
  </si>
  <si>
    <t>Ian McCormick</t>
  </si>
  <si>
    <t>Irene Scrivener</t>
  </si>
  <si>
    <t>AC LIntzen, Lumino Dinsdale Hamilton</t>
  </si>
  <si>
    <t>Lauren Mills</t>
  </si>
  <si>
    <t>Steven Gray - Capsite Dental Ltd</t>
  </si>
  <si>
    <t>Bruce Andrews</t>
  </si>
  <si>
    <t>Jubran,Naddaf</t>
  </si>
  <si>
    <t>Jonathan Yeow - Focus 32 Dental</t>
  </si>
  <si>
    <t>Gaynor Barker</t>
  </si>
  <si>
    <t>Roz</t>
  </si>
  <si>
    <t>Loma Latu</t>
  </si>
  <si>
    <t>Veneer Not Sure</t>
  </si>
  <si>
    <t>Marah Majeed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</si>
</sst>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7" formatCode="dd/mm/yy"/>
    <numFmt numFmtId="168" formatCode="dddd\,\ d\ mmmm"/>
    <numFmt numFmtId="169" formatCode="dd\ mmm"/>
    <numFmt numFmtId="170" formatCode="ddd\ d"/>
  </numFmts>
  <fonts count="7">
    <font>
      <sz val="11"/>
      <color theme="1"/>
      <name val="Calibri"/>
      <family val="2"/>
      <scheme val="minor"/>
    </font>
    <font>
      <sz val="26"/>
      <name val="Calibri"/>
      <family val="2"/>
    </font>
    <font>
      <sz val="27"/>
      <name val="Phosphate-Inline"/>
    </font>
    <font>
      <sz val="13"/>
      <name val="HelveticaNeue-Bold"/>
    </font>
    <font>
      <sz val="14"/>
      <name val="HelveticaNeue"/>
    </font>
    <font>
      <i/>
      <sz val="14"/>
      <color rgb="FFACACAC"/>
      <name val="HelveticaNeue"/>
    </font>
    <font>
      <sz val="14"/>
      <color rgb="FFACACAC"/>
      <name val="HelveticaNe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ck">
        <color rgb="FF000001"/>
      </top>
      <bottom style="thin">
        <color rgb="FF000001"/>
      </bottom>
      <diagonal/>
    </border>
    <border>
      <left/>
      <right/>
      <top style="thick">
        <color rgb="FF000001"/>
      </top>
      <bottom style="thin">
        <color rgb="FF000001"/>
      </bottom>
      <diagonal/>
    </border>
    <border>
      <left/>
      <right style="thin">
        <color rgb="FFAAAAAA"/>
      </right>
      <top style="thick">
        <color rgb="FF000001"/>
      </top>
      <bottom style="thin">
        <color rgb="FF00000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top"/>
    </xf>
    <xf numFmtId="169" fontId="2" fillId="0" borderId="0" xfId="0" applyNumberFormat="1" applyFont="1" applyAlignment="1">
      <alignment vertical="top"/>
    </xf>
    <xf numFmtId="170" fontId="3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Border="1"/>
    <xf numFmtId="1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5" xfId="0" applyBorder="1"/>
    <xf numFmtId="0" fontId="4" fillId="0" borderId="6" xfId="0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167" fontId="0" fillId="0" borderId="0" xfId="0" applyNumberFormat="1"/>
    <xf numFmtId="168" fontId="1" fillId="0" borderId="0" xfId="0" applyNumberFormat="1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51">
    <dxf>
      <fill>
        <patternFill>
          <fgColor rgb="FFFFF8D6"/>
          <bgColor rgb="FFFFF8D6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FFEAEC"/>
          <bgColor rgb="FFFFEAEC"/>
        </patternFill>
      </fill>
    </dxf>
    <dxf>
      <fill>
        <patternFill>
          <fgColor rgb="FFFFF8D6"/>
          <bgColor rgb="FFFFF8D6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FFEAEC"/>
          <bgColor rgb="FFFFEAEC"/>
        </patternFill>
      </fill>
    </dxf>
    <dxf>
      <fill>
        <patternFill>
          <fgColor rgb="FFFFF8D6"/>
          <bgColor rgb="FFFFF8D6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FFEAEC"/>
          <bgColor rgb="FFFFEAEC"/>
        </patternFill>
      </fill>
    </dxf>
    <dxf>
      <fill>
        <patternFill>
          <fgColor rgb="FFFFF8D6"/>
          <bgColor rgb="FFFFF8D6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FFEAEC"/>
          <bgColor rgb="FFFFEAEC"/>
        </patternFill>
      </fill>
    </dxf>
    <dxf>
      <fill>
        <patternFill>
          <fgColor rgb="FFFFF8D6"/>
          <bgColor rgb="FFFFF8D6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FFEAEC"/>
          <bgColor rgb="FFFFEAEC"/>
        </patternFill>
      </fill>
    </dxf>
    <dxf>
      <fill>
        <patternFill>
          <fgColor rgb="FFFFF8D6"/>
          <bgColor rgb="FFFFF8D6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FFEAEC"/>
          <bgColor rgb="FFFFEAEC"/>
        </patternFill>
      </fill>
    </dxf>
    <dxf>
      <fill>
        <patternFill>
          <fgColor rgb="FFFFF8D6"/>
          <bgColor rgb="FFFFF8D6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FFEAEC"/>
          <bgColor rgb="FFFFEAEC"/>
        </patternFill>
      </fill>
    </dxf>
    <dxf>
      <fill>
        <patternFill>
          <fgColor rgb="FFFFF8D6"/>
          <bgColor rgb="FFFFF8D6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FFEAEC"/>
          <bgColor rgb="FFFFEAEC"/>
        </patternFill>
      </fill>
    </dxf>
    <dxf>
      <fill>
        <patternFill>
          <fgColor rgb="FFFFF8D6"/>
          <bgColor rgb="FFFFF8D6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FFEAEC"/>
          <bgColor rgb="FFFFEAEC"/>
        </patternFill>
      </fill>
    </dxf>
    <dxf>
      <fill>
        <patternFill>
          <fgColor rgb="FFFFF8D6"/>
          <bgColor rgb="FFFFF8D6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FFEAEC"/>
          <bgColor rgb="FFFFEAEC"/>
        </patternFill>
      </fill>
    </dxf>
    <dxf>
      <fill>
        <patternFill>
          <fgColor rgb="FFFFF8D6"/>
          <bgColor rgb="FFFFF8D6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FFEAEC"/>
          <bgColor rgb="FFFFEAEC"/>
        </patternFill>
      </fill>
    </dxf>
    <dxf>
      <fill>
        <patternFill>
          <fgColor rgb="FFFFF8D6"/>
          <bgColor rgb="FFFFF8D6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FFEAEC"/>
          <bgColor rgb="FFFFEAEC"/>
        </patternFill>
      </fill>
    </dxf>
    <dxf>
      <fill>
        <patternFill>
          <fgColor rgb="FFFFF8D6"/>
          <bgColor rgb="FFFFF8D6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FFEAEC"/>
          <bgColor rgb="FFFFEAEC"/>
        </patternFill>
      </fill>
    </dxf>
    <dxf>
      <fill>
        <patternFill>
          <fgColor rgb="FFFFF8D6"/>
          <bgColor rgb="FFFFF8D6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FFEAEC"/>
          <bgColor rgb="FFFFEAEC"/>
        </patternFill>
      </fill>
    </dxf>
    <dxf>
      <fill>
        <patternFill>
          <fgColor rgb="FFFFF8D6"/>
          <bgColor rgb="FFFFF8D6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FFEAEC"/>
          <bgColor rgb="FFFFEAEC"/>
        </patternFill>
      </fill>
    </dxf>
    <dxf>
      <fill>
        <patternFill>
          <fgColor rgb="FFFFF8D6"/>
          <bgColor rgb="FFFFF8D6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FFEAEC"/>
          <bgColor rgb="FFFFEAEC"/>
        </patternFill>
      </fill>
    </dxf>
    <dxf>
      <font>
        <color rgb="FFC0000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"/>
  <sheetViews>
    <sheetView zoomScale="81" workbookViewId="0">
      <selection activeCell="E8" sqref="E8"/>
    </sheetView>
  </sheetViews>
  <sheetFormatPr baseColWidth="10" defaultColWidth="8.83203125" defaultRowHeight="15"/>
  <cols>
    <col min="1" max="1" width="2.6640625" customWidth="1"/>
    <col min="2" max="2" width="10" customWidth="1"/>
    <col min="4" max="4" width="2.6640625" customWidth="1"/>
    <col min="6" max="6" width="46" customWidth="1"/>
    <col min="8" max="8" width="2.6640625" customWidth="1"/>
  </cols>
  <sheetData>
    <row r="1" spans="2:9" ht="55" customHeight="1">
      <c r="B1" s="1" t="s">
        <v>0</v>
      </c>
      <c r="F1" s="2">
        <f ca="1">TODAY()</f>
        <v>44391</v>
      </c>
    </row>
    <row r="2" spans="2:9" ht="42" customHeight="1">
      <c r="B2" s="3">
        <f>'-1'!A1</f>
        <v>44390</v>
      </c>
      <c r="C2" s="4">
        <f>'-1'!C32</f>
        <v>29.5</v>
      </c>
      <c r="D2" s="5" t="s">
        <v>1</v>
      </c>
      <c r="E2" s="6">
        <f>'-1'!D1</f>
        <v>27</v>
      </c>
      <c r="F2" s="7"/>
      <c r="G2" s="8">
        <f>SUM(C2:C2)</f>
        <v>29.5</v>
      </c>
      <c r="H2" s="9" t="s">
        <v>1</v>
      </c>
      <c r="I2" s="10">
        <f>SUM(E2:E2)</f>
        <v>27</v>
      </c>
    </row>
    <row r="3" spans="2:9" ht="42" customHeight="1">
      <c r="B3" s="3">
        <f>'1'!A1</f>
        <v>44392</v>
      </c>
      <c r="C3" s="4">
        <f>'1'!C40</f>
        <v>36.5</v>
      </c>
      <c r="D3" s="5" t="s">
        <v>1</v>
      </c>
      <c r="E3" s="6">
        <f>'1'!D1</f>
        <v>27</v>
      </c>
      <c r="F3" s="7"/>
      <c r="G3" s="8">
        <f>SUM(C2:C3)</f>
        <v>66</v>
      </c>
      <c r="H3" s="9" t="s">
        <v>1</v>
      </c>
      <c r="I3" s="10">
        <f>SUM(E2:E3)</f>
        <v>54</v>
      </c>
    </row>
    <row r="4" spans="2:9" ht="42" customHeight="1">
      <c r="B4" s="3">
        <f>'2'!A1</f>
        <v>44393</v>
      </c>
      <c r="C4" s="4">
        <f>'2'!C29</f>
        <v>29.5</v>
      </c>
      <c r="D4" s="5" t="s">
        <v>1</v>
      </c>
      <c r="E4" s="6">
        <f>'2'!D1</f>
        <v>27</v>
      </c>
      <c r="F4" s="7"/>
      <c r="G4" s="8">
        <f>SUM(C2:C4)</f>
        <v>95.5</v>
      </c>
      <c r="H4" s="9" t="s">
        <v>1</v>
      </c>
      <c r="I4" s="10">
        <f>SUM(E2:E4)</f>
        <v>81</v>
      </c>
    </row>
    <row r="5" spans="2:9" ht="42" customHeight="1">
      <c r="B5" s="3">
        <f>'3'!A1</f>
        <v>44396</v>
      </c>
      <c r="C5" s="4">
        <f>'3'!C41</f>
        <v>35.25</v>
      </c>
      <c r="D5" s="5" t="s">
        <v>1</v>
      </c>
      <c r="E5" s="6">
        <f>'3'!D1</f>
        <v>34</v>
      </c>
      <c r="F5" s="7"/>
      <c r="G5" s="8">
        <f>SUM(C2:C5)</f>
        <v>130.75</v>
      </c>
      <c r="H5" s="9" t="s">
        <v>1</v>
      </c>
      <c r="I5" s="10">
        <f>SUM(E2:E5)</f>
        <v>115</v>
      </c>
    </row>
    <row r="6" spans="2:9" ht="42" customHeight="1">
      <c r="B6" s="3">
        <f>'4'!A1</f>
        <v>44397</v>
      </c>
      <c r="C6" s="4">
        <f>'4'!C37</f>
        <v>34</v>
      </c>
      <c r="D6" s="5" t="s">
        <v>1</v>
      </c>
      <c r="E6" s="6">
        <f>'4'!D1</f>
        <v>34</v>
      </c>
      <c r="F6" s="7"/>
      <c r="G6" s="8">
        <f>SUM(C2:C6)</f>
        <v>164.75</v>
      </c>
      <c r="H6" s="9" t="s">
        <v>1</v>
      </c>
      <c r="I6" s="10">
        <f>SUM(E2:E6)</f>
        <v>149</v>
      </c>
    </row>
    <row r="7" spans="2:9" ht="42" customHeight="1">
      <c r="B7" s="3">
        <f>'5'!A1</f>
        <v>44398</v>
      </c>
      <c r="C7" s="4">
        <f>'5'!C27</f>
        <v>30.5</v>
      </c>
      <c r="D7" s="5" t="s">
        <v>1</v>
      </c>
      <c r="E7" s="6">
        <f>'5'!D1</f>
        <v>28</v>
      </c>
      <c r="F7" s="7"/>
      <c r="G7" s="8">
        <f>SUM(C2:C7)</f>
        <v>195.25</v>
      </c>
      <c r="H7" s="9" t="s">
        <v>1</v>
      </c>
      <c r="I7" s="10">
        <f>SUM(E2:E7)</f>
        <v>177</v>
      </c>
    </row>
    <row r="8" spans="2:9" ht="42" customHeight="1">
      <c r="B8" s="3">
        <f>'6'!A1</f>
        <v>44399</v>
      </c>
      <c r="C8" s="4">
        <f>'6'!C34</f>
        <v>31.5</v>
      </c>
      <c r="D8" s="5" t="s">
        <v>1</v>
      </c>
      <c r="E8" s="6">
        <f>'6'!D1</f>
        <v>34</v>
      </c>
      <c r="F8" s="7"/>
      <c r="G8" s="8">
        <f>SUM(C2:C8)</f>
        <v>226.75</v>
      </c>
      <c r="H8" s="9" t="s">
        <v>1</v>
      </c>
      <c r="I8" s="10">
        <f>SUM(E2:E8)</f>
        <v>211</v>
      </c>
    </row>
    <row r="9" spans="2:9" ht="42" customHeight="1">
      <c r="B9" s="3">
        <f>'7'!A1</f>
        <v>44400</v>
      </c>
      <c r="C9" s="4">
        <f>'7'!C44</f>
        <v>48</v>
      </c>
      <c r="D9" s="5" t="s">
        <v>1</v>
      </c>
      <c r="E9" s="6">
        <f>'7'!D1</f>
        <v>29</v>
      </c>
      <c r="F9" s="7"/>
      <c r="G9" s="8">
        <f>SUM(C2:C9)</f>
        <v>274.75</v>
      </c>
      <c r="H9" s="9" t="s">
        <v>1</v>
      </c>
      <c r="I9" s="10">
        <f>SUM(E2:E9)</f>
        <v>240</v>
      </c>
    </row>
    <row r="10" spans="2:9" ht="42" customHeight="1">
      <c r="B10" s="3">
        <f>'8'!A1</f>
        <v>44403</v>
      </c>
      <c r="C10" s="4">
        <f>'8'!C17</f>
        <v>12</v>
      </c>
      <c r="D10" s="5" t="s">
        <v>1</v>
      </c>
      <c r="E10" s="6">
        <f>'8'!D1</f>
        <v>34</v>
      </c>
      <c r="F10" s="7"/>
      <c r="G10" s="8">
        <f>SUM(C2:C10)</f>
        <v>286.75</v>
      </c>
      <c r="H10" s="9" t="s">
        <v>1</v>
      </c>
      <c r="I10" s="10">
        <f>SUM(E2:E10)</f>
        <v>274</v>
      </c>
    </row>
    <row r="11" spans="2:9" ht="42" customHeight="1">
      <c r="B11" s="3">
        <f>'9'!A1</f>
        <v>44404</v>
      </c>
      <c r="C11" s="4">
        <f>'9'!C16</f>
        <v>18.5</v>
      </c>
      <c r="D11" s="5" t="s">
        <v>1</v>
      </c>
      <c r="E11" s="6">
        <f>'9'!D1</f>
        <v>34</v>
      </c>
      <c r="F11" s="7"/>
      <c r="G11" s="8">
        <f>SUM(C2:C11)</f>
        <v>305.25</v>
      </c>
      <c r="H11" s="9" t="s">
        <v>1</v>
      </c>
      <c r="I11" s="10">
        <f>SUM(E2:E11)</f>
        <v>308</v>
      </c>
    </row>
    <row r="12" spans="2:9" ht="42" customHeight="1">
      <c r="B12" s="3">
        <f>'10'!A1</f>
        <v>44405</v>
      </c>
      <c r="C12" s="4">
        <f>'10'!C17</f>
        <v>16</v>
      </c>
      <c r="D12" s="5" t="s">
        <v>1</v>
      </c>
      <c r="E12" s="6">
        <f>'10'!D1</f>
        <v>28</v>
      </c>
      <c r="F12" s="7"/>
      <c r="G12" s="8">
        <f>SUM(C2:C12)</f>
        <v>321.25</v>
      </c>
      <c r="H12" s="9" t="s">
        <v>1</v>
      </c>
      <c r="I12" s="10">
        <f>SUM(E2:E12)</f>
        <v>336</v>
      </c>
    </row>
    <row r="13" spans="2:9" ht="42" customHeight="1">
      <c r="B13" s="3">
        <f>'11'!A1</f>
        <v>44406</v>
      </c>
      <c r="C13" s="4">
        <f>'11'!C16</f>
        <v>10</v>
      </c>
      <c r="D13" s="5" t="s">
        <v>1</v>
      </c>
      <c r="E13" s="6">
        <f>'11'!D1</f>
        <v>34</v>
      </c>
      <c r="F13" s="7"/>
      <c r="G13" s="8">
        <f>SUM(C2:C13)</f>
        <v>331.25</v>
      </c>
      <c r="H13" s="9" t="s">
        <v>1</v>
      </c>
      <c r="I13" s="10">
        <f>SUM(E2:E13)</f>
        <v>370</v>
      </c>
    </row>
    <row r="14" spans="2:9" ht="42" customHeight="1">
      <c r="B14" s="3">
        <f>'12'!A1</f>
        <v>44407</v>
      </c>
      <c r="C14" s="4">
        <f>'12'!C13</f>
        <v>10.5</v>
      </c>
      <c r="D14" s="5" t="s">
        <v>1</v>
      </c>
      <c r="E14" s="6">
        <f>'12'!D1</f>
        <v>23</v>
      </c>
      <c r="F14" s="7"/>
      <c r="G14" s="8">
        <f>SUM(C2:C14)</f>
        <v>341.75</v>
      </c>
      <c r="H14" s="9" t="s">
        <v>1</v>
      </c>
      <c r="I14" s="10">
        <f>SUM(E2:E14)</f>
        <v>393</v>
      </c>
    </row>
    <row r="15" spans="2:9" ht="42" customHeight="1">
      <c r="B15" s="3">
        <f>'13'!A1</f>
        <v>44410</v>
      </c>
      <c r="C15" s="4">
        <f>'13'!C13</f>
        <v>12.5</v>
      </c>
      <c r="D15" s="5" t="s">
        <v>1</v>
      </c>
      <c r="E15" s="6">
        <f>'13'!D1</f>
        <v>28</v>
      </c>
      <c r="F15" s="7"/>
      <c r="G15" s="8">
        <f>SUM(C2:C15)</f>
        <v>354.25</v>
      </c>
      <c r="H15" s="9" t="s">
        <v>1</v>
      </c>
      <c r="I15" s="10">
        <f>SUM(E2:E15)</f>
        <v>421</v>
      </c>
    </row>
    <row r="16" spans="2:9" ht="42" customHeight="1">
      <c r="B16" s="3">
        <f>'15'!A1</f>
        <v>44412</v>
      </c>
      <c r="C16" s="4">
        <f>'15'!C11</f>
        <v>9</v>
      </c>
      <c r="D16" s="5" t="s">
        <v>1</v>
      </c>
      <c r="E16" s="6">
        <f>'15'!D1</f>
        <v>28</v>
      </c>
      <c r="F16" s="7"/>
      <c r="G16" s="8">
        <f>SUM(C2:C16)</f>
        <v>363.25</v>
      </c>
      <c r="H16" s="9" t="s">
        <v>1</v>
      </c>
      <c r="I16" s="10">
        <f>SUM(E2:E16)</f>
        <v>449</v>
      </c>
    </row>
    <row r="17" spans="2:6" ht="35" customHeight="1">
      <c r="B17" s="11"/>
      <c r="C17" s="12">
        <f>SUM(C2:C16)</f>
        <v>363.25</v>
      </c>
      <c r="D17" s="13" t="s">
        <v>1</v>
      </c>
      <c r="E17" s="14">
        <f>SUM(E2:E16)</f>
        <v>449</v>
      </c>
      <c r="F17" s="15"/>
    </row>
  </sheetData>
  <conditionalFormatting sqref="C2:E16">
    <cfRule type="expression" dxfId="50" priority="1">
      <formula>$C2&gt;=$E2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/>
  </sheetViews>
  <sheetFormatPr baseColWidth="10" defaultColWidth="8.83203125" defaultRowHeight="15"/>
  <cols>
    <col min="1" max="1" width="9" customWidth="1"/>
    <col min="2" max="2" width="24" customWidth="1"/>
    <col min="3" max="3" width="22" customWidth="1"/>
    <col min="4" max="4" width="26" customWidth="1"/>
    <col min="5" max="5" width="5" customWidth="1"/>
    <col min="6" max="6" width="17" customWidth="1"/>
    <col min="7" max="7" width="3" customWidth="1"/>
    <col min="8" max="8" width="10" customWidth="1"/>
  </cols>
  <sheetData>
    <row r="1" spans="1:8" ht="43" customHeight="1">
      <c r="A1" s="18">
        <v>44390</v>
      </c>
      <c r="B1" s="19"/>
      <c r="C1" s="19"/>
      <c r="D1" s="16">
        <v>27</v>
      </c>
      <c r="H1" s="17">
        <v>44391.729166666657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113617</v>
      </c>
      <c r="B3" t="s">
        <v>10</v>
      </c>
      <c r="C3" t="s">
        <v>11</v>
      </c>
      <c r="D3" t="s">
        <v>12</v>
      </c>
      <c r="E3">
        <v>0.5</v>
      </c>
      <c r="F3" t="s">
        <v>13</v>
      </c>
      <c r="G3">
        <v>0</v>
      </c>
      <c r="H3" s="17">
        <v>44392</v>
      </c>
    </row>
    <row r="4" spans="1:8">
      <c r="A4">
        <v>113959</v>
      </c>
      <c r="B4" t="s">
        <v>14</v>
      </c>
      <c r="C4" t="s">
        <v>15</v>
      </c>
      <c r="D4" t="s">
        <v>16</v>
      </c>
      <c r="E4">
        <v>0.5</v>
      </c>
      <c r="F4" t="s">
        <v>17</v>
      </c>
      <c r="G4">
        <v>-2</v>
      </c>
      <c r="H4" s="17">
        <v>44393.625</v>
      </c>
    </row>
    <row r="5" spans="1:8">
      <c r="A5">
        <v>111710</v>
      </c>
      <c r="B5" t="s">
        <v>18</v>
      </c>
      <c r="C5" t="s">
        <v>19</v>
      </c>
      <c r="D5" t="s">
        <v>20</v>
      </c>
      <c r="E5">
        <v>1</v>
      </c>
      <c r="F5" t="s">
        <v>21</v>
      </c>
      <c r="G5">
        <v>-1</v>
      </c>
      <c r="H5" s="17">
        <v>44393.5</v>
      </c>
    </row>
    <row r="6" spans="1:8">
      <c r="A6">
        <v>113270</v>
      </c>
      <c r="B6" t="s">
        <v>22</v>
      </c>
      <c r="C6" t="s">
        <v>23</v>
      </c>
      <c r="D6" t="s">
        <v>24</v>
      </c>
      <c r="E6">
        <v>4</v>
      </c>
      <c r="F6" t="s">
        <v>25</v>
      </c>
      <c r="G6">
        <v>-3</v>
      </c>
      <c r="H6" s="17">
        <v>44393</v>
      </c>
    </row>
    <row r="7" spans="1:8">
      <c r="A7">
        <v>113281</v>
      </c>
      <c r="B7" t="s">
        <v>26</v>
      </c>
      <c r="C7" t="s">
        <v>27</v>
      </c>
      <c r="D7" t="s">
        <v>28</v>
      </c>
      <c r="E7">
        <v>1</v>
      </c>
      <c r="F7" t="s">
        <v>29</v>
      </c>
      <c r="G7">
        <v>-2</v>
      </c>
      <c r="H7" s="17">
        <v>44396</v>
      </c>
    </row>
    <row r="8" spans="1:8">
      <c r="A8">
        <v>113402</v>
      </c>
      <c r="B8" t="s">
        <v>30</v>
      </c>
      <c r="C8" t="s">
        <v>31</v>
      </c>
      <c r="D8" t="s">
        <v>32</v>
      </c>
      <c r="E8">
        <v>1</v>
      </c>
      <c r="F8" t="s">
        <v>33</v>
      </c>
      <c r="G8">
        <v>0</v>
      </c>
      <c r="H8" s="17">
        <v>44393</v>
      </c>
    </row>
    <row r="9" spans="1:8">
      <c r="A9">
        <v>113476</v>
      </c>
      <c r="B9" t="s">
        <v>34</v>
      </c>
      <c r="C9" t="s">
        <v>35</v>
      </c>
      <c r="D9" t="s">
        <v>36</v>
      </c>
      <c r="E9">
        <v>1</v>
      </c>
      <c r="F9" t="s">
        <v>37</v>
      </c>
      <c r="G9">
        <v>-4</v>
      </c>
      <c r="H9" s="17">
        <v>44393</v>
      </c>
    </row>
    <row r="10" spans="1:8">
      <c r="A10">
        <v>113520</v>
      </c>
      <c r="B10" t="s">
        <v>38</v>
      </c>
      <c r="C10" t="s">
        <v>39</v>
      </c>
      <c r="D10" t="s">
        <v>40</v>
      </c>
      <c r="E10">
        <v>2</v>
      </c>
      <c r="F10" t="s">
        <v>41</v>
      </c>
      <c r="G10">
        <v>-1</v>
      </c>
      <c r="H10" s="17">
        <v>44393.416666666657</v>
      </c>
    </row>
    <row r="11" spans="1:8">
      <c r="A11">
        <v>113546</v>
      </c>
      <c r="B11" t="s">
        <v>42</v>
      </c>
      <c r="C11" t="s">
        <v>43</v>
      </c>
      <c r="D11" t="s">
        <v>44</v>
      </c>
      <c r="E11">
        <v>0.5</v>
      </c>
      <c r="F11" t="s">
        <v>21</v>
      </c>
      <c r="G11">
        <v>-1</v>
      </c>
      <c r="H11" s="17">
        <v>44393.583333333343</v>
      </c>
    </row>
    <row r="12" spans="1:8">
      <c r="A12">
        <v>113555</v>
      </c>
      <c r="B12" t="s">
        <v>45</v>
      </c>
      <c r="C12" t="s">
        <v>46</v>
      </c>
      <c r="D12" t="s">
        <v>47</v>
      </c>
      <c r="E12">
        <v>2</v>
      </c>
      <c r="F12" t="s">
        <v>33</v>
      </c>
      <c r="G12">
        <v>0</v>
      </c>
      <c r="H12" s="17">
        <v>44393</v>
      </c>
    </row>
    <row r="13" spans="1:8">
      <c r="A13">
        <v>113560</v>
      </c>
      <c r="B13" t="s">
        <v>48</v>
      </c>
      <c r="C13" t="s">
        <v>49</v>
      </c>
      <c r="D13" t="s">
        <v>50</v>
      </c>
      <c r="E13">
        <v>1</v>
      </c>
      <c r="F13" t="s">
        <v>51</v>
      </c>
      <c r="G13">
        <v>-1</v>
      </c>
      <c r="H13" s="17">
        <v>44424.333333333343</v>
      </c>
    </row>
    <row r="14" spans="1:8">
      <c r="A14">
        <v>113579</v>
      </c>
      <c r="B14" t="s">
        <v>52</v>
      </c>
      <c r="C14" t="s">
        <v>53</v>
      </c>
      <c r="D14" t="s">
        <v>54</v>
      </c>
      <c r="E14">
        <v>1</v>
      </c>
      <c r="F14" t="s">
        <v>21</v>
      </c>
      <c r="G14">
        <v>-1</v>
      </c>
      <c r="H14" s="17">
        <v>44393.5</v>
      </c>
    </row>
    <row r="15" spans="1:8">
      <c r="A15">
        <v>113587</v>
      </c>
      <c r="B15" t="s">
        <v>55</v>
      </c>
      <c r="C15" t="s">
        <v>56</v>
      </c>
      <c r="D15" t="s">
        <v>57</v>
      </c>
      <c r="E15">
        <v>3</v>
      </c>
      <c r="F15" t="s">
        <v>33</v>
      </c>
      <c r="G15">
        <v>0</v>
      </c>
      <c r="H15" s="17">
        <v>44392.583333333343</v>
      </c>
    </row>
    <row r="16" spans="1:8">
      <c r="A16">
        <v>113591</v>
      </c>
      <c r="B16" t="s">
        <v>34</v>
      </c>
      <c r="C16" t="s">
        <v>58</v>
      </c>
      <c r="D16" t="s">
        <v>59</v>
      </c>
      <c r="E16">
        <v>1</v>
      </c>
      <c r="F16" t="s">
        <v>41</v>
      </c>
      <c r="G16">
        <v>-1</v>
      </c>
      <c r="H16" s="17">
        <v>44393</v>
      </c>
    </row>
    <row r="17" spans="1:8">
      <c r="A17">
        <v>113629</v>
      </c>
      <c r="B17" t="s">
        <v>60</v>
      </c>
      <c r="C17" t="s">
        <v>61</v>
      </c>
      <c r="D17" t="s">
        <v>62</v>
      </c>
      <c r="E17">
        <v>2</v>
      </c>
      <c r="F17" t="s">
        <v>33</v>
      </c>
      <c r="G17">
        <v>0</v>
      </c>
      <c r="H17" s="17">
        <v>44393</v>
      </c>
    </row>
    <row r="18" spans="1:8">
      <c r="A18">
        <v>113745</v>
      </c>
      <c r="B18" t="s">
        <v>63</v>
      </c>
      <c r="C18" t="s">
        <v>64</v>
      </c>
      <c r="D18" t="s">
        <v>65</v>
      </c>
      <c r="E18">
        <v>2</v>
      </c>
      <c r="F18" t="s">
        <v>66</v>
      </c>
      <c r="G18">
        <v>-1</v>
      </c>
      <c r="H18" s="17">
        <v>44393</v>
      </c>
    </row>
    <row r="19" spans="1:8">
      <c r="A19">
        <v>113778</v>
      </c>
      <c r="B19" t="s">
        <v>67</v>
      </c>
      <c r="C19" t="s">
        <v>68</v>
      </c>
      <c r="D19" t="s">
        <v>69</v>
      </c>
      <c r="E19">
        <v>1</v>
      </c>
      <c r="F19" t="s">
        <v>70</v>
      </c>
      <c r="G19">
        <v>-2</v>
      </c>
      <c r="H19" s="17">
        <v>44393</v>
      </c>
    </row>
    <row r="20" spans="1:8">
      <c r="A20">
        <v>113827</v>
      </c>
      <c r="B20" t="s">
        <v>71</v>
      </c>
      <c r="C20" t="s">
        <v>72</v>
      </c>
      <c r="D20" t="s">
        <v>73</v>
      </c>
      <c r="E20">
        <v>0.5</v>
      </c>
      <c r="F20" t="s">
        <v>21</v>
      </c>
      <c r="G20">
        <v>-1</v>
      </c>
      <c r="H20" s="17">
        <v>44393</v>
      </c>
    </row>
    <row r="21" spans="1:8">
      <c r="A21">
        <v>113860</v>
      </c>
      <c r="B21" t="s">
        <v>74</v>
      </c>
      <c r="C21" t="s">
        <v>75</v>
      </c>
      <c r="D21" t="s">
        <v>76</v>
      </c>
      <c r="E21">
        <v>0.5</v>
      </c>
      <c r="F21" t="s">
        <v>51</v>
      </c>
      <c r="G21">
        <v>-1</v>
      </c>
      <c r="H21" s="17">
        <v>44393.458333333343</v>
      </c>
    </row>
    <row r="22" spans="1:8">
      <c r="A22">
        <v>113870</v>
      </c>
      <c r="B22" t="s">
        <v>77</v>
      </c>
      <c r="C22" t="s">
        <v>78</v>
      </c>
      <c r="D22" t="s">
        <v>79</v>
      </c>
      <c r="E22">
        <v>0.5</v>
      </c>
      <c r="F22" t="s">
        <v>80</v>
      </c>
      <c r="G22">
        <v>0</v>
      </c>
      <c r="H22" s="17">
        <v>44396.520833333343</v>
      </c>
    </row>
    <row r="23" spans="1:8">
      <c r="A23">
        <v>113873</v>
      </c>
      <c r="B23" t="s">
        <v>77</v>
      </c>
      <c r="C23" t="s">
        <v>81</v>
      </c>
      <c r="D23" t="s">
        <v>82</v>
      </c>
      <c r="E23">
        <v>0.5</v>
      </c>
      <c r="F23" t="s">
        <v>51</v>
      </c>
      <c r="G23">
        <v>-1</v>
      </c>
      <c r="H23" s="17">
        <v>44397.5</v>
      </c>
    </row>
    <row r="24" spans="1:8">
      <c r="A24">
        <v>113877</v>
      </c>
      <c r="B24" t="s">
        <v>83</v>
      </c>
      <c r="C24" t="s">
        <v>84</v>
      </c>
      <c r="D24" t="s">
        <v>85</v>
      </c>
      <c r="E24">
        <v>1</v>
      </c>
      <c r="F24" t="s">
        <v>66</v>
      </c>
      <c r="G24">
        <v>-1</v>
      </c>
      <c r="H24" s="17">
        <v>44393</v>
      </c>
    </row>
    <row r="25" spans="1:8">
      <c r="A25">
        <v>113889</v>
      </c>
      <c r="B25" t="s">
        <v>86</v>
      </c>
      <c r="C25" t="s">
        <v>87</v>
      </c>
      <c r="D25" t="s">
        <v>88</v>
      </c>
      <c r="E25">
        <v>0.5</v>
      </c>
      <c r="F25" t="s">
        <v>51</v>
      </c>
      <c r="G25">
        <v>-1</v>
      </c>
      <c r="H25" s="17">
        <v>44393</v>
      </c>
    </row>
    <row r="26" spans="1:8">
      <c r="A26">
        <v>113898</v>
      </c>
      <c r="B26" t="s">
        <v>89</v>
      </c>
      <c r="C26" t="s">
        <v>90</v>
      </c>
      <c r="D26" t="s">
        <v>91</v>
      </c>
      <c r="E26">
        <v>1</v>
      </c>
      <c r="F26" t="s">
        <v>66</v>
      </c>
      <c r="G26">
        <v>-1</v>
      </c>
      <c r="H26" s="17">
        <v>44393</v>
      </c>
    </row>
    <row r="27" spans="1:8">
      <c r="A27">
        <v>114076</v>
      </c>
      <c r="B27" t="s">
        <v>92</v>
      </c>
      <c r="C27" t="s">
        <v>93</v>
      </c>
      <c r="D27" t="s">
        <v>94</v>
      </c>
      <c r="E27">
        <v>0.5</v>
      </c>
      <c r="F27" t="s">
        <v>80</v>
      </c>
      <c r="G27">
        <v>0</v>
      </c>
      <c r="H27" s="17">
        <v>44393</v>
      </c>
    </row>
    <row r="28" spans="1:8">
      <c r="A28">
        <v>114144</v>
      </c>
      <c r="B28" t="s">
        <v>95</v>
      </c>
      <c r="C28" t="s">
        <v>96</v>
      </c>
      <c r="D28" t="s">
        <v>97</v>
      </c>
      <c r="E28" t="s">
        <v>98</v>
      </c>
      <c r="F28" t="s">
        <v>99</v>
      </c>
      <c r="H28" s="17">
        <v>44392</v>
      </c>
    </row>
    <row r="29" spans="1:8">
      <c r="A29" t="s">
        <v>6</v>
      </c>
      <c r="C29">
        <f>SUM(E3:E28)</f>
        <v>29.5</v>
      </c>
    </row>
    <row r="31" spans="1:8">
      <c r="A31" t="s">
        <v>100</v>
      </c>
      <c r="C31">
        <f>SUMIF(G3:G28,"&gt;=2",E3:E28)</f>
        <v>0</v>
      </c>
    </row>
    <row r="32" spans="1:8">
      <c r="A32" t="s">
        <v>101</v>
      </c>
      <c r="C32">
        <f>C29+C30-C31</f>
        <v>29.5</v>
      </c>
    </row>
  </sheetData>
  <mergeCells count="1">
    <mergeCell ref="A1:C1"/>
  </mergeCells>
  <conditionalFormatting sqref="A3:H29">
    <cfRule type="expression" dxfId="49" priority="1">
      <formula>ISTEXT($E3)</formula>
    </cfRule>
    <cfRule type="expression" dxfId="48" priority="2">
      <formula>AND($G3&gt;=2, $E3&lt;&gt;"Ignore List")</formula>
    </cfRule>
    <cfRule type="expression" dxfId="47" priority="3">
      <formula>AND($G3&lt;=-1, $E3&lt;&gt;"Ignore List")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workbookViewId="0">
      <selection sqref="A1:C1"/>
    </sheetView>
  </sheetViews>
  <sheetFormatPr baseColWidth="10" defaultColWidth="8.83203125" defaultRowHeight="15"/>
  <cols>
    <col min="1" max="1" width="9" customWidth="1"/>
    <col min="2" max="2" width="24" customWidth="1"/>
    <col min="3" max="3" width="22" customWidth="1"/>
    <col min="4" max="4" width="26" customWidth="1"/>
    <col min="5" max="5" width="5" customWidth="1"/>
    <col min="6" max="6" width="17" customWidth="1"/>
    <col min="7" max="7" width="3" customWidth="1"/>
    <col min="8" max="8" width="10" customWidth="1"/>
  </cols>
  <sheetData>
    <row r="1" spans="1:8" ht="43" customHeight="1">
      <c r="A1" s="18">
        <v>44391</v>
      </c>
      <c r="B1" s="19"/>
      <c r="C1" s="19"/>
      <c r="D1" s="16">
        <v>27</v>
      </c>
      <c r="H1" s="17">
        <v>44392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112408</v>
      </c>
      <c r="B3" t="s">
        <v>102</v>
      </c>
      <c r="C3" t="s">
        <v>103</v>
      </c>
      <c r="D3" t="s">
        <v>104</v>
      </c>
      <c r="E3">
        <v>6</v>
      </c>
      <c r="F3" t="s">
        <v>70</v>
      </c>
      <c r="G3">
        <v>-1</v>
      </c>
      <c r="H3" s="17">
        <v>44399.541666666657</v>
      </c>
    </row>
    <row r="4" spans="1:8">
      <c r="A4">
        <v>113209</v>
      </c>
      <c r="B4" t="s">
        <v>105</v>
      </c>
      <c r="C4" t="s">
        <v>106</v>
      </c>
      <c r="D4" t="s">
        <v>107</v>
      </c>
      <c r="E4">
        <v>4</v>
      </c>
      <c r="F4" t="s">
        <v>29</v>
      </c>
      <c r="G4">
        <v>-1</v>
      </c>
      <c r="H4" s="17">
        <v>44396</v>
      </c>
    </row>
    <row r="5" spans="1:8">
      <c r="A5">
        <v>113210</v>
      </c>
      <c r="B5" t="s">
        <v>108</v>
      </c>
      <c r="C5" t="s">
        <v>109</v>
      </c>
      <c r="D5" t="s">
        <v>110</v>
      </c>
      <c r="E5">
        <v>0.5</v>
      </c>
      <c r="F5" t="s">
        <v>33</v>
      </c>
      <c r="G5">
        <v>1</v>
      </c>
      <c r="H5" s="17">
        <v>44396</v>
      </c>
    </row>
    <row r="6" spans="1:8">
      <c r="A6">
        <v>113506</v>
      </c>
      <c r="B6" t="s">
        <v>111</v>
      </c>
      <c r="C6" t="s">
        <v>112</v>
      </c>
      <c r="D6" t="s">
        <v>113</v>
      </c>
      <c r="E6">
        <v>1</v>
      </c>
      <c r="F6" t="s">
        <v>13</v>
      </c>
      <c r="G6">
        <v>1</v>
      </c>
      <c r="H6" s="17">
        <v>44396.708333333343</v>
      </c>
    </row>
    <row r="7" spans="1:8">
      <c r="A7">
        <v>113518</v>
      </c>
      <c r="B7" t="s">
        <v>34</v>
      </c>
      <c r="C7" t="s">
        <v>114</v>
      </c>
      <c r="D7" t="s">
        <v>115</v>
      </c>
      <c r="E7">
        <v>0.5</v>
      </c>
      <c r="F7" t="s">
        <v>33</v>
      </c>
      <c r="G7">
        <v>1</v>
      </c>
      <c r="H7" s="17">
        <v>44396.5</v>
      </c>
    </row>
    <row r="8" spans="1:8">
      <c r="A8">
        <v>113545</v>
      </c>
      <c r="B8" t="s">
        <v>116</v>
      </c>
      <c r="C8" t="s">
        <v>117</v>
      </c>
      <c r="D8" t="s">
        <v>118</v>
      </c>
      <c r="E8">
        <v>0.5</v>
      </c>
      <c r="F8" t="s">
        <v>25</v>
      </c>
      <c r="G8">
        <v>-2</v>
      </c>
      <c r="H8" s="17">
        <v>44393.5</v>
      </c>
    </row>
    <row r="9" spans="1:8">
      <c r="A9">
        <v>113570</v>
      </c>
      <c r="B9" t="s">
        <v>119</v>
      </c>
      <c r="C9" t="s">
        <v>120</v>
      </c>
      <c r="D9" t="s">
        <v>73</v>
      </c>
      <c r="E9">
        <v>0.5</v>
      </c>
      <c r="F9" t="s">
        <v>17</v>
      </c>
      <c r="G9">
        <v>-1</v>
      </c>
      <c r="H9" s="17">
        <v>44396.708333333343</v>
      </c>
    </row>
    <row r="10" spans="1:8">
      <c r="A10">
        <v>113616</v>
      </c>
      <c r="B10" t="s">
        <v>121</v>
      </c>
      <c r="C10" t="s">
        <v>122</v>
      </c>
      <c r="D10" t="s">
        <v>123</v>
      </c>
      <c r="E10">
        <v>5</v>
      </c>
      <c r="F10" t="s">
        <v>124</v>
      </c>
      <c r="G10">
        <v>-1</v>
      </c>
      <c r="H10" s="17">
        <v>44396</v>
      </c>
    </row>
    <row r="11" spans="1:8">
      <c r="A11">
        <v>113620</v>
      </c>
      <c r="B11" t="s">
        <v>121</v>
      </c>
      <c r="C11" t="s">
        <v>125</v>
      </c>
      <c r="D11" t="s">
        <v>126</v>
      </c>
      <c r="E11">
        <v>1</v>
      </c>
      <c r="F11" t="s">
        <v>51</v>
      </c>
      <c r="G11">
        <v>0</v>
      </c>
      <c r="H11" s="17">
        <v>44396</v>
      </c>
    </row>
    <row r="12" spans="1:8">
      <c r="A12">
        <v>113632</v>
      </c>
      <c r="B12" t="s">
        <v>71</v>
      </c>
      <c r="C12" t="s">
        <v>127</v>
      </c>
      <c r="D12" t="s">
        <v>44</v>
      </c>
      <c r="E12">
        <v>0.5</v>
      </c>
      <c r="F12" t="s">
        <v>17</v>
      </c>
      <c r="G12">
        <v>-1</v>
      </c>
      <c r="H12" s="17">
        <v>44396</v>
      </c>
    </row>
    <row r="13" spans="1:8">
      <c r="A13">
        <v>113722</v>
      </c>
      <c r="B13" t="s">
        <v>67</v>
      </c>
      <c r="C13" t="s">
        <v>128</v>
      </c>
      <c r="D13" t="s">
        <v>129</v>
      </c>
      <c r="E13">
        <v>2</v>
      </c>
      <c r="F13" t="s">
        <v>70</v>
      </c>
      <c r="G13">
        <v>-1</v>
      </c>
      <c r="H13" s="17">
        <v>44396</v>
      </c>
    </row>
    <row r="14" spans="1:8">
      <c r="A14">
        <v>113838</v>
      </c>
      <c r="B14" t="s">
        <v>130</v>
      </c>
      <c r="C14" t="s">
        <v>131</v>
      </c>
      <c r="D14" t="s">
        <v>132</v>
      </c>
      <c r="E14">
        <v>2</v>
      </c>
      <c r="F14" t="s">
        <v>133</v>
      </c>
      <c r="G14">
        <v>0</v>
      </c>
      <c r="H14" s="17">
        <v>44397.375</v>
      </c>
    </row>
    <row r="15" spans="1:8">
      <c r="A15">
        <v>113872</v>
      </c>
      <c r="B15" t="s">
        <v>134</v>
      </c>
      <c r="C15" t="s">
        <v>135</v>
      </c>
      <c r="D15" t="s">
        <v>136</v>
      </c>
      <c r="E15">
        <v>0.5</v>
      </c>
      <c r="F15" t="s">
        <v>29</v>
      </c>
      <c r="G15">
        <v>-1</v>
      </c>
      <c r="H15" s="17">
        <v>44396</v>
      </c>
    </row>
    <row r="16" spans="1:8">
      <c r="A16">
        <v>113897</v>
      </c>
      <c r="B16" t="s">
        <v>137</v>
      </c>
      <c r="C16" t="s">
        <v>138</v>
      </c>
      <c r="D16" t="s">
        <v>139</v>
      </c>
      <c r="E16">
        <v>0.5</v>
      </c>
      <c r="F16" t="s">
        <v>29</v>
      </c>
      <c r="G16">
        <v>-1</v>
      </c>
      <c r="H16" s="17">
        <v>44396.458333333343</v>
      </c>
    </row>
    <row r="17" spans="1:8">
      <c r="A17">
        <v>113964</v>
      </c>
      <c r="B17" t="s">
        <v>140</v>
      </c>
      <c r="C17" t="s">
        <v>141</v>
      </c>
      <c r="D17" t="s">
        <v>142</v>
      </c>
      <c r="E17">
        <v>0.5</v>
      </c>
      <c r="F17" t="s">
        <v>29</v>
      </c>
      <c r="G17">
        <v>-1</v>
      </c>
      <c r="H17" s="17">
        <v>44396</v>
      </c>
    </row>
    <row r="18" spans="1:8">
      <c r="A18">
        <v>113971</v>
      </c>
      <c r="B18" t="s">
        <v>143</v>
      </c>
      <c r="C18" t="s">
        <v>144</v>
      </c>
      <c r="D18" t="s">
        <v>142</v>
      </c>
      <c r="E18">
        <v>0.5</v>
      </c>
      <c r="F18" t="s">
        <v>51</v>
      </c>
      <c r="G18">
        <v>0</v>
      </c>
      <c r="H18" s="17">
        <v>44398.458333333343</v>
      </c>
    </row>
    <row r="19" spans="1:8">
      <c r="B19" t="s">
        <v>145</v>
      </c>
      <c r="C19" t="s">
        <v>146</v>
      </c>
      <c r="D19" t="s">
        <v>147</v>
      </c>
      <c r="E19">
        <v>4</v>
      </c>
      <c r="F19" t="s">
        <v>148</v>
      </c>
      <c r="H19" s="17"/>
    </row>
    <row r="20" spans="1:8">
      <c r="A20" t="s">
        <v>6</v>
      </c>
      <c r="C20">
        <f>SUM(E3:E19)</f>
        <v>29.5</v>
      </c>
    </row>
    <row r="21" spans="1:8">
      <c r="A21" t="s">
        <v>100</v>
      </c>
      <c r="C21">
        <f>SUMIF(G3:G19,"&gt;=1",E3:E19)</f>
        <v>2</v>
      </c>
    </row>
    <row r="22" spans="1:8">
      <c r="A22" t="s">
        <v>149</v>
      </c>
      <c r="C22">
        <f>SUMIF(G3:G19,"&lt;0",E3:E19)</f>
        <v>20</v>
      </c>
    </row>
    <row r="23" spans="1:8">
      <c r="A23" t="s">
        <v>150</v>
      </c>
      <c r="C23">
        <f>SUMIFS(E3:E19,G3:G19,"=-1",F3:F19,"&lt;&gt;WAITING FOR PARTS")</f>
        <v>19.5</v>
      </c>
    </row>
    <row r="24" spans="1:8">
      <c r="A24" t="s">
        <v>151</v>
      </c>
      <c r="C24">
        <f>SUMIFS(E3:E19,G3:G19,"=-2",F3:F19,"&lt;&gt;WAITING FOR PARTS")</f>
        <v>0.5</v>
      </c>
    </row>
    <row r="25" spans="1:8">
      <c r="A25" t="s">
        <v>152</v>
      </c>
      <c r="C25">
        <f>SUMIFS(E3:E19,F3:F19,"WAITING FOR PARTS")</f>
        <v>0</v>
      </c>
    </row>
    <row r="26" spans="1:8">
      <c r="A26" t="s">
        <v>153</v>
      </c>
      <c r="C26">
        <f>C20-C21</f>
        <v>27.5</v>
      </c>
    </row>
    <row r="27" spans="1:8">
      <c r="A27" t="s">
        <v>154</v>
      </c>
      <c r="C27">
        <f>C20-(C21+C22)</f>
        <v>7.5</v>
      </c>
    </row>
  </sheetData>
  <mergeCells count="1">
    <mergeCell ref="A1:C1"/>
  </mergeCells>
  <conditionalFormatting sqref="A3:H20">
    <cfRule type="expression" dxfId="46" priority="1">
      <formula>ISTEXT($E3)</formula>
    </cfRule>
    <cfRule type="expression" dxfId="45" priority="2">
      <formula>AND($G3&gt;=2, $E3&lt;&gt;"Ignore List")</formula>
    </cfRule>
    <cfRule type="expression" dxfId="44" priority="3">
      <formula>AND($G3=1, $E3&lt;&gt;"Ignore List")</formula>
    </cfRule>
    <cfRule type="expression" dxfId="43" priority="4">
      <formula>AND($G3&lt;=-1, $E3&lt;&gt;"Ignore List")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"/>
  <sheetViews>
    <sheetView zoomScale="113" workbookViewId="0">
      <selection activeCell="D20" sqref="D20"/>
    </sheetView>
  </sheetViews>
  <sheetFormatPr baseColWidth="10" defaultColWidth="8.83203125" defaultRowHeight="15"/>
  <cols>
    <col min="1" max="1" width="9" customWidth="1"/>
    <col min="2" max="2" width="24" customWidth="1"/>
    <col min="3" max="3" width="22" customWidth="1"/>
    <col min="4" max="4" width="26" customWidth="1"/>
    <col min="5" max="5" width="5" customWidth="1"/>
    <col min="6" max="6" width="17" customWidth="1"/>
    <col min="7" max="7" width="3" customWidth="1"/>
    <col min="8" max="8" width="10" customWidth="1"/>
  </cols>
  <sheetData>
    <row r="1" spans="1:8" ht="43" customHeight="1">
      <c r="A1" s="18">
        <v>44392</v>
      </c>
      <c r="B1" s="19"/>
      <c r="C1" s="19"/>
      <c r="D1" s="16">
        <v>27</v>
      </c>
      <c r="H1" s="17">
        <v>44393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113243</v>
      </c>
      <c r="B3" t="s">
        <v>155</v>
      </c>
      <c r="C3" t="s">
        <v>156</v>
      </c>
      <c r="D3" t="s">
        <v>157</v>
      </c>
      <c r="E3">
        <v>1</v>
      </c>
      <c r="F3" t="s">
        <v>13</v>
      </c>
      <c r="G3">
        <v>2</v>
      </c>
      <c r="H3" s="17">
        <v>44397</v>
      </c>
    </row>
    <row r="4" spans="1:8">
      <c r="A4">
        <v>113630</v>
      </c>
      <c r="B4" t="s">
        <v>10</v>
      </c>
      <c r="C4" t="s">
        <v>158</v>
      </c>
      <c r="D4" t="s">
        <v>159</v>
      </c>
      <c r="E4">
        <v>0.5</v>
      </c>
      <c r="F4" t="s">
        <v>25</v>
      </c>
      <c r="G4">
        <v>-1</v>
      </c>
      <c r="H4" s="17">
        <v>44397</v>
      </c>
    </row>
    <row r="5" spans="1:8">
      <c r="A5">
        <v>113820</v>
      </c>
      <c r="B5" t="s">
        <v>10</v>
      </c>
      <c r="C5" t="s">
        <v>160</v>
      </c>
      <c r="D5" t="s">
        <v>161</v>
      </c>
      <c r="E5">
        <v>0.5</v>
      </c>
      <c r="F5" t="s">
        <v>25</v>
      </c>
      <c r="G5">
        <v>-1</v>
      </c>
      <c r="H5" s="17">
        <v>44397</v>
      </c>
    </row>
    <row r="6" spans="1:8">
      <c r="A6">
        <v>114069</v>
      </c>
      <c r="B6" t="s">
        <v>10</v>
      </c>
      <c r="C6" t="s">
        <v>162</v>
      </c>
      <c r="D6" t="s">
        <v>163</v>
      </c>
      <c r="E6">
        <v>1</v>
      </c>
      <c r="F6" t="s">
        <v>25</v>
      </c>
      <c r="G6">
        <v>-1</v>
      </c>
      <c r="H6" s="17">
        <v>44399.375</v>
      </c>
    </row>
    <row r="7" spans="1:8">
      <c r="A7">
        <v>113267</v>
      </c>
      <c r="B7" t="s">
        <v>22</v>
      </c>
      <c r="C7" t="s">
        <v>164</v>
      </c>
      <c r="D7" t="s">
        <v>165</v>
      </c>
      <c r="E7" t="s">
        <v>98</v>
      </c>
      <c r="F7" t="s">
        <v>166</v>
      </c>
      <c r="H7" s="17">
        <v>44397</v>
      </c>
    </row>
    <row r="8" spans="1:8">
      <c r="A8">
        <v>113433</v>
      </c>
      <c r="B8" t="s">
        <v>167</v>
      </c>
      <c r="C8" t="s">
        <v>168</v>
      </c>
      <c r="D8" t="s">
        <v>169</v>
      </c>
      <c r="E8">
        <v>1</v>
      </c>
      <c r="F8" t="s">
        <v>13</v>
      </c>
      <c r="G8">
        <v>2</v>
      </c>
      <c r="H8" s="17">
        <v>44397.583333333343</v>
      </c>
    </row>
    <row r="9" spans="1:8">
      <c r="A9">
        <v>113533</v>
      </c>
      <c r="B9" t="s">
        <v>170</v>
      </c>
      <c r="C9" t="s">
        <v>171</v>
      </c>
      <c r="D9" t="s">
        <v>172</v>
      </c>
      <c r="E9">
        <v>0.5</v>
      </c>
      <c r="F9" t="s">
        <v>25</v>
      </c>
      <c r="G9">
        <v>-1</v>
      </c>
      <c r="H9" s="17">
        <v>44396</v>
      </c>
    </row>
    <row r="10" spans="1:8">
      <c r="A10">
        <v>113554</v>
      </c>
      <c r="B10" t="s">
        <v>173</v>
      </c>
      <c r="C10" t="s">
        <v>174</v>
      </c>
      <c r="D10" t="s">
        <v>44</v>
      </c>
      <c r="E10">
        <v>0.5</v>
      </c>
      <c r="F10" t="s">
        <v>25</v>
      </c>
      <c r="G10">
        <v>-1</v>
      </c>
      <c r="H10" s="17">
        <v>44397</v>
      </c>
    </row>
    <row r="11" spans="1:8">
      <c r="A11">
        <v>113594</v>
      </c>
      <c r="B11" t="s">
        <v>175</v>
      </c>
      <c r="C11" t="s">
        <v>176</v>
      </c>
      <c r="D11" t="s">
        <v>136</v>
      </c>
      <c r="E11">
        <v>0.5</v>
      </c>
      <c r="F11" t="s">
        <v>33</v>
      </c>
      <c r="G11">
        <v>2</v>
      </c>
      <c r="H11" s="17">
        <v>44397</v>
      </c>
    </row>
    <row r="12" spans="1:8">
      <c r="A12">
        <v>113611</v>
      </c>
      <c r="B12" t="s">
        <v>89</v>
      </c>
      <c r="C12" t="s">
        <v>177</v>
      </c>
      <c r="D12" t="s">
        <v>178</v>
      </c>
      <c r="E12">
        <v>1.5</v>
      </c>
      <c r="F12" t="s">
        <v>179</v>
      </c>
      <c r="G12">
        <v>0</v>
      </c>
      <c r="H12" s="17">
        <v>44397</v>
      </c>
    </row>
    <row r="13" spans="1:8">
      <c r="A13">
        <v>113621</v>
      </c>
      <c r="B13" t="s">
        <v>83</v>
      </c>
      <c r="C13" t="s">
        <v>180</v>
      </c>
      <c r="D13" t="s">
        <v>181</v>
      </c>
      <c r="E13">
        <v>3</v>
      </c>
      <c r="F13" t="s">
        <v>29</v>
      </c>
      <c r="G13">
        <v>0</v>
      </c>
      <c r="H13" s="17">
        <v>44397</v>
      </c>
    </row>
    <row r="14" spans="1:8">
      <c r="A14">
        <v>113623</v>
      </c>
      <c r="B14" t="s">
        <v>83</v>
      </c>
      <c r="C14" t="s">
        <v>182</v>
      </c>
      <c r="D14" t="s">
        <v>142</v>
      </c>
      <c r="E14">
        <v>0.5</v>
      </c>
      <c r="F14" t="s">
        <v>33</v>
      </c>
      <c r="G14">
        <v>2</v>
      </c>
      <c r="H14" s="17">
        <v>44397</v>
      </c>
    </row>
    <row r="15" spans="1:8">
      <c r="A15">
        <v>113648</v>
      </c>
      <c r="B15" t="s">
        <v>34</v>
      </c>
      <c r="C15" t="s">
        <v>183</v>
      </c>
      <c r="D15" t="s">
        <v>184</v>
      </c>
      <c r="E15">
        <v>1</v>
      </c>
      <c r="F15" t="s">
        <v>33</v>
      </c>
      <c r="G15">
        <v>2</v>
      </c>
      <c r="H15" s="17">
        <v>44397.416666666657</v>
      </c>
    </row>
    <row r="16" spans="1:8">
      <c r="A16">
        <v>113651</v>
      </c>
      <c r="B16" t="s">
        <v>185</v>
      </c>
      <c r="C16" t="s">
        <v>186</v>
      </c>
      <c r="D16" t="s">
        <v>187</v>
      </c>
      <c r="E16">
        <v>0.5</v>
      </c>
      <c r="F16" t="s">
        <v>25</v>
      </c>
      <c r="G16">
        <v>-1</v>
      </c>
      <c r="H16" s="17">
        <v>44398.708333333343</v>
      </c>
    </row>
    <row r="17" spans="1:8">
      <c r="A17">
        <v>113670</v>
      </c>
      <c r="B17" t="s">
        <v>188</v>
      </c>
      <c r="C17" t="s">
        <v>189</v>
      </c>
      <c r="D17" t="s">
        <v>190</v>
      </c>
      <c r="E17">
        <v>2</v>
      </c>
      <c r="F17" t="s">
        <v>29</v>
      </c>
      <c r="G17">
        <v>0</v>
      </c>
      <c r="H17" s="17">
        <v>44397</v>
      </c>
    </row>
    <row r="18" spans="1:8">
      <c r="A18">
        <v>113724</v>
      </c>
      <c r="B18" t="s">
        <v>191</v>
      </c>
      <c r="C18" t="s">
        <v>192</v>
      </c>
      <c r="D18" t="s">
        <v>193</v>
      </c>
      <c r="E18">
        <v>0.5</v>
      </c>
      <c r="F18" t="s">
        <v>80</v>
      </c>
      <c r="G18">
        <v>2</v>
      </c>
      <c r="H18" s="17">
        <v>44397</v>
      </c>
    </row>
    <row r="19" spans="1:8">
      <c r="A19">
        <v>113791</v>
      </c>
      <c r="B19" t="s">
        <v>194</v>
      </c>
      <c r="C19" t="s">
        <v>195</v>
      </c>
      <c r="D19" t="s">
        <v>196</v>
      </c>
      <c r="E19">
        <v>0.5</v>
      </c>
      <c r="F19" t="s">
        <v>33</v>
      </c>
      <c r="G19">
        <v>2</v>
      </c>
      <c r="H19" s="17">
        <v>44400</v>
      </c>
    </row>
    <row r="20" spans="1:8">
      <c r="A20">
        <v>113830</v>
      </c>
      <c r="B20" t="s">
        <v>143</v>
      </c>
      <c r="C20" t="s">
        <v>197</v>
      </c>
      <c r="D20" t="s">
        <v>73</v>
      </c>
      <c r="E20">
        <v>0.5</v>
      </c>
      <c r="F20" t="s">
        <v>25</v>
      </c>
      <c r="G20">
        <v>-1</v>
      </c>
      <c r="H20" s="17">
        <v>44397.458333333343</v>
      </c>
    </row>
    <row r="21" spans="1:8">
      <c r="A21">
        <v>113867</v>
      </c>
      <c r="B21" t="s">
        <v>198</v>
      </c>
      <c r="C21" t="s">
        <v>199</v>
      </c>
      <c r="D21" t="s">
        <v>200</v>
      </c>
      <c r="E21">
        <v>2</v>
      </c>
      <c r="F21" t="s">
        <v>201</v>
      </c>
      <c r="G21">
        <v>0</v>
      </c>
      <c r="H21" s="17">
        <v>44397.666666666657</v>
      </c>
    </row>
    <row r="22" spans="1:8">
      <c r="A22">
        <v>113871</v>
      </c>
      <c r="B22" t="s">
        <v>170</v>
      </c>
      <c r="C22" t="s">
        <v>202</v>
      </c>
      <c r="D22" t="s">
        <v>142</v>
      </c>
      <c r="E22">
        <v>0.5</v>
      </c>
      <c r="F22" t="s">
        <v>29</v>
      </c>
      <c r="G22">
        <v>0</v>
      </c>
      <c r="H22" s="17">
        <v>44397.416666666657</v>
      </c>
    </row>
    <row r="23" spans="1:8">
      <c r="A23">
        <v>113896</v>
      </c>
      <c r="B23" t="s">
        <v>137</v>
      </c>
      <c r="C23" t="s">
        <v>203</v>
      </c>
      <c r="D23" t="s">
        <v>204</v>
      </c>
      <c r="E23">
        <v>1</v>
      </c>
      <c r="F23" t="s">
        <v>29</v>
      </c>
      <c r="G23">
        <v>0</v>
      </c>
      <c r="H23" s="17">
        <v>44398.375</v>
      </c>
    </row>
    <row r="24" spans="1:8">
      <c r="A24">
        <v>113928</v>
      </c>
      <c r="B24" t="s">
        <v>205</v>
      </c>
      <c r="C24" t="s">
        <v>206</v>
      </c>
      <c r="D24" t="s">
        <v>207</v>
      </c>
      <c r="E24">
        <v>1.5</v>
      </c>
      <c r="F24" t="s">
        <v>29</v>
      </c>
      <c r="G24">
        <v>0</v>
      </c>
      <c r="H24" s="17">
        <v>44400</v>
      </c>
    </row>
    <row r="25" spans="1:8">
      <c r="A25">
        <v>113967</v>
      </c>
      <c r="B25" t="s">
        <v>208</v>
      </c>
      <c r="C25" t="s">
        <v>209</v>
      </c>
      <c r="D25" t="s">
        <v>210</v>
      </c>
      <c r="E25">
        <v>1</v>
      </c>
      <c r="F25" t="s">
        <v>29</v>
      </c>
      <c r="G25">
        <v>0</v>
      </c>
      <c r="H25" s="17">
        <v>44398.375</v>
      </c>
    </row>
    <row r="26" spans="1:8">
      <c r="A26">
        <v>113968</v>
      </c>
      <c r="B26" t="s">
        <v>38</v>
      </c>
      <c r="C26" t="s">
        <v>211</v>
      </c>
      <c r="D26" t="s">
        <v>212</v>
      </c>
      <c r="E26">
        <v>0.5</v>
      </c>
      <c r="F26" t="s">
        <v>201</v>
      </c>
      <c r="G26">
        <v>0</v>
      </c>
      <c r="H26" s="17">
        <v>44397.333333333343</v>
      </c>
    </row>
    <row r="27" spans="1:8">
      <c r="A27">
        <v>113975</v>
      </c>
      <c r="B27" t="s">
        <v>143</v>
      </c>
      <c r="C27" t="s">
        <v>213</v>
      </c>
      <c r="D27" t="s">
        <v>212</v>
      </c>
      <c r="E27">
        <v>0.5</v>
      </c>
      <c r="F27" t="s">
        <v>29</v>
      </c>
      <c r="G27">
        <v>0</v>
      </c>
      <c r="H27" s="17">
        <v>44397.458333333343</v>
      </c>
    </row>
    <row r="28" spans="1:8">
      <c r="A28">
        <v>114072</v>
      </c>
      <c r="B28" t="s">
        <v>214</v>
      </c>
      <c r="C28" t="s">
        <v>215</v>
      </c>
      <c r="D28" t="s">
        <v>216</v>
      </c>
      <c r="E28">
        <v>1</v>
      </c>
      <c r="F28" t="s">
        <v>179</v>
      </c>
      <c r="G28">
        <v>0</v>
      </c>
      <c r="H28" s="17">
        <v>44397</v>
      </c>
    </row>
    <row r="29" spans="1:8">
      <c r="B29" t="s">
        <v>217</v>
      </c>
      <c r="C29" t="s">
        <v>218</v>
      </c>
      <c r="D29" t="s">
        <v>219</v>
      </c>
      <c r="E29">
        <v>0.5</v>
      </c>
      <c r="F29" t="s">
        <v>148</v>
      </c>
      <c r="H29" s="17"/>
    </row>
    <row r="30" spans="1:8">
      <c r="B30" t="s">
        <v>220</v>
      </c>
      <c r="C30" t="s">
        <v>221</v>
      </c>
      <c r="D30" t="s">
        <v>222</v>
      </c>
      <c r="E30">
        <v>0.5</v>
      </c>
      <c r="F30" t="s">
        <v>148</v>
      </c>
      <c r="H30" s="17"/>
    </row>
    <row r="31" spans="1:8">
      <c r="B31" t="s">
        <v>217</v>
      </c>
      <c r="C31" t="s">
        <v>223</v>
      </c>
      <c r="D31" t="s">
        <v>219</v>
      </c>
      <c r="E31">
        <v>0.5</v>
      </c>
      <c r="F31" t="s">
        <v>148</v>
      </c>
      <c r="H31" s="17"/>
    </row>
    <row r="32" spans="1:8">
      <c r="B32" t="s">
        <v>224</v>
      </c>
      <c r="C32" t="s">
        <v>225</v>
      </c>
      <c r="D32" t="s">
        <v>219</v>
      </c>
      <c r="E32">
        <v>1</v>
      </c>
      <c r="F32" t="s">
        <v>148</v>
      </c>
      <c r="H32" s="17"/>
    </row>
    <row r="33" spans="1:3">
      <c r="A33" t="s">
        <v>6</v>
      </c>
      <c r="C33">
        <f>SUM(E3:E32)</f>
        <v>26</v>
      </c>
    </row>
    <row r="34" spans="1:3">
      <c r="A34" t="s">
        <v>100</v>
      </c>
      <c r="C34">
        <f>SUMIF(G3:G32,"&gt;=1",E3:E32)</f>
        <v>5</v>
      </c>
    </row>
    <row r="35" spans="1:3">
      <c r="A35" t="s">
        <v>149</v>
      </c>
      <c r="C35">
        <f>SUMIF(G3:G32,"&lt;0",E3:E32)</f>
        <v>4</v>
      </c>
    </row>
    <row r="36" spans="1:3">
      <c r="A36" t="s">
        <v>150</v>
      </c>
      <c r="C36">
        <f>SUMIFS(E3:E32,G3:G32,"=-1",F3:F32,"&lt;&gt;WAITING FOR PARTS")</f>
        <v>4</v>
      </c>
    </row>
    <row r="37" spans="1:3">
      <c r="A37" t="s">
        <v>151</v>
      </c>
      <c r="C37">
        <f>SUMIFS(E3:E32,G3:G32,"=-2",F3:F32,"&lt;&gt;WAITING FOR PARTS")</f>
        <v>0</v>
      </c>
    </row>
    <row r="38" spans="1:3">
      <c r="A38" t="s">
        <v>152</v>
      </c>
      <c r="C38">
        <f>SUMIFS(E3:E32,F3:F32,"WAITING FOR PARTS")</f>
        <v>0</v>
      </c>
    </row>
    <row r="39" spans="1:3">
      <c r="A39" t="s">
        <v>153</v>
      </c>
      <c r="C39">
        <f>C33-C34</f>
        <v>21</v>
      </c>
    </row>
    <row r="40" spans="1:3">
      <c r="A40" t="s">
        <v>226</v>
      </c>
      <c r="C40">
        <f>C39+'0'!C23-C35</f>
        <v>36.5</v>
      </c>
    </row>
  </sheetData>
  <mergeCells count="1">
    <mergeCell ref="A1:C1"/>
  </mergeCells>
  <conditionalFormatting sqref="A3:H33">
    <cfRule type="expression" dxfId="42" priority="1">
      <formula>ISTEXT($E3)</formula>
    </cfRule>
    <cfRule type="expression" dxfId="41" priority="2">
      <formula>AND($G3&gt;=2, $E3&lt;&gt;"Ignore List")</formula>
    </cfRule>
    <cfRule type="expression" dxfId="40" priority="3">
      <formula>AND($G3=1, $E3&lt;&gt;"Ignore List")</formula>
    </cfRule>
    <cfRule type="expression" dxfId="39" priority="4">
      <formula>AND($G3&lt;=-1, $E3&lt;&gt;"Ignore List")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"/>
  <sheetViews>
    <sheetView workbookViewId="0">
      <selection sqref="A1:C1"/>
    </sheetView>
  </sheetViews>
  <sheetFormatPr baseColWidth="10" defaultColWidth="8.83203125" defaultRowHeight="15"/>
  <cols>
    <col min="1" max="1" width="9" customWidth="1"/>
    <col min="2" max="2" width="24" customWidth="1"/>
    <col min="3" max="3" width="22" customWidth="1"/>
    <col min="4" max="4" width="26" customWidth="1"/>
    <col min="5" max="5" width="5" customWidth="1"/>
    <col min="6" max="6" width="17" customWidth="1"/>
    <col min="7" max="7" width="3" customWidth="1"/>
    <col min="8" max="8" width="10" customWidth="1"/>
  </cols>
  <sheetData>
    <row r="1" spans="1:8" ht="43" customHeight="1">
      <c r="A1" s="18">
        <v>44393</v>
      </c>
      <c r="B1" s="19"/>
      <c r="C1" s="19"/>
      <c r="D1" s="16">
        <v>27</v>
      </c>
      <c r="H1" s="17">
        <v>44396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113238</v>
      </c>
      <c r="B3" t="s">
        <v>227</v>
      </c>
      <c r="C3" t="s">
        <v>228</v>
      </c>
      <c r="D3" t="s">
        <v>229</v>
      </c>
      <c r="E3">
        <v>3</v>
      </c>
      <c r="F3" t="s">
        <v>25</v>
      </c>
      <c r="G3">
        <v>0</v>
      </c>
      <c r="H3" s="17">
        <v>44398</v>
      </c>
    </row>
    <row r="4" spans="1:8">
      <c r="A4">
        <v>113625</v>
      </c>
      <c r="B4" t="s">
        <v>230</v>
      </c>
      <c r="C4" t="s">
        <v>231</v>
      </c>
      <c r="D4" t="s">
        <v>232</v>
      </c>
      <c r="E4">
        <v>1</v>
      </c>
      <c r="F4" t="s">
        <v>25</v>
      </c>
      <c r="G4">
        <v>0</v>
      </c>
      <c r="H4" s="17">
        <v>44398</v>
      </c>
    </row>
    <row r="5" spans="1:8">
      <c r="A5">
        <v>113655</v>
      </c>
      <c r="B5" t="s">
        <v>233</v>
      </c>
      <c r="C5" t="s">
        <v>234</v>
      </c>
      <c r="D5" t="s">
        <v>212</v>
      </c>
      <c r="E5">
        <v>0.5</v>
      </c>
      <c r="F5" t="s">
        <v>33</v>
      </c>
      <c r="G5">
        <v>3</v>
      </c>
      <c r="H5" s="17">
        <v>44398</v>
      </c>
    </row>
    <row r="6" spans="1:8">
      <c r="A6">
        <v>113755</v>
      </c>
      <c r="B6" t="s">
        <v>235</v>
      </c>
      <c r="C6" t="s">
        <v>236</v>
      </c>
      <c r="D6" t="s">
        <v>237</v>
      </c>
      <c r="E6">
        <v>2</v>
      </c>
      <c r="F6" t="s">
        <v>29</v>
      </c>
      <c r="G6">
        <v>1</v>
      </c>
      <c r="H6" s="17">
        <v>44398</v>
      </c>
    </row>
    <row r="7" spans="1:8">
      <c r="A7">
        <v>113762</v>
      </c>
      <c r="B7" t="s">
        <v>238</v>
      </c>
      <c r="C7" t="s">
        <v>239</v>
      </c>
      <c r="D7" t="s">
        <v>240</v>
      </c>
      <c r="E7" t="s">
        <v>98</v>
      </c>
      <c r="F7" t="s">
        <v>25</v>
      </c>
      <c r="G7">
        <v>0</v>
      </c>
      <c r="H7" s="17">
        <v>44399</v>
      </c>
    </row>
    <row r="8" spans="1:8">
      <c r="A8">
        <v>113766</v>
      </c>
      <c r="B8" t="s">
        <v>238</v>
      </c>
      <c r="C8" t="s">
        <v>241</v>
      </c>
      <c r="D8" t="s">
        <v>242</v>
      </c>
      <c r="E8" t="s">
        <v>98</v>
      </c>
      <c r="F8" t="s">
        <v>166</v>
      </c>
      <c r="H8" s="17">
        <v>44399</v>
      </c>
    </row>
    <row r="9" spans="1:8">
      <c r="A9">
        <v>113787</v>
      </c>
      <c r="B9" t="s">
        <v>121</v>
      </c>
      <c r="C9" t="s">
        <v>243</v>
      </c>
      <c r="D9" t="s">
        <v>244</v>
      </c>
      <c r="E9">
        <v>1</v>
      </c>
      <c r="F9" t="s">
        <v>25</v>
      </c>
      <c r="G9">
        <v>0</v>
      </c>
      <c r="H9" s="17">
        <v>44398.416666666657</v>
      </c>
    </row>
    <row r="10" spans="1:8">
      <c r="A10">
        <v>113858</v>
      </c>
      <c r="B10" t="s">
        <v>173</v>
      </c>
      <c r="C10" t="s">
        <v>245</v>
      </c>
      <c r="D10" t="s">
        <v>187</v>
      </c>
      <c r="E10">
        <v>0.5</v>
      </c>
      <c r="F10" t="s">
        <v>25</v>
      </c>
      <c r="G10">
        <v>0</v>
      </c>
      <c r="H10" s="17">
        <v>44398</v>
      </c>
    </row>
    <row r="11" spans="1:8">
      <c r="A11">
        <v>113869</v>
      </c>
      <c r="B11" t="s">
        <v>137</v>
      </c>
      <c r="C11" t="s">
        <v>246</v>
      </c>
      <c r="D11" t="s">
        <v>247</v>
      </c>
      <c r="E11">
        <v>3.5</v>
      </c>
      <c r="F11" t="s">
        <v>70</v>
      </c>
      <c r="G11">
        <v>1</v>
      </c>
      <c r="H11" s="17">
        <v>44398.416666666657</v>
      </c>
    </row>
    <row r="12" spans="1:8">
      <c r="A12">
        <v>113874</v>
      </c>
      <c r="B12" t="s">
        <v>248</v>
      </c>
      <c r="C12" t="s">
        <v>249</v>
      </c>
      <c r="D12" t="s">
        <v>250</v>
      </c>
      <c r="E12">
        <v>1</v>
      </c>
      <c r="F12" t="s">
        <v>201</v>
      </c>
      <c r="G12">
        <v>1</v>
      </c>
      <c r="H12" s="17">
        <v>44398</v>
      </c>
    </row>
    <row r="13" spans="1:8">
      <c r="A13">
        <v>113887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>
        <v>0</v>
      </c>
      <c r="H13" s="17">
        <v>44400</v>
      </c>
    </row>
    <row r="14" spans="1:8">
      <c r="A14">
        <v>113981</v>
      </c>
      <c r="B14" t="s">
        <v>256</v>
      </c>
      <c r="C14" t="s">
        <v>257</v>
      </c>
      <c r="D14" t="s">
        <v>258</v>
      </c>
      <c r="E14">
        <v>1</v>
      </c>
      <c r="F14" t="s">
        <v>25</v>
      </c>
      <c r="G14">
        <v>0</v>
      </c>
      <c r="H14" s="17">
        <v>44398.416666666657</v>
      </c>
    </row>
    <row r="15" spans="1:8">
      <c r="A15">
        <v>113991</v>
      </c>
      <c r="B15" t="s">
        <v>10</v>
      </c>
      <c r="C15" t="s">
        <v>259</v>
      </c>
      <c r="D15" t="s">
        <v>159</v>
      </c>
      <c r="E15">
        <v>0.5</v>
      </c>
      <c r="F15" t="s">
        <v>25</v>
      </c>
      <c r="G15">
        <v>0</v>
      </c>
      <c r="H15" s="17">
        <v>44398.5</v>
      </c>
    </row>
    <row r="16" spans="1:8">
      <c r="A16">
        <v>114018</v>
      </c>
      <c r="B16" t="s">
        <v>235</v>
      </c>
      <c r="C16" t="s">
        <v>260</v>
      </c>
      <c r="D16" t="s">
        <v>261</v>
      </c>
      <c r="E16">
        <v>0.5</v>
      </c>
      <c r="F16" t="s">
        <v>29</v>
      </c>
      <c r="G16">
        <v>1</v>
      </c>
      <c r="H16" s="17">
        <v>44398</v>
      </c>
    </row>
    <row r="17" spans="1:8">
      <c r="A17">
        <v>114082</v>
      </c>
      <c r="B17" t="s">
        <v>262</v>
      </c>
      <c r="C17" t="s">
        <v>263</v>
      </c>
      <c r="D17" t="s">
        <v>264</v>
      </c>
      <c r="E17">
        <v>1</v>
      </c>
      <c r="F17" t="s">
        <v>124</v>
      </c>
      <c r="G17">
        <v>1</v>
      </c>
      <c r="H17" s="17">
        <v>44399.625</v>
      </c>
    </row>
    <row r="18" spans="1:8">
      <c r="B18" t="s">
        <v>265</v>
      </c>
      <c r="C18" t="s">
        <v>266</v>
      </c>
      <c r="D18" t="s">
        <v>267</v>
      </c>
      <c r="E18">
        <v>8</v>
      </c>
      <c r="F18" t="s">
        <v>148</v>
      </c>
      <c r="H18" s="17"/>
    </row>
    <row r="19" spans="1:8">
      <c r="B19" t="s">
        <v>268</v>
      </c>
      <c r="C19" t="s">
        <v>269</v>
      </c>
      <c r="D19" t="s">
        <v>270</v>
      </c>
      <c r="E19">
        <v>1</v>
      </c>
      <c r="F19" t="s">
        <v>148</v>
      </c>
      <c r="H19" s="17"/>
    </row>
    <row r="20" spans="1:8">
      <c r="B20" t="s">
        <v>271</v>
      </c>
      <c r="C20" t="s">
        <v>272</v>
      </c>
      <c r="D20" t="s">
        <v>273</v>
      </c>
      <c r="E20">
        <v>0</v>
      </c>
      <c r="F20" t="s">
        <v>148</v>
      </c>
      <c r="H20" s="17"/>
    </row>
    <row r="21" spans="1:8">
      <c r="B21" t="s">
        <v>274</v>
      </c>
      <c r="C21" t="s">
        <v>275</v>
      </c>
      <c r="D21" t="s">
        <v>270</v>
      </c>
      <c r="E21">
        <v>1</v>
      </c>
      <c r="F21" t="s">
        <v>148</v>
      </c>
      <c r="H21" s="17"/>
    </row>
    <row r="22" spans="1:8">
      <c r="A22" t="s">
        <v>6</v>
      </c>
      <c r="C22">
        <f>SUM(E3:E21)</f>
        <v>25.5</v>
      </c>
    </row>
    <row r="23" spans="1:8">
      <c r="A23" t="s">
        <v>100</v>
      </c>
      <c r="C23">
        <f>SUMIF(G3:G21,"&gt;=2",E3:E21)</f>
        <v>0.5</v>
      </c>
    </row>
    <row r="24" spans="1:8">
      <c r="A24" t="s">
        <v>149</v>
      </c>
      <c r="C24">
        <f>SUMIF(G3:G21,"&lt;0",E3:E21)</f>
        <v>0</v>
      </c>
    </row>
    <row r="25" spans="1:8">
      <c r="A25" t="s">
        <v>150</v>
      </c>
      <c r="C25">
        <f>SUMIFS(E3:E21,G3:G21,"=-1",F3:F21,"&lt;&gt;WAITING FOR PARTS")</f>
        <v>0</v>
      </c>
    </row>
    <row r="26" spans="1:8">
      <c r="A26" t="s">
        <v>151</v>
      </c>
      <c r="C26">
        <f>SUMIFS(E3:E21,G3:G21,"=-2",F3:F21,"&lt;&gt;WAITING FOR PARTS")</f>
        <v>0</v>
      </c>
    </row>
    <row r="27" spans="1:8">
      <c r="A27" t="s">
        <v>152</v>
      </c>
      <c r="C27">
        <f>SUMIFS(E3:E21,F3:F21,"WAITING FOR PARTS")</f>
        <v>0</v>
      </c>
    </row>
    <row r="28" spans="1:8">
      <c r="A28" t="s">
        <v>153</v>
      </c>
      <c r="C28">
        <f>C22-C23</f>
        <v>25</v>
      </c>
    </row>
    <row r="29" spans="1:8">
      <c r="A29" t="s">
        <v>226</v>
      </c>
      <c r="C29">
        <f>C28+'1'!C36+'0'!C24-C24</f>
        <v>29.5</v>
      </c>
    </row>
  </sheetData>
  <mergeCells count="1">
    <mergeCell ref="A1:C1"/>
  </mergeCells>
  <conditionalFormatting sqref="A3:H22">
    <cfRule type="expression" dxfId="38" priority="1">
      <formula>ISTEXT($E3)</formula>
    </cfRule>
    <cfRule type="expression" dxfId="37" priority="2">
      <formula>AND($G3&gt;=2, $E3&lt;&gt;"Ignore List")</formula>
    </cfRule>
    <cfRule type="expression" dxfId="36" priority="3">
      <formula>AND($G3&lt;=-1, $E3&lt;&gt;"Ignore List")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1"/>
  <sheetViews>
    <sheetView workbookViewId="0">
      <selection sqref="A1:C1"/>
    </sheetView>
  </sheetViews>
  <sheetFormatPr baseColWidth="10" defaultColWidth="8.83203125" defaultRowHeight="15"/>
  <cols>
    <col min="1" max="1" width="9" customWidth="1"/>
    <col min="2" max="2" width="24" customWidth="1"/>
    <col min="3" max="3" width="22" customWidth="1"/>
    <col min="4" max="4" width="26" customWidth="1"/>
    <col min="5" max="5" width="5" customWidth="1"/>
    <col min="6" max="6" width="17" customWidth="1"/>
    <col min="7" max="7" width="3" customWidth="1"/>
    <col min="8" max="8" width="10" customWidth="1"/>
  </cols>
  <sheetData>
    <row r="1" spans="1:8" ht="43" customHeight="1">
      <c r="A1" s="18">
        <v>44396</v>
      </c>
      <c r="B1" s="19"/>
      <c r="C1" s="19"/>
      <c r="D1" s="16">
        <v>34</v>
      </c>
      <c r="H1" s="17">
        <v>44397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113581</v>
      </c>
      <c r="B3" t="s">
        <v>10</v>
      </c>
      <c r="C3" t="s">
        <v>276</v>
      </c>
      <c r="D3" t="s">
        <v>79</v>
      </c>
      <c r="E3">
        <v>0.5</v>
      </c>
      <c r="F3" t="s">
        <v>13</v>
      </c>
      <c r="G3">
        <v>3</v>
      </c>
      <c r="H3" s="17">
        <v>44399</v>
      </c>
    </row>
    <row r="4" spans="1:8">
      <c r="A4">
        <v>113831</v>
      </c>
      <c r="B4" t="s">
        <v>10</v>
      </c>
      <c r="C4" t="s">
        <v>277</v>
      </c>
      <c r="D4" t="s">
        <v>278</v>
      </c>
      <c r="E4">
        <v>0.5</v>
      </c>
      <c r="F4" t="s">
        <v>25</v>
      </c>
      <c r="G4">
        <v>0</v>
      </c>
      <c r="H4" s="17">
        <v>44398.375</v>
      </c>
    </row>
    <row r="5" spans="1:8">
      <c r="A5">
        <v>112778</v>
      </c>
      <c r="B5" t="s">
        <v>279</v>
      </c>
      <c r="C5" t="s">
        <v>280</v>
      </c>
      <c r="D5" t="s">
        <v>281</v>
      </c>
      <c r="E5" t="s">
        <v>98</v>
      </c>
      <c r="F5" t="s">
        <v>166</v>
      </c>
      <c r="H5" s="17">
        <v>44399.416666666657</v>
      </c>
    </row>
    <row r="6" spans="1:8">
      <c r="A6">
        <v>113236</v>
      </c>
      <c r="B6" t="s">
        <v>102</v>
      </c>
      <c r="C6" t="s">
        <v>282</v>
      </c>
      <c r="D6" t="s">
        <v>204</v>
      </c>
      <c r="E6">
        <v>1</v>
      </c>
      <c r="F6" t="s">
        <v>13</v>
      </c>
      <c r="G6">
        <v>3</v>
      </c>
      <c r="H6" s="17">
        <v>44399</v>
      </c>
    </row>
    <row r="7" spans="1:8">
      <c r="A7">
        <v>113273</v>
      </c>
      <c r="B7" t="s">
        <v>283</v>
      </c>
      <c r="C7" t="s">
        <v>284</v>
      </c>
      <c r="D7" t="s">
        <v>285</v>
      </c>
      <c r="E7" t="s">
        <v>98</v>
      </c>
      <c r="F7" t="s">
        <v>166</v>
      </c>
      <c r="H7" s="17">
        <v>44399</v>
      </c>
    </row>
    <row r="8" spans="1:8">
      <c r="A8">
        <v>113434</v>
      </c>
      <c r="B8" t="s">
        <v>286</v>
      </c>
      <c r="C8" t="s">
        <v>287</v>
      </c>
      <c r="D8" t="s">
        <v>288</v>
      </c>
      <c r="E8">
        <v>2</v>
      </c>
      <c r="F8" t="s">
        <v>33</v>
      </c>
      <c r="G8">
        <v>3</v>
      </c>
      <c r="H8" s="17">
        <v>44399.5</v>
      </c>
    </row>
    <row r="9" spans="1:8">
      <c r="A9">
        <v>113503</v>
      </c>
      <c r="B9" t="s">
        <v>235</v>
      </c>
      <c r="C9" t="s">
        <v>289</v>
      </c>
      <c r="E9" t="s">
        <v>290</v>
      </c>
      <c r="F9" t="s">
        <v>70</v>
      </c>
      <c r="G9">
        <v>1</v>
      </c>
      <c r="H9" s="17">
        <v>44399</v>
      </c>
    </row>
    <row r="10" spans="1:8">
      <c r="A10">
        <v>113568</v>
      </c>
      <c r="B10" t="s">
        <v>134</v>
      </c>
      <c r="C10" t="s">
        <v>291</v>
      </c>
      <c r="D10" t="s">
        <v>212</v>
      </c>
      <c r="E10">
        <v>0.5</v>
      </c>
      <c r="F10" t="s">
        <v>13</v>
      </c>
      <c r="G10">
        <v>3</v>
      </c>
      <c r="H10" s="17">
        <v>44398</v>
      </c>
    </row>
    <row r="11" spans="1:8">
      <c r="A11">
        <v>113580</v>
      </c>
      <c r="B11" t="s">
        <v>108</v>
      </c>
      <c r="C11" t="s">
        <v>292</v>
      </c>
      <c r="D11" t="s">
        <v>293</v>
      </c>
      <c r="E11">
        <v>5.5</v>
      </c>
      <c r="F11" t="s">
        <v>25</v>
      </c>
      <c r="G11">
        <v>0</v>
      </c>
      <c r="H11" s="17">
        <v>44399</v>
      </c>
    </row>
    <row r="12" spans="1:8">
      <c r="A12">
        <v>113596</v>
      </c>
      <c r="B12" t="s">
        <v>294</v>
      </c>
      <c r="C12" t="s">
        <v>295</v>
      </c>
      <c r="D12" t="s">
        <v>296</v>
      </c>
      <c r="E12">
        <v>1</v>
      </c>
      <c r="F12" t="s">
        <v>25</v>
      </c>
      <c r="G12">
        <v>0</v>
      </c>
      <c r="H12" s="17">
        <v>44399</v>
      </c>
    </row>
    <row r="13" spans="1:8">
      <c r="A13">
        <v>113628</v>
      </c>
      <c r="B13" t="s">
        <v>48</v>
      </c>
      <c r="C13" t="s">
        <v>297</v>
      </c>
      <c r="D13" t="s">
        <v>258</v>
      </c>
      <c r="E13">
        <v>1</v>
      </c>
      <c r="F13" t="s">
        <v>25</v>
      </c>
      <c r="G13">
        <v>0</v>
      </c>
      <c r="H13" s="17">
        <v>44399</v>
      </c>
    </row>
    <row r="14" spans="1:8">
      <c r="A14">
        <v>113637</v>
      </c>
      <c r="B14" t="s">
        <v>298</v>
      </c>
      <c r="C14" t="s">
        <v>299</v>
      </c>
      <c r="D14" t="s">
        <v>300</v>
      </c>
      <c r="E14">
        <v>2.5</v>
      </c>
      <c r="F14" t="s">
        <v>25</v>
      </c>
      <c r="G14">
        <v>0</v>
      </c>
      <c r="H14" s="17">
        <v>44399</v>
      </c>
    </row>
    <row r="15" spans="1:8">
      <c r="A15">
        <v>113639</v>
      </c>
      <c r="B15" t="s">
        <v>301</v>
      </c>
      <c r="C15" t="s">
        <v>302</v>
      </c>
      <c r="D15" t="s">
        <v>36</v>
      </c>
      <c r="E15">
        <v>1</v>
      </c>
      <c r="F15" t="s">
        <v>33</v>
      </c>
      <c r="G15">
        <v>3</v>
      </c>
      <c r="H15" s="17">
        <v>44399</v>
      </c>
    </row>
    <row r="16" spans="1:8">
      <c r="A16">
        <v>113642</v>
      </c>
      <c r="B16" t="s">
        <v>303</v>
      </c>
      <c r="C16" t="s">
        <v>304</v>
      </c>
      <c r="D16" t="s">
        <v>305</v>
      </c>
      <c r="E16">
        <v>1</v>
      </c>
      <c r="F16" t="s">
        <v>25</v>
      </c>
      <c r="G16">
        <v>0</v>
      </c>
      <c r="H16" s="17">
        <v>44399.375</v>
      </c>
    </row>
    <row r="17" spans="1:8">
      <c r="A17">
        <v>113647</v>
      </c>
      <c r="B17" t="s">
        <v>34</v>
      </c>
      <c r="C17" t="s">
        <v>306</v>
      </c>
      <c r="D17" t="s">
        <v>62</v>
      </c>
      <c r="E17">
        <v>2</v>
      </c>
      <c r="F17" t="s">
        <v>33</v>
      </c>
      <c r="G17">
        <v>3</v>
      </c>
      <c r="H17" s="17">
        <v>44399.5</v>
      </c>
    </row>
    <row r="18" spans="1:8">
      <c r="A18">
        <v>113656</v>
      </c>
      <c r="B18" t="s">
        <v>233</v>
      </c>
      <c r="C18" t="s">
        <v>307</v>
      </c>
      <c r="D18" t="s">
        <v>308</v>
      </c>
      <c r="E18">
        <v>0.5</v>
      </c>
      <c r="F18" t="s">
        <v>33</v>
      </c>
      <c r="G18">
        <v>3</v>
      </c>
      <c r="H18" s="17">
        <v>44399</v>
      </c>
    </row>
    <row r="19" spans="1:8">
      <c r="A19">
        <v>113673</v>
      </c>
      <c r="B19" t="s">
        <v>92</v>
      </c>
      <c r="C19" t="s">
        <v>309</v>
      </c>
      <c r="D19" t="s">
        <v>310</v>
      </c>
      <c r="E19">
        <v>0.5</v>
      </c>
      <c r="F19" t="s">
        <v>33</v>
      </c>
      <c r="G19">
        <v>3</v>
      </c>
      <c r="H19" s="17">
        <v>44399</v>
      </c>
    </row>
    <row r="20" spans="1:8">
      <c r="A20">
        <v>113756</v>
      </c>
      <c r="B20" t="s">
        <v>311</v>
      </c>
      <c r="C20" t="s">
        <v>312</v>
      </c>
      <c r="D20" t="s">
        <v>313</v>
      </c>
      <c r="E20">
        <v>2</v>
      </c>
      <c r="F20" t="s">
        <v>25</v>
      </c>
      <c r="G20">
        <v>0</v>
      </c>
      <c r="H20" s="17">
        <v>44399</v>
      </c>
    </row>
    <row r="21" spans="1:8">
      <c r="A21">
        <v>113793</v>
      </c>
      <c r="B21" t="s">
        <v>52</v>
      </c>
      <c r="C21" t="s">
        <v>314</v>
      </c>
      <c r="D21" t="s">
        <v>44</v>
      </c>
      <c r="E21">
        <v>0.5</v>
      </c>
      <c r="F21" t="s">
        <v>25</v>
      </c>
      <c r="G21">
        <v>0</v>
      </c>
      <c r="H21" s="17">
        <v>44399</v>
      </c>
    </row>
    <row r="22" spans="1:8">
      <c r="A22">
        <v>113810</v>
      </c>
      <c r="B22" t="s">
        <v>315</v>
      </c>
      <c r="C22" t="s">
        <v>316</v>
      </c>
      <c r="D22" t="s">
        <v>317</v>
      </c>
      <c r="E22">
        <v>2.25</v>
      </c>
      <c r="F22" t="s">
        <v>25</v>
      </c>
      <c r="G22">
        <v>0</v>
      </c>
      <c r="H22" s="17">
        <v>44399</v>
      </c>
    </row>
    <row r="23" spans="1:8">
      <c r="A23">
        <v>113852</v>
      </c>
      <c r="B23" t="s">
        <v>167</v>
      </c>
      <c r="C23" t="s">
        <v>318</v>
      </c>
      <c r="D23" t="s">
        <v>319</v>
      </c>
      <c r="E23">
        <v>3</v>
      </c>
      <c r="F23" t="s">
        <v>320</v>
      </c>
      <c r="G23">
        <v>1</v>
      </c>
      <c r="H23" s="17">
        <v>44399.583333333343</v>
      </c>
    </row>
    <row r="24" spans="1:8">
      <c r="A24">
        <v>113854</v>
      </c>
      <c r="B24" t="s">
        <v>321</v>
      </c>
      <c r="C24" t="s">
        <v>322</v>
      </c>
      <c r="D24" t="s">
        <v>323</v>
      </c>
      <c r="E24">
        <v>2</v>
      </c>
      <c r="F24" t="s">
        <v>29</v>
      </c>
      <c r="G24">
        <v>1</v>
      </c>
      <c r="H24" s="17">
        <v>44399.666666666657</v>
      </c>
    </row>
    <row r="25" spans="1:8">
      <c r="A25">
        <v>113884</v>
      </c>
      <c r="B25" t="s">
        <v>60</v>
      </c>
      <c r="C25" t="s">
        <v>324</v>
      </c>
      <c r="D25" t="s">
        <v>310</v>
      </c>
      <c r="E25">
        <v>0.5</v>
      </c>
      <c r="F25" t="s">
        <v>320</v>
      </c>
      <c r="G25">
        <v>1</v>
      </c>
      <c r="H25" s="17">
        <v>44399.375</v>
      </c>
    </row>
    <row r="26" spans="1:8">
      <c r="A26">
        <v>114010</v>
      </c>
      <c r="B26" t="s">
        <v>325</v>
      </c>
      <c r="C26" t="s">
        <v>326</v>
      </c>
      <c r="D26" t="s">
        <v>327</v>
      </c>
      <c r="E26">
        <v>0.5</v>
      </c>
      <c r="F26" t="s">
        <v>29</v>
      </c>
      <c r="G26">
        <v>1</v>
      </c>
      <c r="H26" s="17">
        <v>44399</v>
      </c>
    </row>
    <row r="27" spans="1:8">
      <c r="B27" t="s">
        <v>328</v>
      </c>
      <c r="C27" t="s">
        <v>329</v>
      </c>
      <c r="D27" t="s">
        <v>219</v>
      </c>
      <c r="E27">
        <v>0.5</v>
      </c>
      <c r="F27" t="s">
        <v>148</v>
      </c>
      <c r="H27" s="17"/>
    </row>
    <row r="28" spans="1:8">
      <c r="B28" t="s">
        <v>330</v>
      </c>
      <c r="C28" t="s">
        <v>331</v>
      </c>
      <c r="D28" t="s">
        <v>219</v>
      </c>
      <c r="E28">
        <v>0.5</v>
      </c>
      <c r="F28" t="s">
        <v>148</v>
      </c>
      <c r="H28" s="17"/>
    </row>
    <row r="29" spans="1:8">
      <c r="B29" t="s">
        <v>332</v>
      </c>
      <c r="C29" t="s">
        <v>333</v>
      </c>
      <c r="D29" t="s">
        <v>334</v>
      </c>
      <c r="E29">
        <v>0.5</v>
      </c>
      <c r="F29" t="s">
        <v>148</v>
      </c>
      <c r="H29" s="17"/>
    </row>
    <row r="30" spans="1:8">
      <c r="B30" t="s">
        <v>271</v>
      </c>
      <c r="C30" t="s">
        <v>335</v>
      </c>
      <c r="D30" t="s">
        <v>273</v>
      </c>
      <c r="E30">
        <v>0</v>
      </c>
      <c r="F30" t="s">
        <v>148</v>
      </c>
      <c r="H30" s="17"/>
    </row>
    <row r="31" spans="1:8">
      <c r="B31" t="s">
        <v>336</v>
      </c>
      <c r="C31" t="s">
        <v>337</v>
      </c>
      <c r="D31" t="s">
        <v>338</v>
      </c>
      <c r="E31">
        <v>0.5</v>
      </c>
      <c r="F31" t="s">
        <v>148</v>
      </c>
      <c r="H31" s="17"/>
    </row>
    <row r="32" spans="1:8">
      <c r="B32" t="s">
        <v>220</v>
      </c>
      <c r="C32" t="s">
        <v>339</v>
      </c>
      <c r="D32" t="s">
        <v>222</v>
      </c>
      <c r="E32">
        <v>2</v>
      </c>
      <c r="F32" t="s">
        <v>148</v>
      </c>
      <c r="H32" s="17"/>
    </row>
    <row r="33" spans="1:8">
      <c r="B33" t="s">
        <v>340</v>
      </c>
      <c r="C33" t="s">
        <v>341</v>
      </c>
      <c r="D33" t="s">
        <v>273</v>
      </c>
      <c r="E33">
        <v>0.5</v>
      </c>
      <c r="F33" t="s">
        <v>148</v>
      </c>
      <c r="H33" s="17"/>
    </row>
    <row r="34" spans="1:8">
      <c r="B34" t="s">
        <v>342</v>
      </c>
      <c r="C34" t="s">
        <v>343</v>
      </c>
      <c r="D34" t="s">
        <v>270</v>
      </c>
      <c r="E34">
        <v>1</v>
      </c>
      <c r="F34" t="s">
        <v>148</v>
      </c>
      <c r="H34" s="17"/>
    </row>
    <row r="35" spans="1:8">
      <c r="B35" t="s">
        <v>344</v>
      </c>
      <c r="C35" t="s">
        <v>345</v>
      </c>
      <c r="D35" t="s">
        <v>346</v>
      </c>
      <c r="E35">
        <v>4</v>
      </c>
      <c r="F35" t="s">
        <v>148</v>
      </c>
      <c r="H35" s="17"/>
    </row>
    <row r="36" spans="1:8">
      <c r="B36" t="s">
        <v>347</v>
      </c>
      <c r="C36" t="s">
        <v>348</v>
      </c>
      <c r="D36" t="s">
        <v>338</v>
      </c>
      <c r="E36">
        <v>1</v>
      </c>
      <c r="F36" t="s">
        <v>148</v>
      </c>
      <c r="H36" s="17"/>
    </row>
    <row r="37" spans="1:8">
      <c r="B37" t="s">
        <v>349</v>
      </c>
      <c r="C37" t="s">
        <v>350</v>
      </c>
      <c r="D37" t="s">
        <v>351</v>
      </c>
      <c r="E37">
        <v>2.5</v>
      </c>
      <c r="F37" t="s">
        <v>148</v>
      </c>
      <c r="H37" s="17"/>
    </row>
    <row r="38" spans="1:8">
      <c r="A38" t="s">
        <v>6</v>
      </c>
      <c r="C38">
        <f>SUM(E3:E37)</f>
        <v>43.25</v>
      </c>
    </row>
    <row r="40" spans="1:8">
      <c r="A40" t="s">
        <v>100</v>
      </c>
      <c r="C40">
        <f>SUMIF(G3:G37,"&gt;=2",E3:E37)</f>
        <v>8</v>
      </c>
    </row>
    <row r="41" spans="1:8">
      <c r="A41" t="s">
        <v>101</v>
      </c>
      <c r="C41">
        <f>C38+C39-C40</f>
        <v>35.25</v>
      </c>
    </row>
  </sheetData>
  <mergeCells count="1">
    <mergeCell ref="A1:C1"/>
  </mergeCells>
  <conditionalFormatting sqref="A3:H38">
    <cfRule type="expression" dxfId="35" priority="1">
      <formula>ISTEXT($E3)</formula>
    </cfRule>
    <cfRule type="expression" dxfId="34" priority="2">
      <formula>AND($G3&gt;=2, $E3&lt;&gt;"Ignore List")</formula>
    </cfRule>
    <cfRule type="expression" dxfId="33" priority="3">
      <formula>AND($G3&lt;=-1, $E3&lt;&gt;"Ignore List")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7"/>
  <sheetViews>
    <sheetView tabSelected="1" workbookViewId="0">
      <selection activeCell="H31" sqref="H31"/>
    </sheetView>
  </sheetViews>
  <sheetFormatPr baseColWidth="10" defaultColWidth="8.83203125" defaultRowHeight="15"/>
  <cols>
    <col min="1" max="1" width="9" customWidth="1"/>
    <col min="2" max="2" width="24" customWidth="1"/>
    <col min="3" max="3" width="22" customWidth="1"/>
    <col min="4" max="4" width="26" customWidth="1"/>
    <col min="5" max="5" width="5" customWidth="1"/>
    <col min="6" max="6" width="17" customWidth="1"/>
    <col min="7" max="7" width="3" customWidth="1"/>
    <col min="8" max="8" width="10" customWidth="1"/>
  </cols>
  <sheetData>
    <row r="1" spans="1:8" ht="43" customHeight="1">
      <c r="A1" s="18">
        <v>44397</v>
      </c>
      <c r="B1" s="19"/>
      <c r="C1" s="19"/>
      <c r="D1" s="16">
        <v>34</v>
      </c>
      <c r="H1" s="17">
        <v>44398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113799</v>
      </c>
      <c r="B3" t="s">
        <v>10</v>
      </c>
      <c r="C3" t="s">
        <v>352</v>
      </c>
      <c r="D3" t="s">
        <v>353</v>
      </c>
      <c r="E3">
        <v>0.5</v>
      </c>
      <c r="F3" t="s">
        <v>25</v>
      </c>
      <c r="G3">
        <v>0</v>
      </c>
      <c r="H3" s="17">
        <v>44400</v>
      </c>
    </row>
    <row r="4" spans="1:8">
      <c r="A4">
        <v>113841</v>
      </c>
      <c r="B4" t="s">
        <v>10</v>
      </c>
      <c r="C4" t="s">
        <v>354</v>
      </c>
      <c r="D4" t="s">
        <v>355</v>
      </c>
      <c r="E4">
        <v>0.5</v>
      </c>
      <c r="F4" t="s">
        <v>25</v>
      </c>
      <c r="G4">
        <v>0</v>
      </c>
      <c r="H4" s="17">
        <v>44400.375</v>
      </c>
    </row>
    <row r="5" spans="1:8">
      <c r="A5">
        <v>109075</v>
      </c>
      <c r="B5" t="s">
        <v>235</v>
      </c>
      <c r="C5" t="s">
        <v>356</v>
      </c>
      <c r="E5" t="s">
        <v>290</v>
      </c>
      <c r="F5" t="s">
        <v>179</v>
      </c>
      <c r="G5">
        <v>1</v>
      </c>
      <c r="H5" s="17">
        <v>44400</v>
      </c>
    </row>
    <row r="6" spans="1:8">
      <c r="A6">
        <v>113541</v>
      </c>
      <c r="B6" t="s">
        <v>92</v>
      </c>
      <c r="C6" t="s">
        <v>357</v>
      </c>
      <c r="D6" t="s">
        <v>358</v>
      </c>
      <c r="E6">
        <v>2</v>
      </c>
      <c r="F6" t="s">
        <v>29</v>
      </c>
      <c r="G6">
        <v>1</v>
      </c>
      <c r="H6" s="17">
        <v>44399</v>
      </c>
    </row>
    <row r="7" spans="1:8">
      <c r="A7">
        <v>113557</v>
      </c>
      <c r="B7" t="s">
        <v>359</v>
      </c>
      <c r="C7" t="s">
        <v>360</v>
      </c>
      <c r="D7" t="s">
        <v>361</v>
      </c>
      <c r="E7">
        <v>3</v>
      </c>
      <c r="F7" t="s">
        <v>25</v>
      </c>
      <c r="G7">
        <v>0</v>
      </c>
      <c r="H7" s="17">
        <v>44400</v>
      </c>
    </row>
    <row r="8" spans="1:8">
      <c r="A8">
        <v>113566</v>
      </c>
      <c r="B8" t="s">
        <v>134</v>
      </c>
      <c r="C8" t="s">
        <v>362</v>
      </c>
      <c r="D8" t="s">
        <v>113</v>
      </c>
      <c r="E8">
        <v>1</v>
      </c>
      <c r="F8" t="s">
        <v>13</v>
      </c>
      <c r="G8">
        <v>3</v>
      </c>
      <c r="H8" s="17">
        <v>44399</v>
      </c>
    </row>
    <row r="9" spans="1:8">
      <c r="A9">
        <v>113575</v>
      </c>
      <c r="B9" t="s">
        <v>363</v>
      </c>
      <c r="C9" t="s">
        <v>364</v>
      </c>
      <c r="D9" t="s">
        <v>365</v>
      </c>
      <c r="E9">
        <v>2</v>
      </c>
      <c r="F9" t="s">
        <v>29</v>
      </c>
      <c r="G9">
        <v>1</v>
      </c>
      <c r="H9" s="17">
        <v>44400</v>
      </c>
    </row>
    <row r="10" spans="1:8">
      <c r="A10">
        <v>113589</v>
      </c>
      <c r="B10" t="s">
        <v>366</v>
      </c>
      <c r="C10" t="s">
        <v>367</v>
      </c>
      <c r="D10" t="s">
        <v>368</v>
      </c>
      <c r="E10">
        <v>1</v>
      </c>
      <c r="F10" t="s">
        <v>25</v>
      </c>
      <c r="G10">
        <v>0</v>
      </c>
      <c r="H10" s="17">
        <v>44400</v>
      </c>
    </row>
    <row r="11" spans="1:8">
      <c r="A11">
        <v>113672</v>
      </c>
      <c r="B11" t="s">
        <v>303</v>
      </c>
      <c r="C11" t="s">
        <v>369</v>
      </c>
      <c r="D11" t="s">
        <v>370</v>
      </c>
      <c r="E11">
        <v>2</v>
      </c>
      <c r="F11" t="s">
        <v>25</v>
      </c>
      <c r="G11">
        <v>0</v>
      </c>
      <c r="H11" s="17">
        <v>44400.354166666657</v>
      </c>
    </row>
    <row r="12" spans="1:8">
      <c r="A12">
        <v>113674</v>
      </c>
      <c r="B12" t="s">
        <v>92</v>
      </c>
      <c r="C12" t="s">
        <v>371</v>
      </c>
      <c r="D12" t="s">
        <v>142</v>
      </c>
      <c r="E12">
        <v>0.5</v>
      </c>
      <c r="F12" t="s">
        <v>33</v>
      </c>
      <c r="G12">
        <v>3</v>
      </c>
      <c r="H12" s="17">
        <v>44400</v>
      </c>
    </row>
    <row r="13" spans="1:8">
      <c r="A13">
        <v>113675</v>
      </c>
      <c r="B13" t="s">
        <v>92</v>
      </c>
      <c r="C13" t="s">
        <v>372</v>
      </c>
      <c r="D13" t="s">
        <v>79</v>
      </c>
      <c r="E13">
        <v>0.5</v>
      </c>
      <c r="F13" t="s">
        <v>25</v>
      </c>
      <c r="G13">
        <v>0</v>
      </c>
      <c r="H13" s="17">
        <v>44400</v>
      </c>
    </row>
    <row r="14" spans="1:8">
      <c r="A14">
        <v>113676</v>
      </c>
      <c r="B14" t="s">
        <v>92</v>
      </c>
      <c r="C14" t="s">
        <v>373</v>
      </c>
      <c r="D14" t="s">
        <v>308</v>
      </c>
      <c r="E14">
        <v>0.5</v>
      </c>
      <c r="F14" t="s">
        <v>33</v>
      </c>
      <c r="G14">
        <v>3</v>
      </c>
      <c r="H14" s="17">
        <v>44400</v>
      </c>
    </row>
    <row r="15" spans="1:8">
      <c r="A15">
        <v>113677</v>
      </c>
      <c r="B15" t="s">
        <v>303</v>
      </c>
      <c r="C15" t="s">
        <v>374</v>
      </c>
      <c r="D15" t="s">
        <v>375</v>
      </c>
      <c r="E15">
        <v>1</v>
      </c>
      <c r="F15" t="s">
        <v>25</v>
      </c>
      <c r="G15">
        <v>0</v>
      </c>
      <c r="H15" s="17">
        <v>44400.375</v>
      </c>
    </row>
    <row r="16" spans="1:8">
      <c r="A16">
        <v>113784</v>
      </c>
      <c r="B16" t="s">
        <v>214</v>
      </c>
      <c r="C16" t="s">
        <v>376</v>
      </c>
      <c r="D16" t="s">
        <v>377</v>
      </c>
      <c r="E16">
        <v>1</v>
      </c>
      <c r="F16" t="s">
        <v>33</v>
      </c>
      <c r="G16">
        <v>3</v>
      </c>
      <c r="H16" s="17">
        <v>44400</v>
      </c>
    </row>
    <row r="17" spans="1:8">
      <c r="A17">
        <v>113815</v>
      </c>
      <c r="B17" t="s">
        <v>301</v>
      </c>
      <c r="C17" t="s">
        <v>378</v>
      </c>
      <c r="D17" t="s">
        <v>28</v>
      </c>
      <c r="E17">
        <v>1</v>
      </c>
      <c r="F17" t="s">
        <v>29</v>
      </c>
      <c r="G17">
        <v>1</v>
      </c>
      <c r="H17" s="17">
        <v>44400</v>
      </c>
    </row>
    <row r="18" spans="1:8">
      <c r="A18">
        <v>113876</v>
      </c>
      <c r="B18" t="s">
        <v>294</v>
      </c>
      <c r="C18" t="s">
        <v>379</v>
      </c>
      <c r="D18" t="s">
        <v>380</v>
      </c>
      <c r="E18">
        <v>1</v>
      </c>
      <c r="F18" t="s">
        <v>25</v>
      </c>
      <c r="G18">
        <v>0</v>
      </c>
      <c r="H18" s="17">
        <v>44400</v>
      </c>
    </row>
    <row r="19" spans="1:8">
      <c r="A19">
        <v>113899</v>
      </c>
      <c r="B19" t="s">
        <v>111</v>
      </c>
      <c r="C19" t="s">
        <v>381</v>
      </c>
      <c r="D19" t="s">
        <v>47</v>
      </c>
      <c r="E19">
        <v>2</v>
      </c>
      <c r="F19" t="s">
        <v>320</v>
      </c>
      <c r="G19">
        <v>1</v>
      </c>
      <c r="H19" s="17">
        <v>44400</v>
      </c>
    </row>
    <row r="20" spans="1:8">
      <c r="A20">
        <v>113974</v>
      </c>
      <c r="B20" t="s">
        <v>143</v>
      </c>
      <c r="C20" t="s">
        <v>382</v>
      </c>
      <c r="D20" t="s">
        <v>383</v>
      </c>
      <c r="E20">
        <v>5</v>
      </c>
      <c r="F20" t="s">
        <v>25</v>
      </c>
      <c r="G20">
        <v>0</v>
      </c>
      <c r="H20" s="17">
        <v>44400</v>
      </c>
    </row>
    <row r="21" spans="1:8">
      <c r="A21">
        <v>113982</v>
      </c>
      <c r="B21" t="s">
        <v>384</v>
      </c>
      <c r="C21" t="s">
        <v>385</v>
      </c>
      <c r="E21" t="s">
        <v>290</v>
      </c>
      <c r="F21" t="s">
        <v>70</v>
      </c>
      <c r="G21">
        <v>1</v>
      </c>
      <c r="H21" s="17">
        <v>44400</v>
      </c>
    </row>
    <row r="22" spans="1:8">
      <c r="A22">
        <v>114000</v>
      </c>
      <c r="B22" t="s">
        <v>233</v>
      </c>
      <c r="C22" t="s">
        <v>386</v>
      </c>
      <c r="D22" t="s">
        <v>387</v>
      </c>
      <c r="E22">
        <v>0.5</v>
      </c>
      <c r="F22" t="s">
        <v>320</v>
      </c>
      <c r="G22">
        <v>1</v>
      </c>
      <c r="H22" s="17">
        <v>44400</v>
      </c>
    </row>
    <row r="23" spans="1:8">
      <c r="A23">
        <v>114063</v>
      </c>
      <c r="B23" t="s">
        <v>388</v>
      </c>
      <c r="C23" t="s">
        <v>389</v>
      </c>
      <c r="D23" t="s">
        <v>390</v>
      </c>
      <c r="E23">
        <v>2</v>
      </c>
      <c r="F23" t="s">
        <v>320</v>
      </c>
      <c r="G23">
        <v>1</v>
      </c>
      <c r="H23" s="17">
        <v>44400</v>
      </c>
    </row>
    <row r="24" spans="1:8">
      <c r="A24">
        <v>114079</v>
      </c>
      <c r="B24" t="s">
        <v>92</v>
      </c>
      <c r="C24" t="s">
        <v>391</v>
      </c>
      <c r="D24" t="s">
        <v>308</v>
      </c>
      <c r="E24">
        <v>0.5</v>
      </c>
      <c r="F24" t="s">
        <v>201</v>
      </c>
      <c r="G24">
        <v>1</v>
      </c>
      <c r="H24" s="17">
        <v>44400</v>
      </c>
    </row>
    <row r="25" spans="1:8">
      <c r="A25">
        <v>114080</v>
      </c>
      <c r="B25" t="s">
        <v>92</v>
      </c>
      <c r="C25" t="s">
        <v>392</v>
      </c>
      <c r="D25" t="s">
        <v>115</v>
      </c>
      <c r="E25">
        <v>0.5</v>
      </c>
      <c r="F25" t="s">
        <v>320</v>
      </c>
      <c r="G25">
        <v>1</v>
      </c>
      <c r="H25" s="17">
        <v>44400</v>
      </c>
    </row>
    <row r="26" spans="1:8">
      <c r="B26" t="s">
        <v>393</v>
      </c>
      <c r="C26" t="s">
        <v>394</v>
      </c>
      <c r="D26" t="s">
        <v>219</v>
      </c>
      <c r="E26">
        <v>0.5</v>
      </c>
      <c r="F26" t="s">
        <v>148</v>
      </c>
      <c r="H26" s="17"/>
    </row>
    <row r="27" spans="1:8">
      <c r="B27" t="s">
        <v>395</v>
      </c>
      <c r="C27" t="s">
        <v>396</v>
      </c>
      <c r="D27" t="s">
        <v>219</v>
      </c>
      <c r="E27">
        <v>0.5</v>
      </c>
      <c r="F27" t="s">
        <v>148</v>
      </c>
      <c r="H27" s="17"/>
    </row>
    <row r="28" spans="1:8">
      <c r="B28" t="s">
        <v>395</v>
      </c>
      <c r="C28" t="s">
        <v>397</v>
      </c>
      <c r="D28" t="s">
        <v>219</v>
      </c>
      <c r="E28">
        <v>0.5</v>
      </c>
      <c r="F28" t="s">
        <v>148</v>
      </c>
      <c r="H28" s="17"/>
    </row>
    <row r="29" spans="1:8">
      <c r="B29" t="s">
        <v>398</v>
      </c>
      <c r="C29" t="s">
        <v>399</v>
      </c>
      <c r="D29" t="s">
        <v>334</v>
      </c>
      <c r="E29">
        <v>2</v>
      </c>
      <c r="F29" t="s">
        <v>148</v>
      </c>
      <c r="H29" s="17"/>
    </row>
    <row r="30" spans="1:8">
      <c r="B30" t="s">
        <v>395</v>
      </c>
      <c r="C30" t="s">
        <v>400</v>
      </c>
      <c r="D30" t="s">
        <v>219</v>
      </c>
      <c r="E30">
        <v>0.5</v>
      </c>
      <c r="F30" t="s">
        <v>148</v>
      </c>
      <c r="H30" s="17"/>
    </row>
    <row r="31" spans="1:8">
      <c r="B31" t="s">
        <v>401</v>
      </c>
      <c r="C31" t="s">
        <v>402</v>
      </c>
      <c r="D31" t="s">
        <v>219</v>
      </c>
      <c r="E31">
        <v>0.5</v>
      </c>
      <c r="F31" t="s">
        <v>148</v>
      </c>
      <c r="H31" s="17"/>
    </row>
    <row r="32" spans="1:8">
      <c r="B32" t="s">
        <v>403</v>
      </c>
      <c r="C32" t="s">
        <v>404</v>
      </c>
      <c r="D32" t="s">
        <v>405</v>
      </c>
      <c r="E32">
        <v>4</v>
      </c>
      <c r="F32" t="s">
        <v>148</v>
      </c>
      <c r="H32" s="17"/>
    </row>
    <row r="33" spans="1:8">
      <c r="B33" t="s">
        <v>406</v>
      </c>
      <c r="C33" t="s">
        <v>407</v>
      </c>
      <c r="D33" t="s">
        <v>338</v>
      </c>
      <c r="E33">
        <v>0.5</v>
      </c>
      <c r="F33" t="s">
        <v>148</v>
      </c>
      <c r="H33" s="17"/>
    </row>
    <row r="34" spans="1:8">
      <c r="A34" t="s">
        <v>6</v>
      </c>
      <c r="C34">
        <f>SUM(E3:E33)</f>
        <v>37</v>
      </c>
    </row>
    <row r="36" spans="1:8">
      <c r="A36" t="s">
        <v>100</v>
      </c>
      <c r="C36">
        <f>SUMIF(G3:G33,"&gt;=2",E3:E33)</f>
        <v>3</v>
      </c>
    </row>
    <row r="37" spans="1:8">
      <c r="A37" t="s">
        <v>101</v>
      </c>
      <c r="C37">
        <f>C34+C35-C36</f>
        <v>34</v>
      </c>
    </row>
  </sheetData>
  <mergeCells count="1">
    <mergeCell ref="A1:C1"/>
  </mergeCells>
  <conditionalFormatting sqref="A3:H34">
    <cfRule type="expression" dxfId="32" priority="1">
      <formula>ISTEXT($E3)</formula>
    </cfRule>
    <cfRule type="expression" dxfId="31" priority="2">
      <formula>AND($G3&gt;=2, $E3&lt;&gt;"Ignore List")</formula>
    </cfRule>
    <cfRule type="expression" dxfId="30" priority="3">
      <formula>AND($G3&lt;=-1, $E3&lt;&gt;"Ignore List")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7"/>
  <sheetViews>
    <sheetView workbookViewId="0"/>
  </sheetViews>
  <sheetFormatPr baseColWidth="10" defaultColWidth="8.83203125" defaultRowHeight="15"/>
  <cols>
    <col min="1" max="1" width="9" customWidth="1"/>
    <col min="2" max="2" width="24" customWidth="1"/>
    <col min="3" max="3" width="22" customWidth="1"/>
    <col min="4" max="4" width="26" customWidth="1"/>
    <col min="5" max="5" width="5" customWidth="1"/>
    <col min="6" max="6" width="17" customWidth="1"/>
    <col min="7" max="7" width="3" customWidth="1"/>
    <col min="8" max="8" width="10" customWidth="1"/>
  </cols>
  <sheetData>
    <row r="1" spans="1:8" ht="43" customHeight="1">
      <c r="A1" s="18">
        <v>44398</v>
      </c>
      <c r="B1" s="19"/>
      <c r="C1" s="19"/>
      <c r="D1" s="16">
        <v>28</v>
      </c>
      <c r="H1" s="17">
        <v>44399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113821</v>
      </c>
      <c r="B3" t="s">
        <v>14</v>
      </c>
      <c r="C3" t="s">
        <v>408</v>
      </c>
      <c r="D3" t="s">
        <v>409</v>
      </c>
      <c r="E3">
        <v>6</v>
      </c>
      <c r="F3" t="s">
        <v>25</v>
      </c>
      <c r="G3">
        <v>0</v>
      </c>
      <c r="H3" s="17">
        <v>44403</v>
      </c>
    </row>
    <row r="4" spans="1:8">
      <c r="A4">
        <v>113054</v>
      </c>
      <c r="B4" t="s">
        <v>298</v>
      </c>
      <c r="C4" t="s">
        <v>410</v>
      </c>
      <c r="D4" t="s">
        <v>411</v>
      </c>
      <c r="E4">
        <v>1</v>
      </c>
      <c r="F4" t="s">
        <v>29</v>
      </c>
      <c r="G4">
        <v>1</v>
      </c>
      <c r="H4" s="17">
        <v>44403</v>
      </c>
    </row>
    <row r="5" spans="1:8">
      <c r="A5">
        <v>113263</v>
      </c>
      <c r="B5" t="s">
        <v>412</v>
      </c>
      <c r="C5" t="s">
        <v>413</v>
      </c>
      <c r="D5" t="s">
        <v>414</v>
      </c>
      <c r="E5">
        <v>2</v>
      </c>
      <c r="F5" t="s">
        <v>29</v>
      </c>
      <c r="G5">
        <v>1</v>
      </c>
      <c r="H5" s="17">
        <v>44403</v>
      </c>
    </row>
    <row r="6" spans="1:8">
      <c r="A6">
        <v>113665</v>
      </c>
      <c r="B6" t="s">
        <v>415</v>
      </c>
      <c r="C6" t="s">
        <v>416</v>
      </c>
      <c r="D6" t="s">
        <v>417</v>
      </c>
      <c r="E6">
        <v>1</v>
      </c>
      <c r="F6" t="s">
        <v>29</v>
      </c>
      <c r="G6">
        <v>1</v>
      </c>
      <c r="H6" s="17">
        <v>44403</v>
      </c>
    </row>
    <row r="7" spans="1:8">
      <c r="A7">
        <v>113735</v>
      </c>
      <c r="B7" t="s">
        <v>418</v>
      </c>
      <c r="C7" t="s">
        <v>419</v>
      </c>
      <c r="D7" t="s">
        <v>420</v>
      </c>
      <c r="E7">
        <v>2</v>
      </c>
      <c r="F7" t="s">
        <v>421</v>
      </c>
      <c r="G7">
        <v>1</v>
      </c>
      <c r="H7" s="17">
        <v>44403</v>
      </c>
    </row>
    <row r="8" spans="1:8">
      <c r="A8">
        <v>113746</v>
      </c>
      <c r="B8" t="s">
        <v>89</v>
      </c>
      <c r="C8" t="s">
        <v>422</v>
      </c>
      <c r="D8" t="s">
        <v>423</v>
      </c>
      <c r="E8">
        <v>0.5</v>
      </c>
      <c r="F8" t="s">
        <v>29</v>
      </c>
      <c r="G8">
        <v>1</v>
      </c>
      <c r="H8" s="17">
        <v>44403</v>
      </c>
    </row>
    <row r="9" spans="1:8">
      <c r="A9">
        <v>113760</v>
      </c>
      <c r="B9" t="s">
        <v>424</v>
      </c>
      <c r="C9" t="s">
        <v>425</v>
      </c>
      <c r="D9" t="s">
        <v>426</v>
      </c>
      <c r="E9">
        <v>2</v>
      </c>
      <c r="F9" t="s">
        <v>421</v>
      </c>
      <c r="G9">
        <v>1</v>
      </c>
      <c r="H9" s="17">
        <v>44403</v>
      </c>
    </row>
    <row r="10" spans="1:8">
      <c r="A10">
        <v>113788</v>
      </c>
      <c r="B10" t="s">
        <v>102</v>
      </c>
      <c r="C10" t="s">
        <v>427</v>
      </c>
      <c r="D10" t="s">
        <v>428</v>
      </c>
      <c r="E10">
        <v>5</v>
      </c>
      <c r="F10" t="s">
        <v>320</v>
      </c>
      <c r="G10">
        <v>1</v>
      </c>
      <c r="H10" s="17">
        <v>44403.541666666657</v>
      </c>
    </row>
    <row r="11" spans="1:8">
      <c r="A11">
        <v>113819</v>
      </c>
      <c r="B11" t="s">
        <v>429</v>
      </c>
      <c r="C11" t="s">
        <v>430</v>
      </c>
      <c r="D11" t="s">
        <v>387</v>
      </c>
      <c r="E11">
        <v>0.5</v>
      </c>
      <c r="F11" t="s">
        <v>320</v>
      </c>
      <c r="G11">
        <v>1</v>
      </c>
      <c r="H11" s="17">
        <v>44403</v>
      </c>
    </row>
    <row r="12" spans="1:8">
      <c r="A12">
        <v>113832</v>
      </c>
      <c r="B12" t="s">
        <v>48</v>
      </c>
      <c r="C12" t="s">
        <v>431</v>
      </c>
      <c r="D12" t="s">
        <v>310</v>
      </c>
      <c r="E12">
        <v>0.5</v>
      </c>
      <c r="F12" t="s">
        <v>320</v>
      </c>
      <c r="G12">
        <v>1</v>
      </c>
      <c r="H12" s="17">
        <v>44403</v>
      </c>
    </row>
    <row r="13" spans="1:8">
      <c r="A13">
        <v>113850</v>
      </c>
      <c r="B13" t="s">
        <v>92</v>
      </c>
      <c r="C13" t="s">
        <v>432</v>
      </c>
      <c r="D13" t="s">
        <v>417</v>
      </c>
      <c r="E13">
        <v>1</v>
      </c>
      <c r="F13" t="s">
        <v>37</v>
      </c>
      <c r="G13">
        <v>-1</v>
      </c>
      <c r="H13" s="17">
        <v>44403</v>
      </c>
    </row>
    <row r="14" spans="1:8">
      <c r="A14">
        <v>113879</v>
      </c>
      <c r="B14" t="s">
        <v>121</v>
      </c>
      <c r="C14" t="s">
        <v>433</v>
      </c>
      <c r="D14" t="s">
        <v>232</v>
      </c>
      <c r="E14">
        <v>1</v>
      </c>
      <c r="F14" t="s">
        <v>25</v>
      </c>
      <c r="G14">
        <v>0</v>
      </c>
      <c r="H14" s="17">
        <v>44403.375</v>
      </c>
    </row>
    <row r="15" spans="1:8">
      <c r="A15">
        <v>113880</v>
      </c>
      <c r="B15" t="s">
        <v>434</v>
      </c>
      <c r="C15" t="s">
        <v>435</v>
      </c>
      <c r="D15" t="s">
        <v>253</v>
      </c>
      <c r="E15">
        <v>1</v>
      </c>
      <c r="F15" t="s">
        <v>25</v>
      </c>
      <c r="G15">
        <v>0</v>
      </c>
      <c r="H15" s="17">
        <v>44403.708333333343</v>
      </c>
    </row>
    <row r="16" spans="1:8">
      <c r="A16">
        <v>113883</v>
      </c>
      <c r="B16" t="s">
        <v>436</v>
      </c>
      <c r="C16" t="s">
        <v>437</v>
      </c>
      <c r="D16" t="s">
        <v>438</v>
      </c>
      <c r="E16">
        <v>1</v>
      </c>
      <c r="F16" t="s">
        <v>320</v>
      </c>
      <c r="G16">
        <v>1</v>
      </c>
      <c r="H16" s="17">
        <v>44403</v>
      </c>
    </row>
    <row r="17" spans="1:8">
      <c r="A17">
        <v>113892</v>
      </c>
      <c r="B17" t="s">
        <v>235</v>
      </c>
      <c r="C17" t="s">
        <v>439</v>
      </c>
      <c r="D17" t="s">
        <v>28</v>
      </c>
      <c r="E17">
        <v>1</v>
      </c>
      <c r="F17" t="s">
        <v>320</v>
      </c>
      <c r="G17">
        <v>1</v>
      </c>
      <c r="H17" s="17">
        <v>44403</v>
      </c>
    </row>
    <row r="18" spans="1:8">
      <c r="A18">
        <v>113961</v>
      </c>
      <c r="B18" t="s">
        <v>230</v>
      </c>
      <c r="C18" t="s">
        <v>440</v>
      </c>
      <c r="D18" t="s">
        <v>441</v>
      </c>
      <c r="E18">
        <v>1</v>
      </c>
      <c r="F18" t="s">
        <v>37</v>
      </c>
      <c r="G18">
        <v>-1</v>
      </c>
      <c r="H18" s="17">
        <v>44403</v>
      </c>
    </row>
    <row r="19" spans="1:8">
      <c r="A19">
        <v>113994</v>
      </c>
      <c r="B19" t="s">
        <v>442</v>
      </c>
      <c r="C19" t="s">
        <v>443</v>
      </c>
      <c r="D19" t="s">
        <v>444</v>
      </c>
      <c r="E19">
        <v>1</v>
      </c>
      <c r="F19" t="s">
        <v>421</v>
      </c>
      <c r="G19">
        <v>1</v>
      </c>
      <c r="H19" s="17">
        <v>44403</v>
      </c>
    </row>
    <row r="20" spans="1:8">
      <c r="A20">
        <v>114064</v>
      </c>
      <c r="B20" t="s">
        <v>233</v>
      </c>
      <c r="C20" t="s">
        <v>445</v>
      </c>
      <c r="D20" t="s">
        <v>446</v>
      </c>
      <c r="E20">
        <v>1</v>
      </c>
      <c r="F20" t="s">
        <v>201</v>
      </c>
      <c r="G20">
        <v>1</v>
      </c>
      <c r="H20" s="17">
        <v>44403.708333333343</v>
      </c>
    </row>
    <row r="21" spans="1:8">
      <c r="B21" t="s">
        <v>447</v>
      </c>
      <c r="C21" t="s">
        <v>448</v>
      </c>
      <c r="D21" t="s">
        <v>449</v>
      </c>
      <c r="E21">
        <v>0.5</v>
      </c>
      <c r="F21" t="s">
        <v>148</v>
      </c>
      <c r="H21" s="17"/>
    </row>
    <row r="22" spans="1:8">
      <c r="B22" t="s">
        <v>450</v>
      </c>
      <c r="C22" t="s">
        <v>451</v>
      </c>
      <c r="D22" t="s">
        <v>452</v>
      </c>
      <c r="E22">
        <v>1</v>
      </c>
      <c r="F22" t="s">
        <v>148</v>
      </c>
      <c r="H22" s="17"/>
    </row>
    <row r="23" spans="1:8">
      <c r="B23" t="s">
        <v>453</v>
      </c>
      <c r="C23" t="s">
        <v>454</v>
      </c>
      <c r="D23" t="s">
        <v>338</v>
      </c>
      <c r="E23">
        <v>0.5</v>
      </c>
      <c r="F23" t="s">
        <v>148</v>
      </c>
      <c r="H23" s="17"/>
    </row>
    <row r="24" spans="1:8">
      <c r="A24" t="s">
        <v>6</v>
      </c>
      <c r="C24">
        <f>SUM(E3:E23)</f>
        <v>30.5</v>
      </c>
    </row>
    <row r="25" spans="1:8">
      <c r="A25" t="s">
        <v>455</v>
      </c>
      <c r="C25">
        <f>'0'!C25</f>
        <v>0</v>
      </c>
    </row>
    <row r="26" spans="1:8">
      <c r="A26" t="s">
        <v>100</v>
      </c>
      <c r="C26">
        <f>SUMIF(G3:G23,"&gt;=2",E3:E23)</f>
        <v>0</v>
      </c>
    </row>
    <row r="27" spans="1:8">
      <c r="A27" t="s">
        <v>101</v>
      </c>
      <c r="C27">
        <f>C24+C25-C26</f>
        <v>30.5</v>
      </c>
    </row>
  </sheetData>
  <mergeCells count="1">
    <mergeCell ref="A1:C1"/>
  </mergeCells>
  <conditionalFormatting sqref="A3:H24">
    <cfRule type="expression" dxfId="29" priority="1">
      <formula>ISTEXT($E3)</formula>
    </cfRule>
    <cfRule type="expression" dxfId="28" priority="2">
      <formula>AND($G3&gt;=2, $E3&lt;&gt;"Ignore List")</formula>
    </cfRule>
    <cfRule type="expression" dxfId="27" priority="3">
      <formula>AND($G3&lt;=-1, $E3&lt;&gt;"Ignore List")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4"/>
  <sheetViews>
    <sheetView workbookViewId="0"/>
  </sheetViews>
  <sheetFormatPr baseColWidth="10" defaultColWidth="8.83203125" defaultRowHeight="15"/>
  <cols>
    <col min="1" max="1" width="9" customWidth="1"/>
    <col min="2" max="2" width="24" customWidth="1"/>
    <col min="3" max="3" width="22" customWidth="1"/>
    <col min="4" max="4" width="26" customWidth="1"/>
    <col min="5" max="5" width="5" customWidth="1"/>
    <col min="6" max="6" width="17" customWidth="1"/>
    <col min="7" max="7" width="3" customWidth="1"/>
    <col min="8" max="8" width="10" customWidth="1"/>
  </cols>
  <sheetData>
    <row r="1" spans="1:8" ht="43" customHeight="1">
      <c r="A1" s="18">
        <v>44399</v>
      </c>
      <c r="B1" s="19"/>
      <c r="C1" s="19"/>
      <c r="D1" s="16">
        <v>34</v>
      </c>
      <c r="H1" s="17">
        <v>44400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113282</v>
      </c>
      <c r="B3" t="s">
        <v>155</v>
      </c>
      <c r="C3" t="s">
        <v>456</v>
      </c>
      <c r="D3" t="s">
        <v>457</v>
      </c>
      <c r="E3">
        <v>0.5</v>
      </c>
      <c r="F3" t="s">
        <v>29</v>
      </c>
      <c r="G3">
        <v>1</v>
      </c>
      <c r="H3" s="17">
        <v>44404</v>
      </c>
    </row>
    <row r="4" spans="1:8">
      <c r="A4">
        <v>113711</v>
      </c>
      <c r="B4" t="s">
        <v>14</v>
      </c>
      <c r="C4" t="s">
        <v>458</v>
      </c>
      <c r="D4" t="s">
        <v>459</v>
      </c>
      <c r="E4">
        <v>1.5</v>
      </c>
      <c r="F4" t="s">
        <v>166</v>
      </c>
      <c r="H4" s="17">
        <v>44404</v>
      </c>
    </row>
    <row r="5" spans="1:8">
      <c r="A5">
        <v>113976</v>
      </c>
      <c r="B5" t="s">
        <v>10</v>
      </c>
      <c r="C5" t="s">
        <v>460</v>
      </c>
      <c r="D5" t="s">
        <v>461</v>
      </c>
      <c r="E5">
        <v>0.5</v>
      </c>
      <c r="F5" t="s">
        <v>25</v>
      </c>
      <c r="G5">
        <v>0</v>
      </c>
      <c r="H5" s="17">
        <v>44404</v>
      </c>
    </row>
    <row r="6" spans="1:8">
      <c r="A6">
        <v>113264</v>
      </c>
      <c r="B6" t="s">
        <v>462</v>
      </c>
      <c r="C6" t="s">
        <v>463</v>
      </c>
      <c r="D6" t="s">
        <v>464</v>
      </c>
      <c r="E6">
        <v>1.5</v>
      </c>
      <c r="F6" t="s">
        <v>320</v>
      </c>
      <c r="G6">
        <v>1</v>
      </c>
      <c r="H6" s="17">
        <v>44404</v>
      </c>
    </row>
    <row r="7" spans="1:8">
      <c r="A7">
        <v>113607</v>
      </c>
      <c r="B7" t="s">
        <v>465</v>
      </c>
      <c r="C7" t="s">
        <v>466</v>
      </c>
      <c r="D7" t="s">
        <v>204</v>
      </c>
      <c r="E7">
        <v>1</v>
      </c>
      <c r="F7" t="s">
        <v>255</v>
      </c>
      <c r="G7">
        <v>0</v>
      </c>
      <c r="H7" s="17">
        <v>44404</v>
      </c>
    </row>
    <row r="8" spans="1:8">
      <c r="A8">
        <v>113717</v>
      </c>
      <c r="B8" t="s">
        <v>467</v>
      </c>
      <c r="C8" t="s">
        <v>468</v>
      </c>
      <c r="D8" t="s">
        <v>469</v>
      </c>
      <c r="E8">
        <v>1</v>
      </c>
      <c r="F8" t="s">
        <v>320</v>
      </c>
      <c r="G8">
        <v>1</v>
      </c>
      <c r="H8" s="17">
        <v>44404</v>
      </c>
    </row>
    <row r="9" spans="1:8">
      <c r="A9">
        <v>113719</v>
      </c>
      <c r="B9" t="s">
        <v>470</v>
      </c>
      <c r="C9" t="s">
        <v>471</v>
      </c>
      <c r="D9" t="s">
        <v>204</v>
      </c>
      <c r="E9">
        <v>1</v>
      </c>
      <c r="F9" t="s">
        <v>29</v>
      </c>
      <c r="G9">
        <v>1</v>
      </c>
      <c r="H9" s="17">
        <v>44403</v>
      </c>
    </row>
    <row r="10" spans="1:8">
      <c r="A10">
        <v>113720</v>
      </c>
      <c r="B10" t="s">
        <v>467</v>
      </c>
      <c r="C10" t="s">
        <v>472</v>
      </c>
      <c r="D10" t="s">
        <v>473</v>
      </c>
      <c r="E10">
        <v>2</v>
      </c>
      <c r="F10" t="s">
        <v>37</v>
      </c>
      <c r="G10">
        <v>-1</v>
      </c>
      <c r="H10" s="17">
        <v>44404</v>
      </c>
    </row>
    <row r="11" spans="1:8">
      <c r="A11">
        <v>113749</v>
      </c>
      <c r="B11" t="s">
        <v>311</v>
      </c>
      <c r="C11" t="s">
        <v>474</v>
      </c>
      <c r="D11" t="s">
        <v>475</v>
      </c>
      <c r="E11">
        <v>1</v>
      </c>
      <c r="F11" t="s">
        <v>25</v>
      </c>
      <c r="G11">
        <v>0</v>
      </c>
      <c r="H11" s="17">
        <v>44404</v>
      </c>
    </row>
    <row r="12" spans="1:8">
      <c r="A12">
        <v>113770</v>
      </c>
      <c r="B12" t="s">
        <v>467</v>
      </c>
      <c r="C12" t="s">
        <v>476</v>
      </c>
      <c r="D12" t="s">
        <v>469</v>
      </c>
      <c r="E12">
        <v>1</v>
      </c>
      <c r="F12" t="s">
        <v>29</v>
      </c>
      <c r="G12">
        <v>1</v>
      </c>
      <c r="H12" s="17">
        <v>44404</v>
      </c>
    </row>
    <row r="13" spans="1:8">
      <c r="A13">
        <v>113775</v>
      </c>
      <c r="B13" t="s">
        <v>30</v>
      </c>
      <c r="C13" t="s">
        <v>477</v>
      </c>
      <c r="D13" t="s">
        <v>478</v>
      </c>
      <c r="E13">
        <v>1</v>
      </c>
      <c r="F13" t="s">
        <v>166</v>
      </c>
      <c r="H13" s="17">
        <v>44403</v>
      </c>
    </row>
    <row r="14" spans="1:8">
      <c r="A14">
        <v>113814</v>
      </c>
      <c r="B14" t="s">
        <v>301</v>
      </c>
      <c r="C14" t="s">
        <v>479</v>
      </c>
      <c r="D14" t="s">
        <v>480</v>
      </c>
      <c r="E14">
        <v>1</v>
      </c>
      <c r="F14" t="s">
        <v>320</v>
      </c>
      <c r="G14">
        <v>1</v>
      </c>
      <c r="H14" s="17">
        <v>44404.375</v>
      </c>
    </row>
    <row r="15" spans="1:8">
      <c r="A15">
        <v>113868</v>
      </c>
      <c r="B15" t="s">
        <v>89</v>
      </c>
      <c r="C15" t="s">
        <v>481</v>
      </c>
      <c r="D15" t="s">
        <v>482</v>
      </c>
      <c r="E15">
        <v>1.5</v>
      </c>
      <c r="F15" t="s">
        <v>320</v>
      </c>
      <c r="G15">
        <v>1</v>
      </c>
      <c r="H15" s="17">
        <v>44404</v>
      </c>
    </row>
    <row r="16" spans="1:8">
      <c r="A16">
        <v>113875</v>
      </c>
      <c r="B16" t="s">
        <v>48</v>
      </c>
      <c r="C16" t="s">
        <v>483</v>
      </c>
      <c r="D16" t="s">
        <v>484</v>
      </c>
      <c r="E16">
        <v>1</v>
      </c>
      <c r="F16" t="s">
        <v>25</v>
      </c>
      <c r="G16">
        <v>0</v>
      </c>
      <c r="H16" s="17">
        <v>44404</v>
      </c>
    </row>
    <row r="17" spans="1:8">
      <c r="A17">
        <v>113919</v>
      </c>
      <c r="B17" t="s">
        <v>485</v>
      </c>
      <c r="C17" t="s">
        <v>486</v>
      </c>
      <c r="D17" t="s">
        <v>469</v>
      </c>
      <c r="E17">
        <v>1</v>
      </c>
      <c r="F17" t="s">
        <v>201</v>
      </c>
      <c r="G17">
        <v>1</v>
      </c>
      <c r="H17" s="17">
        <v>44404</v>
      </c>
    </row>
    <row r="18" spans="1:8">
      <c r="A18">
        <v>113960</v>
      </c>
      <c r="B18" t="s">
        <v>487</v>
      </c>
      <c r="C18" t="s">
        <v>488</v>
      </c>
      <c r="D18" t="s">
        <v>489</v>
      </c>
      <c r="E18">
        <v>1</v>
      </c>
      <c r="F18" t="s">
        <v>421</v>
      </c>
      <c r="G18">
        <v>1</v>
      </c>
      <c r="H18" s="17">
        <v>44404</v>
      </c>
    </row>
    <row r="19" spans="1:8">
      <c r="A19">
        <v>113978</v>
      </c>
      <c r="B19" t="s">
        <v>235</v>
      </c>
      <c r="C19" t="s">
        <v>490</v>
      </c>
      <c r="D19" t="s">
        <v>491</v>
      </c>
      <c r="E19">
        <v>5</v>
      </c>
      <c r="F19" t="s">
        <v>179</v>
      </c>
      <c r="G19">
        <v>1</v>
      </c>
      <c r="H19" s="17">
        <v>44404</v>
      </c>
    </row>
    <row r="20" spans="1:8">
      <c r="A20">
        <v>113993</v>
      </c>
      <c r="B20" t="s">
        <v>214</v>
      </c>
      <c r="C20" t="s">
        <v>492</v>
      </c>
      <c r="D20" t="s">
        <v>493</v>
      </c>
      <c r="E20">
        <v>0.5</v>
      </c>
      <c r="F20" t="s">
        <v>320</v>
      </c>
      <c r="G20">
        <v>1</v>
      </c>
      <c r="H20" s="17">
        <v>44403</v>
      </c>
    </row>
    <row r="21" spans="1:8">
      <c r="A21">
        <v>114050</v>
      </c>
      <c r="B21" t="s">
        <v>198</v>
      </c>
      <c r="C21" t="s">
        <v>494</v>
      </c>
      <c r="D21" t="s">
        <v>469</v>
      </c>
      <c r="E21">
        <v>1</v>
      </c>
      <c r="F21" t="s">
        <v>255</v>
      </c>
      <c r="G21">
        <v>0</v>
      </c>
      <c r="H21" s="17">
        <v>44404</v>
      </c>
    </row>
    <row r="22" spans="1:8">
      <c r="A22">
        <v>114070</v>
      </c>
      <c r="B22" t="s">
        <v>495</v>
      </c>
      <c r="C22" t="s">
        <v>496</v>
      </c>
      <c r="D22" t="s">
        <v>417</v>
      </c>
      <c r="E22">
        <v>1</v>
      </c>
      <c r="F22" t="s">
        <v>421</v>
      </c>
      <c r="G22">
        <v>1</v>
      </c>
      <c r="H22" s="17">
        <v>44404</v>
      </c>
    </row>
    <row r="23" spans="1:8">
      <c r="A23">
        <v>114084</v>
      </c>
      <c r="B23" t="s">
        <v>198</v>
      </c>
      <c r="C23" t="s">
        <v>497</v>
      </c>
      <c r="D23" t="s">
        <v>187</v>
      </c>
      <c r="E23">
        <v>0.5</v>
      </c>
      <c r="F23" t="s">
        <v>255</v>
      </c>
      <c r="G23">
        <v>0</v>
      </c>
      <c r="H23" s="17">
        <v>44403.541666666657</v>
      </c>
    </row>
    <row r="24" spans="1:8">
      <c r="A24">
        <v>114085</v>
      </c>
      <c r="B24" t="s">
        <v>498</v>
      </c>
      <c r="C24" t="s">
        <v>499</v>
      </c>
      <c r="D24" t="s">
        <v>500</v>
      </c>
      <c r="E24">
        <v>0.5</v>
      </c>
      <c r="F24" t="s">
        <v>255</v>
      </c>
      <c r="G24">
        <v>0</v>
      </c>
      <c r="H24" s="17">
        <v>44405.541666666657</v>
      </c>
    </row>
    <row r="25" spans="1:8">
      <c r="B25" t="s">
        <v>501</v>
      </c>
      <c r="C25" t="s">
        <v>502</v>
      </c>
      <c r="D25" t="s">
        <v>270</v>
      </c>
      <c r="E25">
        <v>1</v>
      </c>
      <c r="F25" t="s">
        <v>148</v>
      </c>
      <c r="H25" s="17"/>
    </row>
    <row r="26" spans="1:8">
      <c r="B26" t="s">
        <v>503</v>
      </c>
      <c r="C26" t="s">
        <v>504</v>
      </c>
      <c r="D26" t="s">
        <v>338</v>
      </c>
      <c r="E26">
        <v>1</v>
      </c>
      <c r="F26" t="s">
        <v>148</v>
      </c>
      <c r="H26" s="17"/>
    </row>
    <row r="27" spans="1:8">
      <c r="B27" t="s">
        <v>505</v>
      </c>
      <c r="C27" t="s">
        <v>506</v>
      </c>
      <c r="D27" t="s">
        <v>452</v>
      </c>
      <c r="E27">
        <v>1</v>
      </c>
      <c r="F27" t="s">
        <v>148</v>
      </c>
      <c r="H27" s="17"/>
    </row>
    <row r="28" spans="1:8">
      <c r="B28" t="s">
        <v>398</v>
      </c>
      <c r="C28" t="s">
        <v>507</v>
      </c>
      <c r="D28" t="s">
        <v>508</v>
      </c>
      <c r="E28" t="s">
        <v>509</v>
      </c>
      <c r="F28" t="s">
        <v>148</v>
      </c>
      <c r="H28" s="17"/>
    </row>
    <row r="29" spans="1:8">
      <c r="B29" t="s">
        <v>340</v>
      </c>
      <c r="C29" t="s">
        <v>510</v>
      </c>
      <c r="D29" t="s">
        <v>270</v>
      </c>
      <c r="E29">
        <v>1</v>
      </c>
      <c r="F29" t="s">
        <v>148</v>
      </c>
      <c r="H29" s="17"/>
    </row>
    <row r="30" spans="1:8">
      <c r="B30" t="s">
        <v>511</v>
      </c>
      <c r="C30" t="s">
        <v>512</v>
      </c>
      <c r="D30" t="s">
        <v>513</v>
      </c>
      <c r="E30">
        <v>1.5</v>
      </c>
      <c r="F30" t="s">
        <v>148</v>
      </c>
      <c r="H30" s="17"/>
    </row>
    <row r="31" spans="1:8">
      <c r="A31" t="s">
        <v>6</v>
      </c>
      <c r="C31">
        <f>SUM(E3:E30)</f>
        <v>31.5</v>
      </c>
    </row>
    <row r="32" spans="1:8">
      <c r="A32" t="s">
        <v>455</v>
      </c>
      <c r="C32">
        <f>'1'!C38</f>
        <v>0</v>
      </c>
    </row>
    <row r="33" spans="1:3">
      <c r="A33" t="s">
        <v>100</v>
      </c>
      <c r="C33">
        <f>SUMIF(G3:G30,"&gt;=2",E3:E30)</f>
        <v>0</v>
      </c>
    </row>
    <row r="34" spans="1:3">
      <c r="A34" t="s">
        <v>101</v>
      </c>
      <c r="C34">
        <f>C31+C32-C33</f>
        <v>31.5</v>
      </c>
    </row>
  </sheetData>
  <mergeCells count="1">
    <mergeCell ref="A1:C1"/>
  </mergeCells>
  <conditionalFormatting sqref="A3:H31">
    <cfRule type="expression" dxfId="26" priority="1">
      <formula>ISTEXT($E3)</formula>
    </cfRule>
    <cfRule type="expression" dxfId="25" priority="2">
      <formula>AND($G3&gt;=2, $E3&lt;&gt;"Ignore List")</formula>
    </cfRule>
    <cfRule type="expression" dxfId="24" priority="3">
      <formula>AND($G3&lt;=-1, $E3&lt;&gt;"Ignore List")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4"/>
  <sheetViews>
    <sheetView workbookViewId="0"/>
  </sheetViews>
  <sheetFormatPr baseColWidth="10" defaultColWidth="8.83203125" defaultRowHeight="15"/>
  <cols>
    <col min="1" max="1" width="9" customWidth="1"/>
    <col min="2" max="2" width="24" customWidth="1"/>
    <col min="3" max="3" width="22" customWidth="1"/>
    <col min="4" max="4" width="26" customWidth="1"/>
    <col min="5" max="5" width="5" customWidth="1"/>
    <col min="6" max="6" width="17" customWidth="1"/>
    <col min="7" max="7" width="3" customWidth="1"/>
    <col min="8" max="8" width="10" customWidth="1"/>
  </cols>
  <sheetData>
    <row r="1" spans="1:8" ht="43" customHeight="1">
      <c r="A1" s="18">
        <v>44400</v>
      </c>
      <c r="B1" s="19"/>
      <c r="C1" s="19"/>
      <c r="D1" s="16">
        <v>29</v>
      </c>
      <c r="H1" s="17">
        <v>44403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113283</v>
      </c>
      <c r="B3" t="s">
        <v>18</v>
      </c>
      <c r="C3" t="s">
        <v>514</v>
      </c>
      <c r="D3" t="s">
        <v>515</v>
      </c>
      <c r="E3">
        <v>3</v>
      </c>
      <c r="F3" t="s">
        <v>179</v>
      </c>
      <c r="G3">
        <v>1</v>
      </c>
      <c r="H3" s="17">
        <v>44405</v>
      </c>
    </row>
    <row r="4" spans="1:8">
      <c r="A4">
        <v>113537</v>
      </c>
      <c r="B4" t="s">
        <v>167</v>
      </c>
      <c r="C4" t="s">
        <v>516</v>
      </c>
      <c r="D4" t="s">
        <v>62</v>
      </c>
      <c r="E4">
        <v>2</v>
      </c>
      <c r="F4" t="s">
        <v>29</v>
      </c>
      <c r="G4">
        <v>1</v>
      </c>
      <c r="H4" s="17">
        <v>44405.583333333343</v>
      </c>
    </row>
    <row r="5" spans="1:8">
      <c r="A5">
        <v>113727</v>
      </c>
      <c r="B5" t="s">
        <v>517</v>
      </c>
      <c r="C5" t="s">
        <v>518</v>
      </c>
      <c r="D5" t="s">
        <v>519</v>
      </c>
      <c r="E5" t="s">
        <v>98</v>
      </c>
      <c r="F5" t="s">
        <v>25</v>
      </c>
      <c r="G5">
        <v>0</v>
      </c>
      <c r="H5" s="17">
        <v>44405</v>
      </c>
    </row>
    <row r="6" spans="1:8">
      <c r="A6">
        <v>113733</v>
      </c>
      <c r="B6" t="s">
        <v>325</v>
      </c>
      <c r="C6" t="s">
        <v>520</v>
      </c>
      <c r="D6" t="s">
        <v>261</v>
      </c>
      <c r="E6">
        <v>0.5</v>
      </c>
      <c r="F6" t="s">
        <v>29</v>
      </c>
      <c r="G6">
        <v>1</v>
      </c>
      <c r="H6" s="17">
        <v>44405</v>
      </c>
    </row>
    <row r="7" spans="1:8">
      <c r="A7">
        <v>113754</v>
      </c>
      <c r="B7" t="s">
        <v>424</v>
      </c>
      <c r="C7" t="s">
        <v>521</v>
      </c>
      <c r="D7" t="s">
        <v>522</v>
      </c>
      <c r="E7">
        <v>0.5</v>
      </c>
      <c r="F7" t="s">
        <v>29</v>
      </c>
      <c r="G7">
        <v>1</v>
      </c>
      <c r="H7" s="17">
        <v>44405</v>
      </c>
    </row>
    <row r="8" spans="1:8">
      <c r="A8">
        <v>113765</v>
      </c>
      <c r="B8" t="s">
        <v>102</v>
      </c>
      <c r="C8" t="s">
        <v>523</v>
      </c>
      <c r="D8" t="s">
        <v>524</v>
      </c>
      <c r="E8">
        <v>1</v>
      </c>
      <c r="F8" t="s">
        <v>29</v>
      </c>
      <c r="G8">
        <v>1</v>
      </c>
      <c r="H8" s="17">
        <v>44405</v>
      </c>
    </row>
    <row r="9" spans="1:8">
      <c r="A9">
        <v>113818</v>
      </c>
      <c r="B9" t="s">
        <v>525</v>
      </c>
      <c r="C9" t="s">
        <v>526</v>
      </c>
      <c r="D9" t="s">
        <v>527</v>
      </c>
      <c r="E9">
        <v>2</v>
      </c>
      <c r="F9" t="s">
        <v>37</v>
      </c>
      <c r="G9">
        <v>-1</v>
      </c>
      <c r="H9" s="17">
        <v>44405.625</v>
      </c>
    </row>
    <row r="10" spans="1:8">
      <c r="A10">
        <v>113979</v>
      </c>
      <c r="B10" t="s">
        <v>235</v>
      </c>
      <c r="C10" t="s">
        <v>528</v>
      </c>
      <c r="D10" t="s">
        <v>529</v>
      </c>
      <c r="E10">
        <v>7</v>
      </c>
      <c r="F10" t="s">
        <v>25</v>
      </c>
      <c r="G10">
        <v>0</v>
      </c>
      <c r="H10" s="17">
        <v>44405</v>
      </c>
    </row>
    <row r="11" spans="1:8">
      <c r="A11">
        <v>113989</v>
      </c>
      <c r="B11" t="s">
        <v>530</v>
      </c>
      <c r="C11" t="s">
        <v>531</v>
      </c>
      <c r="D11" t="s">
        <v>532</v>
      </c>
      <c r="E11">
        <v>6</v>
      </c>
      <c r="F11" t="s">
        <v>25</v>
      </c>
      <c r="G11">
        <v>0</v>
      </c>
      <c r="H11" s="17">
        <v>44405</v>
      </c>
    </row>
    <row r="12" spans="1:8">
      <c r="A12">
        <v>113990</v>
      </c>
      <c r="B12" t="s">
        <v>48</v>
      </c>
      <c r="C12" t="s">
        <v>533</v>
      </c>
      <c r="D12" t="s">
        <v>534</v>
      </c>
      <c r="E12">
        <v>1</v>
      </c>
      <c r="F12" t="s">
        <v>25</v>
      </c>
      <c r="G12">
        <v>0</v>
      </c>
      <c r="H12" s="17">
        <v>44405</v>
      </c>
    </row>
    <row r="13" spans="1:8">
      <c r="A13">
        <v>113996</v>
      </c>
      <c r="B13" t="s">
        <v>71</v>
      </c>
      <c r="C13" t="s">
        <v>535</v>
      </c>
      <c r="D13" t="s">
        <v>36</v>
      </c>
      <c r="E13">
        <v>1</v>
      </c>
      <c r="F13" t="s">
        <v>421</v>
      </c>
      <c r="G13">
        <v>1</v>
      </c>
      <c r="H13" s="17">
        <v>44405</v>
      </c>
    </row>
    <row r="14" spans="1:8">
      <c r="A14">
        <v>114006</v>
      </c>
      <c r="B14" t="s">
        <v>424</v>
      </c>
      <c r="C14" t="s">
        <v>536</v>
      </c>
      <c r="D14" t="s">
        <v>537</v>
      </c>
      <c r="E14">
        <v>0.5</v>
      </c>
      <c r="F14" t="s">
        <v>29</v>
      </c>
      <c r="G14">
        <v>1</v>
      </c>
      <c r="H14" s="17">
        <v>44405</v>
      </c>
    </row>
    <row r="15" spans="1:8">
      <c r="A15">
        <v>114007</v>
      </c>
      <c r="B15" t="s">
        <v>235</v>
      </c>
      <c r="C15" t="s">
        <v>538</v>
      </c>
      <c r="D15" t="s">
        <v>539</v>
      </c>
      <c r="E15">
        <v>0.5</v>
      </c>
      <c r="F15" t="s">
        <v>29</v>
      </c>
      <c r="G15">
        <v>1</v>
      </c>
      <c r="H15" s="17">
        <v>44405</v>
      </c>
    </row>
    <row r="16" spans="1:8">
      <c r="A16">
        <v>114020</v>
      </c>
      <c r="B16" t="s">
        <v>424</v>
      </c>
      <c r="C16" t="s">
        <v>540</v>
      </c>
      <c r="D16" t="s">
        <v>541</v>
      </c>
      <c r="E16">
        <v>0.5</v>
      </c>
      <c r="F16" t="s">
        <v>29</v>
      </c>
      <c r="G16">
        <v>1</v>
      </c>
      <c r="H16" s="17">
        <v>44405</v>
      </c>
    </row>
    <row r="17" spans="1:8">
      <c r="A17">
        <v>114049</v>
      </c>
      <c r="B17" t="s">
        <v>542</v>
      </c>
      <c r="C17" t="s">
        <v>543</v>
      </c>
      <c r="D17" t="s">
        <v>308</v>
      </c>
      <c r="E17">
        <v>0.5</v>
      </c>
      <c r="F17" t="s">
        <v>320</v>
      </c>
      <c r="G17">
        <v>1</v>
      </c>
      <c r="H17" s="17">
        <v>44405</v>
      </c>
    </row>
    <row r="18" spans="1:8">
      <c r="A18">
        <v>114051</v>
      </c>
      <c r="B18" t="s">
        <v>544</v>
      </c>
      <c r="C18" t="s">
        <v>545</v>
      </c>
      <c r="D18" t="s">
        <v>461</v>
      </c>
      <c r="E18">
        <v>0.5</v>
      </c>
      <c r="F18" t="s">
        <v>25</v>
      </c>
      <c r="G18">
        <v>0</v>
      </c>
      <c r="H18" s="17">
        <v>44405</v>
      </c>
    </row>
    <row r="19" spans="1:8">
      <c r="A19">
        <v>114062</v>
      </c>
      <c r="B19" t="s">
        <v>48</v>
      </c>
      <c r="C19" t="s">
        <v>546</v>
      </c>
      <c r="D19" t="s">
        <v>547</v>
      </c>
      <c r="E19">
        <v>1</v>
      </c>
      <c r="F19" t="s">
        <v>548</v>
      </c>
      <c r="G19">
        <v>0</v>
      </c>
      <c r="H19" s="17">
        <v>44405</v>
      </c>
    </row>
    <row r="20" spans="1:8">
      <c r="A20">
        <v>114067</v>
      </c>
      <c r="B20" t="s">
        <v>45</v>
      </c>
      <c r="C20" t="s">
        <v>549</v>
      </c>
      <c r="D20" t="s">
        <v>82</v>
      </c>
      <c r="E20">
        <v>0.5</v>
      </c>
      <c r="F20" t="s">
        <v>320</v>
      </c>
      <c r="G20">
        <v>1</v>
      </c>
      <c r="H20" s="17">
        <v>44405</v>
      </c>
    </row>
    <row r="21" spans="1:8">
      <c r="A21">
        <v>114068</v>
      </c>
      <c r="B21" t="s">
        <v>48</v>
      </c>
      <c r="C21" t="s">
        <v>550</v>
      </c>
      <c r="D21" t="s">
        <v>551</v>
      </c>
      <c r="E21">
        <v>2</v>
      </c>
      <c r="F21" t="s">
        <v>25</v>
      </c>
      <c r="G21">
        <v>0</v>
      </c>
      <c r="H21" s="17">
        <v>44405</v>
      </c>
    </row>
    <row r="22" spans="1:8">
      <c r="A22">
        <v>114071</v>
      </c>
      <c r="B22" t="s">
        <v>552</v>
      </c>
      <c r="C22" t="s">
        <v>553</v>
      </c>
      <c r="D22" t="s">
        <v>554</v>
      </c>
      <c r="E22">
        <v>1</v>
      </c>
      <c r="F22" t="s">
        <v>555</v>
      </c>
      <c r="G22">
        <v>0</v>
      </c>
      <c r="H22" s="17">
        <v>44405</v>
      </c>
    </row>
    <row r="23" spans="1:8">
      <c r="A23">
        <v>114075</v>
      </c>
      <c r="B23" t="s">
        <v>119</v>
      </c>
      <c r="C23" t="s">
        <v>556</v>
      </c>
      <c r="D23" t="s">
        <v>212</v>
      </c>
      <c r="E23">
        <v>0.5</v>
      </c>
      <c r="F23" t="s">
        <v>201</v>
      </c>
      <c r="G23">
        <v>1</v>
      </c>
      <c r="H23" s="17">
        <v>44405</v>
      </c>
    </row>
    <row r="24" spans="1:8">
      <c r="B24" t="s">
        <v>557</v>
      </c>
      <c r="C24" t="s">
        <v>558</v>
      </c>
      <c r="D24" t="s">
        <v>559</v>
      </c>
      <c r="E24">
        <v>2</v>
      </c>
      <c r="F24" t="s">
        <v>148</v>
      </c>
      <c r="H24" s="17"/>
    </row>
    <row r="25" spans="1:8">
      <c r="B25" t="s">
        <v>560</v>
      </c>
      <c r="C25" t="s">
        <v>561</v>
      </c>
      <c r="D25" t="s">
        <v>270</v>
      </c>
      <c r="E25">
        <v>1</v>
      </c>
      <c r="F25" t="s">
        <v>148</v>
      </c>
      <c r="H25" s="17"/>
    </row>
    <row r="26" spans="1:8">
      <c r="B26" t="s">
        <v>562</v>
      </c>
      <c r="C26" t="s">
        <v>563</v>
      </c>
      <c r="D26" t="s">
        <v>219</v>
      </c>
      <c r="E26">
        <v>2</v>
      </c>
      <c r="F26" t="s">
        <v>148</v>
      </c>
      <c r="H26" s="17"/>
    </row>
    <row r="27" spans="1:8">
      <c r="B27" t="s">
        <v>564</v>
      </c>
      <c r="C27" t="s">
        <v>565</v>
      </c>
      <c r="D27" t="s">
        <v>222</v>
      </c>
      <c r="E27">
        <v>2</v>
      </c>
      <c r="F27" t="s">
        <v>148</v>
      </c>
      <c r="H27" s="17"/>
    </row>
    <row r="28" spans="1:8">
      <c r="B28" t="s">
        <v>564</v>
      </c>
      <c r="C28" t="s">
        <v>566</v>
      </c>
      <c r="D28" t="s">
        <v>219</v>
      </c>
      <c r="E28">
        <v>0.5</v>
      </c>
      <c r="F28" t="s">
        <v>148</v>
      </c>
      <c r="H28" s="17"/>
    </row>
    <row r="29" spans="1:8">
      <c r="B29" t="s">
        <v>567</v>
      </c>
      <c r="C29" t="s">
        <v>568</v>
      </c>
      <c r="D29" t="s">
        <v>569</v>
      </c>
      <c r="E29">
        <v>3</v>
      </c>
      <c r="F29" t="s">
        <v>148</v>
      </c>
      <c r="H29" s="17"/>
    </row>
    <row r="30" spans="1:8">
      <c r="B30" t="s">
        <v>562</v>
      </c>
      <c r="C30" t="s">
        <v>570</v>
      </c>
      <c r="D30" t="s">
        <v>273</v>
      </c>
      <c r="E30">
        <v>0.5</v>
      </c>
      <c r="F30" t="s">
        <v>148</v>
      </c>
      <c r="H30" s="17"/>
    </row>
    <row r="31" spans="1:8">
      <c r="B31" t="s">
        <v>332</v>
      </c>
      <c r="C31" t="s">
        <v>571</v>
      </c>
      <c r="D31" t="s">
        <v>334</v>
      </c>
      <c r="E31">
        <v>1</v>
      </c>
      <c r="F31" t="s">
        <v>148</v>
      </c>
      <c r="H31" s="17"/>
    </row>
    <row r="32" spans="1:8">
      <c r="B32" t="s">
        <v>271</v>
      </c>
      <c r="C32" t="s">
        <v>572</v>
      </c>
      <c r="D32" t="s">
        <v>573</v>
      </c>
      <c r="E32">
        <v>1</v>
      </c>
      <c r="F32" t="s">
        <v>148</v>
      </c>
      <c r="H32" s="17"/>
    </row>
    <row r="33" spans="1:8">
      <c r="B33" t="s">
        <v>574</v>
      </c>
      <c r="C33" t="s">
        <v>575</v>
      </c>
      <c r="D33" t="s">
        <v>334</v>
      </c>
      <c r="E33">
        <v>1</v>
      </c>
      <c r="F33" t="s">
        <v>148</v>
      </c>
      <c r="H33" s="17"/>
    </row>
    <row r="34" spans="1:8">
      <c r="B34" t="s">
        <v>576</v>
      </c>
      <c r="C34" t="s">
        <v>577</v>
      </c>
      <c r="D34" t="s">
        <v>338</v>
      </c>
      <c r="E34">
        <v>0.5</v>
      </c>
      <c r="F34" t="s">
        <v>148</v>
      </c>
      <c r="H34" s="17"/>
    </row>
    <row r="35" spans="1:8">
      <c r="B35" t="s">
        <v>578</v>
      </c>
      <c r="C35" t="s">
        <v>579</v>
      </c>
      <c r="D35" t="s">
        <v>273</v>
      </c>
      <c r="E35">
        <v>0</v>
      </c>
      <c r="F35" t="s">
        <v>148</v>
      </c>
      <c r="H35" s="17"/>
    </row>
    <row r="36" spans="1:8">
      <c r="B36" t="s">
        <v>576</v>
      </c>
      <c r="C36" t="s">
        <v>580</v>
      </c>
      <c r="D36" t="s">
        <v>338</v>
      </c>
      <c r="E36">
        <v>0.5</v>
      </c>
      <c r="F36" t="s">
        <v>148</v>
      </c>
      <c r="H36" s="17"/>
    </row>
    <row r="37" spans="1:8">
      <c r="B37" t="s">
        <v>581</v>
      </c>
      <c r="C37" t="s">
        <v>582</v>
      </c>
      <c r="D37" t="s">
        <v>338</v>
      </c>
      <c r="E37">
        <v>0.5</v>
      </c>
      <c r="F37" t="s">
        <v>148</v>
      </c>
      <c r="H37" s="17"/>
    </row>
    <row r="38" spans="1:8">
      <c r="B38" t="s">
        <v>332</v>
      </c>
      <c r="C38" t="s">
        <v>583</v>
      </c>
      <c r="D38" t="s">
        <v>273</v>
      </c>
      <c r="E38">
        <v>0</v>
      </c>
      <c r="F38" t="s">
        <v>148</v>
      </c>
      <c r="H38" s="17"/>
    </row>
    <row r="39" spans="1:8">
      <c r="B39" t="s">
        <v>584</v>
      </c>
      <c r="C39" t="s">
        <v>585</v>
      </c>
      <c r="D39" t="s">
        <v>219</v>
      </c>
      <c r="E39">
        <v>0.5</v>
      </c>
      <c r="F39" t="s">
        <v>148</v>
      </c>
      <c r="H39" s="17"/>
    </row>
    <row r="40" spans="1:8">
      <c r="B40" t="s">
        <v>586</v>
      </c>
      <c r="C40" t="s">
        <v>587</v>
      </c>
      <c r="D40" t="s">
        <v>338</v>
      </c>
      <c r="E40">
        <v>0.5</v>
      </c>
      <c r="F40" t="s">
        <v>148</v>
      </c>
      <c r="H40" s="17"/>
    </row>
    <row r="41" spans="1:8">
      <c r="A41" t="s">
        <v>6</v>
      </c>
      <c r="C41">
        <f>SUM(E3:E40)</f>
        <v>48</v>
      </c>
    </row>
    <row r="42" spans="1:8">
      <c r="A42" t="s">
        <v>455</v>
      </c>
      <c r="C42">
        <f>'2'!C27</f>
        <v>0</v>
      </c>
    </row>
    <row r="43" spans="1:8">
      <c r="A43" t="s">
        <v>100</v>
      </c>
      <c r="C43">
        <f>SUMIF(G3:G40,"&gt;=2",E3:E40)</f>
        <v>0</v>
      </c>
    </row>
    <row r="44" spans="1:8">
      <c r="A44" t="s">
        <v>101</v>
      </c>
      <c r="C44">
        <f>C41+C42-C43</f>
        <v>48</v>
      </c>
    </row>
  </sheetData>
  <mergeCells count="1">
    <mergeCell ref="A1:C1"/>
  </mergeCells>
  <conditionalFormatting sqref="A3:H41">
    <cfRule type="expression" dxfId="23" priority="1">
      <formula>ISTEXT($E3)</formula>
    </cfRule>
    <cfRule type="expression" dxfId="22" priority="2">
      <formula>AND($G3&gt;=2, $E3&lt;&gt;"Ignore List")</formula>
    </cfRule>
    <cfRule type="expression" dxfId="21" priority="3">
      <formula>AND($G3&lt;=-1, $E3&lt;&gt;"Ignore List")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7"/>
  <sheetViews>
    <sheetView workbookViewId="0"/>
  </sheetViews>
  <sheetFormatPr baseColWidth="10" defaultColWidth="8.83203125" defaultRowHeight="15"/>
  <cols>
    <col min="1" max="1" width="9" customWidth="1"/>
    <col min="2" max="2" width="24" customWidth="1"/>
    <col min="3" max="3" width="22" customWidth="1"/>
    <col min="4" max="4" width="26" customWidth="1"/>
    <col min="5" max="5" width="5" customWidth="1"/>
    <col min="6" max="6" width="17" customWidth="1"/>
    <col min="7" max="7" width="3" customWidth="1"/>
    <col min="8" max="8" width="10" customWidth="1"/>
  </cols>
  <sheetData>
    <row r="1" spans="1:8" ht="43" customHeight="1">
      <c r="A1" s="18">
        <v>44403</v>
      </c>
      <c r="B1" s="19"/>
      <c r="C1" s="19"/>
      <c r="D1" s="16">
        <v>34</v>
      </c>
      <c r="H1" s="17">
        <v>44404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113751</v>
      </c>
      <c r="B3" t="s">
        <v>424</v>
      </c>
      <c r="C3" t="s">
        <v>588</v>
      </c>
      <c r="D3" t="s">
        <v>36</v>
      </c>
      <c r="E3">
        <v>1</v>
      </c>
      <c r="F3" t="s">
        <v>37</v>
      </c>
      <c r="G3">
        <v>-1</v>
      </c>
      <c r="H3" s="17">
        <v>44406</v>
      </c>
    </row>
    <row r="4" spans="1:8">
      <c r="A4">
        <v>113851</v>
      </c>
      <c r="B4" t="s">
        <v>167</v>
      </c>
      <c r="C4" t="s">
        <v>589</v>
      </c>
      <c r="D4" t="s">
        <v>590</v>
      </c>
      <c r="E4">
        <v>1</v>
      </c>
      <c r="F4" t="s">
        <v>255</v>
      </c>
      <c r="G4">
        <v>0</v>
      </c>
      <c r="H4" s="17">
        <v>44406.583333333343</v>
      </c>
    </row>
    <row r="5" spans="1:8">
      <c r="A5">
        <v>113905</v>
      </c>
      <c r="B5" t="s">
        <v>89</v>
      </c>
      <c r="C5" t="s">
        <v>591</v>
      </c>
      <c r="D5" t="s">
        <v>592</v>
      </c>
      <c r="E5">
        <v>1</v>
      </c>
      <c r="F5" t="s">
        <v>320</v>
      </c>
      <c r="G5">
        <v>1</v>
      </c>
      <c r="H5" s="17">
        <v>44406</v>
      </c>
    </row>
    <row r="6" spans="1:8">
      <c r="A6">
        <v>113983</v>
      </c>
      <c r="B6" t="s">
        <v>77</v>
      </c>
      <c r="C6" t="s">
        <v>593</v>
      </c>
      <c r="D6" t="s">
        <v>139</v>
      </c>
      <c r="E6">
        <v>0.5</v>
      </c>
      <c r="F6" t="s">
        <v>320</v>
      </c>
      <c r="G6">
        <v>1</v>
      </c>
      <c r="H6" s="17">
        <v>44405</v>
      </c>
    </row>
    <row r="7" spans="1:8">
      <c r="A7">
        <v>113987</v>
      </c>
      <c r="B7" t="s">
        <v>134</v>
      </c>
      <c r="C7" t="s">
        <v>594</v>
      </c>
      <c r="D7" t="s">
        <v>595</v>
      </c>
      <c r="E7">
        <v>2</v>
      </c>
      <c r="F7" t="s">
        <v>25</v>
      </c>
      <c r="G7">
        <v>0</v>
      </c>
      <c r="H7" s="17">
        <v>44406</v>
      </c>
    </row>
    <row r="8" spans="1:8">
      <c r="A8">
        <v>113997</v>
      </c>
      <c r="B8" t="s">
        <v>143</v>
      </c>
      <c r="C8" t="s">
        <v>596</v>
      </c>
      <c r="D8" t="s">
        <v>597</v>
      </c>
      <c r="E8">
        <v>2</v>
      </c>
      <c r="F8" t="s">
        <v>25</v>
      </c>
      <c r="G8">
        <v>0</v>
      </c>
      <c r="H8" s="17">
        <v>44406</v>
      </c>
    </row>
    <row r="9" spans="1:8">
      <c r="A9">
        <v>114001</v>
      </c>
      <c r="B9" t="s">
        <v>598</v>
      </c>
      <c r="C9" t="s">
        <v>599</v>
      </c>
      <c r="D9" t="s">
        <v>62</v>
      </c>
      <c r="E9">
        <v>2</v>
      </c>
      <c r="F9" t="s">
        <v>555</v>
      </c>
      <c r="G9">
        <v>0</v>
      </c>
      <c r="H9" s="17">
        <v>44406</v>
      </c>
    </row>
    <row r="10" spans="1:8">
      <c r="B10" t="s">
        <v>600</v>
      </c>
      <c r="C10" t="s">
        <v>601</v>
      </c>
      <c r="D10" t="s">
        <v>569</v>
      </c>
      <c r="E10">
        <v>1</v>
      </c>
      <c r="F10" t="s">
        <v>148</v>
      </c>
      <c r="H10" s="17"/>
    </row>
    <row r="11" spans="1:8">
      <c r="B11" t="s">
        <v>602</v>
      </c>
      <c r="C11" t="s">
        <v>603</v>
      </c>
      <c r="D11" t="s">
        <v>338</v>
      </c>
      <c r="E11">
        <v>0.5</v>
      </c>
      <c r="F11" t="s">
        <v>148</v>
      </c>
      <c r="H11" s="17"/>
    </row>
    <row r="12" spans="1:8">
      <c r="B12" t="s">
        <v>604</v>
      </c>
      <c r="C12" t="s">
        <v>605</v>
      </c>
      <c r="D12" t="s">
        <v>222</v>
      </c>
      <c r="E12">
        <v>0.5</v>
      </c>
      <c r="F12" t="s">
        <v>148</v>
      </c>
      <c r="H12" s="17"/>
    </row>
    <row r="13" spans="1:8">
      <c r="B13" t="s">
        <v>447</v>
      </c>
      <c r="C13" t="s">
        <v>606</v>
      </c>
      <c r="D13" t="s">
        <v>449</v>
      </c>
      <c r="E13">
        <v>0.5</v>
      </c>
      <c r="F13" t="s">
        <v>148</v>
      </c>
      <c r="H13" s="17"/>
    </row>
    <row r="14" spans="1:8">
      <c r="A14" t="s">
        <v>6</v>
      </c>
      <c r="C14">
        <f>SUM(E3:E13)</f>
        <v>12</v>
      </c>
    </row>
    <row r="16" spans="1:8">
      <c r="A16" t="s">
        <v>100</v>
      </c>
      <c r="C16">
        <f>SUMIF(G3:G13,"&gt;=2",E3:E13)</f>
        <v>0</v>
      </c>
    </row>
    <row r="17" spans="1:3">
      <c r="A17" t="s">
        <v>101</v>
      </c>
      <c r="C17">
        <f>C14+C15-C16</f>
        <v>12</v>
      </c>
    </row>
  </sheetData>
  <mergeCells count="1">
    <mergeCell ref="A1:C1"/>
  </mergeCells>
  <conditionalFormatting sqref="A3:H14">
    <cfRule type="expression" dxfId="20" priority="1">
      <formula>ISTEXT($E3)</formula>
    </cfRule>
    <cfRule type="expression" dxfId="19" priority="2">
      <formula>AND($G3&gt;=2, $E3&lt;&gt;"Ignore List")</formula>
    </cfRule>
    <cfRule type="expression" dxfId="18" priority="3">
      <formula>AND($G3&lt;=-1, $E3&lt;&gt;"Ignore List")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6"/>
  <sheetViews>
    <sheetView workbookViewId="0"/>
  </sheetViews>
  <sheetFormatPr baseColWidth="10" defaultColWidth="8.83203125" defaultRowHeight="15"/>
  <cols>
    <col min="1" max="1" width="9" customWidth="1"/>
    <col min="2" max="2" width="24" customWidth="1"/>
    <col min="3" max="3" width="22" customWidth="1"/>
    <col min="4" max="4" width="26" customWidth="1"/>
    <col min="5" max="5" width="5" customWidth="1"/>
    <col min="6" max="6" width="17" customWidth="1"/>
    <col min="7" max="7" width="3" customWidth="1"/>
    <col min="8" max="8" width="10" customWidth="1"/>
  </cols>
  <sheetData>
    <row r="1" spans="1:8" ht="43" customHeight="1">
      <c r="A1" s="18">
        <v>44404</v>
      </c>
      <c r="B1" s="19"/>
      <c r="C1" s="19"/>
      <c r="D1" s="16">
        <v>34</v>
      </c>
      <c r="H1" s="17">
        <v>44405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110123</v>
      </c>
      <c r="B3" t="s">
        <v>462</v>
      </c>
      <c r="C3" t="s">
        <v>607</v>
      </c>
      <c r="D3" t="s">
        <v>28</v>
      </c>
      <c r="E3">
        <v>1</v>
      </c>
      <c r="F3" t="s">
        <v>255</v>
      </c>
      <c r="G3">
        <v>0</v>
      </c>
      <c r="H3" s="17">
        <v>44407</v>
      </c>
    </row>
    <row r="4" spans="1:8">
      <c r="A4">
        <v>113571</v>
      </c>
      <c r="B4" t="s">
        <v>298</v>
      </c>
      <c r="C4" t="s">
        <v>608</v>
      </c>
      <c r="D4" t="s">
        <v>609</v>
      </c>
      <c r="E4">
        <v>3</v>
      </c>
      <c r="F4" t="s">
        <v>421</v>
      </c>
      <c r="G4">
        <v>1</v>
      </c>
      <c r="H4" s="17">
        <v>44407</v>
      </c>
    </row>
    <row r="5" spans="1:8">
      <c r="A5">
        <v>113771</v>
      </c>
      <c r="B5" t="s">
        <v>311</v>
      </c>
      <c r="C5" t="s">
        <v>610</v>
      </c>
      <c r="D5" t="s">
        <v>611</v>
      </c>
      <c r="E5">
        <v>1.5</v>
      </c>
      <c r="F5" t="s">
        <v>29</v>
      </c>
      <c r="G5">
        <v>1</v>
      </c>
      <c r="H5" s="17">
        <v>44407</v>
      </c>
    </row>
    <row r="6" spans="1:8">
      <c r="A6">
        <v>113773</v>
      </c>
      <c r="B6" t="s">
        <v>311</v>
      </c>
      <c r="C6" t="s">
        <v>612</v>
      </c>
      <c r="D6" t="s">
        <v>613</v>
      </c>
      <c r="E6">
        <v>2</v>
      </c>
      <c r="F6" t="s">
        <v>320</v>
      </c>
      <c r="G6">
        <v>1</v>
      </c>
      <c r="H6" s="17">
        <v>44407</v>
      </c>
    </row>
    <row r="7" spans="1:8">
      <c r="A7">
        <v>113809</v>
      </c>
      <c r="B7" t="s">
        <v>188</v>
      </c>
      <c r="C7" t="s">
        <v>614</v>
      </c>
      <c r="D7" t="s">
        <v>438</v>
      </c>
      <c r="E7">
        <v>1</v>
      </c>
      <c r="F7" t="s">
        <v>29</v>
      </c>
      <c r="G7">
        <v>1</v>
      </c>
      <c r="H7" s="17">
        <v>44407.458333333343</v>
      </c>
    </row>
    <row r="8" spans="1:8">
      <c r="A8">
        <v>114008</v>
      </c>
      <c r="B8" t="s">
        <v>467</v>
      </c>
      <c r="C8" t="s">
        <v>615</v>
      </c>
      <c r="D8" t="s">
        <v>616</v>
      </c>
      <c r="E8">
        <v>1</v>
      </c>
      <c r="F8" t="s">
        <v>70</v>
      </c>
      <c r="G8">
        <v>1</v>
      </c>
      <c r="H8" s="17">
        <v>44407</v>
      </c>
    </row>
    <row r="9" spans="1:8">
      <c r="A9">
        <v>114053</v>
      </c>
      <c r="B9" t="s">
        <v>462</v>
      </c>
      <c r="C9" t="s">
        <v>617</v>
      </c>
      <c r="D9" t="s">
        <v>618</v>
      </c>
      <c r="E9">
        <v>1</v>
      </c>
      <c r="F9" t="s">
        <v>17</v>
      </c>
      <c r="G9">
        <v>1</v>
      </c>
      <c r="H9" s="17">
        <v>44407</v>
      </c>
    </row>
    <row r="10" spans="1:8">
      <c r="A10">
        <v>114065</v>
      </c>
      <c r="B10" t="s">
        <v>121</v>
      </c>
      <c r="C10" t="s">
        <v>619</v>
      </c>
      <c r="D10" t="s">
        <v>620</v>
      </c>
      <c r="E10">
        <v>2</v>
      </c>
      <c r="F10" t="s">
        <v>25</v>
      </c>
      <c r="G10">
        <v>0</v>
      </c>
      <c r="H10" s="17">
        <v>44407.395833333343</v>
      </c>
    </row>
    <row r="11" spans="1:8">
      <c r="A11">
        <v>114066</v>
      </c>
      <c r="B11" t="s">
        <v>621</v>
      </c>
      <c r="C11" t="s">
        <v>622</v>
      </c>
      <c r="D11" t="s">
        <v>623</v>
      </c>
      <c r="E11">
        <v>4</v>
      </c>
      <c r="F11" t="s">
        <v>255</v>
      </c>
      <c r="G11">
        <v>0</v>
      </c>
      <c r="H11" s="17">
        <v>44407.5625</v>
      </c>
    </row>
    <row r="12" spans="1:8">
      <c r="B12" t="s">
        <v>624</v>
      </c>
      <c r="C12" t="s">
        <v>625</v>
      </c>
      <c r="D12" t="s">
        <v>513</v>
      </c>
      <c r="E12">
        <v>2</v>
      </c>
      <c r="F12" t="s">
        <v>148</v>
      </c>
      <c r="H12" s="17"/>
    </row>
    <row r="13" spans="1:8">
      <c r="A13" t="s">
        <v>6</v>
      </c>
      <c r="C13">
        <f>SUM(E3:E12)</f>
        <v>18.5</v>
      </c>
    </row>
    <row r="15" spans="1:8">
      <c r="A15" t="s">
        <v>100</v>
      </c>
      <c r="C15">
        <f>SUMIF(G3:G12,"&gt;=2",E3:E12)</f>
        <v>0</v>
      </c>
    </row>
    <row r="16" spans="1:8">
      <c r="A16" t="s">
        <v>101</v>
      </c>
      <c r="C16">
        <f>C13+C14-C15</f>
        <v>18.5</v>
      </c>
    </row>
  </sheetData>
  <mergeCells count="1">
    <mergeCell ref="A1:C1"/>
  </mergeCells>
  <conditionalFormatting sqref="A3:H13">
    <cfRule type="expression" dxfId="17" priority="1">
      <formula>ISTEXT($E3)</formula>
    </cfRule>
    <cfRule type="expression" dxfId="16" priority="2">
      <formula>AND($G3&gt;=2, $E3&lt;&gt;"Ignore List")</formula>
    </cfRule>
    <cfRule type="expression" dxfId="15" priority="3">
      <formula>AND($G3&lt;=-1, $E3&lt;&gt;"Ignore List")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7"/>
  <sheetViews>
    <sheetView workbookViewId="0"/>
  </sheetViews>
  <sheetFormatPr baseColWidth="10" defaultColWidth="8.83203125" defaultRowHeight="15"/>
  <cols>
    <col min="1" max="1" width="9" customWidth="1"/>
    <col min="2" max="2" width="24" customWidth="1"/>
    <col min="3" max="3" width="22" customWidth="1"/>
    <col min="4" max="4" width="26" customWidth="1"/>
    <col min="5" max="5" width="5" customWidth="1"/>
    <col min="6" max="6" width="17" customWidth="1"/>
    <col min="7" max="7" width="3" customWidth="1"/>
    <col min="8" max="8" width="10" customWidth="1"/>
  </cols>
  <sheetData>
    <row r="1" spans="1:8" ht="43" customHeight="1">
      <c r="A1" s="18">
        <v>44405</v>
      </c>
      <c r="B1" s="19"/>
      <c r="C1" s="19"/>
      <c r="D1" s="16">
        <v>28</v>
      </c>
      <c r="H1" s="17">
        <v>44406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113753</v>
      </c>
      <c r="B3" t="s">
        <v>626</v>
      </c>
      <c r="C3" t="s">
        <v>627</v>
      </c>
      <c r="D3" t="s">
        <v>595</v>
      </c>
      <c r="E3">
        <v>2</v>
      </c>
      <c r="F3" t="s">
        <v>37</v>
      </c>
      <c r="G3">
        <v>-1</v>
      </c>
      <c r="H3" s="17">
        <v>44410</v>
      </c>
    </row>
    <row r="4" spans="1:8">
      <c r="B4" t="s">
        <v>628</v>
      </c>
      <c r="C4" t="s">
        <v>629</v>
      </c>
      <c r="D4" t="s">
        <v>630</v>
      </c>
      <c r="E4">
        <v>0.5</v>
      </c>
      <c r="F4" t="s">
        <v>148</v>
      </c>
      <c r="H4" s="17"/>
    </row>
    <row r="5" spans="1:8">
      <c r="B5" t="s">
        <v>631</v>
      </c>
      <c r="C5" t="s">
        <v>632</v>
      </c>
      <c r="D5" t="s">
        <v>219</v>
      </c>
      <c r="E5">
        <v>3</v>
      </c>
      <c r="F5" t="s">
        <v>148</v>
      </c>
      <c r="H5" s="17"/>
    </row>
    <row r="6" spans="1:8">
      <c r="B6" t="s">
        <v>633</v>
      </c>
      <c r="C6" t="s">
        <v>634</v>
      </c>
      <c r="D6" t="s">
        <v>219</v>
      </c>
      <c r="E6">
        <v>0.5</v>
      </c>
      <c r="F6" t="s">
        <v>148</v>
      </c>
      <c r="H6" s="17"/>
    </row>
    <row r="7" spans="1:8">
      <c r="B7" t="s">
        <v>635</v>
      </c>
      <c r="C7" t="s">
        <v>636</v>
      </c>
      <c r="D7" t="s">
        <v>569</v>
      </c>
      <c r="E7">
        <v>1</v>
      </c>
      <c r="F7" t="s">
        <v>148</v>
      </c>
      <c r="H7" s="17"/>
    </row>
    <row r="8" spans="1:8">
      <c r="B8" t="s">
        <v>637</v>
      </c>
      <c r="C8" t="s">
        <v>638</v>
      </c>
      <c r="D8" t="s">
        <v>338</v>
      </c>
      <c r="E8">
        <v>2</v>
      </c>
      <c r="F8" t="s">
        <v>148</v>
      </c>
      <c r="H8" s="17"/>
    </row>
    <row r="9" spans="1:8">
      <c r="B9" t="s">
        <v>639</v>
      </c>
      <c r="C9" t="s">
        <v>640</v>
      </c>
      <c r="D9" t="s">
        <v>641</v>
      </c>
      <c r="E9">
        <v>3</v>
      </c>
      <c r="F9" t="s">
        <v>148</v>
      </c>
      <c r="H9" s="17"/>
    </row>
    <row r="10" spans="1:8">
      <c r="B10" t="s">
        <v>642</v>
      </c>
      <c r="C10" t="s">
        <v>643</v>
      </c>
      <c r="D10" t="s">
        <v>513</v>
      </c>
      <c r="E10">
        <v>1</v>
      </c>
      <c r="F10" t="s">
        <v>148</v>
      </c>
      <c r="H10" s="17"/>
    </row>
    <row r="11" spans="1:8">
      <c r="B11" t="s">
        <v>644</v>
      </c>
      <c r="C11" t="s">
        <v>645</v>
      </c>
      <c r="D11" t="s">
        <v>338</v>
      </c>
      <c r="E11">
        <v>1</v>
      </c>
      <c r="F11" t="s">
        <v>148</v>
      </c>
      <c r="H11" s="17"/>
    </row>
    <row r="12" spans="1:8">
      <c r="B12" t="s">
        <v>646</v>
      </c>
      <c r="C12" t="s">
        <v>647</v>
      </c>
      <c r="D12" t="s">
        <v>222</v>
      </c>
      <c r="E12">
        <v>1</v>
      </c>
      <c r="F12" t="s">
        <v>148</v>
      </c>
      <c r="H12" s="17"/>
    </row>
    <row r="13" spans="1:8">
      <c r="B13" t="s">
        <v>564</v>
      </c>
      <c r="C13" t="s">
        <v>648</v>
      </c>
      <c r="D13" t="s">
        <v>270</v>
      </c>
      <c r="E13">
        <v>1</v>
      </c>
      <c r="F13" t="s">
        <v>148</v>
      </c>
      <c r="H13" s="17"/>
    </row>
    <row r="14" spans="1:8">
      <c r="A14" t="s">
        <v>6</v>
      </c>
      <c r="C14">
        <f>SUM(E3:E13)</f>
        <v>16</v>
      </c>
    </row>
    <row r="16" spans="1:8">
      <c r="A16" t="s">
        <v>100</v>
      </c>
      <c r="C16">
        <f>SUMIF(G3:G13,"&gt;=2",E3:E13)</f>
        <v>0</v>
      </c>
    </row>
    <row r="17" spans="1:3">
      <c r="A17" t="s">
        <v>101</v>
      </c>
      <c r="C17">
        <f>C14+C15-C16</f>
        <v>16</v>
      </c>
    </row>
  </sheetData>
  <mergeCells count="1">
    <mergeCell ref="A1:C1"/>
  </mergeCells>
  <conditionalFormatting sqref="A3:H14">
    <cfRule type="expression" dxfId="14" priority="1">
      <formula>ISTEXT($E3)</formula>
    </cfRule>
    <cfRule type="expression" dxfId="13" priority="2">
      <formula>AND($G3&gt;=2, $E3&lt;&gt;"Ignore List")</formula>
    </cfRule>
    <cfRule type="expression" dxfId="12" priority="3">
      <formula>AND($G3&lt;=-1, $E3&lt;&gt;"Ignore List")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6"/>
  <sheetViews>
    <sheetView workbookViewId="0"/>
  </sheetViews>
  <sheetFormatPr baseColWidth="10" defaultColWidth="8.83203125" defaultRowHeight="15"/>
  <cols>
    <col min="1" max="1" width="9" customWidth="1"/>
    <col min="2" max="2" width="24" customWidth="1"/>
    <col min="3" max="3" width="22" customWidth="1"/>
    <col min="4" max="4" width="26" customWidth="1"/>
    <col min="5" max="5" width="5" customWidth="1"/>
    <col min="6" max="6" width="17" customWidth="1"/>
    <col min="7" max="7" width="3" customWidth="1"/>
    <col min="8" max="8" width="10" customWidth="1"/>
  </cols>
  <sheetData>
    <row r="1" spans="1:8" ht="43" customHeight="1">
      <c r="A1" s="18">
        <v>44406</v>
      </c>
      <c r="B1" s="19"/>
      <c r="C1" s="19"/>
      <c r="D1" s="16">
        <v>34</v>
      </c>
      <c r="H1" s="17">
        <v>44407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113861</v>
      </c>
      <c r="B3" t="s">
        <v>598</v>
      </c>
      <c r="C3" t="s">
        <v>649</v>
      </c>
      <c r="D3" t="s">
        <v>650</v>
      </c>
      <c r="E3">
        <v>1</v>
      </c>
      <c r="F3" t="s">
        <v>25</v>
      </c>
      <c r="G3">
        <v>0</v>
      </c>
      <c r="H3" s="17">
        <v>44412.458333333343</v>
      </c>
    </row>
    <row r="4" spans="1:8">
      <c r="A4">
        <v>113903</v>
      </c>
      <c r="B4" t="s">
        <v>436</v>
      </c>
      <c r="C4" t="s">
        <v>651</v>
      </c>
      <c r="D4" t="s">
        <v>469</v>
      </c>
      <c r="E4">
        <v>1</v>
      </c>
      <c r="F4" t="s">
        <v>37</v>
      </c>
      <c r="G4">
        <v>-1</v>
      </c>
      <c r="H4" s="17">
        <v>44411.416666666657</v>
      </c>
    </row>
    <row r="5" spans="1:8">
      <c r="A5">
        <v>114081</v>
      </c>
      <c r="B5" t="s">
        <v>652</v>
      </c>
      <c r="C5" t="s">
        <v>653</v>
      </c>
      <c r="D5" t="s">
        <v>426</v>
      </c>
      <c r="E5">
        <v>2</v>
      </c>
      <c r="F5" t="s">
        <v>421</v>
      </c>
      <c r="G5">
        <v>1</v>
      </c>
      <c r="H5" s="17">
        <v>44411</v>
      </c>
    </row>
    <row r="6" spans="1:8">
      <c r="B6" t="s">
        <v>145</v>
      </c>
      <c r="C6" t="s">
        <v>654</v>
      </c>
      <c r="D6" t="s">
        <v>334</v>
      </c>
      <c r="E6">
        <v>1</v>
      </c>
      <c r="F6" t="s">
        <v>148</v>
      </c>
      <c r="H6" s="17"/>
    </row>
    <row r="7" spans="1:8">
      <c r="B7" t="s">
        <v>447</v>
      </c>
      <c r="C7" t="s">
        <v>655</v>
      </c>
      <c r="D7" t="s">
        <v>449</v>
      </c>
      <c r="E7">
        <v>0.5</v>
      </c>
      <c r="F7" t="s">
        <v>148</v>
      </c>
      <c r="H7" s="17"/>
    </row>
    <row r="8" spans="1:8">
      <c r="B8" t="s">
        <v>656</v>
      </c>
      <c r="C8" t="s">
        <v>657</v>
      </c>
      <c r="D8" t="s">
        <v>219</v>
      </c>
      <c r="E8">
        <v>0.5</v>
      </c>
      <c r="F8" t="s">
        <v>148</v>
      </c>
      <c r="H8" s="17"/>
    </row>
    <row r="9" spans="1:8">
      <c r="B9" t="s">
        <v>271</v>
      </c>
      <c r="C9" t="s">
        <v>658</v>
      </c>
      <c r="D9" t="s">
        <v>334</v>
      </c>
      <c r="E9">
        <v>1</v>
      </c>
      <c r="F9" t="s">
        <v>148</v>
      </c>
      <c r="H9" s="17"/>
    </row>
    <row r="10" spans="1:8">
      <c r="B10" t="s">
        <v>447</v>
      </c>
      <c r="C10" t="s">
        <v>606</v>
      </c>
      <c r="D10" t="s">
        <v>449</v>
      </c>
      <c r="E10">
        <v>0.5</v>
      </c>
      <c r="F10" t="s">
        <v>148</v>
      </c>
      <c r="H10" s="17"/>
    </row>
    <row r="11" spans="1:8">
      <c r="B11" t="s">
        <v>659</v>
      </c>
      <c r="C11" t="s">
        <v>660</v>
      </c>
      <c r="D11" t="s">
        <v>338</v>
      </c>
      <c r="E11">
        <v>1</v>
      </c>
      <c r="F11" t="s">
        <v>148</v>
      </c>
      <c r="H11" s="17"/>
    </row>
    <row r="12" spans="1:8">
      <c r="B12" t="s">
        <v>661</v>
      </c>
      <c r="C12" t="s">
        <v>662</v>
      </c>
      <c r="D12" t="s">
        <v>513</v>
      </c>
      <c r="E12">
        <v>1.5</v>
      </c>
      <c r="F12" t="s">
        <v>148</v>
      </c>
      <c r="H12" s="17"/>
    </row>
    <row r="13" spans="1:8">
      <c r="A13" t="s">
        <v>6</v>
      </c>
      <c r="C13">
        <f>SUM(E3:E12)</f>
        <v>10</v>
      </c>
    </row>
    <row r="15" spans="1:8">
      <c r="A15" t="s">
        <v>100</v>
      </c>
      <c r="C15">
        <f>SUMIF(G3:G12,"&gt;=2",E3:E12)</f>
        <v>0</v>
      </c>
    </row>
    <row r="16" spans="1:8">
      <c r="A16" t="s">
        <v>101</v>
      </c>
      <c r="C16">
        <f>C13+C14-C15</f>
        <v>10</v>
      </c>
    </row>
  </sheetData>
  <mergeCells count="1">
    <mergeCell ref="A1:C1"/>
  </mergeCells>
  <conditionalFormatting sqref="A3:H13">
    <cfRule type="expression" dxfId="11" priority="1">
      <formula>ISTEXT($E3)</formula>
    </cfRule>
    <cfRule type="expression" dxfId="10" priority="2">
      <formula>AND($G3&gt;=2, $E3&lt;&gt;"Ignore List")</formula>
    </cfRule>
    <cfRule type="expression" dxfId="9" priority="3">
      <formula>AND($G3&lt;=-1, $E3&lt;&gt;"Ignore List")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3"/>
  <sheetViews>
    <sheetView workbookViewId="0"/>
  </sheetViews>
  <sheetFormatPr baseColWidth="10" defaultColWidth="8.83203125" defaultRowHeight="15"/>
  <cols>
    <col min="1" max="1" width="9" customWidth="1"/>
    <col min="2" max="2" width="24" customWidth="1"/>
    <col min="3" max="3" width="22" customWidth="1"/>
    <col min="4" max="4" width="26" customWidth="1"/>
    <col min="5" max="5" width="5" customWidth="1"/>
    <col min="6" max="6" width="17" customWidth="1"/>
    <col min="7" max="7" width="3" customWidth="1"/>
    <col min="8" max="8" width="10" customWidth="1"/>
  </cols>
  <sheetData>
    <row r="1" spans="1:8" ht="43" customHeight="1">
      <c r="A1" s="18">
        <v>44407</v>
      </c>
      <c r="B1" s="19"/>
      <c r="C1" s="19"/>
      <c r="D1" s="16">
        <v>23</v>
      </c>
      <c r="H1" s="17">
        <v>44410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B3" t="s">
        <v>564</v>
      </c>
      <c r="C3" t="s">
        <v>663</v>
      </c>
      <c r="D3" t="s">
        <v>664</v>
      </c>
      <c r="E3">
        <v>0</v>
      </c>
      <c r="F3" t="s">
        <v>148</v>
      </c>
      <c r="H3" s="17"/>
    </row>
    <row r="4" spans="1:8">
      <c r="B4" t="s">
        <v>145</v>
      </c>
      <c r="C4" t="s">
        <v>665</v>
      </c>
      <c r="D4" t="s">
        <v>334</v>
      </c>
      <c r="E4">
        <v>1</v>
      </c>
      <c r="F4" t="s">
        <v>148</v>
      </c>
      <c r="H4" s="17"/>
    </row>
    <row r="5" spans="1:8">
      <c r="B5" t="s">
        <v>453</v>
      </c>
      <c r="C5" t="s">
        <v>666</v>
      </c>
      <c r="D5" t="s">
        <v>338</v>
      </c>
      <c r="E5">
        <v>0.5</v>
      </c>
      <c r="F5" t="s">
        <v>148</v>
      </c>
      <c r="H5" s="17"/>
    </row>
    <row r="6" spans="1:8">
      <c r="B6" t="s">
        <v>667</v>
      </c>
      <c r="C6" t="s">
        <v>668</v>
      </c>
      <c r="D6" t="s">
        <v>569</v>
      </c>
      <c r="E6">
        <v>2</v>
      </c>
      <c r="F6" t="s">
        <v>148</v>
      </c>
      <c r="H6" s="17"/>
    </row>
    <row r="7" spans="1:8">
      <c r="B7" t="s">
        <v>669</v>
      </c>
      <c r="C7" t="s">
        <v>670</v>
      </c>
      <c r="D7" t="s">
        <v>219</v>
      </c>
      <c r="E7">
        <v>1</v>
      </c>
      <c r="F7" t="s">
        <v>148</v>
      </c>
      <c r="H7" s="17"/>
    </row>
    <row r="8" spans="1:8">
      <c r="B8" t="s">
        <v>671</v>
      </c>
      <c r="C8" t="s">
        <v>672</v>
      </c>
      <c r="D8" t="s">
        <v>346</v>
      </c>
      <c r="E8">
        <v>5</v>
      </c>
      <c r="F8" t="s">
        <v>148</v>
      </c>
      <c r="H8" s="17"/>
    </row>
    <row r="9" spans="1:8">
      <c r="B9" t="s">
        <v>673</v>
      </c>
      <c r="C9" t="s">
        <v>674</v>
      </c>
      <c r="D9" t="s">
        <v>452</v>
      </c>
      <c r="E9">
        <v>1</v>
      </c>
      <c r="F9" t="s">
        <v>148</v>
      </c>
      <c r="H9" s="17"/>
    </row>
    <row r="10" spans="1:8">
      <c r="A10" t="s">
        <v>6</v>
      </c>
      <c r="C10">
        <f>SUM(E3:E9)</f>
        <v>10.5</v>
      </c>
    </row>
    <row r="12" spans="1:8">
      <c r="A12" t="s">
        <v>100</v>
      </c>
      <c r="C12">
        <f>SUMIF(G3:G9,"&gt;=2",E3:E9)</f>
        <v>0</v>
      </c>
    </row>
    <row r="13" spans="1:8">
      <c r="A13" t="s">
        <v>101</v>
      </c>
      <c r="C13">
        <f>C10+C11-C12</f>
        <v>10.5</v>
      </c>
    </row>
  </sheetData>
  <mergeCells count="1">
    <mergeCell ref="A1:C1"/>
  </mergeCells>
  <conditionalFormatting sqref="A3:H10">
    <cfRule type="expression" dxfId="8" priority="1">
      <formula>ISTEXT($E3)</formula>
    </cfRule>
    <cfRule type="expression" dxfId="7" priority="2">
      <formula>AND($G3&gt;=2, $E3&lt;&gt;"Ignore List")</formula>
    </cfRule>
    <cfRule type="expression" dxfId="6" priority="3">
      <formula>AND($G3&lt;=-1, $E3&lt;&gt;"Ignore List")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workbookViewId="0"/>
  </sheetViews>
  <sheetFormatPr baseColWidth="10" defaultColWidth="8.83203125" defaultRowHeight="15"/>
  <cols>
    <col min="1" max="1" width="9" customWidth="1"/>
    <col min="2" max="2" width="24" customWidth="1"/>
    <col min="3" max="3" width="22" customWidth="1"/>
    <col min="4" max="4" width="26" customWidth="1"/>
    <col min="5" max="5" width="5" customWidth="1"/>
    <col min="6" max="6" width="17" customWidth="1"/>
    <col min="7" max="7" width="3" customWidth="1"/>
    <col min="8" max="8" width="10" customWidth="1"/>
  </cols>
  <sheetData>
    <row r="1" spans="1:8" ht="43" customHeight="1">
      <c r="A1" s="18">
        <v>44410</v>
      </c>
      <c r="B1" s="19"/>
      <c r="C1" s="19"/>
      <c r="D1" s="16">
        <v>28</v>
      </c>
      <c r="H1" s="17">
        <v>44411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113531</v>
      </c>
      <c r="B3" t="s">
        <v>675</v>
      </c>
      <c r="C3" t="s">
        <v>676</v>
      </c>
      <c r="D3" t="s">
        <v>677</v>
      </c>
      <c r="E3">
        <v>2</v>
      </c>
      <c r="F3" t="s">
        <v>37</v>
      </c>
      <c r="G3">
        <v>-1</v>
      </c>
      <c r="H3" s="17">
        <v>44413.375</v>
      </c>
    </row>
    <row r="4" spans="1:8">
      <c r="A4">
        <v>113624</v>
      </c>
      <c r="B4" t="s">
        <v>678</v>
      </c>
      <c r="C4" t="s">
        <v>679</v>
      </c>
      <c r="D4" t="s">
        <v>680</v>
      </c>
      <c r="E4">
        <v>1</v>
      </c>
      <c r="F4" t="s">
        <v>25</v>
      </c>
      <c r="G4">
        <v>0</v>
      </c>
      <c r="H4" s="17">
        <v>44414</v>
      </c>
    </row>
    <row r="5" spans="1:8">
      <c r="A5">
        <v>113966</v>
      </c>
      <c r="B5" t="s">
        <v>681</v>
      </c>
      <c r="C5" t="s">
        <v>682</v>
      </c>
      <c r="D5" t="s">
        <v>683</v>
      </c>
      <c r="E5">
        <v>1</v>
      </c>
      <c r="F5" t="s">
        <v>421</v>
      </c>
      <c r="G5">
        <v>1</v>
      </c>
      <c r="H5" s="17">
        <v>44413.708333333343</v>
      </c>
    </row>
    <row r="6" spans="1:8">
      <c r="B6" t="s">
        <v>684</v>
      </c>
      <c r="C6" t="s">
        <v>685</v>
      </c>
      <c r="D6" t="s">
        <v>686</v>
      </c>
      <c r="E6">
        <v>0.5</v>
      </c>
      <c r="F6" t="s">
        <v>148</v>
      </c>
      <c r="H6" s="17"/>
    </row>
    <row r="7" spans="1:8">
      <c r="B7" t="s">
        <v>624</v>
      </c>
      <c r="C7" t="s">
        <v>687</v>
      </c>
      <c r="D7" t="s">
        <v>219</v>
      </c>
      <c r="E7">
        <v>1</v>
      </c>
      <c r="F7" t="s">
        <v>148</v>
      </c>
      <c r="H7" s="17"/>
    </row>
    <row r="8" spans="1:8">
      <c r="B8" t="s">
        <v>624</v>
      </c>
      <c r="C8" t="s">
        <v>688</v>
      </c>
      <c r="D8" t="s">
        <v>273</v>
      </c>
      <c r="E8">
        <v>0</v>
      </c>
      <c r="F8" t="s">
        <v>148</v>
      </c>
      <c r="H8" s="17"/>
    </row>
    <row r="9" spans="1:8">
      <c r="B9" t="s">
        <v>689</v>
      </c>
      <c r="C9" t="s">
        <v>690</v>
      </c>
      <c r="D9" t="s">
        <v>219</v>
      </c>
      <c r="E9">
        <v>7</v>
      </c>
      <c r="F9" t="s">
        <v>148</v>
      </c>
      <c r="H9" s="17"/>
    </row>
    <row r="10" spans="1:8">
      <c r="A10" t="s">
        <v>6</v>
      </c>
      <c r="C10">
        <f>SUM(E3:E9)</f>
        <v>12.5</v>
      </c>
    </row>
    <row r="12" spans="1:8">
      <c r="A12" t="s">
        <v>100</v>
      </c>
      <c r="C12">
        <f>SUMIF(G3:G9,"&gt;=2",E3:E9)</f>
        <v>0</v>
      </c>
    </row>
    <row r="13" spans="1:8">
      <c r="A13" t="s">
        <v>101</v>
      </c>
      <c r="C13">
        <f>C10+C11-C12</f>
        <v>12.5</v>
      </c>
    </row>
  </sheetData>
  <mergeCells count="1">
    <mergeCell ref="A1:C1"/>
  </mergeCells>
  <conditionalFormatting sqref="A3:H10">
    <cfRule type="expression" dxfId="5" priority="1">
      <formula>ISTEXT($E3)</formula>
    </cfRule>
    <cfRule type="expression" dxfId="4" priority="2">
      <formula>AND($G3&gt;=2, $E3&lt;&gt;"Ignore List")</formula>
    </cfRule>
    <cfRule type="expression" dxfId="3" priority="3">
      <formula>AND($G3&lt;=-1, $E3&lt;&gt;"Ignore List")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1"/>
  <sheetViews>
    <sheetView workbookViewId="0"/>
  </sheetViews>
  <sheetFormatPr baseColWidth="10" defaultColWidth="8.83203125" defaultRowHeight="15"/>
  <cols>
    <col min="1" max="1" width="9" customWidth="1"/>
    <col min="2" max="2" width="24" customWidth="1"/>
    <col min="3" max="3" width="22" customWidth="1"/>
    <col min="4" max="4" width="26" customWidth="1"/>
    <col min="5" max="5" width="5" customWidth="1"/>
    <col min="6" max="6" width="17" customWidth="1"/>
    <col min="7" max="7" width="3" customWidth="1"/>
    <col min="8" max="8" width="10" customWidth="1"/>
  </cols>
  <sheetData>
    <row r="1" spans="1:8" ht="43" customHeight="1">
      <c r="A1" s="18">
        <v>44412</v>
      </c>
      <c r="B1" s="19"/>
      <c r="C1" s="19"/>
      <c r="D1" s="16">
        <v>28</v>
      </c>
      <c r="H1" s="17">
        <v>44413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B3" t="s">
        <v>691</v>
      </c>
      <c r="C3" t="s">
        <v>692</v>
      </c>
      <c r="D3" t="s">
        <v>334</v>
      </c>
      <c r="E3">
        <v>2</v>
      </c>
      <c r="F3" t="s">
        <v>148</v>
      </c>
      <c r="H3" s="17"/>
    </row>
    <row r="4" spans="1:8">
      <c r="B4" t="s">
        <v>671</v>
      </c>
      <c r="C4" t="s">
        <v>693</v>
      </c>
      <c r="D4" t="s">
        <v>222</v>
      </c>
      <c r="E4">
        <v>1</v>
      </c>
      <c r="F4" t="s">
        <v>148</v>
      </c>
      <c r="H4" s="17"/>
    </row>
    <row r="5" spans="1:8">
      <c r="B5" t="s">
        <v>694</v>
      </c>
      <c r="C5" t="s">
        <v>695</v>
      </c>
      <c r="D5" t="s">
        <v>559</v>
      </c>
      <c r="E5">
        <v>2</v>
      </c>
      <c r="F5" t="s">
        <v>148</v>
      </c>
      <c r="H5" s="17"/>
    </row>
    <row r="6" spans="1:8">
      <c r="B6" t="s">
        <v>696</v>
      </c>
      <c r="C6" t="s">
        <v>697</v>
      </c>
      <c r="D6" t="s">
        <v>698</v>
      </c>
      <c r="E6">
        <v>2</v>
      </c>
      <c r="F6" t="s">
        <v>148</v>
      </c>
      <c r="H6" s="17"/>
    </row>
    <row r="7" spans="1:8">
      <c r="B7" t="s">
        <v>564</v>
      </c>
      <c r="C7" t="s">
        <v>699</v>
      </c>
      <c r="D7" t="s">
        <v>219</v>
      </c>
      <c r="E7">
        <v>2</v>
      </c>
      <c r="F7" t="s">
        <v>148</v>
      </c>
      <c r="H7" s="17"/>
    </row>
    <row r="8" spans="1:8">
      <c r="A8" t="s">
        <v>6</v>
      </c>
      <c r="C8">
        <f>SUM(E3:E7)</f>
        <v>9</v>
      </c>
    </row>
    <row r="10" spans="1:8">
      <c r="A10" t="s">
        <v>100</v>
      </c>
      <c r="C10">
        <f>SUMIF(G3:G7,"&gt;=2",E3:E7)</f>
        <v>0</v>
      </c>
    </row>
    <row r="11" spans="1:8">
      <c r="A11" t="s">
        <v>101</v>
      </c>
      <c r="C11">
        <f>C8+C9-C10</f>
        <v>9</v>
      </c>
    </row>
  </sheetData>
  <mergeCells count="1">
    <mergeCell ref="A1:C1"/>
  </mergeCells>
  <conditionalFormatting sqref="A3:H8">
    <cfRule type="expression" dxfId="2" priority="1">
      <formula>ISTEXT($E3)</formula>
    </cfRule>
    <cfRule type="expression" dxfId="1" priority="2">
      <formula>AND($G3&gt;=2, $E3&lt;&gt;"Ignore List")</formula>
    </cfRule>
    <cfRule type="expression" dxfId="0" priority="3">
      <formula>AND($G3&lt;=-1, $E3&lt;&gt;"Ignore List")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-1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account1</dc:creator>
  <cp:lastModifiedBy>Microsoft Office User</cp:lastModifiedBy>
  <dcterms:created xsi:type="dcterms:W3CDTF">2021-07-12T22:01:39Z</dcterms:created>
  <dcterms:modified xsi:type="dcterms:W3CDTF">2021-07-14T09:55:19Z</dcterms:modified>
</cp:coreProperties>
</file>