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lc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9" i="1" l="1"/>
  <c r="F80" i="1"/>
  <c r="F81" i="1"/>
  <c r="F82" i="1"/>
  <c r="F83" i="1"/>
  <c r="F84" i="1"/>
  <c r="F85" i="1"/>
  <c r="F86" i="1"/>
  <c r="F87" i="1"/>
  <c r="F88" i="1"/>
  <c r="F89" i="1"/>
  <c r="F78" i="1"/>
  <c r="F67" i="1"/>
  <c r="F68" i="1"/>
  <c r="F69" i="1"/>
  <c r="F70" i="1"/>
  <c r="F71" i="1"/>
  <c r="F72" i="1"/>
  <c r="F73" i="1"/>
  <c r="F74" i="1"/>
  <c r="F75" i="1"/>
  <c r="F76" i="1"/>
  <c r="F77" i="1"/>
  <c r="F66" i="1"/>
  <c r="F55" i="1"/>
  <c r="F56" i="1"/>
  <c r="F57" i="1"/>
  <c r="F58" i="1"/>
  <c r="F59" i="1"/>
  <c r="F60" i="1"/>
  <c r="F61" i="1"/>
  <c r="F62" i="1"/>
  <c r="F63" i="1"/>
  <c r="F64" i="1"/>
  <c r="F65" i="1"/>
  <c r="F54" i="1"/>
  <c r="F43" i="1"/>
  <c r="F44" i="1"/>
  <c r="F45" i="1"/>
  <c r="F46" i="1"/>
  <c r="F47" i="1"/>
  <c r="F48" i="1"/>
  <c r="F49" i="1"/>
  <c r="F50" i="1"/>
  <c r="F51" i="1"/>
  <c r="F52" i="1"/>
  <c r="F53" i="1"/>
  <c r="F42" i="1"/>
  <c r="F30" i="1"/>
  <c r="F18" i="1"/>
  <c r="J89" i="1"/>
  <c r="M89" i="1" s="1"/>
  <c r="I89" i="1"/>
  <c r="G89" i="1"/>
  <c r="H89" i="1" s="1"/>
  <c r="E89" i="1"/>
  <c r="L88" i="1"/>
  <c r="K88" i="1"/>
  <c r="J88" i="1"/>
  <c r="M88" i="1" s="1"/>
  <c r="I88" i="1"/>
  <c r="G88" i="1"/>
  <c r="H88" i="1" s="1"/>
  <c r="E88" i="1"/>
  <c r="I87" i="1"/>
  <c r="J87" i="1" s="1"/>
  <c r="E87" i="1"/>
  <c r="G87" i="1" s="1"/>
  <c r="H87" i="1" s="1"/>
  <c r="I86" i="1"/>
  <c r="J86" i="1" s="1"/>
  <c r="E86" i="1"/>
  <c r="G86" i="1" s="1"/>
  <c r="H86" i="1" s="1"/>
  <c r="J85" i="1"/>
  <c r="M85" i="1" s="1"/>
  <c r="I85" i="1"/>
  <c r="G85" i="1"/>
  <c r="H85" i="1" s="1"/>
  <c r="E85" i="1"/>
  <c r="L84" i="1"/>
  <c r="K84" i="1"/>
  <c r="J84" i="1"/>
  <c r="M84" i="1" s="1"/>
  <c r="I84" i="1"/>
  <c r="G84" i="1"/>
  <c r="H84" i="1" s="1"/>
  <c r="E84" i="1"/>
  <c r="I83" i="1"/>
  <c r="J83" i="1" s="1"/>
  <c r="E83" i="1"/>
  <c r="C83" i="1"/>
  <c r="C84" i="1" s="1"/>
  <c r="L82" i="1"/>
  <c r="K82" i="1"/>
  <c r="J82" i="1"/>
  <c r="M82" i="1" s="1"/>
  <c r="I82" i="1"/>
  <c r="G82" i="1"/>
  <c r="H82" i="1" s="1"/>
  <c r="E82" i="1"/>
  <c r="I81" i="1"/>
  <c r="J81" i="1" s="1"/>
  <c r="E81" i="1"/>
  <c r="G81" i="1" s="1"/>
  <c r="H81" i="1" s="1"/>
  <c r="I80" i="1"/>
  <c r="J80" i="1" s="1"/>
  <c r="E80" i="1"/>
  <c r="G80" i="1" s="1"/>
  <c r="H80" i="1" s="1"/>
  <c r="J79" i="1"/>
  <c r="M79" i="1" s="1"/>
  <c r="I79" i="1"/>
  <c r="G79" i="1"/>
  <c r="H79" i="1" s="1"/>
  <c r="E79" i="1"/>
  <c r="M78" i="1"/>
  <c r="L78" i="1"/>
  <c r="K78" i="1"/>
  <c r="I78" i="1"/>
  <c r="G78" i="1"/>
  <c r="H78" i="1" s="1"/>
  <c r="E78" i="1"/>
  <c r="L77" i="1"/>
  <c r="K77" i="1"/>
  <c r="J77" i="1"/>
  <c r="M77" i="1" s="1"/>
  <c r="I77" i="1"/>
  <c r="G77" i="1"/>
  <c r="H77" i="1" s="1"/>
  <c r="E77" i="1"/>
  <c r="I76" i="1"/>
  <c r="J76" i="1" s="1"/>
  <c r="E76" i="1"/>
  <c r="G76" i="1" s="1"/>
  <c r="H76" i="1" s="1"/>
  <c r="I75" i="1"/>
  <c r="J75" i="1" s="1"/>
  <c r="E75" i="1"/>
  <c r="G75" i="1" s="1"/>
  <c r="H75" i="1" s="1"/>
  <c r="J74" i="1"/>
  <c r="M74" i="1" s="1"/>
  <c r="I74" i="1"/>
  <c r="G74" i="1"/>
  <c r="H74" i="1" s="1"/>
  <c r="E74" i="1"/>
  <c r="L73" i="1"/>
  <c r="K73" i="1"/>
  <c r="J73" i="1"/>
  <c r="M73" i="1" s="1"/>
  <c r="I73" i="1"/>
  <c r="G73" i="1"/>
  <c r="H73" i="1" s="1"/>
  <c r="E73" i="1"/>
  <c r="I72" i="1"/>
  <c r="J72" i="1" s="1"/>
  <c r="E72" i="1"/>
  <c r="G72" i="1" s="1"/>
  <c r="H72" i="1" s="1"/>
  <c r="J71" i="1"/>
  <c r="M71" i="1" s="1"/>
  <c r="I71" i="1"/>
  <c r="G71" i="1"/>
  <c r="H71" i="1" s="1"/>
  <c r="E71" i="1"/>
  <c r="C71" i="1"/>
  <c r="C72" i="1" s="1"/>
  <c r="I70" i="1"/>
  <c r="J70" i="1" s="1"/>
  <c r="E70" i="1"/>
  <c r="G70" i="1" s="1"/>
  <c r="H70" i="1" s="1"/>
  <c r="I69" i="1"/>
  <c r="J69" i="1" s="1"/>
  <c r="E69" i="1"/>
  <c r="J68" i="1"/>
  <c r="M68" i="1" s="1"/>
  <c r="I68" i="1"/>
  <c r="G68" i="1"/>
  <c r="H68" i="1" s="1"/>
  <c r="E68" i="1"/>
  <c r="L67" i="1"/>
  <c r="K67" i="1"/>
  <c r="J67" i="1"/>
  <c r="M67" i="1" s="1"/>
  <c r="I67" i="1"/>
  <c r="G67" i="1"/>
  <c r="H67" i="1" s="1"/>
  <c r="E67" i="1"/>
  <c r="M66" i="1"/>
  <c r="L66" i="1"/>
  <c r="K66" i="1"/>
  <c r="I66" i="1"/>
  <c r="G66" i="1"/>
  <c r="H66" i="1" s="1"/>
  <c r="E66" i="1"/>
  <c r="I65" i="1"/>
  <c r="J65" i="1" s="1"/>
  <c r="E65" i="1"/>
  <c r="G65" i="1" s="1"/>
  <c r="H65" i="1" s="1"/>
  <c r="J64" i="1"/>
  <c r="M64" i="1" s="1"/>
  <c r="I64" i="1"/>
  <c r="E64" i="1"/>
  <c r="G64" i="1" s="1"/>
  <c r="H64" i="1" s="1"/>
  <c r="K63" i="1"/>
  <c r="J63" i="1"/>
  <c r="M63" i="1" s="1"/>
  <c r="I63" i="1"/>
  <c r="G63" i="1"/>
  <c r="H63" i="1" s="1"/>
  <c r="E63" i="1"/>
  <c r="L62" i="1"/>
  <c r="K62" i="1"/>
  <c r="J62" i="1"/>
  <c r="M62" i="1" s="1"/>
  <c r="I62" i="1"/>
  <c r="H62" i="1"/>
  <c r="G62" i="1"/>
  <c r="E62" i="1"/>
  <c r="I61" i="1"/>
  <c r="J61" i="1" s="1"/>
  <c r="E61" i="1"/>
  <c r="G61" i="1" s="1"/>
  <c r="H61" i="1" s="1"/>
  <c r="J60" i="1"/>
  <c r="M60" i="1" s="1"/>
  <c r="I60" i="1"/>
  <c r="E60" i="1"/>
  <c r="G60" i="1" s="1"/>
  <c r="H60" i="1" s="1"/>
  <c r="L59" i="1"/>
  <c r="K59" i="1"/>
  <c r="J59" i="1"/>
  <c r="M59" i="1" s="1"/>
  <c r="I59" i="1"/>
  <c r="H59" i="1"/>
  <c r="G59" i="1"/>
  <c r="E59" i="1"/>
  <c r="C59" i="1"/>
  <c r="C60" i="1" s="1"/>
  <c r="J58" i="1"/>
  <c r="M58" i="1" s="1"/>
  <c r="I58" i="1"/>
  <c r="E58" i="1"/>
  <c r="G58" i="1" s="1"/>
  <c r="H58" i="1" s="1"/>
  <c r="K57" i="1"/>
  <c r="J57" i="1"/>
  <c r="M57" i="1" s="1"/>
  <c r="I57" i="1"/>
  <c r="G57" i="1"/>
  <c r="H57" i="1" s="1"/>
  <c r="E57" i="1"/>
  <c r="L56" i="1"/>
  <c r="K56" i="1"/>
  <c r="J56" i="1"/>
  <c r="M56" i="1" s="1"/>
  <c r="I56" i="1"/>
  <c r="H56" i="1"/>
  <c r="G56" i="1"/>
  <c r="E56" i="1"/>
  <c r="I55" i="1"/>
  <c r="J55" i="1" s="1"/>
  <c r="E55" i="1"/>
  <c r="G55" i="1" s="1"/>
  <c r="H55" i="1" s="1"/>
  <c r="M54" i="1"/>
  <c r="L54" i="1"/>
  <c r="K54" i="1"/>
  <c r="I54" i="1"/>
  <c r="E54" i="1"/>
  <c r="G54" i="1" s="1"/>
  <c r="H54" i="1" s="1"/>
  <c r="J53" i="1"/>
  <c r="M53" i="1" s="1"/>
  <c r="I53" i="1"/>
  <c r="E53" i="1"/>
  <c r="G53" i="1" s="1"/>
  <c r="H53" i="1" s="1"/>
  <c r="K52" i="1"/>
  <c r="J52" i="1"/>
  <c r="M52" i="1" s="1"/>
  <c r="I52" i="1"/>
  <c r="G52" i="1"/>
  <c r="H52" i="1" s="1"/>
  <c r="E52" i="1"/>
  <c r="L51" i="1"/>
  <c r="K51" i="1"/>
  <c r="J51" i="1"/>
  <c r="M51" i="1" s="1"/>
  <c r="I51" i="1"/>
  <c r="H51" i="1"/>
  <c r="G51" i="1"/>
  <c r="E51" i="1"/>
  <c r="I50" i="1"/>
  <c r="J50" i="1" s="1"/>
  <c r="E50" i="1"/>
  <c r="G50" i="1" s="1"/>
  <c r="H50" i="1" s="1"/>
  <c r="J49" i="1"/>
  <c r="M49" i="1" s="1"/>
  <c r="I49" i="1"/>
  <c r="E49" i="1"/>
  <c r="G49" i="1" s="1"/>
  <c r="H49" i="1" s="1"/>
  <c r="K48" i="1"/>
  <c r="J48" i="1"/>
  <c r="M48" i="1" s="1"/>
  <c r="I48" i="1"/>
  <c r="G48" i="1"/>
  <c r="H48" i="1" s="1"/>
  <c r="E48" i="1"/>
  <c r="I47" i="1"/>
  <c r="J47" i="1" s="1"/>
  <c r="E47" i="1"/>
  <c r="G47" i="1" s="1"/>
  <c r="H47" i="1" s="1"/>
  <c r="C47" i="1"/>
  <c r="C48" i="1" s="1"/>
  <c r="K46" i="1"/>
  <c r="J46" i="1"/>
  <c r="M46" i="1" s="1"/>
  <c r="I46" i="1"/>
  <c r="G46" i="1"/>
  <c r="H46" i="1" s="1"/>
  <c r="E46" i="1"/>
  <c r="L45" i="1"/>
  <c r="K45" i="1"/>
  <c r="J45" i="1"/>
  <c r="M45" i="1" s="1"/>
  <c r="I45" i="1"/>
  <c r="H45" i="1"/>
  <c r="G45" i="1"/>
  <c r="E45" i="1"/>
  <c r="I44" i="1"/>
  <c r="J44" i="1" s="1"/>
  <c r="E44" i="1"/>
  <c r="G44" i="1" s="1"/>
  <c r="H44" i="1" s="1"/>
  <c r="J43" i="1"/>
  <c r="M43" i="1" s="1"/>
  <c r="I43" i="1"/>
  <c r="E43" i="1"/>
  <c r="G43" i="1" s="1"/>
  <c r="H43" i="1" s="1"/>
  <c r="M42" i="1"/>
  <c r="L42" i="1"/>
  <c r="K42" i="1"/>
  <c r="I42" i="1"/>
  <c r="E42" i="1"/>
  <c r="G42" i="1" s="1"/>
  <c r="H42" i="1" s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7" i="1"/>
  <c r="E6" i="1"/>
  <c r="E8" i="1"/>
  <c r="F8" i="1" s="1"/>
  <c r="E9" i="1"/>
  <c r="E10" i="1"/>
  <c r="E11" i="1"/>
  <c r="F11" i="1" s="1"/>
  <c r="E12" i="1"/>
  <c r="F12" i="1" s="1"/>
  <c r="E13" i="1"/>
  <c r="E14" i="1"/>
  <c r="E15" i="1"/>
  <c r="E16" i="1"/>
  <c r="F16" i="1" s="1"/>
  <c r="E17" i="1"/>
  <c r="F7" i="1"/>
  <c r="F9" i="1"/>
  <c r="F10" i="1"/>
  <c r="F13" i="1"/>
  <c r="F14" i="1"/>
  <c r="F15" i="1"/>
  <c r="F17" i="1"/>
  <c r="F6" i="1"/>
  <c r="C35" i="1"/>
  <c r="C36" i="1" s="1"/>
  <c r="M30" i="1"/>
  <c r="L30" i="1"/>
  <c r="K30" i="1"/>
  <c r="C23" i="1"/>
  <c r="C24" i="1" s="1"/>
  <c r="M18" i="1"/>
  <c r="L18" i="1"/>
  <c r="K18" i="1"/>
  <c r="I10" i="1"/>
  <c r="I11" i="1"/>
  <c r="I12" i="1"/>
  <c r="I13" i="1"/>
  <c r="I14" i="1"/>
  <c r="I16" i="1"/>
  <c r="I17" i="1"/>
  <c r="I6" i="1"/>
  <c r="C11" i="1"/>
  <c r="C12" i="1" s="1"/>
  <c r="I7" i="1"/>
  <c r="I9" i="1"/>
  <c r="I15" i="1"/>
  <c r="K6" i="1"/>
  <c r="G6" i="1"/>
  <c r="H6" i="1" s="1"/>
  <c r="I8" i="1"/>
  <c r="K72" i="1" l="1"/>
  <c r="M72" i="1"/>
  <c r="L72" i="1"/>
  <c r="K76" i="1"/>
  <c r="M76" i="1"/>
  <c r="L76" i="1"/>
  <c r="L69" i="1"/>
  <c r="K69" i="1"/>
  <c r="M69" i="1"/>
  <c r="L80" i="1"/>
  <c r="K80" i="1"/>
  <c r="M80" i="1"/>
  <c r="L83" i="1"/>
  <c r="M83" i="1"/>
  <c r="K83" i="1"/>
  <c r="K70" i="1"/>
  <c r="M70" i="1"/>
  <c r="L70" i="1"/>
  <c r="K81" i="1"/>
  <c r="M81" i="1"/>
  <c r="L81" i="1"/>
  <c r="L86" i="1"/>
  <c r="K86" i="1"/>
  <c r="M86" i="1"/>
  <c r="L75" i="1"/>
  <c r="K75" i="1"/>
  <c r="M75" i="1"/>
  <c r="K87" i="1"/>
  <c r="M87" i="1"/>
  <c r="L87" i="1"/>
  <c r="K68" i="1"/>
  <c r="K71" i="1"/>
  <c r="K89" i="1"/>
  <c r="L68" i="1"/>
  <c r="G69" i="1"/>
  <c r="H69" i="1" s="1"/>
  <c r="L71" i="1"/>
  <c r="L74" i="1"/>
  <c r="L79" i="1"/>
  <c r="G83" i="1"/>
  <c r="H83" i="1" s="1"/>
  <c r="L85" i="1"/>
  <c r="L89" i="1"/>
  <c r="K74" i="1"/>
  <c r="K79" i="1"/>
  <c r="K85" i="1"/>
  <c r="L44" i="1"/>
  <c r="M44" i="1"/>
  <c r="K44" i="1"/>
  <c r="L47" i="1"/>
  <c r="M47" i="1"/>
  <c r="K47" i="1"/>
  <c r="L50" i="1"/>
  <c r="M50" i="1"/>
  <c r="K50" i="1"/>
  <c r="L55" i="1"/>
  <c r="M55" i="1"/>
  <c r="K55" i="1"/>
  <c r="L61" i="1"/>
  <c r="M61" i="1"/>
  <c r="K61" i="1"/>
  <c r="L65" i="1"/>
  <c r="K65" i="1"/>
  <c r="M65" i="1"/>
  <c r="K43" i="1"/>
  <c r="L46" i="1"/>
  <c r="L48" i="1"/>
  <c r="K49" i="1"/>
  <c r="L52" i="1"/>
  <c r="K53" i="1"/>
  <c r="L57" i="1"/>
  <c r="K58" i="1"/>
  <c r="K60" i="1"/>
  <c r="L63" i="1"/>
  <c r="K64" i="1"/>
  <c r="L43" i="1"/>
  <c r="L49" i="1"/>
  <c r="L53" i="1"/>
  <c r="L58" i="1"/>
  <c r="L60" i="1"/>
  <c r="L64" i="1"/>
  <c r="M6" i="1"/>
  <c r="L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8" i="1" l="1"/>
  <c r="K8" i="1" s="1"/>
  <c r="J7" i="1"/>
  <c r="L7" i="1" s="1"/>
  <c r="M16" i="1"/>
  <c r="M14" i="1"/>
  <c r="M12" i="1"/>
  <c r="M10" i="1"/>
  <c r="M17" i="1"/>
  <c r="M15" i="1"/>
  <c r="M13" i="1"/>
  <c r="M11" i="1"/>
  <c r="M9" i="1"/>
  <c r="L17" i="1"/>
  <c r="L15" i="1"/>
  <c r="L13" i="1"/>
  <c r="L11" i="1"/>
  <c r="L9" i="1"/>
  <c r="L16" i="1"/>
  <c r="L14" i="1"/>
  <c r="L12" i="1"/>
  <c r="L10" i="1"/>
  <c r="L8" i="1"/>
  <c r="M7" i="1" l="1"/>
  <c r="K7" i="1"/>
  <c r="M8" i="1"/>
  <c r="F37" i="1"/>
  <c r="F39" i="1"/>
  <c r="F22" i="1"/>
  <c r="F41" i="1"/>
  <c r="F33" i="1"/>
  <c r="F27" i="1"/>
  <c r="F25" i="1"/>
  <c r="F20" i="1"/>
  <c r="F31" i="1"/>
  <c r="F19" i="1"/>
  <c r="F21" i="1"/>
  <c r="F32" i="1"/>
  <c r="F24" i="1"/>
  <c r="F38" i="1"/>
  <c r="G34" i="1"/>
  <c r="H34" i="1" s="1"/>
  <c r="F34" i="1"/>
  <c r="F35" i="1"/>
  <c r="F40" i="1"/>
  <c r="F29" i="1"/>
  <c r="G37" i="1"/>
  <c r="H37" i="1" s="1"/>
  <c r="G22" i="1"/>
  <c r="H22" i="1" s="1"/>
  <c r="G26" i="1"/>
  <c r="H26" i="1" s="1"/>
  <c r="F26" i="1"/>
  <c r="G35" i="1"/>
  <c r="H35" i="1" s="1"/>
  <c r="G33" i="1"/>
  <c r="H33" i="1" s="1"/>
  <c r="G20" i="1"/>
  <c r="H20" i="1" s="1"/>
  <c r="G19" i="1"/>
  <c r="H19" i="1" s="1"/>
  <c r="F36" i="1"/>
  <c r="G24" i="1"/>
  <c r="H24" i="1" s="1"/>
  <c r="G28" i="1"/>
  <c r="H28" i="1" s="1"/>
  <c r="F28" i="1"/>
  <c r="G30" i="1"/>
  <c r="H30" i="1" s="1"/>
  <c r="I30" i="1"/>
  <c r="G39" i="1"/>
  <c r="H39" i="1" s="1"/>
  <c r="I18" i="1"/>
  <c r="G18" i="1"/>
  <c r="H18" i="1" s="1"/>
  <c r="I32" i="1"/>
  <c r="J32" i="1" s="1"/>
  <c r="G32" i="1"/>
  <c r="H32" i="1" s="1"/>
  <c r="I23" i="1"/>
  <c r="J23" i="1" s="1"/>
  <c r="I22" i="1"/>
  <c r="J22" i="1" s="1"/>
  <c r="I31" i="1"/>
  <c r="J31" i="1" s="1"/>
  <c r="G29" i="1"/>
  <c r="H29" i="1" s="1"/>
  <c r="I41" i="1"/>
  <c r="J41" i="1" s="1"/>
  <c r="G41" i="1"/>
  <c r="H41" i="1"/>
  <c r="G23" i="1"/>
  <c r="H23" i="1" s="1"/>
  <c r="F23" i="1"/>
  <c r="G36" i="1"/>
  <c r="H36" i="1" s="1"/>
  <c r="I38" i="1"/>
  <c r="J38" i="1" s="1"/>
  <c r="G38" i="1"/>
  <c r="H38" i="1" s="1"/>
  <c r="I34" i="1"/>
  <c r="J34" i="1" s="1"/>
  <c r="I36" i="1"/>
  <c r="J36" i="1" s="1"/>
  <c r="I24" i="1"/>
  <c r="J24" i="1" s="1"/>
  <c r="I20" i="1"/>
  <c r="J20" i="1" s="1"/>
  <c r="I26" i="1"/>
  <c r="J26" i="1" s="1"/>
  <c r="I27" i="1"/>
  <c r="J27" i="1" s="1"/>
  <c r="G27" i="1"/>
  <c r="H27" i="1" s="1"/>
  <c r="G31" i="1"/>
  <c r="H31" i="1"/>
  <c r="G21" i="1"/>
  <c r="H21" i="1" s="1"/>
  <c r="I33" i="1"/>
  <c r="J33" i="1" s="1"/>
  <c r="I19" i="1"/>
  <c r="J19" i="1" s="1"/>
  <c r="I25" i="1"/>
  <c r="J25" i="1" s="1"/>
  <c r="G25" i="1"/>
  <c r="H25" i="1" s="1"/>
  <c r="I35" i="1"/>
  <c r="J35" i="1" s="1"/>
  <c r="I37" i="1"/>
  <c r="J37" i="1" s="1"/>
  <c r="I29" i="1"/>
  <c r="J29" i="1" s="1"/>
  <c r="I40" i="1"/>
  <c r="J40" i="1" s="1"/>
  <c r="G40" i="1"/>
  <c r="H40" i="1" s="1"/>
  <c r="I39" i="1"/>
  <c r="J39" i="1" s="1"/>
  <c r="I21" i="1"/>
  <c r="J21" i="1" s="1"/>
  <c r="I28" i="1"/>
  <c r="J28" i="1" s="1"/>
  <c r="K38" i="1" l="1"/>
  <c r="M38" i="1"/>
  <c r="L38" i="1"/>
  <c r="L25" i="1"/>
  <c r="M25" i="1"/>
  <c r="K25" i="1"/>
  <c r="M20" i="1"/>
  <c r="K20" i="1"/>
  <c r="L20" i="1"/>
  <c r="M31" i="1"/>
  <c r="K31" i="1"/>
  <c r="L31" i="1"/>
  <c r="M32" i="1"/>
  <c r="K32" i="1"/>
  <c r="L32" i="1"/>
  <c r="K28" i="1"/>
  <c r="L28" i="1"/>
  <c r="M28" i="1"/>
  <c r="M29" i="1"/>
  <c r="L29" i="1"/>
  <c r="K29" i="1"/>
  <c r="L34" i="1"/>
  <c r="M34" i="1"/>
  <c r="K34" i="1"/>
  <c r="L37" i="1"/>
  <c r="K37" i="1"/>
  <c r="M37" i="1"/>
  <c r="K19" i="1"/>
  <c r="L19" i="1"/>
  <c r="M19" i="1"/>
  <c r="M24" i="1"/>
  <c r="L24" i="1"/>
  <c r="K24" i="1"/>
  <c r="L22" i="1"/>
  <c r="M22" i="1"/>
  <c r="K22" i="1"/>
  <c r="K26" i="1"/>
  <c r="L26" i="1"/>
  <c r="M26" i="1"/>
  <c r="M21" i="1"/>
  <c r="L21" i="1"/>
  <c r="K21" i="1"/>
  <c r="K39" i="1"/>
  <c r="L39" i="1"/>
  <c r="M39" i="1"/>
  <c r="M40" i="1"/>
  <c r="K40" i="1"/>
  <c r="L40" i="1"/>
  <c r="K35" i="1"/>
  <c r="L35" i="1"/>
  <c r="M35" i="1"/>
  <c r="M33" i="1"/>
  <c r="K33" i="1"/>
  <c r="L33" i="1"/>
  <c r="L27" i="1"/>
  <c r="K27" i="1"/>
  <c r="M27" i="1"/>
  <c r="L36" i="1"/>
  <c r="K36" i="1"/>
  <c r="M36" i="1"/>
  <c r="M41" i="1"/>
  <c r="K41" i="1"/>
  <c r="L41" i="1"/>
  <c r="L23" i="1"/>
  <c r="M23" i="1"/>
  <c r="K23" i="1"/>
</calcChain>
</file>

<file path=xl/sharedStrings.xml><?xml version="1.0" encoding="utf-8"?>
<sst xmlns="http://schemas.openxmlformats.org/spreadsheetml/2006/main" count="69" uniqueCount="44">
  <si>
    <t>Time per Reading at this Resolution (sec)</t>
  </si>
  <si>
    <t>gray = measured val</t>
  </si>
  <si>
    <t>Voltage Resolution (for 5V Arduino) (mV)</t>
  </si>
  <si>
    <t>white is calculated val</t>
  </si>
  <si>
    <r>
      <t>eqn: 4</t>
    </r>
    <r>
      <rPr>
        <i/>
        <vertAlign val="superscript"/>
        <sz val="12"/>
        <color theme="1"/>
        <rFont val="Calibri"/>
        <family val="2"/>
        <scheme val="minor"/>
      </rPr>
      <t>n</t>
    </r>
  </si>
  <si>
    <t/>
  </si>
  <si>
    <r>
      <t>eqn: (2</t>
    </r>
    <r>
      <rPr>
        <i/>
        <vertAlign val="superscript"/>
        <sz val="11"/>
        <color theme="1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-1)2</t>
    </r>
    <r>
      <rPr>
        <i/>
        <vertAlign val="superscript"/>
        <sz val="11"/>
        <color theme="1"/>
        <rFont val="Calibri"/>
        <family val="2"/>
        <scheme val="minor"/>
      </rPr>
      <t>n</t>
    </r>
  </si>
  <si>
    <t xml:space="preserve"> http://www.atmel.com/images/doc8003.pdf</t>
  </si>
  <si>
    <t>http://en.wikipedia.org/wiki/Nyquist_frequency</t>
  </si>
  <si>
    <t xml:space="preserve">and here: </t>
  </si>
  <si>
    <t>http://en.wikipedia.org/wiki/Nyquist_rate</t>
  </si>
  <si>
    <t>http://en.wikipedia.org/wiki/Aliasing</t>
  </si>
  <si>
    <r>
      <t>Max Sample Rate, f</t>
    </r>
    <r>
      <rPr>
        <b/>
        <vertAlign val="subscript"/>
        <sz val="11"/>
        <color theme="1"/>
        <rFont val="Calibri"/>
        <family val="2"/>
        <scheme val="minor"/>
      </rPr>
      <t>S_max</t>
    </r>
    <r>
      <rPr>
        <b/>
        <sz val="11"/>
        <color theme="1"/>
        <rFont val="Calibri"/>
        <family val="2"/>
        <scheme val="minor"/>
      </rPr>
      <t xml:space="preserve"> (Hz) (ie: Max Readings at this Resolution, per sec)</t>
    </r>
  </si>
  <si>
    <r>
      <t>eqn: f</t>
    </r>
    <r>
      <rPr>
        <i/>
        <vertAlign val="subscript"/>
        <sz val="12"/>
        <color theme="1"/>
        <rFont val="Calibri"/>
        <family val="2"/>
        <scheme val="minor"/>
      </rPr>
      <t>S_max</t>
    </r>
    <r>
      <rPr>
        <i/>
        <sz val="12"/>
        <color theme="1"/>
        <rFont val="Calibri"/>
        <family val="2"/>
        <scheme val="minor"/>
      </rPr>
      <t>/2</t>
    </r>
  </si>
  <si>
    <t>For more info. on oversampling in order to increase ADC resolution, see "AVR121: Enhancing ADC resolution by oversampling," here:</t>
  </si>
  <si>
    <r>
      <t>eqn: f</t>
    </r>
    <r>
      <rPr>
        <i/>
        <vertAlign val="subscript"/>
        <sz val="12"/>
        <color theme="1"/>
        <rFont val="Calibri"/>
        <family val="2"/>
        <scheme val="minor"/>
      </rPr>
      <t>S_max</t>
    </r>
    <r>
      <rPr>
        <i/>
        <sz val="12"/>
        <color theme="1"/>
        <rFont val="Calibri"/>
        <family val="2"/>
        <scheme val="minor"/>
      </rPr>
      <t>/10; 
or f</t>
    </r>
    <r>
      <rPr>
        <i/>
        <vertAlign val="subscript"/>
        <sz val="12"/>
        <color theme="1"/>
        <rFont val="Calibri"/>
        <family val="2"/>
        <scheme val="minor"/>
      </rPr>
      <t>Nyq</t>
    </r>
    <r>
      <rPr>
        <i/>
        <sz val="12"/>
        <color theme="1"/>
        <rFont val="Calibri"/>
        <family val="2"/>
        <scheme val="minor"/>
      </rPr>
      <t>/5</t>
    </r>
  </si>
  <si>
    <t>http://www.wescottdesign.com/articles/Sampling/sampling.pdf</t>
  </si>
  <si>
    <r>
      <t># 10-bit Samples  Required to Achieve this Resolution, S</t>
    </r>
    <r>
      <rPr>
        <b/>
        <vertAlign val="subscript"/>
        <sz val="11"/>
        <color theme="1"/>
        <rFont val="Calibri"/>
        <family val="2"/>
        <scheme val="minor"/>
      </rPr>
      <t>10-bit</t>
    </r>
  </si>
  <si>
    <r>
      <t>eqn: 1/f</t>
    </r>
    <r>
      <rPr>
        <i/>
        <vertAlign val="subscript"/>
        <sz val="11"/>
        <color theme="1"/>
        <rFont val="Calibri"/>
        <family val="2"/>
        <scheme val="minor"/>
      </rPr>
      <t>S_max</t>
    </r>
  </si>
  <si>
    <r>
      <t>Max ADC Reading, Rdg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(divide by this val when calculating V at pin)</t>
    </r>
  </si>
  <si>
    <r>
      <t>eqn: 5/Rdg</t>
    </r>
    <r>
      <rPr>
        <i/>
        <vertAlign val="subscript"/>
        <sz val="8"/>
        <color theme="1"/>
        <rFont val="Calibri"/>
        <family val="2"/>
        <scheme val="minor"/>
      </rPr>
      <t>max</t>
    </r>
    <r>
      <rPr>
        <i/>
        <sz val="8"/>
        <color theme="1"/>
        <rFont val="Calibri"/>
        <family val="2"/>
        <scheme val="minor"/>
      </rPr>
      <t>*1000</t>
    </r>
  </si>
  <si>
    <t xml:space="preserve">Library webpage: </t>
  </si>
  <si>
    <t>http://electricrcaircraftguy.blogspot.com/2014/05/using-arduino-unos-built-in-16-bit-adc.html</t>
  </si>
  <si>
    <r>
      <t xml:space="preserve">eRCaGuy_NewAnalogRead Library Speed Calculations
By Gabriel Staples, 11 Feb. 2015
</t>
    </r>
    <r>
      <rPr>
        <b/>
        <sz val="11"/>
        <color rgb="FF00B0F0"/>
        <rFont val="Calibri"/>
        <family val="2"/>
        <scheme val="minor"/>
      </rPr>
      <t>-Tested on Arduino ATmega328-based microcontroller</t>
    </r>
  </si>
  <si>
    <r>
      <t>Nyquist Freq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 
f</t>
    </r>
    <r>
      <rPr>
        <b/>
        <vertAlign val="subscript"/>
        <sz val="11"/>
        <color theme="1"/>
        <rFont val="Calibri"/>
        <family val="2"/>
        <scheme val="minor"/>
      </rPr>
      <t>Nyq</t>
    </r>
    <r>
      <rPr>
        <b/>
        <sz val="11"/>
        <color theme="1"/>
        <rFont val="Calibri"/>
        <family val="2"/>
        <scheme val="minor"/>
      </rPr>
      <t xml:space="preserve"> (Hz) 
</t>
    </r>
    <r>
      <rPr>
        <b/>
        <sz val="8"/>
        <color theme="1"/>
        <rFont val="Calibri"/>
        <family val="2"/>
        <scheme val="minor"/>
      </rPr>
      <t>(ie: this is the max. frequency that can be detected, via sampling, w/out aliasing, based on your sample rate)</t>
    </r>
  </si>
  <si>
    <r>
      <t>Max Recommended Sampl</t>
    </r>
    <r>
      <rPr>
        <b/>
        <u/>
        <sz val="11"/>
        <color theme="1"/>
        <rFont val="Calibri"/>
        <family val="2"/>
        <scheme val="minor"/>
      </rPr>
      <t>ed</t>
    </r>
    <r>
      <rPr>
        <b/>
        <sz val="11"/>
        <color theme="1"/>
        <rFont val="Calibri"/>
        <family val="2"/>
        <scheme val="minor"/>
      </rPr>
      <t xml:space="preserve"> Freq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(Hz)
</t>
    </r>
    <r>
      <rPr>
        <b/>
        <sz val="8"/>
        <color theme="1"/>
        <rFont val="Calibri"/>
        <family val="2"/>
        <scheme val="minor"/>
      </rPr>
      <t xml:space="preserve">(ie: as long as the frequency of the signal you are sampling is &lt;= this, you will likely be able to capture the true shape of its waveform nicely) 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</si>
  <si>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For more info. on Nyquist frequency &amp; aliasing, see here: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</si>
  <si>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See here, bottom of pg. 23 in the PDF for the 10~20x rule of thumb:</t>
    </r>
  </si>
  <si>
    <r>
      <t xml:space="preserve">Additional </t>
    </r>
    <r>
      <rPr>
        <b/>
        <i/>
        <sz val="11"/>
        <color theme="1"/>
        <rFont val="Calibri"/>
        <family val="2"/>
        <scheme val="minor"/>
      </rPr>
      <t>Commanded</t>
    </r>
    <r>
      <rPr>
        <b/>
        <sz val="11"/>
        <color theme="1"/>
        <rFont val="Calibri"/>
        <family val="2"/>
        <scheme val="minor"/>
      </rPr>
      <t xml:space="preserve"> Bits of Precision, n</t>
    </r>
  </si>
  <si>
    <t xml:space="preserve">ADC_PRESCALER_128_CLOCK_125KHZ 
or ADC_DEFAULT 
or ADC_SLOW
</t>
  </si>
  <si>
    <t>ADC Prescaler:</t>
  </si>
  <si>
    <t>ADC Clock Speed (kHz):</t>
  </si>
  <si>
    <t xml:space="preserve">Max Theoretical Sampling Rate (Hz): </t>
  </si>
  <si>
    <t xml:space="preserve">ADC_PRESCALER_64_CLOCK_250KHZ
</t>
  </si>
  <si>
    <t xml:space="preserve">ADC_PRESCALER_32_CLOCK_500KHZ
</t>
  </si>
  <si>
    <t>Guestimated Actual Base Resolution:</t>
  </si>
  <si>
    <r>
      <rPr>
        <b/>
        <i/>
        <sz val="11"/>
        <color theme="1"/>
        <rFont val="Calibri"/>
        <family val="2"/>
        <scheme val="minor"/>
      </rPr>
      <t xml:space="preserve">Commanded </t>
    </r>
    <r>
      <rPr>
        <b/>
        <sz val="11"/>
        <color theme="1"/>
        <rFont val="Calibri"/>
        <family val="2"/>
        <scheme val="minor"/>
      </rPr>
      <t xml:space="preserve">Over-sampled Resolution </t>
    </r>
  </si>
  <si>
    <r>
      <rPr>
        <b/>
        <i/>
        <sz val="11"/>
        <color theme="1"/>
        <rFont val="Calibri"/>
        <family val="2"/>
        <scheme val="minor"/>
      </rPr>
      <t xml:space="preserve">Guestimated Actual </t>
    </r>
    <r>
      <rPr>
        <b/>
        <sz val="11"/>
        <color theme="1"/>
        <rFont val="Calibri"/>
        <family val="2"/>
        <scheme val="minor"/>
      </rPr>
      <t xml:space="preserve">Over-sampled Resolution 
</t>
    </r>
    <r>
      <rPr>
        <sz val="7"/>
        <color theme="1"/>
        <rFont val="Calibri"/>
        <family val="2"/>
        <scheme val="minor"/>
      </rPr>
      <t>(it is your responsibility to verify this, as the user, for your particular test setup &amp; ADC Clock Speed)</t>
    </r>
  </si>
  <si>
    <t xml:space="preserve">ADC_PRESCALER_16_CLOCK_1MHZ
or ADC_FAST 
</t>
  </si>
  <si>
    <t xml:space="preserve">CAUTION_ADC_PRESCALER_8_CLOCK_2MHZ
</t>
  </si>
  <si>
    <t xml:space="preserve">CAUTION_ADC_PRESCALER_4_CLOCK_4MHZ
</t>
  </si>
  <si>
    <t xml:space="preserve">CAUTION_ADC_PRESCALER_2_CLOCK_8MHZ
</t>
  </si>
  <si>
    <r>
      <rPr>
        <b/>
        <i/>
        <sz val="11"/>
        <color theme="1"/>
        <rFont val="Calibri"/>
        <family val="2"/>
        <scheme val="minor"/>
      </rPr>
      <t xml:space="preserve">Theoretical Actual </t>
    </r>
    <r>
      <rPr>
        <b/>
        <sz val="11"/>
        <color theme="1"/>
        <rFont val="Calibri"/>
        <family val="2"/>
        <scheme val="minor"/>
      </rPr>
      <t xml:space="preserve">Over-sampled Resolution, given Guestimated Base Res. 
</t>
    </r>
    <r>
      <rPr>
        <sz val="7"/>
        <color theme="1"/>
        <rFont val="Calibri"/>
        <family val="2"/>
        <scheme val="minor"/>
      </rPr>
      <t>(it is your responsibility to verify this, as the user, for your particular test setup &amp; ADC Clock Speed)</t>
    </r>
  </si>
  <si>
    <t>Read 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</si>
</sst>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bit&quot;"/>
    <numFmt numFmtId="165" formatCode="0.0000"/>
    <numFmt numFmtId="166" formatCode="0.000\ &quot;Hz&quot;"/>
    <numFmt numFmtId="167" formatCode="0.0000\ &quot;Hz&quot;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perscript"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u/>
      <sz val="10"/>
      <color theme="10"/>
      <name val="Calibri"/>
      <family val="2"/>
    </font>
    <font>
      <vertAlign val="superscript"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vertAlign val="subscript"/>
      <sz val="8"/>
      <color theme="1"/>
      <name val="Calibri"/>
      <family val="2"/>
      <scheme val="minor"/>
    </font>
    <font>
      <b/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0" borderId="0" xfId="0" applyAlignment="1">
      <alignment horizontal="center" wrapText="1"/>
    </xf>
    <xf numFmtId="166" fontId="0" fillId="0" borderId="0" xfId="0" applyNumberFormat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0" fontId="0" fillId="0" borderId="0" xfId="0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" fillId="0" borderId="0" xfId="0" applyNumberFormat="1" applyFont="1" applyBorder="1"/>
    <xf numFmtId="0" fontId="1" fillId="0" borderId="0" xfId="0" applyNumberFormat="1" applyFont="1" applyBorder="1"/>
    <xf numFmtId="166" fontId="0" fillId="2" borderId="0" xfId="0" applyNumberFormat="1" applyFont="1" applyFill="1" applyBorder="1"/>
    <xf numFmtId="166" fontId="1" fillId="0" borderId="0" xfId="0" applyNumberFormat="1" applyFont="1" applyBorder="1"/>
    <xf numFmtId="0" fontId="1" fillId="0" borderId="1" xfId="0" applyNumberFormat="1" applyFont="1" applyBorder="1"/>
    <xf numFmtId="166" fontId="2" fillId="0" borderId="0" xfId="0" applyNumberFormat="1" applyFont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3" fillId="0" borderId="3" xfId="0" applyFont="1" applyBorder="1" applyAlignment="1">
      <alignment horizontal="center"/>
    </xf>
    <xf numFmtId="0" fontId="0" fillId="0" borderId="0" xfId="0" quotePrefix="1"/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/>
    <xf numFmtId="0" fontId="1" fillId="0" borderId="1" xfId="0" applyFont="1" applyBorder="1"/>
    <xf numFmtId="167" fontId="1" fillId="0" borderId="0" xfId="0" applyNumberFormat="1" applyFont="1" applyBorder="1"/>
    <xf numFmtId="167" fontId="1" fillId="0" borderId="1" xfId="0" applyNumberFormat="1" applyFont="1" applyBorder="1"/>
    <xf numFmtId="0" fontId="2" fillId="0" borderId="3" xfId="0" applyFont="1" applyBorder="1" applyAlignment="1">
      <alignment vertical="top"/>
    </xf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1" fillId="0" borderId="14" xfId="0" applyFont="1" applyBorder="1" applyAlignment="1">
      <alignment horizontal="center" wrapText="1"/>
    </xf>
    <xf numFmtId="166" fontId="1" fillId="0" borderId="13" xfId="0" applyNumberFormat="1" applyFont="1" applyBorder="1"/>
    <xf numFmtId="166" fontId="1" fillId="0" borderId="6" xfId="0" applyNumberFormat="1" applyFont="1" applyBorder="1"/>
    <xf numFmtId="167" fontId="1" fillId="0" borderId="6" xfId="0" applyNumberFormat="1" applyFont="1" applyBorder="1"/>
    <xf numFmtId="167" fontId="1" fillId="0" borderId="13" xfId="0" applyNumberFormat="1" applyFont="1" applyBorder="1"/>
    <xf numFmtId="0" fontId="6" fillId="0" borderId="16" xfId="0" applyFont="1" applyBorder="1" applyAlignment="1"/>
    <xf numFmtId="0" fontId="14" fillId="0" borderId="0" xfId="1" applyFont="1" applyBorder="1" applyAlignment="1" applyProtection="1"/>
    <xf numFmtId="0" fontId="2" fillId="0" borderId="0" xfId="0" applyFont="1" applyBorder="1"/>
    <xf numFmtId="166" fontId="2" fillId="0" borderId="0" xfId="0" applyNumberFormat="1" applyFont="1" applyBorder="1"/>
    <xf numFmtId="0" fontId="2" fillId="0" borderId="17" xfId="0" applyFont="1" applyBorder="1"/>
    <xf numFmtId="0" fontId="0" fillId="0" borderId="17" xfId="0" applyBorder="1"/>
    <xf numFmtId="0" fontId="14" fillId="0" borderId="17" xfId="1" applyFont="1" applyBorder="1" applyAlignment="1" applyProtection="1"/>
    <xf numFmtId="0" fontId="2" fillId="0" borderId="12" xfId="0" applyFont="1" applyBorder="1" applyAlignment="1">
      <alignment vertical="top"/>
    </xf>
    <xf numFmtId="0" fontId="14" fillId="0" borderId="13" xfId="1" applyFont="1" applyBorder="1" applyAlignment="1" applyProtection="1"/>
    <xf numFmtId="0" fontId="2" fillId="0" borderId="13" xfId="0" applyFont="1" applyBorder="1"/>
    <xf numFmtId="0" fontId="2" fillId="0" borderId="18" xfId="0" applyFont="1" applyBorder="1"/>
    <xf numFmtId="0" fontId="2" fillId="0" borderId="15" xfId="0" applyFont="1" applyBorder="1" applyAlignment="1">
      <alignment vertical="top"/>
    </xf>
    <xf numFmtId="0" fontId="2" fillId="0" borderId="16" xfId="0" applyFont="1" applyBorder="1"/>
    <xf numFmtId="0" fontId="0" fillId="0" borderId="19" xfId="0" applyBorder="1"/>
    <xf numFmtId="0" fontId="19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1" fillId="0" borderId="0" xfId="1" applyFont="1" applyAlignment="1" applyProtection="1"/>
    <xf numFmtId="164" fontId="1" fillId="0" borderId="0" xfId="0" applyNumberFormat="1" applyFont="1" applyBorder="1"/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1" xfId="0" applyFont="1" applyBorder="1" applyAlignment="1">
      <alignment horizontal="center" wrapText="1"/>
    </xf>
    <xf numFmtId="164" fontId="1" fillId="0" borderId="3" xfId="0" applyNumberFormat="1" applyFont="1" applyBorder="1"/>
    <xf numFmtId="0" fontId="1" fillId="0" borderId="3" xfId="0" applyNumberFormat="1" applyFont="1" applyBorder="1"/>
    <xf numFmtId="165" fontId="1" fillId="0" borderId="3" xfId="0" applyNumberFormat="1" applyFont="1" applyBorder="1"/>
    <xf numFmtId="166" fontId="0" fillId="2" borderId="3" xfId="0" applyNumberFormat="1" applyFont="1" applyFill="1" applyBorder="1"/>
    <xf numFmtId="0" fontId="1" fillId="0" borderId="3" xfId="0" applyFont="1" applyBorder="1"/>
    <xf numFmtId="166" fontId="1" fillId="0" borderId="12" xfId="0" applyNumberFormat="1" applyFont="1" applyBorder="1"/>
    <xf numFmtId="166" fontId="1" fillId="0" borderId="4" xfId="0" applyNumberFormat="1" applyFont="1" applyBorder="1"/>
    <xf numFmtId="0" fontId="0" fillId="3" borderId="0" xfId="0" applyNumberFormat="1" applyFont="1" applyFill="1" applyBorder="1"/>
    <xf numFmtId="164" fontId="0" fillId="3" borderId="5" xfId="0" applyNumberFormat="1" applyFill="1" applyBorder="1" applyAlignment="1">
      <alignment vertical="top" wrapText="1"/>
    </xf>
    <xf numFmtId="164" fontId="1" fillId="3" borderId="5" xfId="0" applyNumberFormat="1" applyFont="1" applyFill="1" applyBorder="1" applyAlignment="1">
      <alignment horizontal="right" vertical="top" wrapText="1"/>
    </xf>
    <xf numFmtId="164" fontId="1" fillId="3" borderId="5" xfId="0" applyNumberFormat="1" applyFont="1" applyFill="1" applyBorder="1" applyAlignment="1">
      <alignment horizontal="right" vertical="top"/>
    </xf>
    <xf numFmtId="0" fontId="1" fillId="3" borderId="0" xfId="0" applyNumberFormat="1" applyFont="1" applyFill="1" applyBorder="1"/>
    <xf numFmtId="164" fontId="0" fillId="3" borderId="0" xfId="0" applyNumberFormat="1" applyFill="1" applyBorder="1"/>
    <xf numFmtId="164" fontId="0" fillId="3" borderId="7" xfId="0" applyNumberFormat="1" applyFill="1" applyBorder="1" applyAlignment="1">
      <alignment vertical="top" wrapText="1"/>
    </xf>
    <xf numFmtId="0" fontId="0" fillId="4" borderId="0" xfId="0" applyNumberFormat="1" applyFont="1" applyFill="1" applyBorder="1"/>
    <xf numFmtId="164" fontId="0" fillId="4" borderId="5" xfId="0" applyNumberFormat="1" applyFill="1" applyBorder="1" applyAlignment="1">
      <alignment vertical="top" wrapText="1"/>
    </xf>
    <xf numFmtId="164" fontId="1" fillId="4" borderId="5" xfId="0" applyNumberFormat="1" applyFont="1" applyFill="1" applyBorder="1" applyAlignment="1">
      <alignment horizontal="right" vertical="top" wrapText="1"/>
    </xf>
    <xf numFmtId="164" fontId="1" fillId="4" borderId="5" xfId="0" applyNumberFormat="1" applyFont="1" applyFill="1" applyBorder="1" applyAlignment="1">
      <alignment horizontal="right" vertical="top"/>
    </xf>
    <xf numFmtId="0" fontId="1" fillId="4" borderId="0" xfId="0" applyNumberFormat="1" applyFont="1" applyFill="1" applyBorder="1"/>
    <xf numFmtId="164" fontId="0" fillId="4" borderId="0" xfId="0" applyNumberFormat="1" applyFill="1" applyBorder="1"/>
    <xf numFmtId="164" fontId="0" fillId="4" borderId="7" xfId="0" applyNumberFormat="1" applyFill="1" applyBorder="1" applyAlignment="1">
      <alignment vertical="top" wrapText="1"/>
    </xf>
    <xf numFmtId="164" fontId="0" fillId="0" borderId="3" xfId="0" applyNumberFormat="1" applyFont="1" applyBorder="1"/>
    <xf numFmtId="164" fontId="0" fillId="0" borderId="1" xfId="0" applyNumberFormat="1" applyFont="1" applyBorder="1"/>
    <xf numFmtId="164" fontId="1" fillId="0" borderId="1" xfId="0" applyNumberFormat="1" applyFont="1" applyBorder="1"/>
    <xf numFmtId="164" fontId="25" fillId="3" borderId="5" xfId="0" applyNumberFormat="1" applyFont="1" applyFill="1" applyBorder="1" applyAlignment="1">
      <alignment horizontal="right" vertical="top" wrapText="1"/>
    </xf>
    <xf numFmtId="164" fontId="22" fillId="3" borderId="0" xfId="0" applyNumberFormat="1" applyFont="1" applyFill="1" applyBorder="1"/>
    <xf numFmtId="164" fontId="25" fillId="4" borderId="5" xfId="0" applyNumberFormat="1" applyFont="1" applyFill="1" applyBorder="1" applyAlignment="1">
      <alignment horizontal="right" vertical="top" wrapText="1"/>
    </xf>
    <xf numFmtId="164" fontId="22" fillId="4" borderId="0" xfId="0" applyNumberFormat="1" applyFont="1" applyFill="1" applyBorder="1"/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4" fontId="1" fillId="3" borderId="5" xfId="0" applyNumberFormat="1" applyFont="1" applyFill="1" applyBorder="1" applyAlignment="1">
      <alignment horizontal="center" vertical="top" wrapText="1"/>
    </xf>
    <xf numFmtId="164" fontId="1" fillId="3" borderId="0" xfId="0" applyNumberFormat="1" applyFont="1" applyFill="1" applyBorder="1" applyAlignment="1">
      <alignment horizontal="center" vertical="top" wrapText="1"/>
    </xf>
    <xf numFmtId="164" fontId="1" fillId="4" borderId="2" xfId="0" applyNumberFormat="1" applyFont="1" applyFill="1" applyBorder="1" applyAlignment="1">
      <alignment horizontal="center" vertical="top" wrapText="1"/>
    </xf>
    <xf numFmtId="164" fontId="1" fillId="4" borderId="3" xfId="0" applyNumberFormat="1" applyFont="1" applyFill="1" applyBorder="1" applyAlignment="1">
      <alignment horizontal="center" vertical="top" wrapText="1"/>
    </xf>
    <xf numFmtId="164" fontId="1" fillId="4" borderId="5" xfId="0" applyNumberFormat="1" applyFont="1" applyFill="1" applyBorder="1" applyAlignment="1">
      <alignment horizontal="center" vertical="top" wrapText="1"/>
    </xf>
    <xf numFmtId="164" fontId="1" fillId="4" borderId="0" xfId="0" applyNumberFormat="1" applyFont="1" applyFill="1" applyBorder="1" applyAlignment="1">
      <alignment horizontal="center" vertical="top" wrapText="1"/>
    </xf>
    <xf numFmtId="164" fontId="25" fillId="3" borderId="2" xfId="0" applyNumberFormat="1" applyFont="1" applyFill="1" applyBorder="1" applyAlignment="1">
      <alignment horizontal="center" vertical="top" wrapText="1"/>
    </xf>
    <xf numFmtId="164" fontId="25" fillId="3" borderId="3" xfId="0" applyNumberFormat="1" applyFont="1" applyFill="1" applyBorder="1" applyAlignment="1">
      <alignment horizontal="center" vertical="top" wrapText="1"/>
    </xf>
    <xf numFmtId="164" fontId="25" fillId="3" borderId="5" xfId="0" applyNumberFormat="1" applyFont="1" applyFill="1" applyBorder="1" applyAlignment="1">
      <alignment horizontal="center" vertical="top" wrapText="1"/>
    </xf>
    <xf numFmtId="164" fontId="25" fillId="3" borderId="0" xfId="0" applyNumberFormat="1" applyFont="1" applyFill="1" applyBorder="1" applyAlignment="1">
      <alignment horizontal="center" vertical="top" wrapText="1"/>
    </xf>
    <xf numFmtId="164" fontId="25" fillId="4" borderId="2" xfId="0" applyNumberFormat="1" applyFont="1" applyFill="1" applyBorder="1" applyAlignment="1">
      <alignment horizontal="center" vertical="top" wrapText="1"/>
    </xf>
    <xf numFmtId="164" fontId="25" fillId="4" borderId="3" xfId="0" applyNumberFormat="1" applyFont="1" applyFill="1" applyBorder="1" applyAlignment="1">
      <alignment horizontal="center" vertical="top" wrapText="1"/>
    </xf>
    <xf numFmtId="164" fontId="25" fillId="4" borderId="5" xfId="0" applyNumberFormat="1" applyFont="1" applyFill="1" applyBorder="1" applyAlignment="1">
      <alignment horizontal="center" vertical="top" wrapText="1"/>
    </xf>
    <xf numFmtId="164" fontId="25" fillId="4" borderId="0" xfId="0" applyNumberFormat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3</xdr:row>
      <xdr:rowOff>38100</xdr:rowOff>
    </xdr:from>
    <xdr:to>
      <xdr:col>8</xdr:col>
      <xdr:colOff>371475</xdr:colOff>
      <xdr:row>4</xdr:row>
      <xdr:rowOff>0</xdr:rowOff>
    </xdr:to>
    <xdr:cxnSp macro="">
      <xdr:nvCxnSpPr>
        <xdr:cNvPr id="3" name="Straight Arrow Connector 2"/>
        <xdr:cNvCxnSpPr/>
      </xdr:nvCxnSpPr>
      <xdr:spPr>
        <a:xfrm>
          <a:off x="3914775" y="990600"/>
          <a:ext cx="0" cy="1524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3</xdr:row>
      <xdr:rowOff>28575</xdr:rowOff>
    </xdr:from>
    <xdr:to>
      <xdr:col>6</xdr:col>
      <xdr:colOff>333375</xdr:colOff>
      <xdr:row>4</xdr:row>
      <xdr:rowOff>9525</xdr:rowOff>
    </xdr:to>
    <xdr:cxnSp macro="">
      <xdr:nvCxnSpPr>
        <xdr:cNvPr id="4" name="Straight Arrow Connector 3"/>
        <xdr:cNvCxnSpPr/>
      </xdr:nvCxnSpPr>
      <xdr:spPr>
        <a:xfrm>
          <a:off x="2428875" y="981075"/>
          <a:ext cx="0" cy="17145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4</xdr:row>
      <xdr:rowOff>19050</xdr:rowOff>
    </xdr:from>
    <xdr:to>
      <xdr:col>9</xdr:col>
      <xdr:colOff>1247775</xdr:colOff>
      <xdr:row>4</xdr:row>
      <xdr:rowOff>381000</xdr:rowOff>
    </xdr:to>
    <xdr:sp macro="" textlink="">
      <xdr:nvSpPr>
        <xdr:cNvPr id="7" name="TextBox 6"/>
        <xdr:cNvSpPr txBox="1"/>
      </xdr:nvSpPr>
      <xdr:spPr>
        <a:xfrm>
          <a:off x="4524375" y="1390650"/>
          <a:ext cx="12192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i="1"/>
            <a:t>eqn: f</a:t>
          </a:r>
          <a:r>
            <a:rPr lang="en-US" sz="900" i="1" baseline="-25000"/>
            <a:t>S_max_10-bit</a:t>
          </a:r>
          <a:r>
            <a:rPr lang="en-US" sz="900" i="1"/>
            <a:t>/S</a:t>
          </a:r>
          <a:r>
            <a:rPr lang="en-US" sz="900" i="1" baseline="-25000"/>
            <a:t>10-bit</a:t>
          </a:r>
        </a:p>
      </xdr:txBody>
    </xdr:sp>
    <xdr:clientData/>
  </xdr:twoCellAnchor>
  <xdr:twoCellAnchor>
    <xdr:from>
      <xdr:col>7</xdr:col>
      <xdr:colOff>371475</xdr:colOff>
      <xdr:row>4</xdr:row>
      <xdr:rowOff>28575</xdr:rowOff>
    </xdr:from>
    <xdr:to>
      <xdr:col>7</xdr:col>
      <xdr:colOff>371475</xdr:colOff>
      <xdr:row>4</xdr:row>
      <xdr:rowOff>209550</xdr:rowOff>
    </xdr:to>
    <xdr:cxnSp macro="">
      <xdr:nvCxnSpPr>
        <xdr:cNvPr id="6" name="Straight Arrow Connector 5"/>
        <xdr:cNvCxnSpPr/>
      </xdr:nvCxnSpPr>
      <xdr:spPr>
        <a:xfrm>
          <a:off x="3400425" y="1400175"/>
          <a:ext cx="0" cy="180975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en.wikipedia.org/wiki/Nyquist_rat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en.wikipedia.org/wiki/Nyquist_frequency" TargetMode="External"/><Relationship Id="rId1" Type="http://schemas.openxmlformats.org/officeDocument/2006/relationships/hyperlink" Target="http://www.atmel.com/images/doc8003.pdf" TargetMode="External"/><Relationship Id="rId6" Type="http://schemas.openxmlformats.org/officeDocument/2006/relationships/hyperlink" Target="http://electricrcaircraftguy.blogspot.com/2014/05/using-arduino-unos-built-in-16-bit-adc.html" TargetMode="External"/><Relationship Id="rId5" Type="http://schemas.openxmlformats.org/officeDocument/2006/relationships/hyperlink" Target="http://www.wescottdesign.com/articles/Sampling/sampling.pdf" TargetMode="External"/><Relationship Id="rId4" Type="http://schemas.openxmlformats.org/officeDocument/2006/relationships/hyperlink" Target="http://en.wikipedia.org/wiki/Alia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3"/>
  <sheetViews>
    <sheetView tabSelected="1" zoomScale="80" zoomScaleNormal="80" workbookViewId="0">
      <selection activeCell="P5" sqref="P5"/>
    </sheetView>
  </sheetViews>
  <sheetFormatPr defaultRowHeight="15" x14ac:dyDescent="0.25"/>
  <cols>
    <col min="2" max="2" width="38.28515625" customWidth="1"/>
    <col min="3" max="3" width="7.28515625" style="54" customWidth="1"/>
    <col min="4" max="4" width="10.5703125" customWidth="1"/>
    <col min="5" max="5" width="12.28515625" customWidth="1"/>
    <col min="6" max="6" width="12.7109375" customWidth="1"/>
    <col min="7" max="7" width="14" customWidth="1"/>
    <col min="8" max="8" width="11.140625" customWidth="1"/>
    <col min="9" max="9" width="13.7109375" customWidth="1"/>
    <col min="10" max="10" width="19.140625" style="2" customWidth="1"/>
    <col min="11" max="11" width="14" customWidth="1"/>
    <col min="12" max="12" width="16.85546875" customWidth="1"/>
    <col min="13" max="13" width="21.140625" customWidth="1"/>
    <col min="14" max="14" width="14" customWidth="1"/>
  </cols>
  <sheetData>
    <row r="1" spans="2:15" ht="15.75" thickBot="1" x14ac:dyDescent="0.3">
      <c r="E1" s="51" t="s">
        <v>21</v>
      </c>
      <c r="F1" s="51"/>
      <c r="G1" s="52" t="s">
        <v>22</v>
      </c>
    </row>
    <row r="2" spans="2:15" ht="55.5" customHeight="1" thickBot="1" x14ac:dyDescent="0.35">
      <c r="B2" s="86" t="s">
        <v>23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  <c r="N2" s="22"/>
      <c r="O2" s="20" t="s">
        <v>5</v>
      </c>
    </row>
    <row r="3" spans="2:15" ht="19.5" x14ac:dyDescent="0.35">
      <c r="B3" s="5"/>
      <c r="C3" s="55"/>
      <c r="D3" s="8"/>
      <c r="E3" s="8"/>
      <c r="F3" s="91" t="s">
        <v>42</v>
      </c>
      <c r="G3" s="21" t="s">
        <v>6</v>
      </c>
      <c r="H3" s="6"/>
      <c r="I3" s="19" t="s">
        <v>4</v>
      </c>
      <c r="J3" s="17" t="s">
        <v>1</v>
      </c>
      <c r="K3" s="36" t="s">
        <v>18</v>
      </c>
      <c r="L3" s="29" t="s">
        <v>13</v>
      </c>
      <c r="M3" s="89" t="s">
        <v>15</v>
      </c>
      <c r="N3" s="8"/>
    </row>
    <row r="4" spans="2:15" ht="21" customHeight="1" x14ac:dyDescent="0.25">
      <c r="B4" s="7"/>
      <c r="C4" s="56"/>
      <c r="D4" s="18"/>
      <c r="E4" s="18"/>
      <c r="F4" s="92"/>
      <c r="G4" s="8"/>
      <c r="H4" s="50" t="s">
        <v>20</v>
      </c>
      <c r="I4" s="8"/>
      <c r="J4" s="16" t="s">
        <v>3</v>
      </c>
      <c r="L4" s="30"/>
      <c r="M4" s="90"/>
      <c r="N4" s="8"/>
    </row>
    <row r="5" spans="2:15" s="1" customFormat="1" ht="133.5" customHeight="1" thickBot="1" x14ac:dyDescent="0.4">
      <c r="B5" s="9"/>
      <c r="C5" s="57"/>
      <c r="D5" s="3" t="s">
        <v>36</v>
      </c>
      <c r="E5" s="3" t="s">
        <v>28</v>
      </c>
      <c r="F5" s="93"/>
      <c r="G5" s="3" t="s">
        <v>19</v>
      </c>
      <c r="H5" s="3" t="s">
        <v>2</v>
      </c>
      <c r="I5" s="3" t="s">
        <v>17</v>
      </c>
      <c r="J5" s="4" t="s">
        <v>12</v>
      </c>
      <c r="K5" s="3" t="s">
        <v>0</v>
      </c>
      <c r="L5" s="31" t="s">
        <v>24</v>
      </c>
      <c r="M5" s="10" t="s">
        <v>25</v>
      </c>
      <c r="N5" s="23" t="s">
        <v>43</v>
      </c>
    </row>
    <row r="6" spans="2:15" ht="15" customHeight="1" x14ac:dyDescent="0.25">
      <c r="B6" s="94" t="s">
        <v>29</v>
      </c>
      <c r="C6" s="95"/>
      <c r="D6" s="56">
        <v>10</v>
      </c>
      <c r="E6" s="53">
        <f>D6-$D$6</f>
        <v>0</v>
      </c>
      <c r="F6" s="53">
        <f>$C$14+E6</f>
        <v>10</v>
      </c>
      <c r="G6" s="12">
        <f t="shared" ref="G6:G37" si="0">(2^10-1)*2^E6</f>
        <v>1023</v>
      </c>
      <c r="H6" s="11">
        <f>5/G6*1000</f>
        <v>4.8875855327468232</v>
      </c>
      <c r="I6" s="12">
        <f t="shared" ref="I6:I37" si="1">4^(D6-10)</f>
        <v>1</v>
      </c>
      <c r="J6" s="13">
        <v>8300</v>
      </c>
      <c r="K6" s="24">
        <f>1/J6</f>
        <v>1.2048192771084337E-4</v>
      </c>
      <c r="L6" s="32">
        <f t="shared" ref="L6:L17" si="2">J6/2</f>
        <v>4150</v>
      </c>
      <c r="M6" s="33">
        <f>J6/10</f>
        <v>830</v>
      </c>
      <c r="N6" s="24"/>
    </row>
    <row r="7" spans="2:15" x14ac:dyDescent="0.25">
      <c r="B7" s="96"/>
      <c r="C7" s="97"/>
      <c r="D7" s="56">
        <v>11</v>
      </c>
      <c r="E7" s="53">
        <f>D7-$D$6</f>
        <v>1</v>
      </c>
      <c r="F7" s="53">
        <f t="shared" ref="F7:F17" si="3">$C$14+E7</f>
        <v>11</v>
      </c>
      <c r="G7" s="12">
        <f t="shared" si="0"/>
        <v>2046</v>
      </c>
      <c r="H7" s="11">
        <f t="shared" ref="H7:H17" si="4">5/G7*1000</f>
        <v>2.4437927663734116</v>
      </c>
      <c r="I7" s="12">
        <f t="shared" si="1"/>
        <v>4</v>
      </c>
      <c r="J7" s="14">
        <f>$J$6/I7</f>
        <v>2075</v>
      </c>
      <c r="K7" s="24">
        <f t="shared" ref="K7:K17" si="5">1/J7</f>
        <v>4.8192771084337347E-4</v>
      </c>
      <c r="L7" s="32">
        <f t="shared" si="2"/>
        <v>1037.5</v>
      </c>
      <c r="M7" s="33">
        <f t="shared" ref="M7:M17" si="6">J7/10</f>
        <v>207.5</v>
      </c>
      <c r="N7" s="24"/>
    </row>
    <row r="8" spans="2:15" x14ac:dyDescent="0.25">
      <c r="B8" s="96"/>
      <c r="C8" s="97"/>
      <c r="D8" s="56">
        <v>12</v>
      </c>
      <c r="E8" s="53">
        <f t="shared" ref="E8:E17" si="7">D8-$D$6</f>
        <v>2</v>
      </c>
      <c r="F8" s="53">
        <f t="shared" si="3"/>
        <v>12</v>
      </c>
      <c r="G8" s="12">
        <f t="shared" si="0"/>
        <v>4092</v>
      </c>
      <c r="H8" s="11">
        <f t="shared" si="4"/>
        <v>1.2218963831867058</v>
      </c>
      <c r="I8" s="12">
        <f t="shared" si="1"/>
        <v>16</v>
      </c>
      <c r="J8" s="14">
        <f>$J$6/I8</f>
        <v>518.75</v>
      </c>
      <c r="K8" s="24">
        <f t="shared" si="5"/>
        <v>1.9277108433734939E-3</v>
      </c>
      <c r="L8" s="32">
        <f t="shared" si="2"/>
        <v>259.375</v>
      </c>
      <c r="M8" s="33">
        <f t="shared" si="6"/>
        <v>51.875</v>
      </c>
      <c r="N8" s="24">
        <v>1.98</v>
      </c>
    </row>
    <row r="9" spans="2:15" x14ac:dyDescent="0.25">
      <c r="B9" s="66"/>
      <c r="C9" s="65"/>
      <c r="D9" s="56">
        <v>13</v>
      </c>
      <c r="E9" s="53">
        <f t="shared" si="7"/>
        <v>3</v>
      </c>
      <c r="F9" s="53">
        <f t="shared" si="3"/>
        <v>13</v>
      </c>
      <c r="G9" s="12">
        <f t="shared" si="0"/>
        <v>8184</v>
      </c>
      <c r="H9" s="11">
        <f t="shared" si="4"/>
        <v>0.6109481915933529</v>
      </c>
      <c r="I9" s="12">
        <f t="shared" si="1"/>
        <v>64</v>
      </c>
      <c r="J9" s="14">
        <f t="shared" ref="J9:J17" si="8">$J$6/I9</f>
        <v>129.6875</v>
      </c>
      <c r="K9" s="24">
        <f t="shared" si="5"/>
        <v>7.7108433734939755E-3</v>
      </c>
      <c r="L9" s="32">
        <f t="shared" si="2"/>
        <v>64.84375</v>
      </c>
      <c r="M9" s="33">
        <f t="shared" si="6"/>
        <v>12.96875</v>
      </c>
      <c r="N9" s="24"/>
    </row>
    <row r="10" spans="2:15" x14ac:dyDescent="0.25">
      <c r="B10" s="67" t="s">
        <v>30</v>
      </c>
      <c r="C10" s="65">
        <v>128</v>
      </c>
      <c r="D10" s="56">
        <v>14</v>
      </c>
      <c r="E10" s="53">
        <f t="shared" si="7"/>
        <v>4</v>
      </c>
      <c r="F10" s="53">
        <f t="shared" si="3"/>
        <v>14</v>
      </c>
      <c r="G10" s="12">
        <f t="shared" si="0"/>
        <v>16368</v>
      </c>
      <c r="H10" s="11">
        <f t="shared" si="4"/>
        <v>0.30547409579667645</v>
      </c>
      <c r="I10" s="12">
        <f t="shared" si="1"/>
        <v>256</v>
      </c>
      <c r="J10" s="14">
        <f t="shared" si="8"/>
        <v>32.421875</v>
      </c>
      <c r="K10" s="24">
        <f t="shared" si="5"/>
        <v>3.0843373493975902E-2</v>
      </c>
      <c r="L10" s="32">
        <f t="shared" si="2"/>
        <v>16.2109375</v>
      </c>
      <c r="M10" s="33">
        <f t="shared" si="6"/>
        <v>3.2421875</v>
      </c>
      <c r="N10" s="24">
        <v>28.84</v>
      </c>
    </row>
    <row r="11" spans="2:15" x14ac:dyDescent="0.25">
      <c r="B11" s="68" t="s">
        <v>31</v>
      </c>
      <c r="C11" s="69">
        <f>16000/C10</f>
        <v>125</v>
      </c>
      <c r="D11" s="56">
        <v>15</v>
      </c>
      <c r="E11" s="53">
        <f t="shared" si="7"/>
        <v>5</v>
      </c>
      <c r="F11" s="53">
        <f t="shared" si="3"/>
        <v>15</v>
      </c>
      <c r="G11" s="12">
        <f t="shared" si="0"/>
        <v>32736</v>
      </c>
      <c r="H11" s="11">
        <f t="shared" si="4"/>
        <v>0.15273704789833822</v>
      </c>
      <c r="I11" s="12">
        <f t="shared" si="1"/>
        <v>1024</v>
      </c>
      <c r="J11" s="26">
        <f t="shared" si="8"/>
        <v>8.10546875</v>
      </c>
      <c r="K11" s="24">
        <f t="shared" si="5"/>
        <v>0.12337349397590361</v>
      </c>
      <c r="L11" s="35">
        <f t="shared" si="2"/>
        <v>4.052734375</v>
      </c>
      <c r="M11" s="34">
        <f t="shared" si="6"/>
        <v>0.810546875</v>
      </c>
      <c r="N11" s="24">
        <v>114.9</v>
      </c>
    </row>
    <row r="12" spans="2:15" x14ac:dyDescent="0.25">
      <c r="B12" s="67" t="s">
        <v>32</v>
      </c>
      <c r="C12" s="69">
        <f>C11*1000/13</f>
        <v>9615.3846153846152</v>
      </c>
      <c r="D12" s="56">
        <v>16</v>
      </c>
      <c r="E12" s="53">
        <f t="shared" si="7"/>
        <v>6</v>
      </c>
      <c r="F12" s="53">
        <f t="shared" si="3"/>
        <v>16</v>
      </c>
      <c r="G12" s="12">
        <f t="shared" si="0"/>
        <v>65472</v>
      </c>
      <c r="H12" s="11">
        <f>5/G12*1000</f>
        <v>7.6368523949169112E-2</v>
      </c>
      <c r="I12" s="12">
        <f t="shared" si="1"/>
        <v>4096</v>
      </c>
      <c r="J12" s="26">
        <f t="shared" si="8"/>
        <v>2.0263671875</v>
      </c>
      <c r="K12" s="24">
        <f t="shared" si="5"/>
        <v>0.49349397590361443</v>
      </c>
      <c r="L12" s="35">
        <f t="shared" si="2"/>
        <v>1.01318359375</v>
      </c>
      <c r="M12" s="34">
        <f t="shared" si="6"/>
        <v>0.20263671875</v>
      </c>
      <c r="N12" s="24">
        <v>458.96</v>
      </c>
    </row>
    <row r="13" spans="2:15" x14ac:dyDescent="0.25">
      <c r="B13" s="66"/>
      <c r="C13" s="65"/>
      <c r="D13" s="56">
        <v>17</v>
      </c>
      <c r="E13" s="53">
        <f t="shared" si="7"/>
        <v>7</v>
      </c>
      <c r="F13" s="53">
        <f t="shared" si="3"/>
        <v>17</v>
      </c>
      <c r="G13" s="12">
        <f t="shared" si="0"/>
        <v>130944</v>
      </c>
      <c r="H13" s="11">
        <f t="shared" si="4"/>
        <v>3.8184261974584556E-2</v>
      </c>
      <c r="I13" s="12">
        <f t="shared" si="1"/>
        <v>16384</v>
      </c>
      <c r="J13" s="26">
        <f t="shared" si="8"/>
        <v>0.506591796875</v>
      </c>
      <c r="K13" s="24">
        <f t="shared" si="5"/>
        <v>1.9739759036144577</v>
      </c>
      <c r="L13" s="35">
        <f t="shared" si="2"/>
        <v>0.2532958984375</v>
      </c>
      <c r="M13" s="34">
        <f t="shared" si="6"/>
        <v>5.06591796875E-2</v>
      </c>
      <c r="N13" s="24"/>
    </row>
    <row r="14" spans="2:15" x14ac:dyDescent="0.25">
      <c r="B14" s="67" t="s">
        <v>35</v>
      </c>
      <c r="C14" s="70">
        <v>10</v>
      </c>
      <c r="D14" s="56">
        <v>18</v>
      </c>
      <c r="E14" s="53">
        <f t="shared" si="7"/>
        <v>8</v>
      </c>
      <c r="F14" s="53">
        <f t="shared" si="3"/>
        <v>18</v>
      </c>
      <c r="G14" s="12">
        <f t="shared" si="0"/>
        <v>261888</v>
      </c>
      <c r="H14" s="11">
        <f t="shared" si="4"/>
        <v>1.9092130987292278E-2</v>
      </c>
      <c r="I14" s="12">
        <f t="shared" si="1"/>
        <v>65536</v>
      </c>
      <c r="J14" s="26">
        <f t="shared" si="8"/>
        <v>0.12664794921875</v>
      </c>
      <c r="K14" s="24">
        <f t="shared" si="5"/>
        <v>7.895903614457831</v>
      </c>
      <c r="L14" s="35">
        <f t="shared" si="2"/>
        <v>6.3323974609375E-2</v>
      </c>
      <c r="M14" s="34">
        <f t="shared" si="6"/>
        <v>1.2664794921875E-2</v>
      </c>
      <c r="N14" s="24"/>
    </row>
    <row r="15" spans="2:15" x14ac:dyDescent="0.25">
      <c r="B15" s="66"/>
      <c r="C15" s="65"/>
      <c r="D15" s="56">
        <v>19</v>
      </c>
      <c r="E15" s="53">
        <f t="shared" si="7"/>
        <v>9</v>
      </c>
      <c r="F15" s="53">
        <f t="shared" si="3"/>
        <v>19</v>
      </c>
      <c r="G15" s="12">
        <f t="shared" si="0"/>
        <v>523776</v>
      </c>
      <c r="H15" s="11">
        <f t="shared" si="4"/>
        <v>9.546065493646139E-3</v>
      </c>
      <c r="I15" s="12">
        <f t="shared" si="1"/>
        <v>262144</v>
      </c>
      <c r="J15" s="26">
        <f t="shared" si="8"/>
        <v>3.16619873046875E-2</v>
      </c>
      <c r="K15" s="24">
        <f t="shared" si="5"/>
        <v>31.583614457831324</v>
      </c>
      <c r="L15" s="35">
        <f t="shared" si="2"/>
        <v>1.583099365234375E-2</v>
      </c>
      <c r="M15" s="34">
        <f t="shared" si="6"/>
        <v>3.16619873046875E-3</v>
      </c>
      <c r="N15" s="24"/>
    </row>
    <row r="16" spans="2:15" x14ac:dyDescent="0.25">
      <c r="B16" s="66"/>
      <c r="C16" s="65"/>
      <c r="D16" s="56">
        <v>20</v>
      </c>
      <c r="E16" s="53">
        <f t="shared" si="7"/>
        <v>10</v>
      </c>
      <c r="F16" s="53">
        <f t="shared" si="3"/>
        <v>20</v>
      </c>
      <c r="G16" s="12">
        <f t="shared" si="0"/>
        <v>1047552</v>
      </c>
      <c r="H16" s="11">
        <f t="shared" si="4"/>
        <v>4.7730327468230695E-3</v>
      </c>
      <c r="I16" s="12">
        <f t="shared" si="1"/>
        <v>1048576</v>
      </c>
      <c r="J16" s="26">
        <f t="shared" si="8"/>
        <v>7.915496826171875E-3</v>
      </c>
      <c r="K16" s="24">
        <f t="shared" si="5"/>
        <v>126.3344578313253</v>
      </c>
      <c r="L16" s="35">
        <f t="shared" si="2"/>
        <v>3.9577484130859375E-3</v>
      </c>
      <c r="M16" s="34">
        <f t="shared" si="6"/>
        <v>7.915496826171875E-4</v>
      </c>
      <c r="N16" s="24"/>
    </row>
    <row r="17" spans="2:14" ht="15.75" thickBot="1" x14ac:dyDescent="0.3">
      <c r="B17" s="71"/>
      <c r="C17" s="65"/>
      <c r="D17" s="56">
        <v>21</v>
      </c>
      <c r="E17" s="53">
        <f t="shared" si="7"/>
        <v>11</v>
      </c>
      <c r="F17" s="53">
        <f t="shared" si="3"/>
        <v>21</v>
      </c>
      <c r="G17" s="12">
        <f t="shared" si="0"/>
        <v>2095104</v>
      </c>
      <c r="H17" s="11">
        <f t="shared" si="4"/>
        <v>2.3865163734115348E-3</v>
      </c>
      <c r="I17" s="12">
        <f t="shared" si="1"/>
        <v>4194304</v>
      </c>
      <c r="J17" s="26">
        <f t="shared" si="8"/>
        <v>1.9788742065429688E-3</v>
      </c>
      <c r="K17" s="24">
        <f t="shared" si="5"/>
        <v>505.33783132530118</v>
      </c>
      <c r="L17" s="35">
        <f t="shared" si="2"/>
        <v>9.8943710327148438E-4</v>
      </c>
      <c r="M17" s="34">
        <f t="shared" si="6"/>
        <v>1.9788742065429688E-4</v>
      </c>
      <c r="N17" s="24"/>
    </row>
    <row r="18" spans="2:14" ht="15" customHeight="1" x14ac:dyDescent="0.25">
      <c r="B18" s="98" t="s">
        <v>33</v>
      </c>
      <c r="C18" s="99"/>
      <c r="D18" s="79">
        <v>10</v>
      </c>
      <c r="E18" s="58">
        <f>D18-$D$6</f>
        <v>0</v>
      </c>
      <c r="F18" s="58">
        <f t="shared" ref="F18:F29" si="9">$C$26+E18</f>
        <v>10</v>
      </c>
      <c r="G18" s="59">
        <f t="shared" si="0"/>
        <v>1023</v>
      </c>
      <c r="H18" s="60">
        <f>5/G18*1000</f>
        <v>4.8875855327468232</v>
      </c>
      <c r="I18" s="59">
        <f t="shared" si="1"/>
        <v>1</v>
      </c>
      <c r="J18" s="61">
        <v>8300</v>
      </c>
      <c r="K18" s="62">
        <f>1/J18</f>
        <v>1.2048192771084337E-4</v>
      </c>
      <c r="L18" s="63">
        <f t="shared" ref="L18:L29" si="10">J18/2</f>
        <v>4150</v>
      </c>
      <c r="M18" s="64">
        <f>J18/10</f>
        <v>830</v>
      </c>
      <c r="N18" s="24"/>
    </row>
    <row r="19" spans="2:14" x14ac:dyDescent="0.25">
      <c r="B19" s="100"/>
      <c r="C19" s="101"/>
      <c r="D19" s="56">
        <v>11</v>
      </c>
      <c r="E19" s="53">
        <f>D19-$D$6</f>
        <v>1</v>
      </c>
      <c r="F19" s="53">
        <f t="shared" si="9"/>
        <v>11</v>
      </c>
      <c r="G19" s="12">
        <f t="shared" si="0"/>
        <v>2046</v>
      </c>
      <c r="H19" s="11">
        <f t="shared" ref="H19:H23" si="11">5/G19*1000</f>
        <v>2.4437927663734116</v>
      </c>
      <c r="I19" s="12">
        <f t="shared" si="1"/>
        <v>4</v>
      </c>
      <c r="J19" s="14">
        <f>$J$6/I19</f>
        <v>2075</v>
      </c>
      <c r="K19" s="24">
        <f t="shared" ref="K19:K29" si="12">1/J19</f>
        <v>4.8192771084337347E-4</v>
      </c>
      <c r="L19" s="32">
        <f t="shared" si="10"/>
        <v>1037.5</v>
      </c>
      <c r="M19" s="33">
        <f t="shared" ref="M19:M29" si="13">J19/10</f>
        <v>207.5</v>
      </c>
      <c r="N19" s="24"/>
    </row>
    <row r="20" spans="2:14" x14ac:dyDescent="0.25">
      <c r="B20" s="100"/>
      <c r="C20" s="101"/>
      <c r="D20" s="56">
        <v>12</v>
      </c>
      <c r="E20" s="53">
        <f t="shared" ref="E20:E29" si="14">D20-$D$6</f>
        <v>2</v>
      </c>
      <c r="F20" s="53">
        <f t="shared" si="9"/>
        <v>12</v>
      </c>
      <c r="G20" s="12">
        <f t="shared" si="0"/>
        <v>4092</v>
      </c>
      <c r="H20" s="11">
        <f t="shared" si="11"/>
        <v>1.2218963831867058</v>
      </c>
      <c r="I20" s="12">
        <f t="shared" si="1"/>
        <v>16</v>
      </c>
      <c r="J20" s="14">
        <f>$J$6/I20</f>
        <v>518.75</v>
      </c>
      <c r="K20" s="24">
        <f t="shared" si="12"/>
        <v>1.9277108433734939E-3</v>
      </c>
      <c r="L20" s="32">
        <f t="shared" si="10"/>
        <v>259.375</v>
      </c>
      <c r="M20" s="33">
        <f t="shared" si="13"/>
        <v>51.875</v>
      </c>
      <c r="N20" s="24"/>
    </row>
    <row r="21" spans="2:14" x14ac:dyDescent="0.25">
      <c r="B21" s="73"/>
      <c r="C21" s="72"/>
      <c r="D21" s="56">
        <v>13</v>
      </c>
      <c r="E21" s="53">
        <f t="shared" si="14"/>
        <v>3</v>
      </c>
      <c r="F21" s="53">
        <f t="shared" si="9"/>
        <v>13</v>
      </c>
      <c r="G21" s="12">
        <f t="shared" si="0"/>
        <v>8184</v>
      </c>
      <c r="H21" s="11">
        <f t="shared" si="11"/>
        <v>0.6109481915933529</v>
      </c>
      <c r="I21" s="12">
        <f t="shared" si="1"/>
        <v>64</v>
      </c>
      <c r="J21" s="14">
        <f t="shared" ref="J21:J29" si="15">$J$6/I21</f>
        <v>129.6875</v>
      </c>
      <c r="K21" s="24">
        <f t="shared" si="12"/>
        <v>7.7108433734939755E-3</v>
      </c>
      <c r="L21" s="32">
        <f t="shared" si="10"/>
        <v>64.84375</v>
      </c>
      <c r="M21" s="33">
        <f t="shared" si="13"/>
        <v>12.96875</v>
      </c>
      <c r="N21" s="24"/>
    </row>
    <row r="22" spans="2:14" x14ac:dyDescent="0.25">
      <c r="B22" s="74" t="s">
        <v>30</v>
      </c>
      <c r="C22" s="72">
        <v>64</v>
      </c>
      <c r="D22" s="56">
        <v>14</v>
      </c>
      <c r="E22" s="53">
        <f t="shared" si="14"/>
        <v>4</v>
      </c>
      <c r="F22" s="53">
        <f t="shared" si="9"/>
        <v>14</v>
      </c>
      <c r="G22" s="12">
        <f t="shared" si="0"/>
        <v>16368</v>
      </c>
      <c r="H22" s="11">
        <f t="shared" si="11"/>
        <v>0.30547409579667645</v>
      </c>
      <c r="I22" s="12">
        <f t="shared" si="1"/>
        <v>256</v>
      </c>
      <c r="J22" s="14">
        <f t="shared" si="15"/>
        <v>32.421875</v>
      </c>
      <c r="K22" s="24">
        <f t="shared" si="12"/>
        <v>3.0843373493975902E-2</v>
      </c>
      <c r="L22" s="32">
        <f t="shared" si="10"/>
        <v>16.2109375</v>
      </c>
      <c r="M22" s="33">
        <f t="shared" si="13"/>
        <v>3.2421875</v>
      </c>
      <c r="N22" s="24"/>
    </row>
    <row r="23" spans="2:14" x14ac:dyDescent="0.25">
      <c r="B23" s="75" t="s">
        <v>31</v>
      </c>
      <c r="C23" s="76">
        <f>16000/C22</f>
        <v>250</v>
      </c>
      <c r="D23" s="56">
        <v>15</v>
      </c>
      <c r="E23" s="53">
        <f t="shared" si="14"/>
        <v>5</v>
      </c>
      <c r="F23" s="53">
        <f t="shared" si="9"/>
        <v>15</v>
      </c>
      <c r="G23" s="12">
        <f t="shared" si="0"/>
        <v>32736</v>
      </c>
      <c r="H23" s="11">
        <f t="shared" si="11"/>
        <v>0.15273704789833822</v>
      </c>
      <c r="I23" s="12">
        <f t="shared" si="1"/>
        <v>1024</v>
      </c>
      <c r="J23" s="26">
        <f t="shared" si="15"/>
        <v>8.10546875</v>
      </c>
      <c r="K23" s="24">
        <f t="shared" si="12"/>
        <v>0.12337349397590361</v>
      </c>
      <c r="L23" s="35">
        <f t="shared" si="10"/>
        <v>4.052734375</v>
      </c>
      <c r="M23" s="34">
        <f t="shared" si="13"/>
        <v>0.810546875</v>
      </c>
      <c r="N23" s="24"/>
    </row>
    <row r="24" spans="2:14" x14ac:dyDescent="0.25">
      <c r="B24" s="74" t="s">
        <v>32</v>
      </c>
      <c r="C24" s="76">
        <f>C23*1000/13</f>
        <v>19230.76923076923</v>
      </c>
      <c r="D24" s="56">
        <v>16</v>
      </c>
      <c r="E24" s="53">
        <f t="shared" si="14"/>
        <v>6</v>
      </c>
      <c r="F24" s="53">
        <f t="shared" si="9"/>
        <v>16</v>
      </c>
      <c r="G24" s="12">
        <f t="shared" si="0"/>
        <v>65472</v>
      </c>
      <c r="H24" s="11">
        <f>5/G24*1000</f>
        <v>7.6368523949169112E-2</v>
      </c>
      <c r="I24" s="12">
        <f t="shared" si="1"/>
        <v>4096</v>
      </c>
      <c r="J24" s="26">
        <f t="shared" si="15"/>
        <v>2.0263671875</v>
      </c>
      <c r="K24" s="24">
        <f t="shared" si="12"/>
        <v>0.49349397590361443</v>
      </c>
      <c r="L24" s="35">
        <f t="shared" si="10"/>
        <v>1.01318359375</v>
      </c>
      <c r="M24" s="34">
        <f t="shared" si="13"/>
        <v>0.20263671875</v>
      </c>
      <c r="N24" s="24"/>
    </row>
    <row r="25" spans="2:14" x14ac:dyDescent="0.25">
      <c r="B25" s="73"/>
      <c r="C25" s="72"/>
      <c r="D25" s="56">
        <v>17</v>
      </c>
      <c r="E25" s="53">
        <f t="shared" si="14"/>
        <v>7</v>
      </c>
      <c r="F25" s="53">
        <f t="shared" si="9"/>
        <v>17</v>
      </c>
      <c r="G25" s="12">
        <f t="shared" si="0"/>
        <v>130944</v>
      </c>
      <c r="H25" s="11">
        <f t="shared" ref="H25:H29" si="16">5/G25*1000</f>
        <v>3.8184261974584556E-2</v>
      </c>
      <c r="I25" s="12">
        <f t="shared" si="1"/>
        <v>16384</v>
      </c>
      <c r="J25" s="26">
        <f t="shared" si="15"/>
        <v>0.506591796875</v>
      </c>
      <c r="K25" s="24">
        <f t="shared" si="12"/>
        <v>1.9739759036144577</v>
      </c>
      <c r="L25" s="35">
        <f t="shared" si="10"/>
        <v>0.2532958984375</v>
      </c>
      <c r="M25" s="34">
        <f t="shared" si="13"/>
        <v>5.06591796875E-2</v>
      </c>
      <c r="N25" s="24"/>
    </row>
    <row r="26" spans="2:14" x14ac:dyDescent="0.25">
      <c r="B26" s="74" t="s">
        <v>35</v>
      </c>
      <c r="C26" s="77">
        <v>10</v>
      </c>
      <c r="D26" s="56">
        <v>18</v>
      </c>
      <c r="E26" s="53">
        <f t="shared" si="14"/>
        <v>8</v>
      </c>
      <c r="F26" s="53">
        <f t="shared" si="9"/>
        <v>18</v>
      </c>
      <c r="G26" s="12">
        <f t="shared" si="0"/>
        <v>261888</v>
      </c>
      <c r="H26" s="11">
        <f t="shared" si="16"/>
        <v>1.9092130987292278E-2</v>
      </c>
      <c r="I26" s="12">
        <f t="shared" si="1"/>
        <v>65536</v>
      </c>
      <c r="J26" s="26">
        <f t="shared" si="15"/>
        <v>0.12664794921875</v>
      </c>
      <c r="K26" s="24">
        <f t="shared" si="12"/>
        <v>7.895903614457831</v>
      </c>
      <c r="L26" s="35">
        <f t="shared" si="10"/>
        <v>6.3323974609375E-2</v>
      </c>
      <c r="M26" s="34">
        <f t="shared" si="13"/>
        <v>1.2664794921875E-2</v>
      </c>
      <c r="N26" s="24"/>
    </row>
    <row r="27" spans="2:14" x14ac:dyDescent="0.25">
      <c r="B27" s="73"/>
      <c r="C27" s="72"/>
      <c r="D27" s="56">
        <v>19</v>
      </c>
      <c r="E27" s="53">
        <f t="shared" si="14"/>
        <v>9</v>
      </c>
      <c r="F27" s="53">
        <f t="shared" si="9"/>
        <v>19</v>
      </c>
      <c r="G27" s="12">
        <f t="shared" si="0"/>
        <v>523776</v>
      </c>
      <c r="H27" s="11">
        <f t="shared" si="16"/>
        <v>9.546065493646139E-3</v>
      </c>
      <c r="I27" s="12">
        <f t="shared" si="1"/>
        <v>262144</v>
      </c>
      <c r="J27" s="26">
        <f t="shared" si="15"/>
        <v>3.16619873046875E-2</v>
      </c>
      <c r="K27" s="24">
        <f t="shared" si="12"/>
        <v>31.583614457831324</v>
      </c>
      <c r="L27" s="35">
        <f t="shared" si="10"/>
        <v>1.583099365234375E-2</v>
      </c>
      <c r="M27" s="34">
        <f t="shared" si="13"/>
        <v>3.16619873046875E-3</v>
      </c>
      <c r="N27" s="24"/>
    </row>
    <row r="28" spans="2:14" x14ac:dyDescent="0.25">
      <c r="B28" s="73"/>
      <c r="C28" s="72"/>
      <c r="D28" s="56">
        <v>20</v>
      </c>
      <c r="E28" s="53">
        <f t="shared" si="14"/>
        <v>10</v>
      </c>
      <c r="F28" s="53">
        <f t="shared" si="9"/>
        <v>20</v>
      </c>
      <c r="G28" s="12">
        <f t="shared" si="0"/>
        <v>1047552</v>
      </c>
      <c r="H28" s="11">
        <f t="shared" si="16"/>
        <v>4.7730327468230695E-3</v>
      </c>
      <c r="I28" s="12">
        <f t="shared" si="1"/>
        <v>1048576</v>
      </c>
      <c r="J28" s="26">
        <f t="shared" si="15"/>
        <v>7.915496826171875E-3</v>
      </c>
      <c r="K28" s="24">
        <f t="shared" si="12"/>
        <v>126.3344578313253</v>
      </c>
      <c r="L28" s="35">
        <f t="shared" si="10"/>
        <v>3.9577484130859375E-3</v>
      </c>
      <c r="M28" s="34">
        <f t="shared" si="13"/>
        <v>7.915496826171875E-4</v>
      </c>
      <c r="N28" s="24"/>
    </row>
    <row r="29" spans="2:14" ht="15.75" thickBot="1" x14ac:dyDescent="0.3">
      <c r="B29" s="78"/>
      <c r="C29" s="72"/>
      <c r="D29" s="80">
        <v>21</v>
      </c>
      <c r="E29" s="81">
        <f t="shared" si="14"/>
        <v>11</v>
      </c>
      <c r="F29" s="53">
        <f t="shared" si="9"/>
        <v>21</v>
      </c>
      <c r="G29" s="15">
        <f t="shared" si="0"/>
        <v>2095104</v>
      </c>
      <c r="H29" s="11">
        <f t="shared" si="16"/>
        <v>2.3865163734115348E-3</v>
      </c>
      <c r="I29" s="12">
        <f t="shared" si="1"/>
        <v>4194304</v>
      </c>
      <c r="J29" s="27">
        <f t="shared" si="15"/>
        <v>1.9788742065429688E-3</v>
      </c>
      <c r="K29" s="25">
        <f t="shared" si="12"/>
        <v>505.33783132530118</v>
      </c>
      <c r="L29" s="35">
        <f t="shared" si="10"/>
        <v>9.8943710327148438E-4</v>
      </c>
      <c r="M29" s="34">
        <f t="shared" si="13"/>
        <v>1.9788742065429688E-4</v>
      </c>
      <c r="N29" s="24"/>
    </row>
    <row r="30" spans="2:14" ht="15" customHeight="1" x14ac:dyDescent="0.25">
      <c r="B30" s="94" t="s">
        <v>34</v>
      </c>
      <c r="C30" s="95"/>
      <c r="D30" s="79">
        <v>10</v>
      </c>
      <c r="E30" s="58">
        <f>D30-$D$6</f>
        <v>0</v>
      </c>
      <c r="F30" s="58">
        <f t="shared" ref="F30:F41" si="17">$C$38+E30</f>
        <v>10</v>
      </c>
      <c r="G30" s="59">
        <f t="shared" si="0"/>
        <v>1023</v>
      </c>
      <c r="H30" s="60">
        <f>5/G30*1000</f>
        <v>4.8875855327468232</v>
      </c>
      <c r="I30" s="59">
        <f t="shared" si="1"/>
        <v>1</v>
      </c>
      <c r="J30" s="61">
        <v>8300</v>
      </c>
      <c r="K30" s="62">
        <f>1/J30</f>
        <v>1.2048192771084337E-4</v>
      </c>
      <c r="L30" s="63">
        <f t="shared" ref="L30:L53" si="18">J30/2</f>
        <v>4150</v>
      </c>
      <c r="M30" s="64">
        <f>J30/10</f>
        <v>830</v>
      </c>
      <c r="N30" s="24"/>
    </row>
    <row r="31" spans="2:14" x14ac:dyDescent="0.25">
      <c r="B31" s="96"/>
      <c r="C31" s="97"/>
      <c r="D31" s="56">
        <v>11</v>
      </c>
      <c r="E31" s="53">
        <f>D31-$D$6</f>
        <v>1</v>
      </c>
      <c r="F31" s="53">
        <f t="shared" si="17"/>
        <v>11</v>
      </c>
      <c r="G31" s="12">
        <f t="shared" si="0"/>
        <v>2046</v>
      </c>
      <c r="H31" s="11">
        <f t="shared" ref="H31:H35" si="19">5/G31*1000</f>
        <v>2.4437927663734116</v>
      </c>
      <c r="I31" s="12">
        <f t="shared" si="1"/>
        <v>4</v>
      </c>
      <c r="J31" s="14">
        <f>$J$6/I31</f>
        <v>2075</v>
      </c>
      <c r="K31" s="24">
        <f t="shared" ref="K31:K41" si="20">1/J31</f>
        <v>4.8192771084337347E-4</v>
      </c>
      <c r="L31" s="32">
        <f t="shared" si="18"/>
        <v>1037.5</v>
      </c>
      <c r="M31" s="33">
        <f t="shared" ref="M31:M41" si="21">J31/10</f>
        <v>207.5</v>
      </c>
      <c r="N31" s="24"/>
    </row>
    <row r="32" spans="2:14" x14ac:dyDescent="0.25">
      <c r="B32" s="96"/>
      <c r="C32" s="97"/>
      <c r="D32" s="56">
        <v>12</v>
      </c>
      <c r="E32" s="53">
        <f t="shared" ref="E32:E41" si="22">D32-$D$6</f>
        <v>2</v>
      </c>
      <c r="F32" s="53">
        <f t="shared" si="17"/>
        <v>12</v>
      </c>
      <c r="G32" s="12">
        <f t="shared" si="0"/>
        <v>4092</v>
      </c>
      <c r="H32" s="11">
        <f t="shared" si="19"/>
        <v>1.2218963831867058</v>
      </c>
      <c r="I32" s="12">
        <f t="shared" si="1"/>
        <v>16</v>
      </c>
      <c r="J32" s="14">
        <f>$J$6/I32</f>
        <v>518.75</v>
      </c>
      <c r="K32" s="24">
        <f t="shared" si="20"/>
        <v>1.9277108433734939E-3</v>
      </c>
      <c r="L32" s="32">
        <f t="shared" si="18"/>
        <v>259.375</v>
      </c>
      <c r="M32" s="33">
        <f t="shared" si="21"/>
        <v>51.875</v>
      </c>
      <c r="N32" s="24"/>
    </row>
    <row r="33" spans="2:14" x14ac:dyDescent="0.25">
      <c r="B33" s="66"/>
      <c r="C33" s="65"/>
      <c r="D33" s="56">
        <v>13</v>
      </c>
      <c r="E33" s="53">
        <f t="shared" si="22"/>
        <v>3</v>
      </c>
      <c r="F33" s="53">
        <f t="shared" si="17"/>
        <v>13</v>
      </c>
      <c r="G33" s="12">
        <f t="shared" si="0"/>
        <v>8184</v>
      </c>
      <c r="H33" s="11">
        <f t="shared" si="19"/>
        <v>0.6109481915933529</v>
      </c>
      <c r="I33" s="12">
        <f t="shared" si="1"/>
        <v>64</v>
      </c>
      <c r="J33" s="14">
        <f t="shared" ref="J33:J41" si="23">$J$6/I33</f>
        <v>129.6875</v>
      </c>
      <c r="K33" s="24">
        <f t="shared" si="20"/>
        <v>7.7108433734939755E-3</v>
      </c>
      <c r="L33" s="32">
        <f t="shared" si="18"/>
        <v>64.84375</v>
      </c>
      <c r="M33" s="33">
        <f t="shared" si="21"/>
        <v>12.96875</v>
      </c>
      <c r="N33" s="24"/>
    </row>
    <row r="34" spans="2:14" x14ac:dyDescent="0.25">
      <c r="B34" s="67" t="s">
        <v>30</v>
      </c>
      <c r="C34" s="65">
        <v>32</v>
      </c>
      <c r="D34" s="56">
        <v>14</v>
      </c>
      <c r="E34" s="53">
        <f t="shared" si="22"/>
        <v>4</v>
      </c>
      <c r="F34" s="53">
        <f t="shared" si="17"/>
        <v>14</v>
      </c>
      <c r="G34" s="12">
        <f t="shared" si="0"/>
        <v>16368</v>
      </c>
      <c r="H34" s="11">
        <f t="shared" si="19"/>
        <v>0.30547409579667645</v>
      </c>
      <c r="I34" s="12">
        <f t="shared" si="1"/>
        <v>256</v>
      </c>
      <c r="J34" s="14">
        <f t="shared" si="23"/>
        <v>32.421875</v>
      </c>
      <c r="K34" s="24">
        <f t="shared" si="20"/>
        <v>3.0843373493975902E-2</v>
      </c>
      <c r="L34" s="32">
        <f t="shared" si="18"/>
        <v>16.2109375</v>
      </c>
      <c r="M34" s="33">
        <f t="shared" si="21"/>
        <v>3.2421875</v>
      </c>
      <c r="N34" s="24"/>
    </row>
    <row r="35" spans="2:14" x14ac:dyDescent="0.25">
      <c r="B35" s="68" t="s">
        <v>31</v>
      </c>
      <c r="C35" s="69">
        <f>16000/C34</f>
        <v>500</v>
      </c>
      <c r="D35" s="56">
        <v>15</v>
      </c>
      <c r="E35" s="53">
        <f t="shared" si="22"/>
        <v>5</v>
      </c>
      <c r="F35" s="53">
        <f t="shared" si="17"/>
        <v>15</v>
      </c>
      <c r="G35" s="12">
        <f t="shared" si="0"/>
        <v>32736</v>
      </c>
      <c r="H35" s="11">
        <f t="shared" si="19"/>
        <v>0.15273704789833822</v>
      </c>
      <c r="I35" s="12">
        <f t="shared" si="1"/>
        <v>1024</v>
      </c>
      <c r="J35" s="26">
        <f t="shared" si="23"/>
        <v>8.10546875</v>
      </c>
      <c r="K35" s="24">
        <f t="shared" si="20"/>
        <v>0.12337349397590361</v>
      </c>
      <c r="L35" s="35">
        <f t="shared" si="18"/>
        <v>4.052734375</v>
      </c>
      <c r="M35" s="34">
        <f t="shared" si="21"/>
        <v>0.810546875</v>
      </c>
      <c r="N35" s="24"/>
    </row>
    <row r="36" spans="2:14" x14ac:dyDescent="0.25">
      <c r="B36" s="67" t="s">
        <v>32</v>
      </c>
      <c r="C36" s="69">
        <f>C35*1000/13</f>
        <v>38461.538461538461</v>
      </c>
      <c r="D36" s="56">
        <v>16</v>
      </c>
      <c r="E36" s="53">
        <f t="shared" si="22"/>
        <v>6</v>
      </c>
      <c r="F36" s="53">
        <f t="shared" si="17"/>
        <v>16</v>
      </c>
      <c r="G36" s="12">
        <f t="shared" si="0"/>
        <v>65472</v>
      </c>
      <c r="H36" s="11">
        <f>5/G36*1000</f>
        <v>7.6368523949169112E-2</v>
      </c>
      <c r="I36" s="12">
        <f t="shared" si="1"/>
        <v>4096</v>
      </c>
      <c r="J36" s="26">
        <f t="shared" si="23"/>
        <v>2.0263671875</v>
      </c>
      <c r="K36" s="24">
        <f t="shared" si="20"/>
        <v>0.49349397590361443</v>
      </c>
      <c r="L36" s="35">
        <f t="shared" si="18"/>
        <v>1.01318359375</v>
      </c>
      <c r="M36" s="34">
        <f t="shared" si="21"/>
        <v>0.20263671875</v>
      </c>
      <c r="N36" s="24"/>
    </row>
    <row r="37" spans="2:14" x14ac:dyDescent="0.25">
      <c r="B37" s="66"/>
      <c r="C37" s="65"/>
      <c r="D37" s="56">
        <v>17</v>
      </c>
      <c r="E37" s="53">
        <f t="shared" si="22"/>
        <v>7</v>
      </c>
      <c r="F37" s="53">
        <f t="shared" si="17"/>
        <v>17</v>
      </c>
      <c r="G37" s="12">
        <f t="shared" si="0"/>
        <v>130944</v>
      </c>
      <c r="H37" s="11">
        <f t="shared" ref="H37:H41" si="24">5/G37*1000</f>
        <v>3.8184261974584556E-2</v>
      </c>
      <c r="I37" s="12">
        <f t="shared" si="1"/>
        <v>16384</v>
      </c>
      <c r="J37" s="26">
        <f t="shared" si="23"/>
        <v>0.506591796875</v>
      </c>
      <c r="K37" s="24">
        <f t="shared" si="20"/>
        <v>1.9739759036144577</v>
      </c>
      <c r="L37" s="35">
        <f t="shared" si="18"/>
        <v>0.2532958984375</v>
      </c>
      <c r="M37" s="34">
        <f t="shared" si="21"/>
        <v>5.06591796875E-2</v>
      </c>
      <c r="N37" s="24"/>
    </row>
    <row r="38" spans="2:14" x14ac:dyDescent="0.25">
      <c r="B38" s="67" t="s">
        <v>35</v>
      </c>
      <c r="C38" s="70">
        <v>10</v>
      </c>
      <c r="D38" s="56">
        <v>18</v>
      </c>
      <c r="E38" s="53">
        <f t="shared" si="22"/>
        <v>8</v>
      </c>
      <c r="F38" s="53">
        <f t="shared" si="17"/>
        <v>18</v>
      </c>
      <c r="G38" s="12">
        <f t="shared" ref="G38:G69" si="25">(2^10-1)*2^E38</f>
        <v>261888</v>
      </c>
      <c r="H38" s="11">
        <f t="shared" si="24"/>
        <v>1.9092130987292278E-2</v>
      </c>
      <c r="I38" s="12">
        <f t="shared" ref="I38:I69" si="26">4^(D38-10)</f>
        <v>65536</v>
      </c>
      <c r="J38" s="26">
        <f t="shared" si="23"/>
        <v>0.12664794921875</v>
      </c>
      <c r="K38" s="24">
        <f t="shared" si="20"/>
        <v>7.895903614457831</v>
      </c>
      <c r="L38" s="35">
        <f t="shared" si="18"/>
        <v>6.3323974609375E-2</v>
      </c>
      <c r="M38" s="34">
        <f t="shared" si="21"/>
        <v>1.2664794921875E-2</v>
      </c>
      <c r="N38" s="24"/>
    </row>
    <row r="39" spans="2:14" x14ac:dyDescent="0.25">
      <c r="B39" s="66"/>
      <c r="C39" s="65"/>
      <c r="D39" s="56">
        <v>19</v>
      </c>
      <c r="E39" s="53">
        <f t="shared" si="22"/>
        <v>9</v>
      </c>
      <c r="F39" s="53">
        <f t="shared" si="17"/>
        <v>19</v>
      </c>
      <c r="G39" s="12">
        <f t="shared" si="25"/>
        <v>523776</v>
      </c>
      <c r="H39" s="11">
        <f t="shared" si="24"/>
        <v>9.546065493646139E-3</v>
      </c>
      <c r="I39" s="12">
        <f t="shared" si="26"/>
        <v>262144</v>
      </c>
      <c r="J39" s="26">
        <f t="shared" si="23"/>
        <v>3.16619873046875E-2</v>
      </c>
      <c r="K39" s="24">
        <f t="shared" si="20"/>
        <v>31.583614457831324</v>
      </c>
      <c r="L39" s="35">
        <f t="shared" si="18"/>
        <v>1.583099365234375E-2</v>
      </c>
      <c r="M39" s="34">
        <f t="shared" si="21"/>
        <v>3.16619873046875E-3</v>
      </c>
      <c r="N39" s="24"/>
    </row>
    <row r="40" spans="2:14" x14ac:dyDescent="0.25">
      <c r="B40" s="66"/>
      <c r="C40" s="65"/>
      <c r="D40" s="56">
        <v>20</v>
      </c>
      <c r="E40" s="53">
        <f t="shared" si="22"/>
        <v>10</v>
      </c>
      <c r="F40" s="53">
        <f t="shared" si="17"/>
        <v>20</v>
      </c>
      <c r="G40" s="12">
        <f t="shared" si="25"/>
        <v>1047552</v>
      </c>
      <c r="H40" s="11">
        <f t="shared" si="24"/>
        <v>4.7730327468230695E-3</v>
      </c>
      <c r="I40" s="12">
        <f t="shared" si="26"/>
        <v>1048576</v>
      </c>
      <c r="J40" s="26">
        <f t="shared" si="23"/>
        <v>7.915496826171875E-3</v>
      </c>
      <c r="K40" s="24">
        <f t="shared" si="20"/>
        <v>126.3344578313253</v>
      </c>
      <c r="L40" s="35">
        <f t="shared" si="18"/>
        <v>3.9577484130859375E-3</v>
      </c>
      <c r="M40" s="34">
        <f t="shared" si="21"/>
        <v>7.915496826171875E-4</v>
      </c>
      <c r="N40" s="24"/>
    </row>
    <row r="41" spans="2:14" ht="15.75" thickBot="1" x14ac:dyDescent="0.3">
      <c r="B41" s="71"/>
      <c r="C41" s="65"/>
      <c r="D41" s="80">
        <v>21</v>
      </c>
      <c r="E41" s="81">
        <f t="shared" si="22"/>
        <v>11</v>
      </c>
      <c r="F41" s="53">
        <f t="shared" si="17"/>
        <v>21</v>
      </c>
      <c r="G41" s="15">
        <f t="shared" si="25"/>
        <v>2095104</v>
      </c>
      <c r="H41" s="11">
        <f t="shared" si="24"/>
        <v>2.3865163734115348E-3</v>
      </c>
      <c r="I41" s="12">
        <f t="shared" si="26"/>
        <v>4194304</v>
      </c>
      <c r="J41" s="27">
        <f t="shared" si="23"/>
        <v>1.9788742065429688E-3</v>
      </c>
      <c r="K41" s="25">
        <f t="shared" si="20"/>
        <v>505.33783132530118</v>
      </c>
      <c r="L41" s="35">
        <f t="shared" si="18"/>
        <v>9.8943710327148438E-4</v>
      </c>
      <c r="M41" s="34">
        <f t="shared" si="21"/>
        <v>1.9788742065429688E-4</v>
      </c>
      <c r="N41" s="24"/>
    </row>
    <row r="42" spans="2:14" ht="15" customHeight="1" x14ac:dyDescent="0.25">
      <c r="B42" s="98" t="s">
        <v>38</v>
      </c>
      <c r="C42" s="99"/>
      <c r="D42" s="79">
        <v>10</v>
      </c>
      <c r="E42" s="58">
        <f>D42-$D$6</f>
        <v>0</v>
      </c>
      <c r="F42" s="58">
        <f>$C$50+E42</f>
        <v>10</v>
      </c>
      <c r="G42" s="59">
        <f t="shared" si="25"/>
        <v>1023</v>
      </c>
      <c r="H42" s="60">
        <f>5/G42*1000</f>
        <v>4.8875855327468232</v>
      </c>
      <c r="I42" s="59">
        <f t="shared" si="26"/>
        <v>1</v>
      </c>
      <c r="J42" s="61">
        <v>8300</v>
      </c>
      <c r="K42" s="62">
        <f>1/J42</f>
        <v>1.2048192771084337E-4</v>
      </c>
      <c r="L42" s="63">
        <f t="shared" si="18"/>
        <v>4150</v>
      </c>
      <c r="M42" s="64">
        <f>J42/10</f>
        <v>830</v>
      </c>
      <c r="N42" s="24"/>
    </row>
    <row r="43" spans="2:14" x14ac:dyDescent="0.25">
      <c r="B43" s="100"/>
      <c r="C43" s="101"/>
      <c r="D43" s="56">
        <v>11</v>
      </c>
      <c r="E43" s="53">
        <f>D43-$D$6</f>
        <v>1</v>
      </c>
      <c r="F43" s="53">
        <f t="shared" ref="F43:F53" si="27">$C$50+E43</f>
        <v>11</v>
      </c>
      <c r="G43" s="12">
        <f t="shared" si="25"/>
        <v>2046</v>
      </c>
      <c r="H43" s="11">
        <f t="shared" ref="H43:H47" si="28">5/G43*1000</f>
        <v>2.4437927663734116</v>
      </c>
      <c r="I43" s="12">
        <f t="shared" si="26"/>
        <v>4</v>
      </c>
      <c r="J43" s="14">
        <f>$J$6/I43</f>
        <v>2075</v>
      </c>
      <c r="K43" s="24">
        <f t="shared" ref="K43:K53" si="29">1/J43</f>
        <v>4.8192771084337347E-4</v>
      </c>
      <c r="L43" s="32">
        <f t="shared" si="18"/>
        <v>1037.5</v>
      </c>
      <c r="M43" s="33">
        <f t="shared" ref="M43:M53" si="30">J43/10</f>
        <v>207.5</v>
      </c>
      <c r="N43" s="24"/>
    </row>
    <row r="44" spans="2:14" x14ac:dyDescent="0.25">
      <c r="B44" s="100"/>
      <c r="C44" s="101"/>
      <c r="D44" s="56">
        <v>12</v>
      </c>
      <c r="E44" s="53">
        <f t="shared" ref="E44:E53" si="31">D44-$D$6</f>
        <v>2</v>
      </c>
      <c r="F44" s="53">
        <f t="shared" si="27"/>
        <v>12</v>
      </c>
      <c r="G44" s="12">
        <f t="shared" si="25"/>
        <v>4092</v>
      </c>
      <c r="H44" s="11">
        <f t="shared" si="28"/>
        <v>1.2218963831867058</v>
      </c>
      <c r="I44" s="12">
        <f t="shared" si="26"/>
        <v>16</v>
      </c>
      <c r="J44" s="14">
        <f>$J$6/I44</f>
        <v>518.75</v>
      </c>
      <c r="K44" s="24">
        <f t="shared" si="29"/>
        <v>1.9277108433734939E-3</v>
      </c>
      <c r="L44" s="32">
        <f t="shared" si="18"/>
        <v>259.375</v>
      </c>
      <c r="M44" s="33">
        <f t="shared" si="30"/>
        <v>51.875</v>
      </c>
      <c r="N44" s="24">
        <v>0.35</v>
      </c>
    </row>
    <row r="45" spans="2:14" x14ac:dyDescent="0.25">
      <c r="B45" s="73"/>
      <c r="C45" s="72"/>
      <c r="D45" s="56">
        <v>13</v>
      </c>
      <c r="E45" s="53">
        <f t="shared" si="31"/>
        <v>3</v>
      </c>
      <c r="F45" s="53">
        <f t="shared" si="27"/>
        <v>13</v>
      </c>
      <c r="G45" s="12">
        <f t="shared" si="25"/>
        <v>8184</v>
      </c>
      <c r="H45" s="11">
        <f t="shared" si="28"/>
        <v>0.6109481915933529</v>
      </c>
      <c r="I45" s="12">
        <f t="shared" si="26"/>
        <v>64</v>
      </c>
      <c r="J45" s="14">
        <f t="shared" ref="J45:J53" si="32">$J$6/I45</f>
        <v>129.6875</v>
      </c>
      <c r="K45" s="24">
        <f t="shared" si="29"/>
        <v>7.7108433734939755E-3</v>
      </c>
      <c r="L45" s="32">
        <f t="shared" si="18"/>
        <v>64.84375</v>
      </c>
      <c r="M45" s="33">
        <f t="shared" si="30"/>
        <v>12.96875</v>
      </c>
      <c r="N45" s="24"/>
    </row>
    <row r="46" spans="2:14" x14ac:dyDescent="0.25">
      <c r="B46" s="74" t="s">
        <v>30</v>
      </c>
      <c r="C46" s="72">
        <v>16</v>
      </c>
      <c r="D46" s="56">
        <v>14</v>
      </c>
      <c r="E46" s="53">
        <f t="shared" si="31"/>
        <v>4</v>
      </c>
      <c r="F46" s="53">
        <f t="shared" si="27"/>
        <v>14</v>
      </c>
      <c r="G46" s="12">
        <f t="shared" si="25"/>
        <v>16368</v>
      </c>
      <c r="H46" s="11">
        <f t="shared" si="28"/>
        <v>0.30547409579667645</v>
      </c>
      <c r="I46" s="12">
        <f t="shared" si="26"/>
        <v>256</v>
      </c>
      <c r="J46" s="14">
        <f t="shared" si="32"/>
        <v>32.421875</v>
      </c>
      <c r="K46" s="24">
        <f t="shared" si="29"/>
        <v>3.0843373493975902E-2</v>
      </c>
      <c r="L46" s="32">
        <f t="shared" si="18"/>
        <v>16.2109375</v>
      </c>
      <c r="M46" s="33">
        <f t="shared" si="30"/>
        <v>3.2421875</v>
      </c>
      <c r="N46" s="24">
        <v>4.43</v>
      </c>
    </row>
    <row r="47" spans="2:14" x14ac:dyDescent="0.25">
      <c r="B47" s="75" t="s">
        <v>31</v>
      </c>
      <c r="C47" s="76">
        <f>16000/C46</f>
        <v>1000</v>
      </c>
      <c r="D47" s="56">
        <v>15</v>
      </c>
      <c r="E47" s="53">
        <f t="shared" si="31"/>
        <v>5</v>
      </c>
      <c r="F47" s="53">
        <f t="shared" si="27"/>
        <v>15</v>
      </c>
      <c r="G47" s="12">
        <f t="shared" si="25"/>
        <v>32736</v>
      </c>
      <c r="H47" s="11">
        <f t="shared" si="28"/>
        <v>0.15273704789833822</v>
      </c>
      <c r="I47" s="12">
        <f t="shared" si="26"/>
        <v>1024</v>
      </c>
      <c r="J47" s="26">
        <f t="shared" si="32"/>
        <v>8.10546875</v>
      </c>
      <c r="K47" s="24">
        <f t="shared" si="29"/>
        <v>0.12337349397590361</v>
      </c>
      <c r="L47" s="35">
        <f t="shared" si="18"/>
        <v>4.052734375</v>
      </c>
      <c r="M47" s="34">
        <f t="shared" si="30"/>
        <v>0.810546875</v>
      </c>
      <c r="N47" s="24">
        <v>16.95</v>
      </c>
    </row>
    <row r="48" spans="2:14" x14ac:dyDescent="0.25">
      <c r="B48" s="74" t="s">
        <v>32</v>
      </c>
      <c r="C48" s="76">
        <f>C47*1000/13</f>
        <v>76923.076923076922</v>
      </c>
      <c r="D48" s="56">
        <v>16</v>
      </c>
      <c r="E48" s="53">
        <f t="shared" si="31"/>
        <v>6</v>
      </c>
      <c r="F48" s="53">
        <f t="shared" si="27"/>
        <v>16</v>
      </c>
      <c r="G48" s="12">
        <f t="shared" si="25"/>
        <v>65472</v>
      </c>
      <c r="H48" s="11">
        <f>5/G48*1000</f>
        <v>7.6368523949169112E-2</v>
      </c>
      <c r="I48" s="12">
        <f t="shared" si="26"/>
        <v>4096</v>
      </c>
      <c r="J48" s="26">
        <f t="shared" si="32"/>
        <v>2.0263671875</v>
      </c>
      <c r="K48" s="24">
        <f t="shared" si="29"/>
        <v>0.49349397590361443</v>
      </c>
      <c r="L48" s="35">
        <f t="shared" si="18"/>
        <v>1.01318359375</v>
      </c>
      <c r="M48" s="34">
        <f t="shared" si="30"/>
        <v>0.20263671875</v>
      </c>
      <c r="N48" s="24">
        <v>66.88</v>
      </c>
    </row>
    <row r="49" spans="2:14" x14ac:dyDescent="0.25">
      <c r="B49" s="73"/>
      <c r="C49" s="72"/>
      <c r="D49" s="56">
        <v>17</v>
      </c>
      <c r="E49" s="53">
        <f t="shared" si="31"/>
        <v>7</v>
      </c>
      <c r="F49" s="53">
        <f t="shared" si="27"/>
        <v>17</v>
      </c>
      <c r="G49" s="12">
        <f t="shared" si="25"/>
        <v>130944</v>
      </c>
      <c r="H49" s="11">
        <f t="shared" ref="H49:H53" si="33">5/G49*1000</f>
        <v>3.8184261974584556E-2</v>
      </c>
      <c r="I49" s="12">
        <f t="shared" si="26"/>
        <v>16384</v>
      </c>
      <c r="J49" s="26">
        <f t="shared" si="32"/>
        <v>0.506591796875</v>
      </c>
      <c r="K49" s="24">
        <f t="shared" si="29"/>
        <v>1.9739759036144577</v>
      </c>
      <c r="L49" s="35">
        <f t="shared" si="18"/>
        <v>0.2532958984375</v>
      </c>
      <c r="M49" s="34">
        <f t="shared" si="30"/>
        <v>5.06591796875E-2</v>
      </c>
      <c r="N49" s="24"/>
    </row>
    <row r="50" spans="2:14" x14ac:dyDescent="0.25">
      <c r="B50" s="74" t="s">
        <v>35</v>
      </c>
      <c r="C50" s="77">
        <v>10</v>
      </c>
      <c r="D50" s="56">
        <v>18</v>
      </c>
      <c r="E50" s="53">
        <f t="shared" si="31"/>
        <v>8</v>
      </c>
      <c r="F50" s="53">
        <f t="shared" si="27"/>
        <v>18</v>
      </c>
      <c r="G50" s="12">
        <f t="shared" si="25"/>
        <v>261888</v>
      </c>
      <c r="H50" s="11">
        <f t="shared" si="33"/>
        <v>1.9092130987292278E-2</v>
      </c>
      <c r="I50" s="12">
        <f t="shared" si="26"/>
        <v>65536</v>
      </c>
      <c r="J50" s="26">
        <f t="shared" si="32"/>
        <v>0.12664794921875</v>
      </c>
      <c r="K50" s="24">
        <f t="shared" si="29"/>
        <v>7.895903614457831</v>
      </c>
      <c r="L50" s="35">
        <f t="shared" si="18"/>
        <v>6.3323974609375E-2</v>
      </c>
      <c r="M50" s="34">
        <f t="shared" si="30"/>
        <v>1.2664794921875E-2</v>
      </c>
      <c r="N50" s="24"/>
    </row>
    <row r="51" spans="2:14" x14ac:dyDescent="0.25">
      <c r="B51" s="73"/>
      <c r="C51" s="72"/>
      <c r="D51" s="56">
        <v>19</v>
      </c>
      <c r="E51" s="53">
        <f t="shared" si="31"/>
        <v>9</v>
      </c>
      <c r="F51" s="53">
        <f t="shared" si="27"/>
        <v>19</v>
      </c>
      <c r="G51" s="12">
        <f t="shared" si="25"/>
        <v>523776</v>
      </c>
      <c r="H51" s="11">
        <f t="shared" si="33"/>
        <v>9.546065493646139E-3</v>
      </c>
      <c r="I51" s="12">
        <f t="shared" si="26"/>
        <v>262144</v>
      </c>
      <c r="J51" s="26">
        <f t="shared" si="32"/>
        <v>3.16619873046875E-2</v>
      </c>
      <c r="K51" s="24">
        <f t="shared" si="29"/>
        <v>31.583614457831324</v>
      </c>
      <c r="L51" s="35">
        <f t="shared" si="18"/>
        <v>1.583099365234375E-2</v>
      </c>
      <c r="M51" s="34">
        <f t="shared" si="30"/>
        <v>3.16619873046875E-3</v>
      </c>
      <c r="N51" s="24"/>
    </row>
    <row r="52" spans="2:14" x14ac:dyDescent="0.25">
      <c r="B52" s="73"/>
      <c r="C52" s="72"/>
      <c r="D52" s="56">
        <v>20</v>
      </c>
      <c r="E52" s="53">
        <f t="shared" si="31"/>
        <v>10</v>
      </c>
      <c r="F52" s="53">
        <f t="shared" si="27"/>
        <v>20</v>
      </c>
      <c r="G52" s="12">
        <f t="shared" si="25"/>
        <v>1047552</v>
      </c>
      <c r="H52" s="11">
        <f t="shared" si="33"/>
        <v>4.7730327468230695E-3</v>
      </c>
      <c r="I52" s="12">
        <f t="shared" si="26"/>
        <v>1048576</v>
      </c>
      <c r="J52" s="26">
        <f t="shared" si="32"/>
        <v>7.915496826171875E-3</v>
      </c>
      <c r="K52" s="24">
        <f t="shared" si="29"/>
        <v>126.3344578313253</v>
      </c>
      <c r="L52" s="35">
        <f t="shared" si="18"/>
        <v>3.9577484130859375E-3</v>
      </c>
      <c r="M52" s="34">
        <f t="shared" si="30"/>
        <v>7.915496826171875E-4</v>
      </c>
      <c r="N52" s="24"/>
    </row>
    <row r="53" spans="2:14" ht="15.75" thickBot="1" x14ac:dyDescent="0.3">
      <c r="B53" s="78"/>
      <c r="C53" s="72"/>
      <c r="D53" s="80">
        <v>21</v>
      </c>
      <c r="E53" s="81">
        <f t="shared" si="31"/>
        <v>11</v>
      </c>
      <c r="F53" s="53">
        <f t="shared" si="27"/>
        <v>21</v>
      </c>
      <c r="G53" s="15">
        <f t="shared" si="25"/>
        <v>2095104</v>
      </c>
      <c r="H53" s="11">
        <f t="shared" si="33"/>
        <v>2.3865163734115348E-3</v>
      </c>
      <c r="I53" s="12">
        <f t="shared" si="26"/>
        <v>4194304</v>
      </c>
      <c r="J53" s="27">
        <f t="shared" si="32"/>
        <v>1.9788742065429688E-3</v>
      </c>
      <c r="K53" s="25">
        <f t="shared" si="29"/>
        <v>505.33783132530118</v>
      </c>
      <c r="L53" s="35">
        <f t="shared" si="18"/>
        <v>9.8943710327148438E-4</v>
      </c>
      <c r="M53" s="34">
        <f t="shared" si="30"/>
        <v>1.9788742065429688E-4</v>
      </c>
      <c r="N53" s="24"/>
    </row>
    <row r="54" spans="2:14" ht="15" customHeight="1" x14ac:dyDescent="0.25">
      <c r="B54" s="102" t="s">
        <v>39</v>
      </c>
      <c r="C54" s="103"/>
      <c r="D54" s="79">
        <v>10</v>
      </c>
      <c r="E54" s="58">
        <f>D54-$D$6</f>
        <v>0</v>
      </c>
      <c r="F54" s="58">
        <f>$C$62+E54</f>
        <v>8</v>
      </c>
      <c r="G54" s="59">
        <f t="shared" si="25"/>
        <v>1023</v>
      </c>
      <c r="H54" s="60">
        <f>5/G54*1000</f>
        <v>4.8875855327468232</v>
      </c>
      <c r="I54" s="59">
        <f t="shared" si="26"/>
        <v>1</v>
      </c>
      <c r="J54" s="61">
        <v>8300</v>
      </c>
      <c r="K54" s="62">
        <f>1/J54</f>
        <v>1.2048192771084337E-4</v>
      </c>
      <c r="L54" s="63">
        <f t="shared" ref="L54:L77" si="34">J54/2</f>
        <v>4150</v>
      </c>
      <c r="M54" s="64">
        <f>J54/10</f>
        <v>830</v>
      </c>
      <c r="N54" s="24"/>
    </row>
    <row r="55" spans="2:14" x14ac:dyDescent="0.25">
      <c r="B55" s="104"/>
      <c r="C55" s="105"/>
      <c r="D55" s="56">
        <v>11</v>
      </c>
      <c r="E55" s="53">
        <f>D55-$D$6</f>
        <v>1</v>
      </c>
      <c r="F55" s="53">
        <f t="shared" ref="F55:F65" si="35">$C$62+E55</f>
        <v>9</v>
      </c>
      <c r="G55" s="12">
        <f t="shared" si="25"/>
        <v>2046</v>
      </c>
      <c r="H55" s="11">
        <f t="shared" ref="H55:H59" si="36">5/G55*1000</f>
        <v>2.4437927663734116</v>
      </c>
      <c r="I55" s="12">
        <f t="shared" si="26"/>
        <v>4</v>
      </c>
      <c r="J55" s="14">
        <f>$J$6/I55</f>
        <v>2075</v>
      </c>
      <c r="K55" s="24">
        <f t="shared" ref="K55:K65" si="37">1/J55</f>
        <v>4.8192771084337347E-4</v>
      </c>
      <c r="L55" s="32">
        <f t="shared" si="34"/>
        <v>1037.5</v>
      </c>
      <c r="M55" s="33">
        <f t="shared" ref="M55:M65" si="38">J55/10</f>
        <v>207.5</v>
      </c>
      <c r="N55" s="24"/>
    </row>
    <row r="56" spans="2:14" x14ac:dyDescent="0.25">
      <c r="B56" s="104"/>
      <c r="C56" s="105"/>
      <c r="D56" s="56">
        <v>12</v>
      </c>
      <c r="E56" s="53">
        <f t="shared" ref="E56:E65" si="39">D56-$D$6</f>
        <v>2</v>
      </c>
      <c r="F56" s="53">
        <f t="shared" si="35"/>
        <v>10</v>
      </c>
      <c r="G56" s="12">
        <f t="shared" si="25"/>
        <v>4092</v>
      </c>
      <c r="H56" s="11">
        <f t="shared" si="36"/>
        <v>1.2218963831867058</v>
      </c>
      <c r="I56" s="12">
        <f t="shared" si="26"/>
        <v>16</v>
      </c>
      <c r="J56" s="14">
        <f>$J$6/I56</f>
        <v>518.75</v>
      </c>
      <c r="K56" s="24">
        <f t="shared" si="37"/>
        <v>1.9277108433734939E-3</v>
      </c>
      <c r="L56" s="32">
        <f t="shared" si="34"/>
        <v>259.375</v>
      </c>
      <c r="M56" s="33">
        <f t="shared" si="38"/>
        <v>51.875</v>
      </c>
      <c r="N56" s="24"/>
    </row>
    <row r="57" spans="2:14" x14ac:dyDescent="0.25">
      <c r="B57" s="66"/>
      <c r="C57" s="65"/>
      <c r="D57" s="56">
        <v>13</v>
      </c>
      <c r="E57" s="53">
        <f t="shared" si="39"/>
        <v>3</v>
      </c>
      <c r="F57" s="53">
        <f t="shared" si="35"/>
        <v>11</v>
      </c>
      <c r="G57" s="12">
        <f t="shared" si="25"/>
        <v>8184</v>
      </c>
      <c r="H57" s="11">
        <f t="shared" si="36"/>
        <v>0.6109481915933529</v>
      </c>
      <c r="I57" s="12">
        <f t="shared" si="26"/>
        <v>64</v>
      </c>
      <c r="J57" s="14">
        <f t="shared" ref="J57:J65" si="40">$J$6/I57</f>
        <v>129.6875</v>
      </c>
      <c r="K57" s="24">
        <f t="shared" si="37"/>
        <v>7.7108433734939755E-3</v>
      </c>
      <c r="L57" s="32">
        <f t="shared" si="34"/>
        <v>64.84375</v>
      </c>
      <c r="M57" s="33">
        <f t="shared" si="38"/>
        <v>12.96875</v>
      </c>
      <c r="N57" s="24"/>
    </row>
    <row r="58" spans="2:14" x14ac:dyDescent="0.25">
      <c r="B58" s="67" t="s">
        <v>30</v>
      </c>
      <c r="C58" s="65">
        <v>8</v>
      </c>
      <c r="D58" s="56">
        <v>14</v>
      </c>
      <c r="E58" s="53">
        <f t="shared" si="39"/>
        <v>4</v>
      </c>
      <c r="F58" s="53">
        <f t="shared" si="35"/>
        <v>12</v>
      </c>
      <c r="G58" s="12">
        <f t="shared" si="25"/>
        <v>16368</v>
      </c>
      <c r="H58" s="11">
        <f t="shared" si="36"/>
        <v>0.30547409579667645</v>
      </c>
      <c r="I58" s="12">
        <f t="shared" si="26"/>
        <v>256</v>
      </c>
      <c r="J58" s="14">
        <f t="shared" si="40"/>
        <v>32.421875</v>
      </c>
      <c r="K58" s="24">
        <f t="shared" si="37"/>
        <v>3.0843373493975902E-2</v>
      </c>
      <c r="L58" s="32">
        <f t="shared" si="34"/>
        <v>16.2109375</v>
      </c>
      <c r="M58" s="33">
        <f t="shared" si="38"/>
        <v>3.2421875</v>
      </c>
      <c r="N58" s="24"/>
    </row>
    <row r="59" spans="2:14" x14ac:dyDescent="0.25">
      <c r="B59" s="68" t="s">
        <v>31</v>
      </c>
      <c r="C59" s="69">
        <f>16000/C58</f>
        <v>2000</v>
      </c>
      <c r="D59" s="56">
        <v>15</v>
      </c>
      <c r="E59" s="53">
        <f t="shared" si="39"/>
        <v>5</v>
      </c>
      <c r="F59" s="53">
        <f t="shared" si="35"/>
        <v>13</v>
      </c>
      <c r="G59" s="12">
        <f t="shared" si="25"/>
        <v>32736</v>
      </c>
      <c r="H59" s="11">
        <f t="shared" si="36"/>
        <v>0.15273704789833822</v>
      </c>
      <c r="I59" s="12">
        <f t="shared" si="26"/>
        <v>1024</v>
      </c>
      <c r="J59" s="26">
        <f t="shared" si="40"/>
        <v>8.10546875</v>
      </c>
      <c r="K59" s="24">
        <f t="shared" si="37"/>
        <v>0.12337349397590361</v>
      </c>
      <c r="L59" s="35">
        <f t="shared" si="34"/>
        <v>4.052734375</v>
      </c>
      <c r="M59" s="34">
        <f t="shared" si="38"/>
        <v>0.810546875</v>
      </c>
      <c r="N59" s="24"/>
    </row>
    <row r="60" spans="2:14" x14ac:dyDescent="0.25">
      <c r="B60" s="67" t="s">
        <v>32</v>
      </c>
      <c r="C60" s="69">
        <f>C59*1000/13</f>
        <v>153846.15384615384</v>
      </c>
      <c r="D60" s="56">
        <v>16</v>
      </c>
      <c r="E60" s="53">
        <f t="shared" si="39"/>
        <v>6</v>
      </c>
      <c r="F60" s="53">
        <f t="shared" si="35"/>
        <v>14</v>
      </c>
      <c r="G60" s="12">
        <f t="shared" si="25"/>
        <v>65472</v>
      </c>
      <c r="H60" s="11">
        <f>5/G60*1000</f>
        <v>7.6368523949169112E-2</v>
      </c>
      <c r="I60" s="12">
        <f t="shared" si="26"/>
        <v>4096</v>
      </c>
      <c r="J60" s="26">
        <f t="shared" si="40"/>
        <v>2.0263671875</v>
      </c>
      <c r="K60" s="24">
        <f t="shared" si="37"/>
        <v>0.49349397590361443</v>
      </c>
      <c r="L60" s="35">
        <f t="shared" si="34"/>
        <v>1.01318359375</v>
      </c>
      <c r="M60" s="34">
        <f t="shared" si="38"/>
        <v>0.20263671875</v>
      </c>
      <c r="N60" s="24"/>
    </row>
    <row r="61" spans="2:14" x14ac:dyDescent="0.25">
      <c r="B61" s="66"/>
      <c r="C61" s="65"/>
      <c r="D61" s="56">
        <v>17</v>
      </c>
      <c r="E61" s="53">
        <f t="shared" si="39"/>
        <v>7</v>
      </c>
      <c r="F61" s="53">
        <f t="shared" si="35"/>
        <v>15</v>
      </c>
      <c r="G61" s="12">
        <f t="shared" si="25"/>
        <v>130944</v>
      </c>
      <c r="H61" s="11">
        <f t="shared" ref="H61:H65" si="41">5/G61*1000</f>
        <v>3.8184261974584556E-2</v>
      </c>
      <c r="I61" s="12">
        <f t="shared" si="26"/>
        <v>16384</v>
      </c>
      <c r="J61" s="26">
        <f t="shared" si="40"/>
        <v>0.506591796875</v>
      </c>
      <c r="K61" s="24">
        <f t="shared" si="37"/>
        <v>1.9739759036144577</v>
      </c>
      <c r="L61" s="35">
        <f t="shared" si="34"/>
        <v>0.2532958984375</v>
      </c>
      <c r="M61" s="34">
        <f t="shared" si="38"/>
        <v>5.06591796875E-2</v>
      </c>
      <c r="N61" s="24"/>
    </row>
    <row r="62" spans="2:14" x14ac:dyDescent="0.25">
      <c r="B62" s="82" t="s">
        <v>35</v>
      </c>
      <c r="C62" s="83">
        <v>8</v>
      </c>
      <c r="D62" s="56">
        <v>18</v>
      </c>
      <c r="E62" s="53">
        <f t="shared" si="39"/>
        <v>8</v>
      </c>
      <c r="F62" s="53">
        <f t="shared" si="35"/>
        <v>16</v>
      </c>
      <c r="G62" s="12">
        <f t="shared" si="25"/>
        <v>261888</v>
      </c>
      <c r="H62" s="11">
        <f t="shared" si="41"/>
        <v>1.9092130987292278E-2</v>
      </c>
      <c r="I62" s="12">
        <f t="shared" si="26"/>
        <v>65536</v>
      </c>
      <c r="J62" s="26">
        <f t="shared" si="40"/>
        <v>0.12664794921875</v>
      </c>
      <c r="K62" s="24">
        <f t="shared" si="37"/>
        <v>7.895903614457831</v>
      </c>
      <c r="L62" s="35">
        <f t="shared" si="34"/>
        <v>6.3323974609375E-2</v>
      </c>
      <c r="M62" s="34">
        <f t="shared" si="38"/>
        <v>1.2664794921875E-2</v>
      </c>
      <c r="N62" s="24"/>
    </row>
    <row r="63" spans="2:14" x14ac:dyDescent="0.25">
      <c r="B63" s="66"/>
      <c r="C63" s="65"/>
      <c r="D63" s="56">
        <v>19</v>
      </c>
      <c r="E63" s="53">
        <f t="shared" si="39"/>
        <v>9</v>
      </c>
      <c r="F63" s="53">
        <f t="shared" si="35"/>
        <v>17</v>
      </c>
      <c r="G63" s="12">
        <f t="shared" si="25"/>
        <v>523776</v>
      </c>
      <c r="H63" s="11">
        <f t="shared" si="41"/>
        <v>9.546065493646139E-3</v>
      </c>
      <c r="I63" s="12">
        <f t="shared" si="26"/>
        <v>262144</v>
      </c>
      <c r="J63" s="26">
        <f t="shared" si="40"/>
        <v>3.16619873046875E-2</v>
      </c>
      <c r="K63" s="24">
        <f t="shared" si="37"/>
        <v>31.583614457831324</v>
      </c>
      <c r="L63" s="35">
        <f t="shared" si="34"/>
        <v>1.583099365234375E-2</v>
      </c>
      <c r="M63" s="34">
        <f t="shared" si="38"/>
        <v>3.16619873046875E-3</v>
      </c>
      <c r="N63" s="24"/>
    </row>
    <row r="64" spans="2:14" x14ac:dyDescent="0.25">
      <c r="B64" s="66"/>
      <c r="C64" s="65"/>
      <c r="D64" s="56">
        <v>20</v>
      </c>
      <c r="E64" s="53">
        <f t="shared" si="39"/>
        <v>10</v>
      </c>
      <c r="F64" s="53">
        <f t="shared" si="35"/>
        <v>18</v>
      </c>
      <c r="G64" s="12">
        <f t="shared" si="25"/>
        <v>1047552</v>
      </c>
      <c r="H64" s="11">
        <f t="shared" si="41"/>
        <v>4.7730327468230695E-3</v>
      </c>
      <c r="I64" s="12">
        <f t="shared" si="26"/>
        <v>1048576</v>
      </c>
      <c r="J64" s="26">
        <f t="shared" si="40"/>
        <v>7.915496826171875E-3</v>
      </c>
      <c r="K64" s="24">
        <f t="shared" si="37"/>
        <v>126.3344578313253</v>
      </c>
      <c r="L64" s="35">
        <f t="shared" si="34"/>
        <v>3.9577484130859375E-3</v>
      </c>
      <c r="M64" s="34">
        <f t="shared" si="38"/>
        <v>7.915496826171875E-4</v>
      </c>
      <c r="N64" s="24"/>
    </row>
    <row r="65" spans="2:14" ht="15.75" thickBot="1" x14ac:dyDescent="0.3">
      <c r="B65" s="71"/>
      <c r="C65" s="65"/>
      <c r="D65" s="80">
        <v>21</v>
      </c>
      <c r="E65" s="81">
        <f t="shared" si="39"/>
        <v>11</v>
      </c>
      <c r="F65" s="53">
        <f t="shared" si="35"/>
        <v>19</v>
      </c>
      <c r="G65" s="15">
        <f t="shared" si="25"/>
        <v>2095104</v>
      </c>
      <c r="H65" s="11">
        <f t="shared" si="41"/>
        <v>2.3865163734115348E-3</v>
      </c>
      <c r="I65" s="12">
        <f t="shared" si="26"/>
        <v>4194304</v>
      </c>
      <c r="J65" s="27">
        <f t="shared" si="40"/>
        <v>1.9788742065429688E-3</v>
      </c>
      <c r="K65" s="25">
        <f t="shared" si="37"/>
        <v>505.33783132530118</v>
      </c>
      <c r="L65" s="35">
        <f t="shared" si="34"/>
        <v>9.8943710327148438E-4</v>
      </c>
      <c r="M65" s="34">
        <f t="shared" si="38"/>
        <v>1.9788742065429688E-4</v>
      </c>
      <c r="N65" s="24"/>
    </row>
    <row r="66" spans="2:14" ht="15" customHeight="1" x14ac:dyDescent="0.25">
      <c r="B66" s="106" t="s">
        <v>40</v>
      </c>
      <c r="C66" s="107"/>
      <c r="D66" s="79">
        <v>10</v>
      </c>
      <c r="E66" s="58">
        <f>D66-$D$6</f>
        <v>0</v>
      </c>
      <c r="F66" s="58">
        <f>$C$74+E66</f>
        <v>4</v>
      </c>
      <c r="G66" s="59">
        <f t="shared" si="25"/>
        <v>1023</v>
      </c>
      <c r="H66" s="60">
        <f>5/G66*1000</f>
        <v>4.8875855327468232</v>
      </c>
      <c r="I66" s="59">
        <f t="shared" si="26"/>
        <v>1</v>
      </c>
      <c r="J66" s="61">
        <v>8300</v>
      </c>
      <c r="K66" s="62">
        <f>1/J66</f>
        <v>1.2048192771084337E-4</v>
      </c>
      <c r="L66" s="63">
        <f t="shared" si="34"/>
        <v>4150</v>
      </c>
      <c r="M66" s="64">
        <f>J66/10</f>
        <v>830</v>
      </c>
      <c r="N66" s="24"/>
    </row>
    <row r="67" spans="2:14" x14ac:dyDescent="0.25">
      <c r="B67" s="108"/>
      <c r="C67" s="109"/>
      <c r="D67" s="56">
        <v>11</v>
      </c>
      <c r="E67" s="53">
        <f>D67-$D$6</f>
        <v>1</v>
      </c>
      <c r="F67" s="53">
        <f t="shared" ref="F67:F77" si="42">$C$74+E67</f>
        <v>5</v>
      </c>
      <c r="G67" s="12">
        <f t="shared" si="25"/>
        <v>2046</v>
      </c>
      <c r="H67" s="11">
        <f t="shared" ref="H67:H71" si="43">5/G67*1000</f>
        <v>2.4437927663734116</v>
      </c>
      <c r="I67" s="12">
        <f t="shared" si="26"/>
        <v>4</v>
      </c>
      <c r="J67" s="14">
        <f>$J$6/I67</f>
        <v>2075</v>
      </c>
      <c r="K67" s="24">
        <f t="shared" ref="K67:K77" si="44">1/J67</f>
        <v>4.8192771084337347E-4</v>
      </c>
      <c r="L67" s="32">
        <f t="shared" si="34"/>
        <v>1037.5</v>
      </c>
      <c r="M67" s="33">
        <f t="shared" ref="M67:M77" si="45">J67/10</f>
        <v>207.5</v>
      </c>
      <c r="N67" s="24"/>
    </row>
    <row r="68" spans="2:14" x14ac:dyDescent="0.25">
      <c r="B68" s="108"/>
      <c r="C68" s="109"/>
      <c r="D68" s="56">
        <v>12</v>
      </c>
      <c r="E68" s="53">
        <f t="shared" ref="E68:E77" si="46">D68-$D$6</f>
        <v>2</v>
      </c>
      <c r="F68" s="53">
        <f t="shared" si="42"/>
        <v>6</v>
      </c>
      <c r="G68" s="12">
        <f t="shared" si="25"/>
        <v>4092</v>
      </c>
      <c r="H68" s="11">
        <f t="shared" si="43"/>
        <v>1.2218963831867058</v>
      </c>
      <c r="I68" s="12">
        <f t="shared" si="26"/>
        <v>16</v>
      </c>
      <c r="J68" s="14">
        <f>$J$6/I68</f>
        <v>518.75</v>
      </c>
      <c r="K68" s="24">
        <f t="shared" si="44"/>
        <v>1.9277108433734939E-3</v>
      </c>
      <c r="L68" s="32">
        <f t="shared" si="34"/>
        <v>259.375</v>
      </c>
      <c r="M68" s="33">
        <f t="shared" si="45"/>
        <v>51.875</v>
      </c>
      <c r="N68" s="24"/>
    </row>
    <row r="69" spans="2:14" x14ac:dyDescent="0.25">
      <c r="B69" s="73"/>
      <c r="C69" s="72"/>
      <c r="D69" s="56">
        <v>13</v>
      </c>
      <c r="E69" s="53">
        <f t="shared" si="46"/>
        <v>3</v>
      </c>
      <c r="F69" s="53">
        <f t="shared" si="42"/>
        <v>7</v>
      </c>
      <c r="G69" s="12">
        <f t="shared" si="25"/>
        <v>8184</v>
      </c>
      <c r="H69" s="11">
        <f t="shared" si="43"/>
        <v>0.6109481915933529</v>
      </c>
      <c r="I69" s="12">
        <f t="shared" si="26"/>
        <v>64</v>
      </c>
      <c r="J69" s="14">
        <f t="shared" ref="J69:J77" si="47">$J$6/I69</f>
        <v>129.6875</v>
      </c>
      <c r="K69" s="24">
        <f t="shared" si="44"/>
        <v>7.7108433734939755E-3</v>
      </c>
      <c r="L69" s="32">
        <f t="shared" si="34"/>
        <v>64.84375</v>
      </c>
      <c r="M69" s="33">
        <f t="shared" si="45"/>
        <v>12.96875</v>
      </c>
      <c r="N69" s="24"/>
    </row>
    <row r="70" spans="2:14" x14ac:dyDescent="0.25">
      <c r="B70" s="74" t="s">
        <v>30</v>
      </c>
      <c r="C70" s="72">
        <v>4</v>
      </c>
      <c r="D70" s="56">
        <v>14</v>
      </c>
      <c r="E70" s="53">
        <f t="shared" si="46"/>
        <v>4</v>
      </c>
      <c r="F70" s="53">
        <f t="shared" si="42"/>
        <v>8</v>
      </c>
      <c r="G70" s="12">
        <f t="shared" ref="G70:G89" si="48">(2^10-1)*2^E70</f>
        <v>16368</v>
      </c>
      <c r="H70" s="11">
        <f t="shared" si="43"/>
        <v>0.30547409579667645</v>
      </c>
      <c r="I70" s="12">
        <f t="shared" ref="I70:I89" si="49">4^(D70-10)</f>
        <v>256</v>
      </c>
      <c r="J70" s="14">
        <f t="shared" si="47"/>
        <v>32.421875</v>
      </c>
      <c r="K70" s="24">
        <f t="shared" si="44"/>
        <v>3.0843373493975902E-2</v>
      </c>
      <c r="L70" s="32">
        <f t="shared" si="34"/>
        <v>16.2109375</v>
      </c>
      <c r="M70" s="33">
        <f t="shared" si="45"/>
        <v>3.2421875</v>
      </c>
      <c r="N70" s="24"/>
    </row>
    <row r="71" spans="2:14" x14ac:dyDescent="0.25">
      <c r="B71" s="75" t="s">
        <v>31</v>
      </c>
      <c r="C71" s="76">
        <f>16000/C70</f>
        <v>4000</v>
      </c>
      <c r="D71" s="56">
        <v>15</v>
      </c>
      <c r="E71" s="53">
        <f t="shared" si="46"/>
        <v>5</v>
      </c>
      <c r="F71" s="53">
        <f t="shared" si="42"/>
        <v>9</v>
      </c>
      <c r="G71" s="12">
        <f t="shared" si="48"/>
        <v>32736</v>
      </c>
      <c r="H71" s="11">
        <f t="shared" si="43"/>
        <v>0.15273704789833822</v>
      </c>
      <c r="I71" s="12">
        <f t="shared" si="49"/>
        <v>1024</v>
      </c>
      <c r="J71" s="26">
        <f t="shared" si="47"/>
        <v>8.10546875</v>
      </c>
      <c r="K71" s="24">
        <f t="shared" si="44"/>
        <v>0.12337349397590361</v>
      </c>
      <c r="L71" s="35">
        <f t="shared" si="34"/>
        <v>4.052734375</v>
      </c>
      <c r="M71" s="34">
        <f t="shared" si="45"/>
        <v>0.810546875</v>
      </c>
      <c r="N71" s="24"/>
    </row>
    <row r="72" spans="2:14" x14ac:dyDescent="0.25">
      <c r="B72" s="74" t="s">
        <v>32</v>
      </c>
      <c r="C72" s="76">
        <f>C71*1000/13</f>
        <v>307692.30769230769</v>
      </c>
      <c r="D72" s="56">
        <v>16</v>
      </c>
      <c r="E72" s="53">
        <f t="shared" si="46"/>
        <v>6</v>
      </c>
      <c r="F72" s="53">
        <f t="shared" si="42"/>
        <v>10</v>
      </c>
      <c r="G72" s="12">
        <f t="shared" si="48"/>
        <v>65472</v>
      </c>
      <c r="H72" s="11">
        <f>5/G72*1000</f>
        <v>7.6368523949169112E-2</v>
      </c>
      <c r="I72" s="12">
        <f t="shared" si="49"/>
        <v>4096</v>
      </c>
      <c r="J72" s="26">
        <f t="shared" si="47"/>
        <v>2.0263671875</v>
      </c>
      <c r="K72" s="24">
        <f t="shared" si="44"/>
        <v>0.49349397590361443</v>
      </c>
      <c r="L72" s="35">
        <f t="shared" si="34"/>
        <v>1.01318359375</v>
      </c>
      <c r="M72" s="34">
        <f t="shared" si="45"/>
        <v>0.20263671875</v>
      </c>
      <c r="N72" s="24"/>
    </row>
    <row r="73" spans="2:14" x14ac:dyDescent="0.25">
      <c r="B73" s="73"/>
      <c r="C73" s="72"/>
      <c r="D73" s="56">
        <v>17</v>
      </c>
      <c r="E73" s="53">
        <f t="shared" si="46"/>
        <v>7</v>
      </c>
      <c r="F73" s="53">
        <f t="shared" si="42"/>
        <v>11</v>
      </c>
      <c r="G73" s="12">
        <f t="shared" si="48"/>
        <v>130944</v>
      </c>
      <c r="H73" s="11">
        <f t="shared" ref="H73:H77" si="50">5/G73*1000</f>
        <v>3.8184261974584556E-2</v>
      </c>
      <c r="I73" s="12">
        <f t="shared" si="49"/>
        <v>16384</v>
      </c>
      <c r="J73" s="26">
        <f t="shared" si="47"/>
        <v>0.506591796875</v>
      </c>
      <c r="K73" s="24">
        <f t="shared" si="44"/>
        <v>1.9739759036144577</v>
      </c>
      <c r="L73" s="35">
        <f t="shared" si="34"/>
        <v>0.2532958984375</v>
      </c>
      <c r="M73" s="34">
        <f t="shared" si="45"/>
        <v>5.06591796875E-2</v>
      </c>
      <c r="N73" s="24"/>
    </row>
    <row r="74" spans="2:14" x14ac:dyDescent="0.25">
      <c r="B74" s="84" t="s">
        <v>35</v>
      </c>
      <c r="C74" s="85">
        <v>4</v>
      </c>
      <c r="D74" s="56">
        <v>18</v>
      </c>
      <c r="E74" s="53">
        <f t="shared" si="46"/>
        <v>8</v>
      </c>
      <c r="F74" s="53">
        <f t="shared" si="42"/>
        <v>12</v>
      </c>
      <c r="G74" s="12">
        <f t="shared" si="48"/>
        <v>261888</v>
      </c>
      <c r="H74" s="11">
        <f t="shared" si="50"/>
        <v>1.9092130987292278E-2</v>
      </c>
      <c r="I74" s="12">
        <f t="shared" si="49"/>
        <v>65536</v>
      </c>
      <c r="J74" s="26">
        <f t="shared" si="47"/>
        <v>0.12664794921875</v>
      </c>
      <c r="K74" s="24">
        <f t="shared" si="44"/>
        <v>7.895903614457831</v>
      </c>
      <c r="L74" s="35">
        <f t="shared" si="34"/>
        <v>6.3323974609375E-2</v>
      </c>
      <c r="M74" s="34">
        <f t="shared" si="45"/>
        <v>1.2664794921875E-2</v>
      </c>
      <c r="N74" s="24"/>
    </row>
    <row r="75" spans="2:14" x14ac:dyDescent="0.25">
      <c r="B75" s="73"/>
      <c r="C75" s="72"/>
      <c r="D75" s="56">
        <v>19</v>
      </c>
      <c r="E75" s="53">
        <f t="shared" si="46"/>
        <v>9</v>
      </c>
      <c r="F75" s="53">
        <f t="shared" si="42"/>
        <v>13</v>
      </c>
      <c r="G75" s="12">
        <f t="shared" si="48"/>
        <v>523776</v>
      </c>
      <c r="H75" s="11">
        <f t="shared" si="50"/>
        <v>9.546065493646139E-3</v>
      </c>
      <c r="I75" s="12">
        <f t="shared" si="49"/>
        <v>262144</v>
      </c>
      <c r="J75" s="26">
        <f t="shared" si="47"/>
        <v>3.16619873046875E-2</v>
      </c>
      <c r="K75" s="24">
        <f t="shared" si="44"/>
        <v>31.583614457831324</v>
      </c>
      <c r="L75" s="35">
        <f t="shared" si="34"/>
        <v>1.583099365234375E-2</v>
      </c>
      <c r="M75" s="34">
        <f t="shared" si="45"/>
        <v>3.16619873046875E-3</v>
      </c>
      <c r="N75" s="24"/>
    </row>
    <row r="76" spans="2:14" x14ac:dyDescent="0.25">
      <c r="B76" s="73"/>
      <c r="C76" s="72"/>
      <c r="D76" s="56">
        <v>20</v>
      </c>
      <c r="E76" s="53">
        <f t="shared" si="46"/>
        <v>10</v>
      </c>
      <c r="F76" s="53">
        <f t="shared" si="42"/>
        <v>14</v>
      </c>
      <c r="G76" s="12">
        <f t="shared" si="48"/>
        <v>1047552</v>
      </c>
      <c r="H76" s="11">
        <f t="shared" si="50"/>
        <v>4.7730327468230695E-3</v>
      </c>
      <c r="I76" s="12">
        <f t="shared" si="49"/>
        <v>1048576</v>
      </c>
      <c r="J76" s="26">
        <f t="shared" si="47"/>
        <v>7.915496826171875E-3</v>
      </c>
      <c r="K76" s="24">
        <f t="shared" si="44"/>
        <v>126.3344578313253</v>
      </c>
      <c r="L76" s="35">
        <f t="shared" si="34"/>
        <v>3.9577484130859375E-3</v>
      </c>
      <c r="M76" s="34">
        <f t="shared" si="45"/>
        <v>7.915496826171875E-4</v>
      </c>
      <c r="N76" s="24"/>
    </row>
    <row r="77" spans="2:14" ht="15.75" thickBot="1" x14ac:dyDescent="0.3">
      <c r="B77" s="78"/>
      <c r="C77" s="72"/>
      <c r="D77" s="80">
        <v>21</v>
      </c>
      <c r="E77" s="81">
        <f t="shared" si="46"/>
        <v>11</v>
      </c>
      <c r="F77" s="53">
        <f t="shared" si="42"/>
        <v>15</v>
      </c>
      <c r="G77" s="15">
        <f t="shared" si="48"/>
        <v>2095104</v>
      </c>
      <c r="H77" s="11">
        <f t="shared" si="50"/>
        <v>2.3865163734115348E-3</v>
      </c>
      <c r="I77" s="12">
        <f t="shared" si="49"/>
        <v>4194304</v>
      </c>
      <c r="J77" s="27">
        <f t="shared" si="47"/>
        <v>1.9788742065429688E-3</v>
      </c>
      <c r="K77" s="25">
        <f t="shared" si="44"/>
        <v>505.33783132530118</v>
      </c>
      <c r="L77" s="35">
        <f t="shared" si="34"/>
        <v>9.8943710327148438E-4</v>
      </c>
      <c r="M77" s="34">
        <f t="shared" si="45"/>
        <v>1.9788742065429688E-4</v>
      </c>
      <c r="N77" s="24"/>
    </row>
    <row r="78" spans="2:14" ht="15" customHeight="1" x14ac:dyDescent="0.25">
      <c r="B78" s="102" t="s">
        <v>41</v>
      </c>
      <c r="C78" s="103"/>
      <c r="D78" s="79">
        <v>10</v>
      </c>
      <c r="E78" s="58">
        <f>D78-$D$6</f>
        <v>0</v>
      </c>
      <c r="F78" s="58">
        <f>$C$86+E78</f>
        <v>2</v>
      </c>
      <c r="G78" s="59">
        <f t="shared" si="48"/>
        <v>1023</v>
      </c>
      <c r="H78" s="60">
        <f>5/G78*1000</f>
        <v>4.8875855327468232</v>
      </c>
      <c r="I78" s="59">
        <f t="shared" si="49"/>
        <v>1</v>
      </c>
      <c r="J78" s="61">
        <v>8300</v>
      </c>
      <c r="K78" s="62">
        <f>1/J78</f>
        <v>1.2048192771084337E-4</v>
      </c>
      <c r="L78" s="63">
        <f t="shared" ref="L78:L89" si="51">J78/2</f>
        <v>4150</v>
      </c>
      <c r="M78" s="64">
        <f>J78/10</f>
        <v>830</v>
      </c>
      <c r="N78" s="24"/>
    </row>
    <row r="79" spans="2:14" x14ac:dyDescent="0.25">
      <c r="B79" s="104"/>
      <c r="C79" s="105"/>
      <c r="D79" s="56">
        <v>11</v>
      </c>
      <c r="E79" s="53">
        <f>D79-$D$6</f>
        <v>1</v>
      </c>
      <c r="F79" s="53">
        <f t="shared" ref="F79:F89" si="52">$C$86+E79</f>
        <v>3</v>
      </c>
      <c r="G79" s="12">
        <f t="shared" si="48"/>
        <v>2046</v>
      </c>
      <c r="H79" s="11">
        <f t="shared" ref="H79:H83" si="53">5/G79*1000</f>
        <v>2.4437927663734116</v>
      </c>
      <c r="I79" s="12">
        <f t="shared" si="49"/>
        <v>4</v>
      </c>
      <c r="J79" s="14">
        <f>$J$6/I79</f>
        <v>2075</v>
      </c>
      <c r="K79" s="24">
        <f t="shared" ref="K79:K89" si="54">1/J79</f>
        <v>4.8192771084337347E-4</v>
      </c>
      <c r="L79" s="32">
        <f t="shared" si="51"/>
        <v>1037.5</v>
      </c>
      <c r="M79" s="33">
        <f t="shared" ref="M79:M89" si="55">J79/10</f>
        <v>207.5</v>
      </c>
      <c r="N79" s="24"/>
    </row>
    <row r="80" spans="2:14" x14ac:dyDescent="0.25">
      <c r="B80" s="104"/>
      <c r="C80" s="105"/>
      <c r="D80" s="56">
        <v>12</v>
      </c>
      <c r="E80" s="53">
        <f t="shared" ref="E80:E89" si="56">D80-$D$6</f>
        <v>2</v>
      </c>
      <c r="F80" s="53">
        <f t="shared" si="52"/>
        <v>4</v>
      </c>
      <c r="G80" s="12">
        <f t="shared" si="48"/>
        <v>4092</v>
      </c>
      <c r="H80" s="11">
        <f t="shared" si="53"/>
        <v>1.2218963831867058</v>
      </c>
      <c r="I80" s="12">
        <f t="shared" si="49"/>
        <v>16</v>
      </c>
      <c r="J80" s="14">
        <f>$J$6/I80</f>
        <v>518.75</v>
      </c>
      <c r="K80" s="24">
        <f t="shared" si="54"/>
        <v>1.9277108433734939E-3</v>
      </c>
      <c r="L80" s="32">
        <f t="shared" si="51"/>
        <v>259.375</v>
      </c>
      <c r="M80" s="33">
        <f t="shared" si="55"/>
        <v>51.875</v>
      </c>
      <c r="N80" s="24"/>
    </row>
    <row r="81" spans="2:14" x14ac:dyDescent="0.25">
      <c r="B81" s="66"/>
      <c r="C81" s="65"/>
      <c r="D81" s="56">
        <v>13</v>
      </c>
      <c r="E81" s="53">
        <f t="shared" si="56"/>
        <v>3</v>
      </c>
      <c r="F81" s="53">
        <f t="shared" si="52"/>
        <v>5</v>
      </c>
      <c r="G81" s="12">
        <f t="shared" si="48"/>
        <v>8184</v>
      </c>
      <c r="H81" s="11">
        <f t="shared" si="53"/>
        <v>0.6109481915933529</v>
      </c>
      <c r="I81" s="12">
        <f t="shared" si="49"/>
        <v>64</v>
      </c>
      <c r="J81" s="14">
        <f t="shared" ref="J81:J89" si="57">$J$6/I81</f>
        <v>129.6875</v>
      </c>
      <c r="K81" s="24">
        <f t="shared" si="54"/>
        <v>7.7108433734939755E-3</v>
      </c>
      <c r="L81" s="32">
        <f t="shared" si="51"/>
        <v>64.84375</v>
      </c>
      <c r="M81" s="33">
        <f t="shared" si="55"/>
        <v>12.96875</v>
      </c>
      <c r="N81" s="24"/>
    </row>
    <row r="82" spans="2:14" x14ac:dyDescent="0.25">
      <c r="B82" s="67" t="s">
        <v>30</v>
      </c>
      <c r="C82" s="65">
        <v>2</v>
      </c>
      <c r="D82" s="56">
        <v>14</v>
      </c>
      <c r="E82" s="53">
        <f t="shared" si="56"/>
        <v>4</v>
      </c>
      <c r="F82" s="53">
        <f t="shared" si="52"/>
        <v>6</v>
      </c>
      <c r="G82" s="12">
        <f t="shared" si="48"/>
        <v>16368</v>
      </c>
      <c r="H82" s="11">
        <f t="shared" si="53"/>
        <v>0.30547409579667645</v>
      </c>
      <c r="I82" s="12">
        <f t="shared" si="49"/>
        <v>256</v>
      </c>
      <c r="J82" s="14">
        <f t="shared" si="57"/>
        <v>32.421875</v>
      </c>
      <c r="K82" s="24">
        <f t="shared" si="54"/>
        <v>3.0843373493975902E-2</v>
      </c>
      <c r="L82" s="32">
        <f t="shared" si="51"/>
        <v>16.2109375</v>
      </c>
      <c r="M82" s="33">
        <f t="shared" si="55"/>
        <v>3.2421875</v>
      </c>
      <c r="N82" s="24"/>
    </row>
    <row r="83" spans="2:14" x14ac:dyDescent="0.25">
      <c r="B83" s="68" t="s">
        <v>31</v>
      </c>
      <c r="C83" s="69">
        <f>16000/C82</f>
        <v>8000</v>
      </c>
      <c r="D83" s="56">
        <v>15</v>
      </c>
      <c r="E83" s="53">
        <f t="shared" si="56"/>
        <v>5</v>
      </c>
      <c r="F83" s="53">
        <f t="shared" si="52"/>
        <v>7</v>
      </c>
      <c r="G83" s="12">
        <f t="shared" si="48"/>
        <v>32736</v>
      </c>
      <c r="H83" s="11">
        <f t="shared" si="53"/>
        <v>0.15273704789833822</v>
      </c>
      <c r="I83" s="12">
        <f t="shared" si="49"/>
        <v>1024</v>
      </c>
      <c r="J83" s="26">
        <f t="shared" si="57"/>
        <v>8.10546875</v>
      </c>
      <c r="K83" s="24">
        <f t="shared" si="54"/>
        <v>0.12337349397590361</v>
      </c>
      <c r="L83" s="35">
        <f t="shared" si="51"/>
        <v>4.052734375</v>
      </c>
      <c r="M83" s="34">
        <f t="shared" si="55"/>
        <v>0.810546875</v>
      </c>
      <c r="N83" s="24"/>
    </row>
    <row r="84" spans="2:14" x14ac:dyDescent="0.25">
      <c r="B84" s="67" t="s">
        <v>32</v>
      </c>
      <c r="C84" s="69">
        <f>C83*1000/13</f>
        <v>615384.61538461538</v>
      </c>
      <c r="D84" s="56">
        <v>16</v>
      </c>
      <c r="E84" s="53">
        <f t="shared" si="56"/>
        <v>6</v>
      </c>
      <c r="F84" s="53">
        <f t="shared" si="52"/>
        <v>8</v>
      </c>
      <c r="G84" s="12">
        <f t="shared" si="48"/>
        <v>65472</v>
      </c>
      <c r="H84" s="11">
        <f>5/G84*1000</f>
        <v>7.6368523949169112E-2</v>
      </c>
      <c r="I84" s="12">
        <f t="shared" si="49"/>
        <v>4096</v>
      </c>
      <c r="J84" s="26">
        <f t="shared" si="57"/>
        <v>2.0263671875</v>
      </c>
      <c r="K84" s="24">
        <f t="shared" si="54"/>
        <v>0.49349397590361443</v>
      </c>
      <c r="L84" s="35">
        <f t="shared" si="51"/>
        <v>1.01318359375</v>
      </c>
      <c r="M84" s="34">
        <f t="shared" si="55"/>
        <v>0.20263671875</v>
      </c>
      <c r="N84" s="24"/>
    </row>
    <row r="85" spans="2:14" x14ac:dyDescent="0.25">
      <c r="B85" s="66"/>
      <c r="C85" s="65"/>
      <c r="D85" s="56">
        <v>17</v>
      </c>
      <c r="E85" s="53">
        <f t="shared" si="56"/>
        <v>7</v>
      </c>
      <c r="F85" s="53">
        <f t="shared" si="52"/>
        <v>9</v>
      </c>
      <c r="G85" s="12">
        <f t="shared" si="48"/>
        <v>130944</v>
      </c>
      <c r="H85" s="11">
        <f t="shared" ref="H85:H89" si="58">5/G85*1000</f>
        <v>3.8184261974584556E-2</v>
      </c>
      <c r="I85" s="12">
        <f t="shared" si="49"/>
        <v>16384</v>
      </c>
      <c r="J85" s="26">
        <f t="shared" si="57"/>
        <v>0.506591796875</v>
      </c>
      <c r="K85" s="24">
        <f t="shared" si="54"/>
        <v>1.9739759036144577</v>
      </c>
      <c r="L85" s="35">
        <f t="shared" si="51"/>
        <v>0.2532958984375</v>
      </c>
      <c r="M85" s="34">
        <f t="shared" si="55"/>
        <v>5.06591796875E-2</v>
      </c>
      <c r="N85" s="24"/>
    </row>
    <row r="86" spans="2:14" x14ac:dyDescent="0.25">
      <c r="B86" s="82" t="s">
        <v>35</v>
      </c>
      <c r="C86" s="83">
        <v>2</v>
      </c>
      <c r="D86" s="56">
        <v>18</v>
      </c>
      <c r="E86" s="53">
        <f t="shared" si="56"/>
        <v>8</v>
      </c>
      <c r="F86" s="53">
        <f t="shared" si="52"/>
        <v>10</v>
      </c>
      <c r="G86" s="12">
        <f t="shared" si="48"/>
        <v>261888</v>
      </c>
      <c r="H86" s="11">
        <f t="shared" si="58"/>
        <v>1.9092130987292278E-2</v>
      </c>
      <c r="I86" s="12">
        <f t="shared" si="49"/>
        <v>65536</v>
      </c>
      <c r="J86" s="26">
        <f t="shared" si="57"/>
        <v>0.12664794921875</v>
      </c>
      <c r="K86" s="24">
        <f t="shared" si="54"/>
        <v>7.895903614457831</v>
      </c>
      <c r="L86" s="35">
        <f t="shared" si="51"/>
        <v>6.3323974609375E-2</v>
      </c>
      <c r="M86" s="34">
        <f t="shared" si="55"/>
        <v>1.2664794921875E-2</v>
      </c>
      <c r="N86" s="24"/>
    </row>
    <row r="87" spans="2:14" x14ac:dyDescent="0.25">
      <c r="B87" s="66"/>
      <c r="C87" s="65"/>
      <c r="D87" s="56">
        <v>19</v>
      </c>
      <c r="E87" s="53">
        <f t="shared" si="56"/>
        <v>9</v>
      </c>
      <c r="F87" s="53">
        <f t="shared" si="52"/>
        <v>11</v>
      </c>
      <c r="G87" s="12">
        <f t="shared" si="48"/>
        <v>523776</v>
      </c>
      <c r="H87" s="11">
        <f t="shared" si="58"/>
        <v>9.546065493646139E-3</v>
      </c>
      <c r="I87" s="12">
        <f t="shared" si="49"/>
        <v>262144</v>
      </c>
      <c r="J87" s="26">
        <f t="shared" si="57"/>
        <v>3.16619873046875E-2</v>
      </c>
      <c r="K87" s="24">
        <f t="shared" si="54"/>
        <v>31.583614457831324</v>
      </c>
      <c r="L87" s="35">
        <f t="shared" si="51"/>
        <v>1.583099365234375E-2</v>
      </c>
      <c r="M87" s="34">
        <f t="shared" si="55"/>
        <v>3.16619873046875E-3</v>
      </c>
      <c r="N87" s="24"/>
    </row>
    <row r="88" spans="2:14" x14ac:dyDescent="0.25">
      <c r="B88" s="66"/>
      <c r="C88" s="65"/>
      <c r="D88" s="56">
        <v>20</v>
      </c>
      <c r="E88" s="53">
        <f t="shared" si="56"/>
        <v>10</v>
      </c>
      <c r="F88" s="53">
        <f t="shared" si="52"/>
        <v>12</v>
      </c>
      <c r="G88" s="12">
        <f t="shared" si="48"/>
        <v>1047552</v>
      </c>
      <c r="H88" s="11">
        <f t="shared" si="58"/>
        <v>4.7730327468230695E-3</v>
      </c>
      <c r="I88" s="12">
        <f t="shared" si="49"/>
        <v>1048576</v>
      </c>
      <c r="J88" s="26">
        <f t="shared" si="57"/>
        <v>7.915496826171875E-3</v>
      </c>
      <c r="K88" s="24">
        <f t="shared" si="54"/>
        <v>126.3344578313253</v>
      </c>
      <c r="L88" s="35">
        <f t="shared" si="51"/>
        <v>3.9577484130859375E-3</v>
      </c>
      <c r="M88" s="34">
        <f t="shared" si="55"/>
        <v>7.915496826171875E-4</v>
      </c>
      <c r="N88" s="24"/>
    </row>
    <row r="89" spans="2:14" ht="15.75" thickBot="1" x14ac:dyDescent="0.3">
      <c r="B89" s="71"/>
      <c r="C89" s="65"/>
      <c r="D89" s="80">
        <v>21</v>
      </c>
      <c r="E89" s="81">
        <f t="shared" si="56"/>
        <v>11</v>
      </c>
      <c r="F89" s="53">
        <f t="shared" si="52"/>
        <v>13</v>
      </c>
      <c r="G89" s="15">
        <f t="shared" si="48"/>
        <v>2095104</v>
      </c>
      <c r="H89" s="11">
        <f t="shared" si="58"/>
        <v>2.3865163734115348E-3</v>
      </c>
      <c r="I89" s="12">
        <f t="shared" si="49"/>
        <v>4194304</v>
      </c>
      <c r="J89" s="27">
        <f t="shared" si="57"/>
        <v>1.9788742065429688E-3</v>
      </c>
      <c r="K89" s="25">
        <f t="shared" si="54"/>
        <v>505.33783132530118</v>
      </c>
      <c r="L89" s="35">
        <f t="shared" si="51"/>
        <v>9.8943710327148438E-4</v>
      </c>
      <c r="M89" s="34">
        <f t="shared" si="55"/>
        <v>1.9788742065429688E-4</v>
      </c>
      <c r="N89" s="24"/>
    </row>
    <row r="90" spans="2:14" x14ac:dyDescent="0.25">
      <c r="B90" s="43" t="s">
        <v>14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47"/>
    </row>
    <row r="91" spans="2:14" x14ac:dyDescent="0.25">
      <c r="B91" s="44" t="s">
        <v>7</v>
      </c>
      <c r="C91" s="37"/>
      <c r="D91" s="37"/>
      <c r="E91" s="38"/>
      <c r="F91" s="38"/>
      <c r="G91" s="38"/>
      <c r="H91" s="38"/>
      <c r="I91" s="38"/>
      <c r="J91" s="39"/>
      <c r="K91" s="38"/>
      <c r="L91" s="38"/>
      <c r="M91" s="48"/>
    </row>
    <row r="92" spans="2:14" x14ac:dyDescent="0.25">
      <c r="B92" s="45"/>
      <c r="C92" s="38"/>
      <c r="D92" s="38"/>
      <c r="E92" s="38"/>
      <c r="F92" s="38"/>
      <c r="G92" s="38"/>
      <c r="H92" s="37"/>
      <c r="I92" s="38"/>
      <c r="J92" s="39"/>
      <c r="K92" s="38"/>
      <c r="L92" s="38"/>
      <c r="M92" s="48"/>
    </row>
    <row r="93" spans="2:14" ht="15.75" x14ac:dyDescent="0.25">
      <c r="B93" s="45" t="s">
        <v>26</v>
      </c>
      <c r="C93" s="38"/>
      <c r="D93" s="38"/>
      <c r="E93" s="38"/>
      <c r="F93" s="38"/>
      <c r="G93" s="38"/>
      <c r="H93" s="38"/>
      <c r="I93" s="8"/>
      <c r="J93" s="37" t="s">
        <v>8</v>
      </c>
      <c r="K93" s="38"/>
      <c r="L93" s="38"/>
      <c r="M93" s="48"/>
    </row>
    <row r="94" spans="2:14" x14ac:dyDescent="0.25">
      <c r="B94" s="45" t="s">
        <v>9</v>
      </c>
      <c r="C94" s="38"/>
      <c r="D94" s="38"/>
      <c r="E94" s="37" t="s">
        <v>10</v>
      </c>
      <c r="F94" s="37"/>
      <c r="G94" s="38"/>
      <c r="H94" s="38"/>
      <c r="I94" s="38"/>
      <c r="J94" s="39"/>
      <c r="K94" s="38"/>
      <c r="L94" s="38"/>
      <c r="M94" s="48"/>
    </row>
    <row r="95" spans="2:14" x14ac:dyDescent="0.25">
      <c r="B95" s="45" t="s">
        <v>9</v>
      </c>
      <c r="C95" s="38"/>
      <c r="D95" s="38"/>
      <c r="E95" s="37" t="s">
        <v>11</v>
      </c>
      <c r="F95" s="37"/>
      <c r="G95" s="38"/>
      <c r="H95" s="38"/>
      <c r="I95" s="38"/>
      <c r="J95" s="39"/>
      <c r="K95" s="38"/>
      <c r="L95" s="38"/>
      <c r="M95" s="48"/>
    </row>
    <row r="96" spans="2:14" ht="15.75" x14ac:dyDescent="0.25">
      <c r="B96" s="46" t="s">
        <v>27</v>
      </c>
      <c r="C96" s="40"/>
      <c r="D96" s="40"/>
      <c r="E96" s="40"/>
      <c r="F96" s="40"/>
      <c r="G96" s="41"/>
      <c r="H96" s="41"/>
      <c r="I96" s="41"/>
      <c r="J96" s="42" t="s">
        <v>16</v>
      </c>
      <c r="K96" s="41"/>
      <c r="L96" s="41"/>
      <c r="M96" s="49"/>
    </row>
    <row r="100" spans="6:6" ht="15.75" thickBot="1" x14ac:dyDescent="0.3"/>
    <row r="101" spans="6:6" x14ac:dyDescent="0.25">
      <c r="F101" s="91" t="s">
        <v>37</v>
      </c>
    </row>
    <row r="102" spans="6:6" x14ac:dyDescent="0.25">
      <c r="F102" s="92"/>
    </row>
    <row r="103" spans="6:6" ht="108" customHeight="1" thickBot="1" x14ac:dyDescent="0.3">
      <c r="F103" s="93"/>
    </row>
  </sheetData>
  <mergeCells count="11">
    <mergeCell ref="B2:M2"/>
    <mergeCell ref="M3:M4"/>
    <mergeCell ref="F3:F5"/>
    <mergeCell ref="F101:F103"/>
    <mergeCell ref="B6:C8"/>
    <mergeCell ref="B18:C20"/>
    <mergeCell ref="B30:C32"/>
    <mergeCell ref="B42:C44"/>
    <mergeCell ref="B54:C56"/>
    <mergeCell ref="B66:C68"/>
    <mergeCell ref="B78:C80"/>
  </mergeCells>
  <hyperlinks>
    <hyperlink ref="B91" r:id="rId1"/>
    <hyperlink ref="J93" r:id="rId2"/>
    <hyperlink ref="E94" r:id="rId3"/>
    <hyperlink ref="E95" r:id="rId4"/>
    <hyperlink ref="J96" r:id="rId5"/>
    <hyperlink ref="G1" r:id="rId6"/>
  </hyperlinks>
  <pageMargins left="0.7" right="0.7" top="0.75" bottom="0.75" header="0.3" footer="0.3"/>
  <pageSetup orientation="portrait" horizontalDpi="300" verticalDpi="3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2018-11-01T08:21:43Z</dcterms:modified>
</cp:coreProperties>
</file>