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ori_\Downloads\sekalaista\"/>
    </mc:Choice>
  </mc:AlternateContent>
  <xr:revisionPtr revIDLastSave="0" documentId="13_ncr:1_{62C065AC-3BD4-4C55-8848-FF1C5A7724E3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Season 3" sheetId="6" r:id="rId1"/>
    <sheet name="Season 2" sheetId="5" r:id="rId2"/>
    <sheet name="Season 1" sheetId="3" r:id="rId3"/>
    <sheet name="Valmis Pohja" sheetId="4" r:id="rId4"/>
    <sheet name="template" sheetId="2" r:id="rId5"/>
  </sheets>
  <definedNames>
    <definedName name="_xlnm._FilterDatabase" localSheetId="1" hidden="1">'Season 2'!$Q$31:$Q$31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" i="6" l="1"/>
  <c r="A25" i="2"/>
  <c r="A25" i="4"/>
  <c r="M1" i="6"/>
  <c r="P8" i="4"/>
  <c r="P5" i="4"/>
  <c r="P6" i="4"/>
  <c r="P7" i="4"/>
  <c r="P9" i="4"/>
  <c r="P10" i="4"/>
  <c r="P11" i="4"/>
  <c r="P5" i="6"/>
  <c r="P15" i="4"/>
  <c r="L1" i="2"/>
  <c r="L1" i="5"/>
  <c r="P24" i="4"/>
  <c r="P12" i="4"/>
  <c r="P13" i="4"/>
  <c r="P14" i="4"/>
  <c r="P16" i="4"/>
  <c r="P17" i="4"/>
  <c r="P18" i="4"/>
  <c r="P19" i="4"/>
  <c r="P20" i="4"/>
  <c r="P21" i="4"/>
  <c r="P22" i="4"/>
  <c r="P23" i="4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9" i="6"/>
  <c r="B26" i="6"/>
  <c r="B25" i="6"/>
  <c r="G29" i="5"/>
  <c r="N1" i="5"/>
  <c r="B54" i="6"/>
  <c r="B49" i="6"/>
  <c r="W46" i="6"/>
  <c r="W45" i="6"/>
  <c r="W44" i="6"/>
  <c r="W43" i="6"/>
  <c r="W42" i="6"/>
  <c r="W41" i="6"/>
  <c r="W40" i="6"/>
  <c r="W39" i="6"/>
  <c r="W38" i="6"/>
  <c r="W37" i="6"/>
  <c r="W36" i="6"/>
  <c r="W35" i="6"/>
  <c r="W34" i="6"/>
  <c r="W33" i="6"/>
  <c r="W32" i="6"/>
  <c r="J32" i="6"/>
  <c r="W31" i="6"/>
  <c r="W30" i="6"/>
  <c r="W29" i="6"/>
  <c r="W28" i="6"/>
  <c r="Q28" i="6"/>
  <c r="O28" i="6"/>
  <c r="N28" i="6"/>
  <c r="M28" i="6"/>
  <c r="L28" i="6"/>
  <c r="A28" i="6" s="1"/>
  <c r="K28" i="6"/>
  <c r="J28" i="6"/>
  <c r="I28" i="6"/>
  <c r="H28" i="6"/>
  <c r="G28" i="6"/>
  <c r="F28" i="6"/>
  <c r="E28" i="6"/>
  <c r="D28" i="6"/>
  <c r="C28" i="6"/>
  <c r="B28" i="6"/>
  <c r="W27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AE24" i="6" a="1"/>
  <c r="AE24" i="6" s="1"/>
  <c r="AD24" i="6" a="1"/>
  <c r="AD24" i="6" s="1"/>
  <c r="AC24" i="6" a="1"/>
  <c r="AC24" i="6" s="1"/>
  <c r="AB24" i="6" a="1"/>
  <c r="AB24" i="6" s="1"/>
  <c r="AA24" i="6" a="1"/>
  <c r="AA24" i="6" s="1"/>
  <c r="Z24" i="6" a="1"/>
  <c r="Z24" i="6" s="1"/>
  <c r="Y24" i="6" a="1"/>
  <c r="Y24" i="6" s="1"/>
  <c r="X24" i="6" a="1"/>
  <c r="X24" i="6" s="1"/>
  <c r="W24" i="6" a="1"/>
  <c r="W24" i="6" s="1"/>
  <c r="V24" i="6" a="1"/>
  <c r="V24" i="6" s="1"/>
  <c r="U24" i="6" a="1"/>
  <c r="U24" i="6" s="1"/>
  <c r="T24" i="6" a="1"/>
  <c r="T24" i="6" s="1"/>
  <c r="S24" i="6" a="1"/>
  <c r="S24" i="6" s="1"/>
  <c r="R24" i="6" a="1"/>
  <c r="R24" i="6" s="1"/>
  <c r="AE23" i="6" a="1"/>
  <c r="AE23" i="6" s="1"/>
  <c r="AD23" i="6" a="1"/>
  <c r="AD23" i="6" s="1"/>
  <c r="AC23" i="6" a="1"/>
  <c r="AC23" i="6" s="1"/>
  <c r="AB23" i="6" a="1"/>
  <c r="AB23" i="6" s="1"/>
  <c r="AA23" i="6" a="1"/>
  <c r="AA23" i="6" s="1"/>
  <c r="Z23" i="6" a="1"/>
  <c r="Z23" i="6" s="1"/>
  <c r="Y23" i="6" a="1"/>
  <c r="Y23" i="6" s="1"/>
  <c r="X23" i="6" a="1"/>
  <c r="X23" i="6" s="1"/>
  <c r="W23" i="6" a="1"/>
  <c r="W23" i="6" s="1"/>
  <c r="V23" i="6" a="1"/>
  <c r="V23" i="6" s="1"/>
  <c r="U23" i="6" a="1"/>
  <c r="U23" i="6" s="1"/>
  <c r="T23" i="6" a="1"/>
  <c r="T23" i="6" s="1"/>
  <c r="S23" i="6" a="1"/>
  <c r="S23" i="6" s="1"/>
  <c r="R23" i="6" a="1"/>
  <c r="R23" i="6" s="1"/>
  <c r="AE22" i="6" a="1"/>
  <c r="AE22" i="6" s="1"/>
  <c r="AD22" i="6" a="1"/>
  <c r="AD22" i="6" s="1"/>
  <c r="AC22" i="6" a="1"/>
  <c r="AC22" i="6" s="1"/>
  <c r="AB22" i="6" a="1"/>
  <c r="AB22" i="6" s="1"/>
  <c r="AA22" i="6" a="1"/>
  <c r="AA22" i="6" s="1"/>
  <c r="Z22" i="6" a="1"/>
  <c r="Z22" i="6" s="1"/>
  <c r="Y22" i="6" a="1"/>
  <c r="Y22" i="6" s="1"/>
  <c r="X22" i="6" a="1"/>
  <c r="X22" i="6" s="1"/>
  <c r="W22" i="6" a="1"/>
  <c r="W22" i="6" s="1"/>
  <c r="V22" i="6" a="1"/>
  <c r="V22" i="6" s="1"/>
  <c r="U22" i="6" a="1"/>
  <c r="U22" i="6" s="1"/>
  <c r="T22" i="6" a="1"/>
  <c r="T22" i="6" s="1"/>
  <c r="S22" i="6" a="1"/>
  <c r="S22" i="6" s="1"/>
  <c r="R22" i="6" a="1"/>
  <c r="R22" i="6" s="1"/>
  <c r="AE21" i="6" a="1"/>
  <c r="AE21" i="6" s="1"/>
  <c r="AD21" i="6" a="1"/>
  <c r="AD21" i="6" s="1"/>
  <c r="AC21" i="6" a="1"/>
  <c r="AC21" i="6" s="1"/>
  <c r="AB21" i="6" a="1"/>
  <c r="AB21" i="6" s="1"/>
  <c r="AA21" i="6" a="1"/>
  <c r="AA21" i="6" s="1"/>
  <c r="Z21" i="6" a="1"/>
  <c r="Z21" i="6" s="1"/>
  <c r="Y21" i="6" a="1"/>
  <c r="Y21" i="6" s="1"/>
  <c r="X21" i="6" a="1"/>
  <c r="X21" i="6" s="1"/>
  <c r="W21" i="6" a="1"/>
  <c r="W21" i="6" s="1"/>
  <c r="V21" i="6" a="1"/>
  <c r="V21" i="6" s="1"/>
  <c r="U21" i="6" a="1"/>
  <c r="U21" i="6" s="1"/>
  <c r="T21" i="6" a="1"/>
  <c r="T21" i="6" s="1"/>
  <c r="S21" i="6" a="1"/>
  <c r="S21" i="6" s="1"/>
  <c r="R21" i="6" a="1"/>
  <c r="R21" i="6" s="1"/>
  <c r="AE20" i="6" a="1"/>
  <c r="AE20" i="6" s="1"/>
  <c r="AD20" i="6" a="1"/>
  <c r="AD20" i="6" s="1"/>
  <c r="AC20" i="6" a="1"/>
  <c r="AC20" i="6" s="1"/>
  <c r="AB20" i="6" a="1"/>
  <c r="AB20" i="6" s="1"/>
  <c r="AA20" i="6" a="1"/>
  <c r="AA20" i="6" s="1"/>
  <c r="Z20" i="6" a="1"/>
  <c r="Z20" i="6" s="1"/>
  <c r="Y20" i="6" a="1"/>
  <c r="Y20" i="6" s="1"/>
  <c r="X20" i="6" a="1"/>
  <c r="X20" i="6" s="1"/>
  <c r="W20" i="6" a="1"/>
  <c r="W20" i="6" s="1"/>
  <c r="V20" i="6" a="1"/>
  <c r="V20" i="6" s="1"/>
  <c r="U20" i="6" a="1"/>
  <c r="U20" i="6" s="1"/>
  <c r="T20" i="6" a="1"/>
  <c r="T20" i="6" s="1"/>
  <c r="S20" i="6" a="1"/>
  <c r="S20" i="6" s="1"/>
  <c r="R20" i="6" a="1"/>
  <c r="R20" i="6" s="1"/>
  <c r="AE19" i="6" a="1"/>
  <c r="AE19" i="6" s="1"/>
  <c r="AD19" i="6" a="1"/>
  <c r="AD19" i="6" s="1"/>
  <c r="AC19" i="6" a="1"/>
  <c r="AC19" i="6" s="1"/>
  <c r="AB19" i="6" a="1"/>
  <c r="AB19" i="6" s="1"/>
  <c r="AA19" i="6" a="1"/>
  <c r="AA19" i="6" s="1"/>
  <c r="Z19" i="6" a="1"/>
  <c r="Z19" i="6" s="1"/>
  <c r="Y19" i="6" a="1"/>
  <c r="Y19" i="6" s="1"/>
  <c r="X19" i="6" a="1"/>
  <c r="X19" i="6" s="1"/>
  <c r="W19" i="6" a="1"/>
  <c r="W19" i="6" s="1"/>
  <c r="V19" i="6" a="1"/>
  <c r="V19" i="6" s="1"/>
  <c r="U19" i="6" a="1"/>
  <c r="U19" i="6" s="1"/>
  <c r="T19" i="6" a="1"/>
  <c r="T19" i="6" s="1"/>
  <c r="S19" i="6" a="1"/>
  <c r="S19" i="6" s="1"/>
  <c r="R19" i="6" a="1"/>
  <c r="R19" i="6" s="1"/>
  <c r="AE18" i="6" a="1"/>
  <c r="AE18" i="6" s="1"/>
  <c r="AD18" i="6" a="1"/>
  <c r="AD18" i="6" s="1"/>
  <c r="AC18" i="6" a="1"/>
  <c r="AC18" i="6" s="1"/>
  <c r="AB18" i="6" a="1"/>
  <c r="AB18" i="6" s="1"/>
  <c r="AA18" i="6" a="1"/>
  <c r="AA18" i="6" s="1"/>
  <c r="Z18" i="6" a="1"/>
  <c r="Z18" i="6" s="1"/>
  <c r="Y18" i="6" a="1"/>
  <c r="Y18" i="6" s="1"/>
  <c r="X18" i="6" a="1"/>
  <c r="X18" i="6" s="1"/>
  <c r="W18" i="6" a="1"/>
  <c r="W18" i="6" s="1"/>
  <c r="V18" i="6" a="1"/>
  <c r="V18" i="6" s="1"/>
  <c r="U18" i="6" a="1"/>
  <c r="U18" i="6" s="1"/>
  <c r="T18" i="6" a="1"/>
  <c r="T18" i="6" s="1"/>
  <c r="S18" i="6" a="1"/>
  <c r="S18" i="6" s="1"/>
  <c r="R18" i="6" a="1"/>
  <c r="R18" i="6" s="1"/>
  <c r="AE17" i="6" a="1"/>
  <c r="AE17" i="6" s="1"/>
  <c r="AD17" i="6" a="1"/>
  <c r="AD17" i="6" s="1"/>
  <c r="AC17" i="6" a="1"/>
  <c r="AC17" i="6" s="1"/>
  <c r="AB17" i="6" a="1"/>
  <c r="AB17" i="6" s="1"/>
  <c r="AA17" i="6" a="1"/>
  <c r="AA17" i="6" s="1"/>
  <c r="Z17" i="6" a="1"/>
  <c r="Z17" i="6" s="1"/>
  <c r="Y17" i="6" a="1"/>
  <c r="Y17" i="6" s="1"/>
  <c r="X17" i="6" a="1"/>
  <c r="X17" i="6" s="1"/>
  <c r="W17" i="6" a="1"/>
  <c r="W17" i="6" s="1"/>
  <c r="V17" i="6" a="1"/>
  <c r="V17" i="6" s="1"/>
  <c r="U17" i="6" a="1"/>
  <c r="U17" i="6" s="1"/>
  <c r="T17" i="6" a="1"/>
  <c r="T17" i="6" s="1"/>
  <c r="S17" i="6" a="1"/>
  <c r="S17" i="6" s="1"/>
  <c r="R17" i="6" a="1"/>
  <c r="R17" i="6" s="1"/>
  <c r="AE16" i="6" a="1"/>
  <c r="AE16" i="6" s="1"/>
  <c r="AD16" i="6" a="1"/>
  <c r="AD16" i="6" s="1"/>
  <c r="AC16" i="6" a="1"/>
  <c r="AC16" i="6" s="1"/>
  <c r="AB16" i="6" a="1"/>
  <c r="AB16" i="6" s="1"/>
  <c r="AA16" i="6" a="1"/>
  <c r="AA16" i="6" s="1"/>
  <c r="Z16" i="6" a="1"/>
  <c r="Z16" i="6" s="1"/>
  <c r="Y16" i="6" a="1"/>
  <c r="Y16" i="6" s="1"/>
  <c r="X16" i="6" a="1"/>
  <c r="X16" i="6" s="1"/>
  <c r="W16" i="6" a="1"/>
  <c r="W16" i="6" s="1"/>
  <c r="V16" i="6" a="1"/>
  <c r="V16" i="6" s="1"/>
  <c r="U16" i="6" a="1"/>
  <c r="U16" i="6" s="1"/>
  <c r="T16" i="6" a="1"/>
  <c r="T16" i="6" s="1"/>
  <c r="S16" i="6" a="1"/>
  <c r="S16" i="6" s="1"/>
  <c r="R16" i="6" a="1"/>
  <c r="R16" i="6" s="1"/>
  <c r="AE15" i="6" a="1"/>
  <c r="AE15" i="6" s="1"/>
  <c r="AD15" i="6" a="1"/>
  <c r="AD15" i="6" s="1"/>
  <c r="AC15" i="6" a="1"/>
  <c r="AC15" i="6" s="1"/>
  <c r="AB15" i="6" a="1"/>
  <c r="AB15" i="6" s="1"/>
  <c r="AA15" i="6" a="1"/>
  <c r="AA15" i="6" s="1"/>
  <c r="Z15" i="6" a="1"/>
  <c r="Z15" i="6" s="1"/>
  <c r="Y15" i="6" a="1"/>
  <c r="Y15" i="6" s="1"/>
  <c r="X15" i="6" a="1"/>
  <c r="X15" i="6" s="1"/>
  <c r="W15" i="6" a="1"/>
  <c r="W15" i="6" s="1"/>
  <c r="V15" i="6" a="1"/>
  <c r="V15" i="6" s="1"/>
  <c r="U15" i="6" a="1"/>
  <c r="U15" i="6" s="1"/>
  <c r="T15" i="6" a="1"/>
  <c r="T15" i="6" s="1"/>
  <c r="S15" i="6" a="1"/>
  <c r="S15" i="6" s="1"/>
  <c r="R15" i="6" a="1"/>
  <c r="R15" i="6" s="1"/>
  <c r="AE14" i="6" a="1"/>
  <c r="AE14" i="6" s="1"/>
  <c r="AD14" i="6" a="1"/>
  <c r="AD14" i="6" s="1"/>
  <c r="AC14" i="6" a="1"/>
  <c r="AC14" i="6" s="1"/>
  <c r="AB14" i="6" a="1"/>
  <c r="AB14" i="6" s="1"/>
  <c r="AA14" i="6" a="1"/>
  <c r="AA14" i="6" s="1"/>
  <c r="Z14" i="6" a="1"/>
  <c r="Z14" i="6" s="1"/>
  <c r="Y14" i="6" a="1"/>
  <c r="Y14" i="6" s="1"/>
  <c r="X14" i="6" a="1"/>
  <c r="X14" i="6" s="1"/>
  <c r="W14" i="6" a="1"/>
  <c r="W14" i="6" s="1"/>
  <c r="V14" i="6" a="1"/>
  <c r="V14" i="6" s="1"/>
  <c r="U14" i="6" a="1"/>
  <c r="U14" i="6" s="1"/>
  <c r="T14" i="6" a="1"/>
  <c r="T14" i="6" s="1"/>
  <c r="S14" i="6" a="1"/>
  <c r="S14" i="6" s="1"/>
  <c r="R14" i="6" a="1"/>
  <c r="R14" i="6" s="1"/>
  <c r="AE13" i="6" a="1"/>
  <c r="AE13" i="6" s="1"/>
  <c r="AD13" i="6" a="1"/>
  <c r="AD13" i="6" s="1"/>
  <c r="AC13" i="6" a="1"/>
  <c r="AC13" i="6" s="1"/>
  <c r="AB13" i="6" a="1"/>
  <c r="AB13" i="6" s="1"/>
  <c r="AA13" i="6" a="1"/>
  <c r="AA13" i="6" s="1"/>
  <c r="Z13" i="6" a="1"/>
  <c r="Z13" i="6" s="1"/>
  <c r="Y13" i="6" a="1"/>
  <c r="Y13" i="6" s="1"/>
  <c r="X13" i="6" a="1"/>
  <c r="X13" i="6" s="1"/>
  <c r="W13" i="6" a="1"/>
  <c r="W13" i="6" s="1"/>
  <c r="V13" i="6" a="1"/>
  <c r="V13" i="6" s="1"/>
  <c r="U13" i="6" a="1"/>
  <c r="U13" i="6" s="1"/>
  <c r="T13" i="6" a="1"/>
  <c r="T13" i="6" s="1"/>
  <c r="S13" i="6" a="1"/>
  <c r="S13" i="6" s="1"/>
  <c r="R13" i="6" a="1"/>
  <c r="R13" i="6" s="1"/>
  <c r="AE12" i="6" a="1"/>
  <c r="AE12" i="6" s="1"/>
  <c r="AD12" i="6" a="1"/>
  <c r="AD12" i="6" s="1"/>
  <c r="AC12" i="6" a="1"/>
  <c r="AC12" i="6" s="1"/>
  <c r="AB12" i="6" a="1"/>
  <c r="AB12" i="6" s="1"/>
  <c r="AA12" i="6" a="1"/>
  <c r="AA12" i="6" s="1"/>
  <c r="Z12" i="6" a="1"/>
  <c r="Z12" i="6" s="1"/>
  <c r="Y12" i="6" a="1"/>
  <c r="Y12" i="6" s="1"/>
  <c r="X12" i="6" a="1"/>
  <c r="X12" i="6" s="1"/>
  <c r="W12" i="6" a="1"/>
  <c r="W12" i="6" s="1"/>
  <c r="V12" i="6" a="1"/>
  <c r="V12" i="6" s="1"/>
  <c r="U12" i="6" a="1"/>
  <c r="U12" i="6" s="1"/>
  <c r="T12" i="6" a="1"/>
  <c r="T12" i="6" s="1"/>
  <c r="S12" i="6" a="1"/>
  <c r="S12" i="6" s="1"/>
  <c r="R12" i="6" a="1"/>
  <c r="R12" i="6" s="1"/>
  <c r="AE11" i="6" a="1"/>
  <c r="AE11" i="6" s="1"/>
  <c r="AD11" i="6" a="1"/>
  <c r="AD11" i="6" s="1"/>
  <c r="AC11" i="6" a="1"/>
  <c r="AC11" i="6" s="1"/>
  <c r="AB11" i="6" a="1"/>
  <c r="AB11" i="6" s="1"/>
  <c r="AA11" i="6" a="1"/>
  <c r="AA11" i="6" s="1"/>
  <c r="Z11" i="6" a="1"/>
  <c r="Z11" i="6" s="1"/>
  <c r="Y11" i="6" a="1"/>
  <c r="Y11" i="6" s="1"/>
  <c r="X11" i="6" a="1"/>
  <c r="X11" i="6" s="1"/>
  <c r="W11" i="6" a="1"/>
  <c r="W11" i="6" s="1"/>
  <c r="V11" i="6" a="1"/>
  <c r="V11" i="6" s="1"/>
  <c r="U11" i="6" a="1"/>
  <c r="U11" i="6" s="1"/>
  <c r="T11" i="6" a="1"/>
  <c r="T11" i="6" s="1"/>
  <c r="S11" i="6" a="1"/>
  <c r="S11" i="6" s="1"/>
  <c r="R11" i="6" a="1"/>
  <c r="R11" i="6" s="1"/>
  <c r="AE10" i="6" a="1"/>
  <c r="AE10" i="6" s="1"/>
  <c r="AD10" i="6" a="1"/>
  <c r="AD10" i="6" s="1"/>
  <c r="AC10" i="6" a="1"/>
  <c r="AC10" i="6" s="1"/>
  <c r="AB10" i="6" a="1"/>
  <c r="AB10" i="6" s="1"/>
  <c r="AA10" i="6" a="1"/>
  <c r="AA10" i="6" s="1"/>
  <c r="Z10" i="6" a="1"/>
  <c r="Z10" i="6" s="1"/>
  <c r="Y10" i="6" a="1"/>
  <c r="Y10" i="6" s="1"/>
  <c r="X10" i="6" a="1"/>
  <c r="X10" i="6" s="1"/>
  <c r="W10" i="6" a="1"/>
  <c r="W10" i="6" s="1"/>
  <c r="V10" i="6" a="1"/>
  <c r="V10" i="6" s="1"/>
  <c r="U10" i="6" a="1"/>
  <c r="U10" i="6" s="1"/>
  <c r="T10" i="6" a="1"/>
  <c r="T10" i="6" s="1"/>
  <c r="S10" i="6" a="1"/>
  <c r="S10" i="6" s="1"/>
  <c r="R10" i="6" a="1"/>
  <c r="R10" i="6" s="1"/>
  <c r="AE9" i="6" a="1"/>
  <c r="AE9" i="6" s="1"/>
  <c r="AD9" i="6" a="1"/>
  <c r="AD9" i="6" s="1"/>
  <c r="AC9" i="6" a="1"/>
  <c r="AC9" i="6" s="1"/>
  <c r="AB9" i="6" a="1"/>
  <c r="AB9" i="6" s="1"/>
  <c r="AA9" i="6" a="1"/>
  <c r="AA9" i="6" s="1"/>
  <c r="Z9" i="6" a="1"/>
  <c r="Z9" i="6" s="1"/>
  <c r="Y9" i="6" a="1"/>
  <c r="Y9" i="6" s="1"/>
  <c r="X9" i="6" a="1"/>
  <c r="X9" i="6" s="1"/>
  <c r="W9" i="6" a="1"/>
  <c r="W9" i="6" s="1"/>
  <c r="V9" i="6" a="1"/>
  <c r="V9" i="6" s="1"/>
  <c r="U9" i="6" a="1"/>
  <c r="U9" i="6" s="1"/>
  <c r="T9" i="6" a="1"/>
  <c r="T9" i="6" s="1"/>
  <c r="S9" i="6" a="1"/>
  <c r="S9" i="6" s="1"/>
  <c r="R9" i="6" a="1"/>
  <c r="R9" i="6" s="1"/>
  <c r="AE8" i="6" a="1"/>
  <c r="AE8" i="6" s="1"/>
  <c r="AD8" i="6" a="1"/>
  <c r="AD8" i="6" s="1"/>
  <c r="AC8" i="6" a="1"/>
  <c r="AC8" i="6" s="1"/>
  <c r="AB8" i="6" a="1"/>
  <c r="AB8" i="6" s="1"/>
  <c r="AA8" i="6" a="1"/>
  <c r="AA8" i="6" s="1"/>
  <c r="Z8" i="6" a="1"/>
  <c r="Z8" i="6" s="1"/>
  <c r="Y8" i="6" a="1"/>
  <c r="Y8" i="6" s="1"/>
  <c r="X8" i="6" a="1"/>
  <c r="X8" i="6" s="1"/>
  <c r="W8" i="6" a="1"/>
  <c r="W8" i="6" s="1"/>
  <c r="V8" i="6" a="1"/>
  <c r="V8" i="6" s="1"/>
  <c r="U8" i="6" a="1"/>
  <c r="U8" i="6" s="1"/>
  <c r="T8" i="6" a="1"/>
  <c r="T8" i="6" s="1"/>
  <c r="S8" i="6" a="1"/>
  <c r="S8" i="6" s="1"/>
  <c r="R8" i="6" a="1"/>
  <c r="R8" i="6" s="1"/>
  <c r="P8" i="6"/>
  <c r="AE7" i="6" a="1"/>
  <c r="AE7" i="6" s="1"/>
  <c r="AD7" i="6" a="1"/>
  <c r="AD7" i="6" s="1"/>
  <c r="AC7" i="6" a="1"/>
  <c r="AC7" i="6" s="1"/>
  <c r="AB7" i="6" a="1"/>
  <c r="AB7" i="6" s="1"/>
  <c r="AA7" i="6" a="1"/>
  <c r="AA7" i="6" s="1"/>
  <c r="Z7" i="6" a="1"/>
  <c r="Z7" i="6" s="1"/>
  <c r="Y7" i="6" a="1"/>
  <c r="Y7" i="6" s="1"/>
  <c r="X7" i="6" a="1"/>
  <c r="X7" i="6" s="1"/>
  <c r="W7" i="6" a="1"/>
  <c r="W7" i="6" s="1"/>
  <c r="V7" i="6" a="1"/>
  <c r="V7" i="6" s="1"/>
  <c r="U7" i="6" a="1"/>
  <c r="U7" i="6" s="1"/>
  <c r="T7" i="6" a="1"/>
  <c r="T7" i="6" s="1"/>
  <c r="S7" i="6" a="1"/>
  <c r="S7" i="6" s="1"/>
  <c r="R7" i="6" a="1"/>
  <c r="R7" i="6" s="1"/>
  <c r="P7" i="6"/>
  <c r="AE6" i="6" a="1"/>
  <c r="AE6" i="6" s="1"/>
  <c r="AD6" i="6" a="1"/>
  <c r="AD6" i="6" s="1"/>
  <c r="AC6" i="6" a="1"/>
  <c r="AC6" i="6" s="1"/>
  <c r="AB6" i="6" a="1"/>
  <c r="AB6" i="6" s="1"/>
  <c r="AA6" i="6" a="1"/>
  <c r="AA6" i="6" s="1"/>
  <c r="Z6" i="6" a="1"/>
  <c r="Z6" i="6" s="1"/>
  <c r="Y6" i="6" a="1"/>
  <c r="Y6" i="6" s="1"/>
  <c r="X6" i="6" a="1"/>
  <c r="X6" i="6" s="1"/>
  <c r="W6" i="6" a="1"/>
  <c r="W6" i="6" s="1"/>
  <c r="V6" i="6" a="1"/>
  <c r="V6" i="6" s="1"/>
  <c r="U6" i="6" a="1"/>
  <c r="U6" i="6" s="1"/>
  <c r="T6" i="6" a="1"/>
  <c r="T6" i="6" s="1"/>
  <c r="S6" i="6" a="1"/>
  <c r="S6" i="6" s="1"/>
  <c r="R6" i="6" a="1"/>
  <c r="R6" i="6" s="1"/>
  <c r="P6" i="6"/>
  <c r="O1" i="6" s="1"/>
  <c r="AE5" i="6" a="1"/>
  <c r="AE5" i="6" s="1"/>
  <c r="AD5" i="6" a="1"/>
  <c r="AD5" i="6" s="1"/>
  <c r="AD4" i="6" s="1"/>
  <c r="AC5" i="6" a="1"/>
  <c r="AC5" i="6" s="1"/>
  <c r="AB5" i="6" a="1"/>
  <c r="AB5" i="6" s="1"/>
  <c r="AA5" i="6" a="1"/>
  <c r="AA5" i="6" s="1"/>
  <c r="AA4" i="6" s="1"/>
  <c r="Z5" i="6" a="1"/>
  <c r="Z5" i="6" s="1"/>
  <c r="Y5" i="6" a="1"/>
  <c r="Y5" i="6" s="1"/>
  <c r="X5" i="6" a="1"/>
  <c r="X5" i="6" s="1"/>
  <c r="X4" i="6" s="1"/>
  <c r="W5" i="6" a="1"/>
  <c r="W5" i="6" s="1"/>
  <c r="V5" i="6" a="1"/>
  <c r="V5" i="6" s="1"/>
  <c r="V4" i="6" s="1"/>
  <c r="U5" i="6" a="1"/>
  <c r="U5" i="6" s="1"/>
  <c r="T5" i="6" a="1"/>
  <c r="T5" i="6" s="1"/>
  <c r="S5" i="6" a="1"/>
  <c r="S5" i="6" s="1"/>
  <c r="S4" i="6" s="1"/>
  <c r="R5" i="6" a="1"/>
  <c r="R5" i="6" s="1"/>
  <c r="AC4" i="6"/>
  <c r="Z4" i="6"/>
  <c r="U4" i="6"/>
  <c r="R4" i="6"/>
  <c r="L1" i="6" l="1"/>
  <c r="E30" i="6"/>
  <c r="A25" i="6"/>
  <c r="T4" i="6"/>
  <c r="W4" i="6"/>
  <c r="Y4" i="6"/>
  <c r="AB4" i="6"/>
  <c r="AE4" i="6"/>
  <c r="A26" i="6"/>
  <c r="AG3" i="6"/>
  <c r="O1" i="4"/>
  <c r="L1" i="4"/>
  <c r="Q27" i="4"/>
  <c r="D1" i="6"/>
  <c r="Q25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P27" i="6"/>
  <c r="Q26" i="6"/>
  <c r="P26" i="6"/>
  <c r="Q27" i="6"/>
  <c r="P25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7" i="6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5" i="2"/>
  <c r="P5" i="5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27" i="4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27" i="2"/>
  <c r="W27" i="5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B26" i="2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B26" i="4"/>
  <c r="B26" i="5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B25" i="2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B25" i="4"/>
  <c r="B25" i="5"/>
  <c r="A27" i="6" a="1"/>
  <c r="AJ3" i="6" l="1"/>
  <c r="D27" i="6" s="1"/>
  <c r="D2" i="6" s="1"/>
  <c r="AR3" i="6"/>
  <c r="L27" i="6" s="1"/>
  <c r="L2" i="6" s="1"/>
  <c r="AI3" i="6"/>
  <c r="C27" i="6" s="1"/>
  <c r="C2" i="6" s="1"/>
  <c r="AQ3" i="6"/>
  <c r="K27" i="6" s="1"/>
  <c r="K2" i="6" s="1"/>
  <c r="O1" i="2"/>
  <c r="Q27" i="2"/>
  <c r="P25" i="2"/>
  <c r="AK3" i="6"/>
  <c r="E27" i="6" s="1"/>
  <c r="E2" i="6" s="1"/>
  <c r="AS3" i="6"/>
  <c r="M27" i="6" s="1"/>
  <c r="M2" i="6" s="1"/>
  <c r="AT3" i="6"/>
  <c r="N27" i="6" s="1"/>
  <c r="N2" i="6" s="1"/>
  <c r="AM3" i="6"/>
  <c r="G27" i="6" s="1"/>
  <c r="G2" i="6" s="1"/>
  <c r="AU3" i="6"/>
  <c r="O27" i="6" s="1"/>
  <c r="O2" i="6" s="1"/>
  <c r="AN3" i="6"/>
  <c r="H27" i="6" s="1"/>
  <c r="H2" i="6" s="1"/>
  <c r="AL3" i="6"/>
  <c r="F27" i="6" s="1"/>
  <c r="F2" i="6" s="1"/>
  <c r="AO3" i="6"/>
  <c r="I27" i="6" s="1"/>
  <c r="I2" i="6" s="1"/>
  <c r="AH3" i="6"/>
  <c r="AP3" i="6"/>
  <c r="J27" i="6" s="1"/>
  <c r="J2" i="6" s="1"/>
  <c r="A27" i="6"/>
  <c r="W46" i="5"/>
  <c r="A25" i="5"/>
  <c r="W45" i="5"/>
  <c r="W44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B27" i="6" l="1"/>
  <c r="B2" i="6" s="1"/>
  <c r="D32" i="6" s="1" a="1"/>
  <c r="W43" i="5"/>
  <c r="X27" i="5" s="1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Z27" i="5"/>
  <c r="AM27" i="5"/>
  <c r="AL27" i="5"/>
  <c r="AK27" i="5"/>
  <c r="AA27" i="5"/>
  <c r="AB27" i="5"/>
  <c r="AC27" i="5"/>
  <c r="AD27" i="5"/>
  <c r="AE27" i="5"/>
  <c r="AF27" i="5"/>
  <c r="AG27" i="5"/>
  <c r="AH27" i="5"/>
  <c r="AI27" i="5"/>
  <c r="AJ27" i="5"/>
  <c r="P28" i="5"/>
  <c r="E40" i="6" l="1"/>
  <c r="D32" i="6"/>
  <c r="E32" i="6" s="1"/>
  <c r="E39" i="6"/>
  <c r="E45" i="6"/>
  <c r="E37" i="6"/>
  <c r="E44" i="6"/>
  <c r="E33" i="6"/>
  <c r="E38" i="6"/>
  <c r="E36" i="6"/>
  <c r="E41" i="6"/>
  <c r="E43" i="6"/>
  <c r="E35" i="6"/>
  <c r="E42" i="6"/>
  <c r="E34" i="6"/>
  <c r="G32" i="6"/>
  <c r="F32" i="6"/>
  <c r="O1" i="5"/>
  <c r="Q27" i="5"/>
  <c r="O24" i="3"/>
  <c r="O25" i="3"/>
  <c r="O26" i="3"/>
  <c r="G34" i="6" l="1"/>
  <c r="F34" i="6"/>
  <c r="G44" i="6"/>
  <c r="F44" i="6"/>
  <c r="G38" i="6"/>
  <c r="F38" i="6"/>
  <c r="G45" i="6"/>
  <c r="F45" i="6"/>
  <c r="G33" i="6"/>
  <c r="F33" i="6"/>
  <c r="F35" i="6"/>
  <c r="G35" i="6"/>
  <c r="G43" i="6"/>
  <c r="F43" i="6"/>
  <c r="F39" i="6"/>
  <c r="G39" i="6"/>
  <c r="G42" i="6"/>
  <c r="F42" i="6"/>
  <c r="F41" i="6"/>
  <c r="G41" i="6"/>
  <c r="G37" i="6"/>
  <c r="F37" i="6"/>
  <c r="R28" i="6"/>
  <c r="C33" i="6" s="1"/>
  <c r="J33" i="6" s="1"/>
  <c r="G36" i="6"/>
  <c r="F36" i="6"/>
  <c r="G40" i="6"/>
  <c r="F40" i="6"/>
  <c r="B49" i="2"/>
  <c r="B49" i="5"/>
  <c r="B49" i="4"/>
  <c r="M1" i="5"/>
  <c r="E30" i="5" s="1"/>
  <c r="M1" i="2"/>
  <c r="M1" i="4"/>
  <c r="K32" i="6" l="1"/>
  <c r="R38" i="6"/>
  <c r="R32" i="6"/>
  <c r="K36" i="6" s="1"/>
  <c r="S28" i="6"/>
  <c r="R35" i="6"/>
  <c r="S35" i="6" s="1"/>
  <c r="Q25" i="5"/>
  <c r="R36" i="6"/>
  <c r="R30" i="6"/>
  <c r="R31" i="6"/>
  <c r="R40" i="6"/>
  <c r="R34" i="6"/>
  <c r="K42" i="6"/>
  <c r="S38" i="6"/>
  <c r="R33" i="6"/>
  <c r="R39" i="6"/>
  <c r="R37" i="6"/>
  <c r="R29" i="6"/>
  <c r="Q25" i="4"/>
  <c r="P26" i="2"/>
  <c r="Q25" i="2"/>
  <c r="D1" i="5"/>
  <c r="Q26" i="5"/>
  <c r="P27" i="2"/>
  <c r="P26" i="4"/>
  <c r="P27" i="4"/>
  <c r="Q26" i="4"/>
  <c r="Q26" i="2"/>
  <c r="K39" i="6" l="1"/>
  <c r="S32" i="6"/>
  <c r="K34" i="6"/>
  <c r="S30" i="6"/>
  <c r="S39" i="6"/>
  <c r="K43" i="6"/>
  <c r="S33" i="6"/>
  <c r="K37" i="6"/>
  <c r="K40" i="6"/>
  <c r="S36" i="6"/>
  <c r="K38" i="6"/>
  <c r="S34" i="6"/>
  <c r="S37" i="6"/>
  <c r="K41" i="6"/>
  <c r="S40" i="6"/>
  <c r="K44" i="6"/>
  <c r="S29" i="6"/>
  <c r="K33" i="6"/>
  <c r="C34" i="6"/>
  <c r="S31" i="6"/>
  <c r="K35" i="6"/>
  <c r="C36" i="6"/>
  <c r="R5" i="5" a="1"/>
  <c r="R5" i="5" s="1"/>
  <c r="J34" i="6" l="1"/>
  <c r="C35" i="6"/>
  <c r="J35" i="6" s="1"/>
  <c r="E30" i="2"/>
  <c r="D1" i="2"/>
  <c r="E30" i="4"/>
  <c r="D1" i="4"/>
  <c r="T29" i="6"/>
  <c r="T28" i="6"/>
  <c r="J36" i="6"/>
  <c r="C37" i="6"/>
  <c r="P28" i="2"/>
  <c r="Q28" i="2"/>
  <c r="Q28" i="4"/>
  <c r="Q28" i="5"/>
  <c r="J37" i="6" l="1"/>
  <c r="C38" i="6"/>
  <c r="AG3" i="5"/>
  <c r="AH4" i="5" s="1"/>
  <c r="L1" i="3"/>
  <c r="B54" i="5"/>
  <c r="E29" i="3"/>
  <c r="R24" i="2" a="1"/>
  <c r="R24" i="2"/>
  <c r="R5" i="2" a="1"/>
  <c r="R5" i="2" s="1"/>
  <c r="O27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L25" i="3"/>
  <c r="L24" i="3"/>
  <c r="L27" i="3"/>
  <c r="N24" i="3"/>
  <c r="N25" i="3"/>
  <c r="N27" i="3"/>
  <c r="J38" i="6" l="1"/>
  <c r="C39" i="6"/>
  <c r="AK4" i="5"/>
  <c r="AS4" i="5"/>
  <c r="AN5" i="5"/>
  <c r="AI6" i="5"/>
  <c r="AQ6" i="5"/>
  <c r="AL7" i="5"/>
  <c r="AT7" i="5"/>
  <c r="AO8" i="5"/>
  <c r="AJ9" i="5"/>
  <c r="AR9" i="5"/>
  <c r="AM10" i="5"/>
  <c r="AU10" i="5"/>
  <c r="AP11" i="5"/>
  <c r="AK12" i="5"/>
  <c r="AS12" i="5"/>
  <c r="AN13" i="5"/>
  <c r="AI14" i="5"/>
  <c r="AQ14" i="5"/>
  <c r="AL15" i="5"/>
  <c r="AT15" i="5"/>
  <c r="AO16" i="5"/>
  <c r="AJ17" i="5"/>
  <c r="AR17" i="5"/>
  <c r="AM18" i="5"/>
  <c r="AU18" i="5"/>
  <c r="AP19" i="5"/>
  <c r="AK20" i="5"/>
  <c r="AS20" i="5"/>
  <c r="AN21" i="5"/>
  <c r="AI22" i="5"/>
  <c r="AQ22" i="5"/>
  <c r="AL23" i="5"/>
  <c r="AT23" i="5"/>
  <c r="AO24" i="5"/>
  <c r="AH6" i="5"/>
  <c r="AH14" i="5"/>
  <c r="AH22" i="5"/>
  <c r="AQ7" i="5"/>
  <c r="AQ15" i="5"/>
  <c r="AT24" i="5"/>
  <c r="AL4" i="5"/>
  <c r="AT4" i="5"/>
  <c r="AO5" i="5"/>
  <c r="AJ6" i="5"/>
  <c r="AR6" i="5"/>
  <c r="AM7" i="5"/>
  <c r="AU7" i="5"/>
  <c r="AP8" i="5"/>
  <c r="AK9" i="5"/>
  <c r="AS9" i="5"/>
  <c r="AN10" i="5"/>
  <c r="AI11" i="5"/>
  <c r="AQ11" i="5"/>
  <c r="AL12" i="5"/>
  <c r="AT12" i="5"/>
  <c r="AO13" i="5"/>
  <c r="AJ14" i="5"/>
  <c r="AR14" i="5"/>
  <c r="AM15" i="5"/>
  <c r="AU15" i="5"/>
  <c r="AP16" i="5"/>
  <c r="AK17" i="5"/>
  <c r="AS17" i="5"/>
  <c r="AN18" i="5"/>
  <c r="AI19" i="5"/>
  <c r="AQ19" i="5"/>
  <c r="AL20" i="5"/>
  <c r="AT20" i="5"/>
  <c r="AO21" i="5"/>
  <c r="AJ22" i="5"/>
  <c r="AR22" i="5"/>
  <c r="AM23" i="5"/>
  <c r="AU23" i="5"/>
  <c r="AP24" i="5"/>
  <c r="AH7" i="5"/>
  <c r="AH15" i="5"/>
  <c r="AH23" i="5"/>
  <c r="AH24" i="5"/>
  <c r="AS5" i="5"/>
  <c r="AR10" i="5"/>
  <c r="AI15" i="5"/>
  <c r="AN22" i="5"/>
  <c r="AM4" i="5"/>
  <c r="AU4" i="5"/>
  <c r="AP5" i="5"/>
  <c r="AK6" i="5"/>
  <c r="AS6" i="5"/>
  <c r="AN7" i="5"/>
  <c r="AI8" i="5"/>
  <c r="AQ8" i="5"/>
  <c r="AL9" i="5"/>
  <c r="AT9" i="5"/>
  <c r="AO10" i="5"/>
  <c r="AJ11" i="5"/>
  <c r="AR11" i="5"/>
  <c r="AM12" i="5"/>
  <c r="AU12" i="5"/>
  <c r="AP13" i="5"/>
  <c r="AK14" i="5"/>
  <c r="AS14" i="5"/>
  <c r="AN15" i="5"/>
  <c r="AI16" i="5"/>
  <c r="AQ16" i="5"/>
  <c r="AL17" i="5"/>
  <c r="AT17" i="5"/>
  <c r="AO18" i="5"/>
  <c r="AJ19" i="5"/>
  <c r="AR19" i="5"/>
  <c r="AM20" i="5"/>
  <c r="AU20" i="5"/>
  <c r="AP21" i="5"/>
  <c r="AK22" i="5"/>
  <c r="AS22" i="5"/>
  <c r="AN23" i="5"/>
  <c r="AI24" i="5"/>
  <c r="AQ24" i="5"/>
  <c r="AH8" i="5"/>
  <c r="AH16" i="5"/>
  <c r="AK5" i="5"/>
  <c r="AT8" i="5"/>
  <c r="AO9" i="5"/>
  <c r="AJ10" i="5"/>
  <c r="AM11" i="5"/>
  <c r="AP12" i="5"/>
  <c r="AL16" i="5"/>
  <c r="AT16" i="5"/>
  <c r="AO17" i="5"/>
  <c r="AM19" i="5"/>
  <c r="AP20" i="5"/>
  <c r="AK21" i="5"/>
  <c r="AS21" i="5"/>
  <c r="AQ23" i="5"/>
  <c r="AH19" i="5"/>
  <c r="AN4" i="5"/>
  <c r="AI5" i="5"/>
  <c r="AQ5" i="5"/>
  <c r="AL6" i="5"/>
  <c r="AT6" i="5"/>
  <c r="AO7" i="5"/>
  <c r="AJ8" i="5"/>
  <c r="AR8" i="5"/>
  <c r="AM9" i="5"/>
  <c r="AU9" i="5"/>
  <c r="AP10" i="5"/>
  <c r="AK11" i="5"/>
  <c r="AS11" i="5"/>
  <c r="AN12" i="5"/>
  <c r="AI13" i="5"/>
  <c r="AQ13" i="5"/>
  <c r="AL14" i="5"/>
  <c r="AT14" i="5"/>
  <c r="AO15" i="5"/>
  <c r="AJ16" i="5"/>
  <c r="AR16" i="5"/>
  <c r="AM17" i="5"/>
  <c r="AU17" i="5"/>
  <c r="AP18" i="5"/>
  <c r="AK19" i="5"/>
  <c r="AS19" i="5"/>
  <c r="AN20" i="5"/>
  <c r="AI21" i="5"/>
  <c r="AQ21" i="5"/>
  <c r="AL22" i="5"/>
  <c r="AT22" i="5"/>
  <c r="AO23" i="5"/>
  <c r="AJ24" i="5"/>
  <c r="AR24" i="5"/>
  <c r="AH9" i="5"/>
  <c r="AH17" i="5"/>
  <c r="AI7" i="5"/>
  <c r="AR18" i="5"/>
  <c r="AO4" i="5"/>
  <c r="AJ5" i="5"/>
  <c r="AR5" i="5"/>
  <c r="AM6" i="5"/>
  <c r="AU6" i="5"/>
  <c r="AP7" i="5"/>
  <c r="AK8" i="5"/>
  <c r="AS8" i="5"/>
  <c r="AN9" i="5"/>
  <c r="AI10" i="5"/>
  <c r="AQ10" i="5"/>
  <c r="AL11" i="5"/>
  <c r="AT11" i="5"/>
  <c r="AO12" i="5"/>
  <c r="AJ13" i="5"/>
  <c r="AR13" i="5"/>
  <c r="AM14" i="5"/>
  <c r="AU14" i="5"/>
  <c r="AP15" i="5"/>
  <c r="AK16" i="5"/>
  <c r="AS16" i="5"/>
  <c r="AN17" i="5"/>
  <c r="AI18" i="5"/>
  <c r="AQ18" i="5"/>
  <c r="AL19" i="5"/>
  <c r="AT19" i="5"/>
  <c r="AO20" i="5"/>
  <c r="AJ21" i="5"/>
  <c r="AR21" i="5"/>
  <c r="AM22" i="5"/>
  <c r="AU22" i="5"/>
  <c r="AP23" i="5"/>
  <c r="AK24" i="5"/>
  <c r="AS24" i="5"/>
  <c r="AH10" i="5"/>
  <c r="AH18" i="5"/>
  <c r="AP4" i="5"/>
  <c r="AU11" i="5"/>
  <c r="AU19" i="5"/>
  <c r="AH11" i="5"/>
  <c r="AK13" i="5"/>
  <c r="AI4" i="5"/>
  <c r="AQ4" i="5"/>
  <c r="AL5" i="5"/>
  <c r="AT5" i="5"/>
  <c r="AO6" i="5"/>
  <c r="AJ7" i="5"/>
  <c r="AR7" i="5"/>
  <c r="AM8" i="5"/>
  <c r="AU8" i="5"/>
  <c r="AP9" i="5"/>
  <c r="AK10" i="5"/>
  <c r="AS10" i="5"/>
  <c r="AN11" i="5"/>
  <c r="AI12" i="5"/>
  <c r="AQ12" i="5"/>
  <c r="AL13" i="5"/>
  <c r="AT13" i="5"/>
  <c r="AO14" i="5"/>
  <c r="AJ15" i="5"/>
  <c r="AR15" i="5"/>
  <c r="AM16" i="5"/>
  <c r="AU16" i="5"/>
  <c r="AP17" i="5"/>
  <c r="AK18" i="5"/>
  <c r="AS18" i="5"/>
  <c r="AN19" i="5"/>
  <c r="AI20" i="5"/>
  <c r="AQ20" i="5"/>
  <c r="AL21" i="5"/>
  <c r="AT21" i="5"/>
  <c r="AO22" i="5"/>
  <c r="AJ23" i="5"/>
  <c r="AR23" i="5"/>
  <c r="AM24" i="5"/>
  <c r="AU24" i="5"/>
  <c r="AH12" i="5"/>
  <c r="AH20" i="5"/>
  <c r="AN6" i="5"/>
  <c r="AS13" i="5"/>
  <c r="AJ18" i="5"/>
  <c r="AL24" i="5"/>
  <c r="AJ4" i="5"/>
  <c r="AR4" i="5"/>
  <c r="AM5" i="5"/>
  <c r="AU5" i="5"/>
  <c r="AP6" i="5"/>
  <c r="AK7" i="5"/>
  <c r="AS7" i="5"/>
  <c r="AN8" i="5"/>
  <c r="AI9" i="5"/>
  <c r="AQ9" i="5"/>
  <c r="AL10" i="5"/>
  <c r="AT10" i="5"/>
  <c r="AO11" i="5"/>
  <c r="AJ12" i="5"/>
  <c r="AR12" i="5"/>
  <c r="AM13" i="5"/>
  <c r="AU13" i="5"/>
  <c r="AP14" i="5"/>
  <c r="AK15" i="5"/>
  <c r="AS15" i="5"/>
  <c r="AN16" i="5"/>
  <c r="AI17" i="5"/>
  <c r="AQ17" i="5"/>
  <c r="AL18" i="5"/>
  <c r="AT18" i="5"/>
  <c r="AO19" i="5"/>
  <c r="AJ20" i="5"/>
  <c r="AR20" i="5"/>
  <c r="AM21" i="5"/>
  <c r="AU21" i="5"/>
  <c r="AP22" i="5"/>
  <c r="AK23" i="5"/>
  <c r="AS23" i="5"/>
  <c r="AN24" i="5"/>
  <c r="AH5" i="5"/>
  <c r="AH13" i="5"/>
  <c r="AH21" i="5"/>
  <c r="AL8" i="5"/>
  <c r="AN14" i="5"/>
  <c r="AI23" i="5"/>
  <c r="X2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P28" i="4"/>
  <c r="J39" i="6" l="1"/>
  <c r="C40" i="6"/>
  <c r="AH3" i="5"/>
  <c r="AM3" i="5"/>
  <c r="G27" i="5" s="1"/>
  <c r="P27" i="5"/>
  <c r="P26" i="5"/>
  <c r="P25" i="4"/>
  <c r="P25" i="5"/>
  <c r="J40" i="6" l="1"/>
  <c r="C41" i="6"/>
  <c r="J32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AE24" i="5" a="1"/>
  <c r="AE24" i="5" s="1"/>
  <c r="AD24" i="5" a="1"/>
  <c r="AD24" i="5" s="1"/>
  <c r="AC24" i="5" a="1"/>
  <c r="AC24" i="5" s="1"/>
  <c r="AB24" i="5" a="1"/>
  <c r="AB24" i="5" s="1"/>
  <c r="AA24" i="5" a="1"/>
  <c r="AA24" i="5" s="1"/>
  <c r="Z24" i="5" a="1"/>
  <c r="Z24" i="5" s="1"/>
  <c r="Y24" i="5" a="1"/>
  <c r="Y24" i="5" s="1"/>
  <c r="X24" i="5" a="1"/>
  <c r="X24" i="5" s="1"/>
  <c r="W24" i="5" a="1"/>
  <c r="W24" i="5" s="1"/>
  <c r="V24" i="5" a="1"/>
  <c r="V24" i="5" s="1"/>
  <c r="U24" i="5" a="1"/>
  <c r="U24" i="5" s="1"/>
  <c r="T24" i="5" a="1"/>
  <c r="T24" i="5" s="1"/>
  <c r="S24" i="5" a="1"/>
  <c r="S24" i="5" s="1"/>
  <c r="R24" i="5" a="1"/>
  <c r="R24" i="5" s="1"/>
  <c r="AE23" i="5" a="1"/>
  <c r="AE23" i="5" s="1"/>
  <c r="AD23" i="5" a="1"/>
  <c r="AD23" i="5" s="1"/>
  <c r="AC23" i="5" a="1"/>
  <c r="AC23" i="5" s="1"/>
  <c r="AB23" i="5" a="1"/>
  <c r="AB23" i="5" s="1"/>
  <c r="AA23" i="5" a="1"/>
  <c r="AA23" i="5" s="1"/>
  <c r="Z23" i="5" a="1"/>
  <c r="Z23" i="5" s="1"/>
  <c r="Y23" i="5" a="1"/>
  <c r="Y23" i="5" s="1"/>
  <c r="X23" i="5" a="1"/>
  <c r="X23" i="5" s="1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AE22" i="5" a="1"/>
  <c r="AE22" i="5" s="1"/>
  <c r="AD22" i="5" a="1"/>
  <c r="AD22" i="5" s="1"/>
  <c r="AC22" i="5" a="1"/>
  <c r="AC22" i="5" s="1"/>
  <c r="AB22" i="5" a="1"/>
  <c r="AB22" i="5" s="1"/>
  <c r="AA22" i="5" a="1"/>
  <c r="AA22" i="5" s="1"/>
  <c r="Z22" i="5" a="1"/>
  <c r="Z22" i="5" s="1"/>
  <c r="Y22" i="5" a="1"/>
  <c r="Y22" i="5" s="1"/>
  <c r="X22" i="5" a="1"/>
  <c r="X22" i="5" s="1"/>
  <c r="W22" i="5" a="1"/>
  <c r="W22" i="5" s="1"/>
  <c r="V22" i="5" a="1"/>
  <c r="V22" i="5" s="1"/>
  <c r="U22" i="5" a="1"/>
  <c r="U22" i="5" s="1"/>
  <c r="T22" i="5" a="1"/>
  <c r="T22" i="5" s="1"/>
  <c r="S22" i="5" a="1"/>
  <c r="S22" i="5" s="1"/>
  <c r="R22" i="5" a="1"/>
  <c r="R22" i="5" s="1"/>
  <c r="AE21" i="5" a="1"/>
  <c r="AE21" i="5" s="1"/>
  <c r="AD21" i="5" a="1"/>
  <c r="AD21" i="5" s="1"/>
  <c r="AC21" i="5" a="1"/>
  <c r="AC21" i="5" s="1"/>
  <c r="AB21" i="5" a="1"/>
  <c r="AB21" i="5" s="1"/>
  <c r="AA21" i="5" a="1"/>
  <c r="AA21" i="5" s="1"/>
  <c r="Z21" i="5" a="1"/>
  <c r="Z21" i="5" s="1"/>
  <c r="Y21" i="5" a="1"/>
  <c r="Y21" i="5" s="1"/>
  <c r="X21" i="5" a="1"/>
  <c r="X21" i="5" s="1"/>
  <c r="W21" i="5" a="1"/>
  <c r="W21" i="5" s="1"/>
  <c r="V21" i="5" a="1"/>
  <c r="V21" i="5" s="1"/>
  <c r="U21" i="5" a="1"/>
  <c r="U21" i="5" s="1"/>
  <c r="T21" i="5" a="1"/>
  <c r="T21" i="5" s="1"/>
  <c r="S21" i="5" a="1"/>
  <c r="S21" i="5" s="1"/>
  <c r="R21" i="5" a="1"/>
  <c r="R21" i="5" s="1"/>
  <c r="AE20" i="5" a="1"/>
  <c r="AE20" i="5" s="1"/>
  <c r="AD20" i="5" a="1"/>
  <c r="AD20" i="5" s="1"/>
  <c r="AC20" i="5" a="1"/>
  <c r="AC20" i="5" s="1"/>
  <c r="AB20" i="5" a="1"/>
  <c r="AB20" i="5" s="1"/>
  <c r="AA20" i="5" a="1"/>
  <c r="AA20" i="5" s="1"/>
  <c r="Z20" i="5" a="1"/>
  <c r="Z20" i="5" s="1"/>
  <c r="Y20" i="5" a="1"/>
  <c r="Y20" i="5" s="1"/>
  <c r="X20" i="5" a="1"/>
  <c r="X20" i="5" s="1"/>
  <c r="W20" i="5" a="1"/>
  <c r="W20" i="5" s="1"/>
  <c r="V20" i="5" a="1"/>
  <c r="V20" i="5" s="1"/>
  <c r="U20" i="5" a="1"/>
  <c r="U20" i="5" s="1"/>
  <c r="T20" i="5" a="1"/>
  <c r="T20" i="5" s="1"/>
  <c r="S20" i="5" a="1"/>
  <c r="S20" i="5" s="1"/>
  <c r="R20" i="5" a="1"/>
  <c r="R20" i="5" s="1"/>
  <c r="AE19" i="5" a="1"/>
  <c r="AE19" i="5" s="1"/>
  <c r="AD19" i="5" a="1"/>
  <c r="AD19" i="5" s="1"/>
  <c r="AC19" i="5" a="1"/>
  <c r="AC19" i="5" s="1"/>
  <c r="AB19" i="5" a="1"/>
  <c r="AB19" i="5" s="1"/>
  <c r="AA19" i="5" a="1"/>
  <c r="AA19" i="5" s="1"/>
  <c r="Z19" i="5" a="1"/>
  <c r="Z19" i="5" s="1"/>
  <c r="Y19" i="5" a="1"/>
  <c r="Y19" i="5" s="1"/>
  <c r="X19" i="5" a="1"/>
  <c r="X19" i="5" s="1"/>
  <c r="W19" i="5" a="1"/>
  <c r="W19" i="5" s="1"/>
  <c r="V19" i="5" a="1"/>
  <c r="V19" i="5" s="1"/>
  <c r="U19" i="5" a="1"/>
  <c r="U19" i="5" s="1"/>
  <c r="T19" i="5" a="1"/>
  <c r="T19" i="5" s="1"/>
  <c r="S19" i="5" a="1"/>
  <c r="S19" i="5" s="1"/>
  <c r="R19" i="5" a="1"/>
  <c r="R19" i="5" s="1"/>
  <c r="AE18" i="5" a="1"/>
  <c r="AE18" i="5" s="1"/>
  <c r="AD18" i="5" a="1"/>
  <c r="AD18" i="5" s="1"/>
  <c r="AC18" i="5" a="1"/>
  <c r="AC18" i="5" s="1"/>
  <c r="AB18" i="5" a="1"/>
  <c r="AB18" i="5" s="1"/>
  <c r="AA18" i="5" a="1"/>
  <c r="AA18" i="5" s="1"/>
  <c r="Z18" i="5" a="1"/>
  <c r="Z18" i="5" s="1"/>
  <c r="Y18" i="5" a="1"/>
  <c r="Y18" i="5" s="1"/>
  <c r="X18" i="5" a="1"/>
  <c r="X18" i="5" s="1"/>
  <c r="W18" i="5" a="1"/>
  <c r="W18" i="5" s="1"/>
  <c r="V18" i="5" a="1"/>
  <c r="V18" i="5" s="1"/>
  <c r="U18" i="5" a="1"/>
  <c r="U18" i="5" s="1"/>
  <c r="T18" i="5" a="1"/>
  <c r="T18" i="5" s="1"/>
  <c r="S18" i="5" a="1"/>
  <c r="S18" i="5" s="1"/>
  <c r="R18" i="5" a="1"/>
  <c r="R18" i="5" s="1"/>
  <c r="AE17" i="5" a="1"/>
  <c r="AE17" i="5" s="1"/>
  <c r="AD17" i="5" a="1"/>
  <c r="AD17" i="5" s="1"/>
  <c r="AC17" i="5" a="1"/>
  <c r="AC17" i="5" s="1"/>
  <c r="AB17" i="5" a="1"/>
  <c r="AB17" i="5" s="1"/>
  <c r="AA17" i="5" a="1"/>
  <c r="AA17" i="5" s="1"/>
  <c r="Z17" i="5" a="1"/>
  <c r="Z17" i="5" s="1"/>
  <c r="Y17" i="5" a="1"/>
  <c r="Y17" i="5" s="1"/>
  <c r="X17" i="5" a="1"/>
  <c r="X17" i="5" s="1"/>
  <c r="W17" i="5" a="1"/>
  <c r="W17" i="5" s="1"/>
  <c r="V17" i="5" a="1"/>
  <c r="V17" i="5" s="1"/>
  <c r="U17" i="5" a="1"/>
  <c r="U17" i="5" s="1"/>
  <c r="T17" i="5" a="1"/>
  <c r="T17" i="5" s="1"/>
  <c r="S17" i="5" a="1"/>
  <c r="S17" i="5" s="1"/>
  <c r="R17" i="5" a="1"/>
  <c r="R17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W16" i="5" a="1"/>
  <c r="W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AE15" i="5" a="1"/>
  <c r="AE15" i="5" s="1"/>
  <c r="AD15" i="5" a="1"/>
  <c r="AD15" i="5" s="1"/>
  <c r="AC15" i="5" a="1"/>
  <c r="AC15" i="5" s="1"/>
  <c r="AB15" i="5" a="1"/>
  <c r="AB15" i="5" s="1"/>
  <c r="AA15" i="5" a="1"/>
  <c r="AA15" i="5" s="1"/>
  <c r="Z15" i="5" a="1"/>
  <c r="Z15" i="5" s="1"/>
  <c r="Y15" i="5" a="1"/>
  <c r="Y15" i="5" s="1"/>
  <c r="X15" i="5" a="1"/>
  <c r="X15" i="5" s="1"/>
  <c r="W15" i="5" a="1"/>
  <c r="W15" i="5" s="1"/>
  <c r="V15" i="5" a="1"/>
  <c r="V15" i="5" s="1"/>
  <c r="U15" i="5" a="1"/>
  <c r="U15" i="5" s="1"/>
  <c r="T15" i="5" a="1"/>
  <c r="T15" i="5" s="1"/>
  <c r="S15" i="5" a="1"/>
  <c r="S15" i="5" s="1"/>
  <c r="R15" i="5" a="1"/>
  <c r="R15" i="5" s="1"/>
  <c r="AE14" i="5" a="1"/>
  <c r="AE14" i="5" s="1"/>
  <c r="AD14" i="5" a="1"/>
  <c r="AD14" i="5" s="1"/>
  <c r="AC14" i="5" a="1"/>
  <c r="AC14" i="5" s="1"/>
  <c r="AB14" i="5" a="1"/>
  <c r="AB14" i="5" s="1"/>
  <c r="AA14" i="5" a="1"/>
  <c r="AA14" i="5" s="1"/>
  <c r="Z14" i="5" a="1"/>
  <c r="Z14" i="5" s="1"/>
  <c r="Y14" i="5" a="1"/>
  <c r="Y14" i="5" s="1"/>
  <c r="X14" i="5" a="1"/>
  <c r="X14" i="5" s="1"/>
  <c r="W14" i="5" a="1"/>
  <c r="W14" i="5" s="1"/>
  <c r="V14" i="5" a="1"/>
  <c r="V14" i="5" s="1"/>
  <c r="U14" i="5" a="1"/>
  <c r="U14" i="5" s="1"/>
  <c r="T14" i="5" a="1"/>
  <c r="T14" i="5" s="1"/>
  <c r="S14" i="5" a="1"/>
  <c r="S14" i="5" s="1"/>
  <c r="R14" i="5" a="1"/>
  <c r="R14" i="5" s="1"/>
  <c r="AE13" i="5" a="1"/>
  <c r="AE13" i="5" s="1"/>
  <c r="AD13" i="5" a="1"/>
  <c r="AD13" i="5" s="1"/>
  <c r="AC13" i="5" a="1"/>
  <c r="AC13" i="5" s="1"/>
  <c r="AB13" i="5" a="1"/>
  <c r="AB13" i="5" s="1"/>
  <c r="AA13" i="5" a="1"/>
  <c r="AA13" i="5" s="1"/>
  <c r="Z13" i="5" a="1"/>
  <c r="Z13" i="5" s="1"/>
  <c r="Y13" i="5" a="1"/>
  <c r="Y13" i="5" s="1"/>
  <c r="X13" i="5" a="1"/>
  <c r="X13" i="5" s="1"/>
  <c r="W13" i="5" a="1"/>
  <c r="W13" i="5" s="1"/>
  <c r="V13" i="5" a="1"/>
  <c r="V13" i="5" s="1"/>
  <c r="U13" i="5" a="1"/>
  <c r="U13" i="5" s="1"/>
  <c r="T13" i="5" a="1"/>
  <c r="T13" i="5" s="1"/>
  <c r="S13" i="5" a="1"/>
  <c r="S13" i="5" s="1"/>
  <c r="R13" i="5" a="1"/>
  <c r="R13" i="5" s="1"/>
  <c r="AE12" i="5" a="1"/>
  <c r="AE12" i="5" s="1"/>
  <c r="AD12" i="5" a="1"/>
  <c r="AD12" i="5" s="1"/>
  <c r="AC12" i="5" a="1"/>
  <c r="AC12" i="5" s="1"/>
  <c r="AB12" i="5" a="1"/>
  <c r="AB12" i="5" s="1"/>
  <c r="AA12" i="5" a="1"/>
  <c r="AA12" i="5" s="1"/>
  <c r="Z12" i="5" a="1"/>
  <c r="Z12" i="5" s="1"/>
  <c r="Y12" i="5" a="1"/>
  <c r="Y12" i="5" s="1"/>
  <c r="X12" i="5" a="1"/>
  <c r="X12" i="5" s="1"/>
  <c r="W12" i="5" a="1"/>
  <c r="W12" i="5" s="1"/>
  <c r="V12" i="5" a="1"/>
  <c r="V12" i="5" s="1"/>
  <c r="U12" i="5" a="1"/>
  <c r="U12" i="5" s="1"/>
  <c r="T12" i="5" a="1"/>
  <c r="T12" i="5" s="1"/>
  <c r="S12" i="5" a="1"/>
  <c r="S12" i="5" s="1"/>
  <c r="R12" i="5" a="1"/>
  <c r="R12" i="5" s="1"/>
  <c r="AE11" i="5" a="1"/>
  <c r="AE11" i="5" s="1"/>
  <c r="AD11" i="5" a="1"/>
  <c r="AD11" i="5" s="1"/>
  <c r="AC11" i="5" a="1"/>
  <c r="AC11" i="5" s="1"/>
  <c r="AB11" i="5" a="1"/>
  <c r="AB11" i="5" s="1"/>
  <c r="AA11" i="5" a="1"/>
  <c r="AA11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AE10" i="5" a="1"/>
  <c r="AE10" i="5" s="1"/>
  <c r="AD10" i="5" a="1"/>
  <c r="AD10" i="5" s="1"/>
  <c r="AC10" i="5" a="1"/>
  <c r="AC10" i="5" s="1"/>
  <c r="AB10" i="5" a="1"/>
  <c r="AB10" i="5" s="1"/>
  <c r="AA10" i="5" a="1"/>
  <c r="AA10" i="5" s="1"/>
  <c r="Z10" i="5" a="1"/>
  <c r="Z10" i="5" s="1"/>
  <c r="Y10" i="5" a="1"/>
  <c r="Y10" i="5" s="1"/>
  <c r="X10" i="5" a="1"/>
  <c r="X10" i="5" s="1"/>
  <c r="W10" i="5" a="1"/>
  <c r="W10" i="5" s="1"/>
  <c r="V10" i="5" a="1"/>
  <c r="V10" i="5" s="1"/>
  <c r="U10" i="5" a="1"/>
  <c r="U10" i="5" s="1"/>
  <c r="T10" i="5" a="1"/>
  <c r="T10" i="5" s="1"/>
  <c r="S10" i="5" a="1"/>
  <c r="S10" i="5" s="1"/>
  <c r="R10" i="5" a="1"/>
  <c r="R10" i="5" s="1"/>
  <c r="AE9" i="5" a="1"/>
  <c r="AE9" i="5" s="1"/>
  <c r="AD9" i="5" a="1"/>
  <c r="AD9" i="5" s="1"/>
  <c r="AC9" i="5" a="1"/>
  <c r="AC9" i="5" s="1"/>
  <c r="AB9" i="5" a="1"/>
  <c r="AB9" i="5" s="1"/>
  <c r="AA9" i="5" a="1"/>
  <c r="AA9" i="5" s="1"/>
  <c r="Z9" i="5" a="1"/>
  <c r="Z9" i="5" s="1"/>
  <c r="Y9" i="5" a="1"/>
  <c r="Y9" i="5" s="1"/>
  <c r="X9" i="5" a="1"/>
  <c r="X9" i="5" s="1"/>
  <c r="W9" i="5" a="1"/>
  <c r="W9" i="5" s="1"/>
  <c r="V9" i="5" a="1"/>
  <c r="V9" i="5" s="1"/>
  <c r="U9" i="5" a="1"/>
  <c r="U9" i="5" s="1"/>
  <c r="T9" i="5" a="1"/>
  <c r="T9" i="5" s="1"/>
  <c r="S9" i="5" a="1"/>
  <c r="S9" i="5" s="1"/>
  <c r="R9" i="5" a="1"/>
  <c r="R9" i="5" s="1"/>
  <c r="AE8" i="5" a="1"/>
  <c r="AE8" i="5" s="1"/>
  <c r="AD8" i="5" a="1"/>
  <c r="AD8" i="5" s="1"/>
  <c r="AC8" i="5" a="1"/>
  <c r="AC8" i="5" s="1"/>
  <c r="AB8" i="5" a="1"/>
  <c r="AB8" i="5" s="1"/>
  <c r="AA8" i="5" a="1"/>
  <c r="AA8" i="5" s="1"/>
  <c r="Z8" i="5" a="1"/>
  <c r="Z8" i="5" s="1"/>
  <c r="Y8" i="5" a="1"/>
  <c r="Y8" i="5" s="1"/>
  <c r="X8" i="5" a="1"/>
  <c r="X8" i="5" s="1"/>
  <c r="W8" i="5" a="1"/>
  <c r="W8" i="5" s="1"/>
  <c r="V8" i="5" a="1"/>
  <c r="V8" i="5" s="1"/>
  <c r="U8" i="5" a="1"/>
  <c r="U8" i="5" s="1"/>
  <c r="T8" i="5" a="1"/>
  <c r="T8" i="5" s="1"/>
  <c r="S8" i="5" a="1"/>
  <c r="S8" i="5" s="1"/>
  <c r="R8" i="5" a="1"/>
  <c r="R8" i="5" s="1"/>
  <c r="AE7" i="5" a="1"/>
  <c r="AE7" i="5" s="1"/>
  <c r="AD7" i="5" a="1"/>
  <c r="AD7" i="5" s="1"/>
  <c r="AC7" i="5" a="1"/>
  <c r="AC7" i="5" s="1"/>
  <c r="AB7" i="5" a="1"/>
  <c r="AB7" i="5" s="1"/>
  <c r="AA7" i="5" a="1"/>
  <c r="AA7" i="5" s="1"/>
  <c r="Z7" i="5" a="1"/>
  <c r="Z7" i="5" s="1"/>
  <c r="Y7" i="5" a="1"/>
  <c r="Y7" i="5" s="1"/>
  <c r="X7" i="5" a="1"/>
  <c r="X7" i="5" s="1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AE6" i="5" a="1"/>
  <c r="AE6" i="5" s="1"/>
  <c r="AD6" i="5" a="1"/>
  <c r="AD6" i="5" s="1"/>
  <c r="AC6" i="5" a="1"/>
  <c r="AC6" i="5" s="1"/>
  <c r="AB6" i="5" a="1"/>
  <c r="AB6" i="5" s="1"/>
  <c r="AA6" i="5" a="1"/>
  <c r="AA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AE5" i="5" a="1"/>
  <c r="AE5" i="5" s="1"/>
  <c r="AD5" i="5" a="1"/>
  <c r="AD5" i="5" s="1"/>
  <c r="AC5" i="5" a="1"/>
  <c r="AC5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B54" i="4"/>
  <c r="J32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A28" i="4" s="1"/>
  <c r="A26" i="4"/>
  <c r="AE24" i="4" a="1"/>
  <c r="AE24" i="4" s="1"/>
  <c r="AD24" i="4" a="1"/>
  <c r="AD24" i="4" s="1"/>
  <c r="AC24" i="4" a="1"/>
  <c r="AC24" i="4" s="1"/>
  <c r="AB24" i="4" a="1"/>
  <c r="AB24" i="4" s="1"/>
  <c r="AA24" i="4" a="1"/>
  <c r="AA24" i="4" s="1"/>
  <c r="Z24" i="4" a="1"/>
  <c r="Z24" i="4" s="1"/>
  <c r="Y24" i="4" a="1"/>
  <c r="Y24" i="4" s="1"/>
  <c r="X24" i="4" a="1"/>
  <c r="X24" i="4" s="1"/>
  <c r="W24" i="4" a="1"/>
  <c r="W24" i="4" s="1"/>
  <c r="V24" i="4" a="1"/>
  <c r="V24" i="4" s="1"/>
  <c r="U24" i="4" a="1"/>
  <c r="U24" i="4" s="1"/>
  <c r="T24" i="4" a="1"/>
  <c r="T24" i="4" s="1"/>
  <c r="S24" i="4" a="1"/>
  <c r="S24" i="4" s="1"/>
  <c r="R24" i="4" a="1"/>
  <c r="R24" i="4" s="1"/>
  <c r="AE23" i="4" a="1"/>
  <c r="AE23" i="4" s="1"/>
  <c r="AD23" i="4" a="1"/>
  <c r="AD23" i="4" s="1"/>
  <c r="AC23" i="4" a="1"/>
  <c r="AC23" i="4" s="1"/>
  <c r="AB23" i="4" a="1"/>
  <c r="AB23" i="4" s="1"/>
  <c r="AA23" i="4" a="1"/>
  <c r="AA23" i="4" s="1"/>
  <c r="Z23" i="4" a="1"/>
  <c r="Z23" i="4" s="1"/>
  <c r="Y23" i="4" a="1"/>
  <c r="Y23" i="4" s="1"/>
  <c r="X23" i="4" a="1"/>
  <c r="X23" i="4" s="1"/>
  <c r="W23" i="4" a="1"/>
  <c r="W23" i="4" s="1"/>
  <c r="V23" i="4" a="1"/>
  <c r="V23" i="4" s="1"/>
  <c r="U23" i="4" a="1"/>
  <c r="U23" i="4" s="1"/>
  <c r="T23" i="4" a="1"/>
  <c r="T23" i="4" s="1"/>
  <c r="S23" i="4" a="1"/>
  <c r="S23" i="4" s="1"/>
  <c r="R23" i="4" a="1"/>
  <c r="R23" i="4" s="1"/>
  <c r="AE22" i="4" a="1"/>
  <c r="AE22" i="4" s="1"/>
  <c r="AD22" i="4" a="1"/>
  <c r="AD22" i="4" s="1"/>
  <c r="AC22" i="4" a="1"/>
  <c r="AC22" i="4" s="1"/>
  <c r="AB22" i="4" a="1"/>
  <c r="AB22" i="4" s="1"/>
  <c r="AA22" i="4" a="1"/>
  <c r="AA22" i="4" s="1"/>
  <c r="Z22" i="4" a="1"/>
  <c r="Z22" i="4" s="1"/>
  <c r="Y22" i="4" a="1"/>
  <c r="Y22" i="4" s="1"/>
  <c r="X22" i="4" a="1"/>
  <c r="X22" i="4" s="1"/>
  <c r="W22" i="4" a="1"/>
  <c r="W22" i="4" s="1"/>
  <c r="V22" i="4" a="1"/>
  <c r="V22" i="4" s="1"/>
  <c r="U22" i="4" a="1"/>
  <c r="U22" i="4" s="1"/>
  <c r="T22" i="4" a="1"/>
  <c r="T22" i="4" s="1"/>
  <c r="S22" i="4" a="1"/>
  <c r="S22" i="4" s="1"/>
  <c r="R22" i="4" a="1"/>
  <c r="R22" i="4" s="1"/>
  <c r="AE21" i="4" a="1"/>
  <c r="AE21" i="4" s="1"/>
  <c r="AD21" i="4" a="1"/>
  <c r="AD21" i="4" s="1"/>
  <c r="AC21" i="4" a="1"/>
  <c r="AC21" i="4" s="1"/>
  <c r="AB21" i="4" a="1"/>
  <c r="AB21" i="4" s="1"/>
  <c r="AA21" i="4" a="1"/>
  <c r="AA21" i="4" s="1"/>
  <c r="Z21" i="4" a="1"/>
  <c r="Z21" i="4" s="1"/>
  <c r="Y21" i="4" a="1"/>
  <c r="Y21" i="4" s="1"/>
  <c r="X21" i="4" a="1"/>
  <c r="X21" i="4" s="1"/>
  <c r="W21" i="4" a="1"/>
  <c r="W21" i="4" s="1"/>
  <c r="V21" i="4" a="1"/>
  <c r="V21" i="4" s="1"/>
  <c r="U21" i="4" a="1"/>
  <c r="U21" i="4" s="1"/>
  <c r="T21" i="4" a="1"/>
  <c r="T21" i="4" s="1"/>
  <c r="S21" i="4" a="1"/>
  <c r="S21" i="4" s="1"/>
  <c r="R21" i="4" a="1"/>
  <c r="R21" i="4" s="1"/>
  <c r="AE20" i="4" a="1"/>
  <c r="AE20" i="4" s="1"/>
  <c r="AD20" i="4" a="1"/>
  <c r="AD20" i="4" s="1"/>
  <c r="AC20" i="4" a="1"/>
  <c r="AC20" i="4" s="1"/>
  <c r="AB20" i="4" a="1"/>
  <c r="AB20" i="4" s="1"/>
  <c r="AA20" i="4" a="1"/>
  <c r="AA20" i="4" s="1"/>
  <c r="Z20" i="4" a="1"/>
  <c r="Z20" i="4" s="1"/>
  <c r="Y20" i="4" a="1"/>
  <c r="Y20" i="4" s="1"/>
  <c r="X20" i="4" a="1"/>
  <c r="X20" i="4" s="1"/>
  <c r="W20" i="4" a="1"/>
  <c r="W20" i="4" s="1"/>
  <c r="V20" i="4" a="1"/>
  <c r="V20" i="4" s="1"/>
  <c r="U20" i="4" a="1"/>
  <c r="U20" i="4" s="1"/>
  <c r="T20" i="4" a="1"/>
  <c r="T20" i="4" s="1"/>
  <c r="S20" i="4" a="1"/>
  <c r="S20" i="4" s="1"/>
  <c r="R20" i="4" a="1"/>
  <c r="R20" i="4" s="1"/>
  <c r="AE19" i="4" a="1"/>
  <c r="AE19" i="4" s="1"/>
  <c r="AD19" i="4" a="1"/>
  <c r="AD19" i="4" s="1"/>
  <c r="AC19" i="4" a="1"/>
  <c r="AC19" i="4" s="1"/>
  <c r="AB19" i="4" a="1"/>
  <c r="AB19" i="4" s="1"/>
  <c r="AA19" i="4" a="1"/>
  <c r="AA19" i="4" s="1"/>
  <c r="Z19" i="4" a="1"/>
  <c r="Z19" i="4" s="1"/>
  <c r="Y19" i="4" a="1"/>
  <c r="Y19" i="4" s="1"/>
  <c r="X19" i="4" a="1"/>
  <c r="X19" i="4" s="1"/>
  <c r="W19" i="4" a="1"/>
  <c r="W19" i="4" s="1"/>
  <c r="V19" i="4" a="1"/>
  <c r="V19" i="4" s="1"/>
  <c r="U19" i="4" a="1"/>
  <c r="U19" i="4" s="1"/>
  <c r="T19" i="4" a="1"/>
  <c r="T19" i="4" s="1"/>
  <c r="S19" i="4" a="1"/>
  <c r="S19" i="4" s="1"/>
  <c r="R19" i="4" a="1"/>
  <c r="R19" i="4" s="1"/>
  <c r="AE18" i="4" a="1"/>
  <c r="AE18" i="4" s="1"/>
  <c r="AD18" i="4" a="1"/>
  <c r="AD18" i="4" s="1"/>
  <c r="AC18" i="4" a="1"/>
  <c r="AC18" i="4" s="1"/>
  <c r="AB18" i="4" a="1"/>
  <c r="AB18" i="4" s="1"/>
  <c r="AA18" i="4" a="1"/>
  <c r="AA18" i="4" s="1"/>
  <c r="Z18" i="4" a="1"/>
  <c r="Z18" i="4" s="1"/>
  <c r="Y18" i="4" a="1"/>
  <c r="Y18" i="4" s="1"/>
  <c r="X18" i="4" a="1"/>
  <c r="X18" i="4" s="1"/>
  <c r="W18" i="4" a="1"/>
  <c r="W18" i="4" s="1"/>
  <c r="V18" i="4" a="1"/>
  <c r="V18" i="4" s="1"/>
  <c r="U18" i="4" a="1"/>
  <c r="U18" i="4" s="1"/>
  <c r="T18" i="4" a="1"/>
  <c r="T18" i="4" s="1"/>
  <c r="S18" i="4" a="1"/>
  <c r="S18" i="4" s="1"/>
  <c r="R18" i="4" a="1"/>
  <c r="R18" i="4" s="1"/>
  <c r="AE17" i="4" a="1"/>
  <c r="AE17" i="4" s="1"/>
  <c r="AD17" i="4" a="1"/>
  <c r="AD17" i="4" s="1"/>
  <c r="AC17" i="4" a="1"/>
  <c r="AC17" i="4" s="1"/>
  <c r="AB17" i="4" a="1"/>
  <c r="AB17" i="4" s="1"/>
  <c r="AA17" i="4" a="1"/>
  <c r="AA17" i="4" s="1"/>
  <c r="Z17" i="4" a="1"/>
  <c r="Z17" i="4" s="1"/>
  <c r="Y17" i="4" a="1"/>
  <c r="Y17" i="4" s="1"/>
  <c r="X17" i="4" a="1"/>
  <c r="X17" i="4" s="1"/>
  <c r="W17" i="4" a="1"/>
  <c r="W17" i="4" s="1"/>
  <c r="V17" i="4" a="1"/>
  <c r="V17" i="4" s="1"/>
  <c r="U17" i="4" a="1"/>
  <c r="U17" i="4" s="1"/>
  <c r="T17" i="4" a="1"/>
  <c r="T17" i="4" s="1"/>
  <c r="S17" i="4" a="1"/>
  <c r="S17" i="4" s="1"/>
  <c r="R17" i="4" a="1"/>
  <c r="R17" i="4" s="1"/>
  <c r="AE16" i="4" a="1"/>
  <c r="AE16" i="4" s="1"/>
  <c r="AD16" i="4" a="1"/>
  <c r="AD16" i="4" s="1"/>
  <c r="AC16" i="4" a="1"/>
  <c r="AC16" i="4" s="1"/>
  <c r="AB16" i="4" a="1"/>
  <c r="AB16" i="4" s="1"/>
  <c r="AA16" i="4" a="1"/>
  <c r="AA16" i="4" s="1"/>
  <c r="Z16" i="4" a="1"/>
  <c r="Z16" i="4" s="1"/>
  <c r="Y16" i="4" a="1"/>
  <c r="Y16" i="4" s="1"/>
  <c r="X16" i="4" a="1"/>
  <c r="X16" i="4" s="1"/>
  <c r="W16" i="4" a="1"/>
  <c r="W16" i="4" s="1"/>
  <c r="V16" i="4" a="1"/>
  <c r="V16" i="4" s="1"/>
  <c r="U16" i="4" a="1"/>
  <c r="U16" i="4" s="1"/>
  <c r="T16" i="4" a="1"/>
  <c r="T16" i="4" s="1"/>
  <c r="S16" i="4" a="1"/>
  <c r="S16" i="4" s="1"/>
  <c r="R16" i="4" a="1"/>
  <c r="R16" i="4" s="1"/>
  <c r="AE15" i="4" a="1"/>
  <c r="AE15" i="4" s="1"/>
  <c r="AD15" i="4" a="1"/>
  <c r="AD15" i="4" s="1"/>
  <c r="AC15" i="4" a="1"/>
  <c r="AC15" i="4" s="1"/>
  <c r="AB15" i="4" a="1"/>
  <c r="AB15" i="4" s="1"/>
  <c r="AA15" i="4" a="1"/>
  <c r="AA15" i="4" s="1"/>
  <c r="Z15" i="4" a="1"/>
  <c r="Z15" i="4" s="1"/>
  <c r="Y15" i="4" a="1"/>
  <c r="Y15" i="4" s="1"/>
  <c r="X15" i="4" a="1"/>
  <c r="X15" i="4" s="1"/>
  <c r="W15" i="4" a="1"/>
  <c r="W15" i="4" s="1"/>
  <c r="V15" i="4" a="1"/>
  <c r="V15" i="4" s="1"/>
  <c r="U15" i="4" a="1"/>
  <c r="U15" i="4" s="1"/>
  <c r="T15" i="4" a="1"/>
  <c r="T15" i="4" s="1"/>
  <c r="S15" i="4" a="1"/>
  <c r="S15" i="4" s="1"/>
  <c r="R15" i="4" a="1"/>
  <c r="R15" i="4" s="1"/>
  <c r="AE14" i="4" a="1"/>
  <c r="AE14" i="4" s="1"/>
  <c r="AD14" i="4" a="1"/>
  <c r="AD14" i="4" s="1"/>
  <c r="AC14" i="4" a="1"/>
  <c r="AC14" i="4" s="1"/>
  <c r="AB14" i="4" a="1"/>
  <c r="AB14" i="4" s="1"/>
  <c r="AA14" i="4" a="1"/>
  <c r="AA14" i="4" s="1"/>
  <c r="Z14" i="4" a="1"/>
  <c r="Z14" i="4" s="1"/>
  <c r="Y14" i="4" a="1"/>
  <c r="Y14" i="4" s="1"/>
  <c r="X14" i="4" a="1"/>
  <c r="X14" i="4" s="1"/>
  <c r="W14" i="4" a="1"/>
  <c r="W14" i="4" s="1"/>
  <c r="V14" i="4" a="1"/>
  <c r="V14" i="4" s="1"/>
  <c r="U14" i="4" a="1"/>
  <c r="U14" i="4" s="1"/>
  <c r="T14" i="4" a="1"/>
  <c r="T14" i="4" s="1"/>
  <c r="S14" i="4" a="1"/>
  <c r="S14" i="4" s="1"/>
  <c r="R14" i="4" a="1"/>
  <c r="R14" i="4" s="1"/>
  <c r="AE13" i="4" a="1"/>
  <c r="AE13" i="4" s="1"/>
  <c r="AD13" i="4" a="1"/>
  <c r="AD13" i="4" s="1"/>
  <c r="AC13" i="4" a="1"/>
  <c r="AC13" i="4" s="1"/>
  <c r="AB13" i="4" a="1"/>
  <c r="AB13" i="4" s="1"/>
  <c r="AA13" i="4" a="1"/>
  <c r="AA13" i="4" s="1"/>
  <c r="Z13" i="4" a="1"/>
  <c r="Z13" i="4" s="1"/>
  <c r="Y13" i="4" a="1"/>
  <c r="Y13" i="4" s="1"/>
  <c r="X13" i="4" a="1"/>
  <c r="X13" i="4" s="1"/>
  <c r="W13" i="4" a="1"/>
  <c r="W13" i="4" s="1"/>
  <c r="V13" i="4" a="1"/>
  <c r="V13" i="4" s="1"/>
  <c r="U13" i="4" a="1"/>
  <c r="U13" i="4" s="1"/>
  <c r="T13" i="4" a="1"/>
  <c r="T13" i="4" s="1"/>
  <c r="S13" i="4" a="1"/>
  <c r="S13" i="4" s="1"/>
  <c r="R13" i="4" a="1"/>
  <c r="R13" i="4" s="1"/>
  <c r="AE12" i="4" a="1"/>
  <c r="AE12" i="4" s="1"/>
  <c r="AD12" i="4" a="1"/>
  <c r="AD12" i="4" s="1"/>
  <c r="AC12" i="4" a="1"/>
  <c r="AC12" i="4" s="1"/>
  <c r="AB12" i="4" a="1"/>
  <c r="AB12" i="4" s="1"/>
  <c r="AA12" i="4" a="1"/>
  <c r="AA12" i="4" s="1"/>
  <c r="Z12" i="4" a="1"/>
  <c r="Z12" i="4" s="1"/>
  <c r="Y12" i="4" a="1"/>
  <c r="Y12" i="4" s="1"/>
  <c r="X12" i="4" a="1"/>
  <c r="X12" i="4" s="1"/>
  <c r="W12" i="4" a="1"/>
  <c r="W12" i="4" s="1"/>
  <c r="V12" i="4" a="1"/>
  <c r="V12" i="4" s="1"/>
  <c r="U12" i="4" a="1"/>
  <c r="U12" i="4" s="1"/>
  <c r="T12" i="4" a="1"/>
  <c r="T12" i="4" s="1"/>
  <c r="S12" i="4" a="1"/>
  <c r="S12" i="4" s="1"/>
  <c r="R12" i="4" a="1"/>
  <c r="R12" i="4" s="1"/>
  <c r="AE11" i="4" a="1"/>
  <c r="AE11" i="4" s="1"/>
  <c r="AD11" i="4" a="1"/>
  <c r="AD11" i="4" s="1"/>
  <c r="AC11" i="4" a="1"/>
  <c r="AC11" i="4" s="1"/>
  <c r="AB11" i="4" a="1"/>
  <c r="AB11" i="4" s="1"/>
  <c r="AA11" i="4" a="1"/>
  <c r="AA11" i="4" s="1"/>
  <c r="Z11" i="4" a="1"/>
  <c r="Z11" i="4" s="1"/>
  <c r="Y11" i="4" a="1"/>
  <c r="Y11" i="4" s="1"/>
  <c r="X11" i="4" a="1"/>
  <c r="X11" i="4" s="1"/>
  <c r="W11" i="4" a="1"/>
  <c r="W11" i="4" s="1"/>
  <c r="V11" i="4" a="1"/>
  <c r="V11" i="4" s="1"/>
  <c r="U11" i="4" a="1"/>
  <c r="U11" i="4" s="1"/>
  <c r="T11" i="4" a="1"/>
  <c r="T11" i="4" s="1"/>
  <c r="S11" i="4" a="1"/>
  <c r="S11" i="4" s="1"/>
  <c r="R11" i="4" a="1"/>
  <c r="R11" i="4" s="1"/>
  <c r="AE10" i="4" a="1"/>
  <c r="AE10" i="4" s="1"/>
  <c r="AD10" i="4" a="1"/>
  <c r="AD10" i="4" s="1"/>
  <c r="AC10" i="4" a="1"/>
  <c r="AC10" i="4" s="1"/>
  <c r="AB10" i="4" a="1"/>
  <c r="AB10" i="4" s="1"/>
  <c r="AA10" i="4" a="1"/>
  <c r="AA10" i="4" s="1"/>
  <c r="Z10" i="4" a="1"/>
  <c r="Z10" i="4" s="1"/>
  <c r="Y10" i="4" a="1"/>
  <c r="Y10" i="4" s="1"/>
  <c r="X10" i="4" a="1"/>
  <c r="X10" i="4" s="1"/>
  <c r="W10" i="4" a="1"/>
  <c r="W10" i="4" s="1"/>
  <c r="V10" i="4" a="1"/>
  <c r="V10" i="4" s="1"/>
  <c r="U10" i="4" a="1"/>
  <c r="U10" i="4" s="1"/>
  <c r="T10" i="4" a="1"/>
  <c r="T10" i="4" s="1"/>
  <c r="S10" i="4" a="1"/>
  <c r="S10" i="4" s="1"/>
  <c r="R10" i="4" a="1"/>
  <c r="R10" i="4" s="1"/>
  <c r="AE9" i="4" a="1"/>
  <c r="AE9" i="4" s="1"/>
  <c r="AD9" i="4" a="1"/>
  <c r="AD9" i="4" s="1"/>
  <c r="AC9" i="4" a="1"/>
  <c r="AC9" i="4" s="1"/>
  <c r="AB9" i="4" a="1"/>
  <c r="AB9" i="4" s="1"/>
  <c r="AA9" i="4" a="1"/>
  <c r="AA9" i="4" s="1"/>
  <c r="Z9" i="4" a="1"/>
  <c r="Z9" i="4" s="1"/>
  <c r="Y9" i="4" a="1"/>
  <c r="Y9" i="4" s="1"/>
  <c r="X9" i="4" a="1"/>
  <c r="X9" i="4" s="1"/>
  <c r="W9" i="4" a="1"/>
  <c r="W9" i="4" s="1"/>
  <c r="V9" i="4" a="1"/>
  <c r="V9" i="4" s="1"/>
  <c r="U9" i="4" a="1"/>
  <c r="U9" i="4" s="1"/>
  <c r="T9" i="4" a="1"/>
  <c r="T9" i="4" s="1"/>
  <c r="S9" i="4" a="1"/>
  <c r="S9" i="4" s="1"/>
  <c r="R9" i="4" a="1"/>
  <c r="R9" i="4" s="1"/>
  <c r="AE8" i="4" a="1"/>
  <c r="AE8" i="4" s="1"/>
  <c r="AD8" i="4" a="1"/>
  <c r="AD8" i="4" s="1"/>
  <c r="AC8" i="4" a="1"/>
  <c r="AC8" i="4" s="1"/>
  <c r="AB8" i="4" a="1"/>
  <c r="AB8" i="4" s="1"/>
  <c r="AA8" i="4" a="1"/>
  <c r="AA8" i="4" s="1"/>
  <c r="Z8" i="4" a="1"/>
  <c r="Z8" i="4" s="1"/>
  <c r="Y8" i="4" a="1"/>
  <c r="Y8" i="4" s="1"/>
  <c r="X8" i="4" a="1"/>
  <c r="X8" i="4" s="1"/>
  <c r="W8" i="4" a="1"/>
  <c r="W8" i="4" s="1"/>
  <c r="V8" i="4" a="1"/>
  <c r="V8" i="4" s="1"/>
  <c r="U8" i="4" a="1"/>
  <c r="U8" i="4" s="1"/>
  <c r="T8" i="4" a="1"/>
  <c r="T8" i="4" s="1"/>
  <c r="S8" i="4" a="1"/>
  <c r="S8" i="4" s="1"/>
  <c r="R8" i="4" a="1"/>
  <c r="R8" i="4" s="1"/>
  <c r="AE7" i="4" a="1"/>
  <c r="AE7" i="4" s="1"/>
  <c r="AD7" i="4" a="1"/>
  <c r="AD7" i="4" s="1"/>
  <c r="AC7" i="4" a="1"/>
  <c r="AC7" i="4" s="1"/>
  <c r="AB7" i="4" a="1"/>
  <c r="AB7" i="4" s="1"/>
  <c r="AA7" i="4" a="1"/>
  <c r="AA7" i="4" s="1"/>
  <c r="Z7" i="4" a="1"/>
  <c r="Z7" i="4" s="1"/>
  <c r="Y7" i="4" a="1"/>
  <c r="Y7" i="4" s="1"/>
  <c r="X7" i="4" a="1"/>
  <c r="X7" i="4" s="1"/>
  <c r="W7" i="4" a="1"/>
  <c r="W7" i="4" s="1"/>
  <c r="V7" i="4" a="1"/>
  <c r="V7" i="4" s="1"/>
  <c r="U7" i="4" a="1"/>
  <c r="U7" i="4" s="1"/>
  <c r="T7" i="4" a="1"/>
  <c r="T7" i="4" s="1"/>
  <c r="S7" i="4" a="1"/>
  <c r="S7" i="4" s="1"/>
  <c r="R7" i="4" a="1"/>
  <c r="R7" i="4" s="1"/>
  <c r="AE6" i="4" a="1"/>
  <c r="AE6" i="4" s="1"/>
  <c r="AD6" i="4" a="1"/>
  <c r="AD6" i="4" s="1"/>
  <c r="AC6" i="4" a="1"/>
  <c r="AC6" i="4" s="1"/>
  <c r="AB6" i="4" a="1"/>
  <c r="AB6" i="4" s="1"/>
  <c r="AA6" i="4" a="1"/>
  <c r="AA6" i="4" s="1"/>
  <c r="Z6" i="4" a="1"/>
  <c r="Z6" i="4" s="1"/>
  <c r="Y6" i="4" a="1"/>
  <c r="Y6" i="4" s="1"/>
  <c r="X6" i="4" a="1"/>
  <c r="X6" i="4" s="1"/>
  <c r="W6" i="4" a="1"/>
  <c r="W6" i="4" s="1"/>
  <c r="V6" i="4" a="1"/>
  <c r="V6" i="4" s="1"/>
  <c r="U6" i="4" a="1"/>
  <c r="U6" i="4" s="1"/>
  <c r="T6" i="4" a="1"/>
  <c r="T6" i="4" s="1"/>
  <c r="S6" i="4" a="1"/>
  <c r="S6" i="4" s="1"/>
  <c r="R6" i="4" a="1"/>
  <c r="R6" i="4" s="1"/>
  <c r="AE5" i="4" a="1"/>
  <c r="AE5" i="4" s="1"/>
  <c r="AD5" i="4" a="1"/>
  <c r="AD5" i="4" s="1"/>
  <c r="AC5" i="4" a="1"/>
  <c r="AC5" i="4" s="1"/>
  <c r="AB5" i="4" a="1"/>
  <c r="AB5" i="4" s="1"/>
  <c r="AA5" i="4" a="1"/>
  <c r="AA5" i="4" s="1"/>
  <c r="Z5" i="4" a="1"/>
  <c r="Z5" i="4" s="1"/>
  <c r="Y5" i="4" a="1"/>
  <c r="Y5" i="4" s="1"/>
  <c r="X5" i="4" a="1"/>
  <c r="X5" i="4" s="1"/>
  <c r="W5" i="4" a="1"/>
  <c r="W5" i="4" s="1"/>
  <c r="V5" i="4" a="1"/>
  <c r="V5" i="4" s="1"/>
  <c r="U5" i="4" a="1"/>
  <c r="U5" i="4" s="1"/>
  <c r="T5" i="4" a="1"/>
  <c r="T5" i="4" s="1"/>
  <c r="S5" i="4" a="1"/>
  <c r="S5" i="4" s="1"/>
  <c r="R5" i="4" a="1"/>
  <c r="R5" i="4" s="1"/>
  <c r="AG3" i="4"/>
  <c r="AE24" i="2" a="1"/>
  <c r="AE24" i="2"/>
  <c r="AE5" i="2" a="1"/>
  <c r="AE5" i="2" s="1"/>
  <c r="T5" i="2" a="1"/>
  <c r="T5" i="2" s="1"/>
  <c r="S5" i="2" a="1"/>
  <c r="S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S15" i="2" a="1"/>
  <c r="S15" i="2"/>
  <c r="T15" i="2" a="1"/>
  <c r="T15" i="2"/>
  <c r="U15" i="2" a="1"/>
  <c r="U15" i="2"/>
  <c r="V15" i="2" a="1"/>
  <c r="V15" i="2"/>
  <c r="W15" i="2" a="1"/>
  <c r="W15" i="2"/>
  <c r="X15" i="2" a="1"/>
  <c r="X15" i="2"/>
  <c r="Y15" i="2" a="1"/>
  <c r="Y15" i="2"/>
  <c r="Z15" i="2" a="1"/>
  <c r="Z15" i="2"/>
  <c r="AA15" i="2" a="1"/>
  <c r="AA15" i="2"/>
  <c r="AB15" i="2" a="1"/>
  <c r="AB15" i="2"/>
  <c r="AC15" i="2" a="1"/>
  <c r="AC15" i="2"/>
  <c r="AD15" i="2" a="1"/>
  <c r="AD15" i="2"/>
  <c r="AE15" i="2" a="1"/>
  <c r="AE15" i="2"/>
  <c r="S16" i="2" a="1"/>
  <c r="S16" i="2"/>
  <c r="T16" i="2" a="1"/>
  <c r="T16" i="2"/>
  <c r="U16" i="2" a="1"/>
  <c r="U16" i="2"/>
  <c r="V16" i="2" a="1"/>
  <c r="V16" i="2"/>
  <c r="W16" i="2" a="1"/>
  <c r="W16" i="2"/>
  <c r="X16" i="2" a="1"/>
  <c r="X16" i="2"/>
  <c r="Y16" i="2" a="1"/>
  <c r="Y16" i="2"/>
  <c r="Z16" i="2" a="1"/>
  <c r="Z16" i="2"/>
  <c r="AA16" i="2" a="1"/>
  <c r="AA16" i="2"/>
  <c r="AB16" i="2" a="1"/>
  <c r="AB16" i="2"/>
  <c r="AC16" i="2" a="1"/>
  <c r="AC16" i="2"/>
  <c r="AD16" i="2" a="1"/>
  <c r="AD16" i="2"/>
  <c r="AE16" i="2" a="1"/>
  <c r="AE16" i="2"/>
  <c r="S17" i="2" a="1"/>
  <c r="S17" i="2"/>
  <c r="T17" i="2" a="1"/>
  <c r="T17" i="2"/>
  <c r="U17" i="2" a="1"/>
  <c r="U17" i="2"/>
  <c r="V17" i="2" a="1"/>
  <c r="V17" i="2"/>
  <c r="W17" i="2" a="1"/>
  <c r="W17" i="2"/>
  <c r="X17" i="2" a="1"/>
  <c r="X17" i="2"/>
  <c r="Y17" i="2" a="1"/>
  <c r="Y17" i="2"/>
  <c r="Z17" i="2" a="1"/>
  <c r="Z17" i="2"/>
  <c r="AA17" i="2" a="1"/>
  <c r="AA17" i="2"/>
  <c r="AB17" i="2" a="1"/>
  <c r="AB17" i="2"/>
  <c r="AC17" i="2" a="1"/>
  <c r="AC17" i="2"/>
  <c r="AD17" i="2" a="1"/>
  <c r="AD17" i="2"/>
  <c r="AE17" i="2" a="1"/>
  <c r="AE17" i="2"/>
  <c r="S18" i="2" a="1"/>
  <c r="S18" i="2"/>
  <c r="T18" i="2" a="1"/>
  <c r="T18" i="2"/>
  <c r="U18" i="2" a="1"/>
  <c r="U18" i="2"/>
  <c r="V18" i="2" a="1"/>
  <c r="V18" i="2"/>
  <c r="W18" i="2" a="1"/>
  <c r="W18" i="2"/>
  <c r="X18" i="2" a="1"/>
  <c r="X18" i="2"/>
  <c r="Y18" i="2" a="1"/>
  <c r="Y18" i="2"/>
  <c r="Z18" i="2" a="1"/>
  <c r="Z18" i="2"/>
  <c r="AA18" i="2" a="1"/>
  <c r="AA18" i="2"/>
  <c r="AB18" i="2" a="1"/>
  <c r="AB18" i="2"/>
  <c r="AC18" i="2" a="1"/>
  <c r="AC18" i="2"/>
  <c r="AD18" i="2" a="1"/>
  <c r="AD18" i="2"/>
  <c r="AE18" i="2" a="1"/>
  <c r="AE18" i="2"/>
  <c r="S19" i="2" a="1"/>
  <c r="S19" i="2"/>
  <c r="T19" i="2" a="1"/>
  <c r="T19" i="2"/>
  <c r="U19" i="2" a="1"/>
  <c r="U19" i="2"/>
  <c r="V19" i="2" a="1"/>
  <c r="V19" i="2"/>
  <c r="W19" i="2" a="1"/>
  <c r="W19" i="2"/>
  <c r="X19" i="2" a="1"/>
  <c r="X19" i="2"/>
  <c r="Y19" i="2" a="1"/>
  <c r="Y19" i="2"/>
  <c r="Z19" i="2" a="1"/>
  <c r="Z19" i="2"/>
  <c r="AA19" i="2" a="1"/>
  <c r="AA19" i="2"/>
  <c r="AB19" i="2" a="1"/>
  <c r="AB19" i="2"/>
  <c r="AC19" i="2" a="1"/>
  <c r="AC19" i="2"/>
  <c r="AD19" i="2" a="1"/>
  <c r="AD19" i="2"/>
  <c r="AE19" i="2" a="1"/>
  <c r="AE19" i="2"/>
  <c r="S20" i="2" a="1"/>
  <c r="S20" i="2"/>
  <c r="T20" i="2" a="1"/>
  <c r="T20" i="2"/>
  <c r="U20" i="2" a="1"/>
  <c r="U20" i="2"/>
  <c r="V20" i="2" a="1"/>
  <c r="V20" i="2"/>
  <c r="W20" i="2" a="1"/>
  <c r="W20" i="2"/>
  <c r="X20" i="2" a="1"/>
  <c r="X20" i="2"/>
  <c r="Y20" i="2" a="1"/>
  <c r="Y20" i="2"/>
  <c r="Z20" i="2" a="1"/>
  <c r="Z20" i="2"/>
  <c r="AA20" i="2" a="1"/>
  <c r="AA20" i="2"/>
  <c r="AB20" i="2" a="1"/>
  <c r="AB20" i="2"/>
  <c r="AC20" i="2" a="1"/>
  <c r="AC20" i="2"/>
  <c r="AD20" i="2" a="1"/>
  <c r="AD20" i="2"/>
  <c r="AE20" i="2" a="1"/>
  <c r="AE20" i="2"/>
  <c r="S21" i="2" a="1"/>
  <c r="S21" i="2"/>
  <c r="T21" i="2" a="1"/>
  <c r="T21" i="2"/>
  <c r="U21" i="2" a="1"/>
  <c r="U21" i="2"/>
  <c r="V21" i="2" a="1"/>
  <c r="V21" i="2"/>
  <c r="W21" i="2" a="1"/>
  <c r="W21" i="2"/>
  <c r="X21" i="2" a="1"/>
  <c r="X21" i="2"/>
  <c r="Y21" i="2" a="1"/>
  <c r="Y21" i="2"/>
  <c r="Z21" i="2" a="1"/>
  <c r="Z21" i="2"/>
  <c r="AA21" i="2" a="1"/>
  <c r="AA21" i="2"/>
  <c r="AB21" i="2" a="1"/>
  <c r="AB21" i="2"/>
  <c r="AC21" i="2" a="1"/>
  <c r="AC21" i="2"/>
  <c r="AD21" i="2" a="1"/>
  <c r="AD21" i="2"/>
  <c r="AE21" i="2" a="1"/>
  <c r="AE21" i="2"/>
  <c r="S22" i="2" a="1"/>
  <c r="S22" i="2"/>
  <c r="T22" i="2" a="1"/>
  <c r="T22" i="2"/>
  <c r="U22" i="2" a="1"/>
  <c r="U22" i="2"/>
  <c r="V22" i="2" a="1"/>
  <c r="V22" i="2"/>
  <c r="W22" i="2" a="1"/>
  <c r="W22" i="2"/>
  <c r="X22" i="2" a="1"/>
  <c r="X22" i="2"/>
  <c r="Y22" i="2" a="1"/>
  <c r="Y22" i="2"/>
  <c r="Z22" i="2" a="1"/>
  <c r="Z22" i="2"/>
  <c r="AA22" i="2" a="1"/>
  <c r="AA22" i="2"/>
  <c r="AB22" i="2" a="1"/>
  <c r="AB22" i="2"/>
  <c r="AC22" i="2" a="1"/>
  <c r="AC22" i="2"/>
  <c r="AD22" i="2" a="1"/>
  <c r="AD22" i="2"/>
  <c r="AE22" i="2" a="1"/>
  <c r="AE22" i="2"/>
  <c r="S23" i="2" a="1"/>
  <c r="S23" i="2"/>
  <c r="T23" i="2" a="1"/>
  <c r="T23" i="2"/>
  <c r="U23" i="2" a="1"/>
  <c r="U23" i="2"/>
  <c r="V23" i="2" a="1"/>
  <c r="V23" i="2"/>
  <c r="W23" i="2" a="1"/>
  <c r="W23" i="2"/>
  <c r="X23" i="2" a="1"/>
  <c r="X23" i="2"/>
  <c r="Y23" i="2" a="1"/>
  <c r="Y23" i="2"/>
  <c r="Z23" i="2" a="1"/>
  <c r="Z23" i="2"/>
  <c r="AA23" i="2" a="1"/>
  <c r="AA23" i="2"/>
  <c r="AB23" i="2" a="1"/>
  <c r="AB23" i="2"/>
  <c r="AC23" i="2" a="1"/>
  <c r="AC23" i="2"/>
  <c r="AD23" i="2" a="1"/>
  <c r="AD23" i="2"/>
  <c r="AE23" i="2" a="1"/>
  <c r="AE23" i="2"/>
  <c r="S24" i="2" a="1"/>
  <c r="S24" i="2"/>
  <c r="T24" i="2" a="1"/>
  <c r="T24" i="2"/>
  <c r="U24" i="2" a="1"/>
  <c r="U24" i="2"/>
  <c r="V24" i="2" a="1"/>
  <c r="V24" i="2"/>
  <c r="W24" i="2" a="1"/>
  <c r="W24" i="2"/>
  <c r="X24" i="2" a="1"/>
  <c r="X24" i="2"/>
  <c r="Y24" i="2" a="1"/>
  <c r="Y24" i="2"/>
  <c r="Z24" i="2" a="1"/>
  <c r="Z24" i="2"/>
  <c r="AA24" i="2" a="1"/>
  <c r="AA24" i="2"/>
  <c r="AB24" i="2" a="1"/>
  <c r="AB24" i="2"/>
  <c r="AC24" i="2" a="1"/>
  <c r="AC24" i="2"/>
  <c r="AD24" i="2" a="1"/>
  <c r="AD24" i="2"/>
  <c r="R9" i="2" a="1"/>
  <c r="R9" i="2" s="1"/>
  <c r="R8" i="2" a="1"/>
  <c r="R8" i="2" s="1"/>
  <c r="R7" i="2" a="1"/>
  <c r="R7" i="2" s="1"/>
  <c r="R10" i="2" a="1"/>
  <c r="R10" i="2" s="1"/>
  <c r="R11" i="2" a="1"/>
  <c r="R11" i="2" s="1"/>
  <c r="R12" i="2" a="1"/>
  <c r="R12" i="2" s="1"/>
  <c r="R13" i="2" a="1"/>
  <c r="R13" i="2" s="1"/>
  <c r="R14" i="2" a="1"/>
  <c r="R14" i="2" s="1"/>
  <c r="R15" i="2" a="1"/>
  <c r="R15" i="2"/>
  <c r="R16" i="2" a="1"/>
  <c r="R16" i="2"/>
  <c r="R17" i="2" a="1"/>
  <c r="R17" i="2"/>
  <c r="R18" i="2" a="1"/>
  <c r="R18" i="2"/>
  <c r="R19" i="2" a="1"/>
  <c r="R19" i="2"/>
  <c r="R20" i="2" a="1"/>
  <c r="R20" i="2"/>
  <c r="R21" i="2" a="1"/>
  <c r="R21" i="2"/>
  <c r="R22" i="2" a="1"/>
  <c r="R22" i="2"/>
  <c r="R23" i="2" a="1"/>
  <c r="R23" i="2"/>
  <c r="R6" i="2" a="1"/>
  <c r="R6" i="2" s="1"/>
  <c r="O28" i="2"/>
  <c r="AC4" i="2" l="1"/>
  <c r="AD4" i="2"/>
  <c r="R4" i="4"/>
  <c r="Z4" i="4"/>
  <c r="AD4" i="4"/>
  <c r="X4" i="4"/>
  <c r="J41" i="6"/>
  <c r="C42" i="6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H2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4" i="4"/>
  <c r="V4" i="4"/>
  <c r="A28" i="5"/>
  <c r="A26" i="5"/>
  <c r="X39" i="2"/>
  <c r="X31" i="2"/>
  <c r="X46" i="2"/>
  <c r="X38" i="2"/>
  <c r="X30" i="2"/>
  <c r="X45" i="2"/>
  <c r="X37" i="2"/>
  <c r="X28" i="2"/>
  <c r="X44" i="2"/>
  <c r="X36" i="2"/>
  <c r="X29" i="2"/>
  <c r="X43" i="2"/>
  <c r="X35" i="2"/>
  <c r="X27" i="2"/>
  <c r="X42" i="2"/>
  <c r="X34" i="2"/>
  <c r="X41" i="2"/>
  <c r="X33" i="2"/>
  <c r="X40" i="2"/>
  <c r="X32" i="2"/>
  <c r="R4" i="2"/>
  <c r="Y4" i="4"/>
  <c r="T4" i="4"/>
  <c r="AB4" i="4"/>
  <c r="AE4" i="4"/>
  <c r="W4" i="4"/>
  <c r="U4" i="4"/>
  <c r="AC4" i="4"/>
  <c r="S4" i="4"/>
  <c r="AA4" i="4"/>
  <c r="R4" i="5"/>
  <c r="V4" i="5"/>
  <c r="AD4" i="5"/>
  <c r="U4" i="5"/>
  <c r="S4" i="5"/>
  <c r="AA4" i="5"/>
  <c r="T4" i="5"/>
  <c r="AB4" i="5"/>
  <c r="X4" i="5"/>
  <c r="Y4" i="5"/>
  <c r="W4" i="5"/>
  <c r="AE4" i="5"/>
  <c r="AC4" i="5"/>
  <c r="Z4" i="5"/>
  <c r="X46" i="5"/>
  <c r="X45" i="5"/>
  <c r="X44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30" i="5"/>
  <c r="X29" i="5"/>
  <c r="X28" i="5"/>
  <c r="AE4" i="2"/>
  <c r="A27" i="4" a="1"/>
  <c r="AH3" i="4" l="1"/>
  <c r="B27" i="4" s="1"/>
  <c r="B2" i="4" s="1"/>
  <c r="J42" i="6"/>
  <c r="C43" i="6"/>
  <c r="B27" i="5"/>
  <c r="AQ3" i="5"/>
  <c r="K27" i="5" s="1"/>
  <c r="K2" i="5" s="1"/>
  <c r="AN3" i="4"/>
  <c r="H27" i="4" s="1"/>
  <c r="H2" i="4" s="1"/>
  <c r="AQ3" i="4"/>
  <c r="K27" i="4" s="1"/>
  <c r="K2" i="4" s="1"/>
  <c r="AI3" i="4"/>
  <c r="C27" i="4" s="1"/>
  <c r="C2" i="4" s="1"/>
  <c r="AO3" i="4"/>
  <c r="I27" i="4" s="1"/>
  <c r="I2" i="4" s="1"/>
  <c r="AP3" i="4"/>
  <c r="J27" i="4" s="1"/>
  <c r="J2" i="4" s="1"/>
  <c r="AJ3" i="4"/>
  <c r="D27" i="4" s="1"/>
  <c r="D2" i="4" s="1"/>
  <c r="AR3" i="4"/>
  <c r="L27" i="4" s="1"/>
  <c r="L2" i="4" s="1"/>
  <c r="AS3" i="4"/>
  <c r="M27" i="4" s="1"/>
  <c r="M2" i="4" s="1"/>
  <c r="AL3" i="4"/>
  <c r="F27" i="4" s="1"/>
  <c r="F2" i="4" s="1"/>
  <c r="AT3" i="4"/>
  <c r="N27" i="4" s="1"/>
  <c r="N2" i="4" s="1"/>
  <c r="AK3" i="4"/>
  <c r="E27" i="4" s="1"/>
  <c r="E2" i="4" s="1"/>
  <c r="AM3" i="4"/>
  <c r="G27" i="4" s="1"/>
  <c r="G2" i="4" s="1"/>
  <c r="AU3" i="4"/>
  <c r="O27" i="4" s="1"/>
  <c r="O2" i="4" s="1"/>
  <c r="AO3" i="5"/>
  <c r="I27" i="5" s="1"/>
  <c r="I2" i="5" s="1"/>
  <c r="AT3" i="5"/>
  <c r="N27" i="5" s="1"/>
  <c r="N2" i="5" s="1"/>
  <c r="AL3" i="5"/>
  <c r="F27" i="5" s="1"/>
  <c r="F2" i="5" s="1"/>
  <c r="AI3" i="5"/>
  <c r="C27" i="5" s="1"/>
  <c r="C2" i="5" s="1"/>
  <c r="AN3" i="5"/>
  <c r="H27" i="5" s="1"/>
  <c r="H2" i="5" s="1"/>
  <c r="AS3" i="5"/>
  <c r="M27" i="5" s="1"/>
  <c r="M2" i="5" s="1"/>
  <c r="AK3" i="5"/>
  <c r="E27" i="5" s="1"/>
  <c r="E2" i="5" s="1"/>
  <c r="AP3" i="5"/>
  <c r="J27" i="5" s="1"/>
  <c r="J2" i="5" s="1"/>
  <c r="AU3" i="5"/>
  <c r="O27" i="5" s="1"/>
  <c r="O2" i="5" s="1"/>
  <c r="G2" i="5"/>
  <c r="AR3" i="5"/>
  <c r="L27" i="5" s="1"/>
  <c r="L2" i="5" s="1"/>
  <c r="AJ3" i="5"/>
  <c r="D27" i="5" s="1"/>
  <c r="D2" i="5" s="1"/>
  <c r="A27" i="4"/>
  <c r="A27" i="5" a="1"/>
  <c r="J43" i="6" l="1"/>
  <c r="C44" i="6"/>
  <c r="A27" i="5"/>
  <c r="B2" i="5"/>
  <c r="D32" i="4" a="1"/>
  <c r="E42" i="4" s="1"/>
  <c r="G42" i="4" s="1"/>
  <c r="AG3" i="2"/>
  <c r="U44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26" i="3"/>
  <c r="AO4" i="2" l="1"/>
  <c r="AJ5" i="2"/>
  <c r="AR5" i="2"/>
  <c r="AM6" i="2"/>
  <c r="AU6" i="2"/>
  <c r="AP7" i="2"/>
  <c r="AK8" i="2"/>
  <c r="AS8" i="2"/>
  <c r="AN9" i="2"/>
  <c r="AI10" i="2"/>
  <c r="AQ10" i="2"/>
  <c r="AL11" i="2"/>
  <c r="AT11" i="2"/>
  <c r="AO12" i="2"/>
  <c r="AJ13" i="2"/>
  <c r="AR13" i="2"/>
  <c r="AM14" i="2"/>
  <c r="AU14" i="2"/>
  <c r="AP15" i="2"/>
  <c r="AK16" i="2"/>
  <c r="AS16" i="2"/>
  <c r="AN17" i="2"/>
  <c r="AI18" i="2"/>
  <c r="AR18" i="2"/>
  <c r="AM19" i="2"/>
  <c r="AU19" i="2"/>
  <c r="AP20" i="2"/>
  <c r="AK21" i="2"/>
  <c r="AS21" i="2"/>
  <c r="AN22" i="2"/>
  <c r="AI23" i="2"/>
  <c r="AQ23" i="2"/>
  <c r="AL24" i="2"/>
  <c r="AT24" i="2"/>
  <c r="AH10" i="2"/>
  <c r="AH18" i="2"/>
  <c r="AJ8" i="2"/>
  <c r="AQ18" i="2"/>
  <c r="AP23" i="2"/>
  <c r="AK18" i="2"/>
  <c r="AP4" i="2"/>
  <c r="AK5" i="2"/>
  <c r="AS5" i="2"/>
  <c r="AN6" i="2"/>
  <c r="AI7" i="2"/>
  <c r="AQ7" i="2"/>
  <c r="AL8" i="2"/>
  <c r="AT8" i="2"/>
  <c r="AO9" i="2"/>
  <c r="AJ10" i="2"/>
  <c r="AR10" i="2"/>
  <c r="AM11" i="2"/>
  <c r="AU11" i="2"/>
  <c r="AP12" i="2"/>
  <c r="AK13" i="2"/>
  <c r="AS13" i="2"/>
  <c r="AN14" i="2"/>
  <c r="AI15" i="2"/>
  <c r="AQ15" i="2"/>
  <c r="AL16" i="2"/>
  <c r="AT16" i="2"/>
  <c r="AO17" i="2"/>
  <c r="AJ18" i="2"/>
  <c r="AS18" i="2"/>
  <c r="AN19" i="2"/>
  <c r="AI20" i="2"/>
  <c r="AQ20" i="2"/>
  <c r="AL21" i="2"/>
  <c r="AT21" i="2"/>
  <c r="AO22" i="2"/>
  <c r="AJ23" i="2"/>
  <c r="AR23" i="2"/>
  <c r="AM24" i="2"/>
  <c r="AU24" i="2"/>
  <c r="AH11" i="2"/>
  <c r="AH19" i="2"/>
  <c r="AQ13" i="2"/>
  <c r="AK24" i="2"/>
  <c r="AI4" i="2"/>
  <c r="AQ4" i="2"/>
  <c r="AL5" i="2"/>
  <c r="AT5" i="2"/>
  <c r="AO6" i="2"/>
  <c r="AJ7" i="2"/>
  <c r="AR7" i="2"/>
  <c r="AM8" i="2"/>
  <c r="AU8" i="2"/>
  <c r="AP9" i="2"/>
  <c r="AK10" i="2"/>
  <c r="AS10" i="2"/>
  <c r="AN11" i="2"/>
  <c r="AI12" i="2"/>
  <c r="AQ12" i="2"/>
  <c r="AL13" i="2"/>
  <c r="AT13" i="2"/>
  <c r="AO14" i="2"/>
  <c r="AJ15" i="2"/>
  <c r="AR15" i="2"/>
  <c r="AM16" i="2"/>
  <c r="AU16" i="2"/>
  <c r="AP17" i="2"/>
  <c r="AL18" i="2"/>
  <c r="AT18" i="2"/>
  <c r="AO19" i="2"/>
  <c r="AJ20" i="2"/>
  <c r="AR20" i="2"/>
  <c r="AM21" i="2"/>
  <c r="AU21" i="2"/>
  <c r="AP22" i="2"/>
  <c r="AK23" i="2"/>
  <c r="AS23" i="2"/>
  <c r="AN24" i="2"/>
  <c r="AH24" i="2"/>
  <c r="AH12" i="2"/>
  <c r="AH20" i="2"/>
  <c r="AL6" i="2"/>
  <c r="AT14" i="2"/>
  <c r="AO20" i="2"/>
  <c r="AJ4" i="2"/>
  <c r="AR4" i="2"/>
  <c r="AM5" i="2"/>
  <c r="AU5" i="2"/>
  <c r="AP6" i="2"/>
  <c r="AK7" i="2"/>
  <c r="AS7" i="2"/>
  <c r="AN8" i="2"/>
  <c r="AI9" i="2"/>
  <c r="AQ9" i="2"/>
  <c r="AL10" i="2"/>
  <c r="AT10" i="2"/>
  <c r="AO11" i="2"/>
  <c r="AJ12" i="2"/>
  <c r="AR12" i="2"/>
  <c r="AM13" i="2"/>
  <c r="AU13" i="2"/>
  <c r="AP14" i="2"/>
  <c r="AK15" i="2"/>
  <c r="AS15" i="2"/>
  <c r="AN16" i="2"/>
  <c r="AI17" i="2"/>
  <c r="AQ17" i="2"/>
  <c r="AM18" i="2"/>
  <c r="AU18" i="2"/>
  <c r="AP19" i="2"/>
  <c r="AK20" i="2"/>
  <c r="AS20" i="2"/>
  <c r="AN21" i="2"/>
  <c r="AI22" i="2"/>
  <c r="AQ22" i="2"/>
  <c r="AL23" i="2"/>
  <c r="AT23" i="2"/>
  <c r="AO24" i="2"/>
  <c r="AH5" i="2"/>
  <c r="AH13" i="2"/>
  <c r="AH21" i="2"/>
  <c r="AQ5" i="2"/>
  <c r="AR8" i="2"/>
  <c r="AK11" i="2"/>
  <c r="AL14" i="2"/>
  <c r="AU17" i="2"/>
  <c r="AR21" i="2"/>
  <c r="AH17" i="2"/>
  <c r="AK4" i="2"/>
  <c r="AS4" i="2"/>
  <c r="AN5" i="2"/>
  <c r="AI6" i="2"/>
  <c r="AQ6" i="2"/>
  <c r="AL7" i="2"/>
  <c r="AT7" i="2"/>
  <c r="AO8" i="2"/>
  <c r="AJ9" i="2"/>
  <c r="AR9" i="2"/>
  <c r="AM10" i="2"/>
  <c r="AU10" i="2"/>
  <c r="AP11" i="2"/>
  <c r="AK12" i="2"/>
  <c r="AS12" i="2"/>
  <c r="AN13" i="2"/>
  <c r="AI14" i="2"/>
  <c r="AQ14" i="2"/>
  <c r="AL15" i="2"/>
  <c r="AT15" i="2"/>
  <c r="AO16" i="2"/>
  <c r="AJ17" i="2"/>
  <c r="AR17" i="2"/>
  <c r="AN18" i="2"/>
  <c r="AI19" i="2"/>
  <c r="AQ19" i="2"/>
  <c r="AL20" i="2"/>
  <c r="AT20" i="2"/>
  <c r="AO21" i="2"/>
  <c r="AJ22" i="2"/>
  <c r="AR22" i="2"/>
  <c r="AM23" i="2"/>
  <c r="AU23" i="2"/>
  <c r="AP24" i="2"/>
  <c r="AH6" i="2"/>
  <c r="AH14" i="2"/>
  <c r="AH22" i="2"/>
  <c r="AN4" i="2"/>
  <c r="AO7" i="2"/>
  <c r="AM9" i="2"/>
  <c r="AP10" i="2"/>
  <c r="AS11" i="2"/>
  <c r="AI13" i="2"/>
  <c r="AJ16" i="2"/>
  <c r="AL19" i="2"/>
  <c r="AM22" i="2"/>
  <c r="AL4" i="2"/>
  <c r="AT4" i="2"/>
  <c r="AO5" i="2"/>
  <c r="AJ6" i="2"/>
  <c r="AR6" i="2"/>
  <c r="AM7" i="2"/>
  <c r="AU7" i="2"/>
  <c r="AP8" i="2"/>
  <c r="AK9" i="2"/>
  <c r="AS9" i="2"/>
  <c r="AN10" i="2"/>
  <c r="AI11" i="2"/>
  <c r="AQ11" i="2"/>
  <c r="AL12" i="2"/>
  <c r="AT12" i="2"/>
  <c r="AO13" i="2"/>
  <c r="AJ14" i="2"/>
  <c r="AR14" i="2"/>
  <c r="AM15" i="2"/>
  <c r="AU15" i="2"/>
  <c r="AP16" i="2"/>
  <c r="AK17" i="2"/>
  <c r="AS17" i="2"/>
  <c r="AO18" i="2"/>
  <c r="AJ19" i="2"/>
  <c r="AR19" i="2"/>
  <c r="AM20" i="2"/>
  <c r="AU20" i="2"/>
  <c r="AP21" i="2"/>
  <c r="AK22" i="2"/>
  <c r="AS22" i="2"/>
  <c r="AN23" i="2"/>
  <c r="AI24" i="2"/>
  <c r="AQ24" i="2"/>
  <c r="AH7" i="2"/>
  <c r="AH15" i="2"/>
  <c r="AH23" i="2"/>
  <c r="AP5" i="2"/>
  <c r="AM12" i="2"/>
  <c r="AQ16" i="2"/>
  <c r="AK19" i="2"/>
  <c r="AI21" i="2"/>
  <c r="AQ21" i="2"/>
  <c r="AL22" i="2"/>
  <c r="AO23" i="2"/>
  <c r="AR24" i="2"/>
  <c r="AH16" i="2"/>
  <c r="AU22" i="2"/>
  <c r="AM4" i="2"/>
  <c r="AU4" i="2"/>
  <c r="AK6" i="2"/>
  <c r="AS6" i="2"/>
  <c r="AN7" i="2"/>
  <c r="AI8" i="2"/>
  <c r="AQ8" i="2"/>
  <c r="AL9" i="2"/>
  <c r="AT9" i="2"/>
  <c r="AO10" i="2"/>
  <c r="AJ11" i="2"/>
  <c r="AR11" i="2"/>
  <c r="AU12" i="2"/>
  <c r="AP13" i="2"/>
  <c r="AK14" i="2"/>
  <c r="AS14" i="2"/>
  <c r="AN15" i="2"/>
  <c r="AI16" i="2"/>
  <c r="AL17" i="2"/>
  <c r="AT17" i="2"/>
  <c r="AP18" i="2"/>
  <c r="AS19" i="2"/>
  <c r="AN20" i="2"/>
  <c r="AT22" i="2"/>
  <c r="AJ24" i="2"/>
  <c r="AH8" i="2"/>
  <c r="AH4" i="2"/>
  <c r="AI5" i="2"/>
  <c r="AT6" i="2"/>
  <c r="AU9" i="2"/>
  <c r="AN12" i="2"/>
  <c r="AO15" i="2"/>
  <c r="AR16" i="2"/>
  <c r="AM17" i="2"/>
  <c r="AT19" i="2"/>
  <c r="AJ21" i="2"/>
  <c r="AS24" i="2"/>
  <c r="AH9" i="2"/>
  <c r="J44" i="6"/>
  <c r="C45" i="6"/>
  <c r="D32" i="5" a="1"/>
  <c r="E43" i="5" s="1"/>
  <c r="C41" i="4"/>
  <c r="J41" i="4" s="1"/>
  <c r="E37" i="4"/>
  <c r="E33" i="4"/>
  <c r="E43" i="4"/>
  <c r="C45" i="4"/>
  <c r="C37" i="4"/>
  <c r="J37" i="4" s="1"/>
  <c r="C33" i="4"/>
  <c r="J33" i="4" s="1"/>
  <c r="E44" i="4"/>
  <c r="C42" i="4"/>
  <c r="J42" i="4" s="1"/>
  <c r="E45" i="4"/>
  <c r="E40" i="4"/>
  <c r="E39" i="4"/>
  <c r="C35" i="4"/>
  <c r="J35" i="4" s="1"/>
  <c r="C44" i="4"/>
  <c r="J44" i="4" s="1"/>
  <c r="F42" i="4"/>
  <c r="E38" i="4"/>
  <c r="C36" i="4"/>
  <c r="J36" i="4" s="1"/>
  <c r="E36" i="4"/>
  <c r="C43" i="4"/>
  <c r="J43" i="4" s="1"/>
  <c r="C38" i="4"/>
  <c r="J38" i="4" s="1"/>
  <c r="C34" i="4"/>
  <c r="J34" i="4" s="1"/>
  <c r="E41" i="4"/>
  <c r="D32" i="4"/>
  <c r="E32" i="4" s="1"/>
  <c r="F32" i="4" s="1"/>
  <c r="E34" i="4"/>
  <c r="E35" i="4"/>
  <c r="C39" i="4"/>
  <c r="J39" i="4" s="1"/>
  <c r="C40" i="4"/>
  <c r="J40" i="4" s="1"/>
  <c r="A2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V27" i="3"/>
  <c r="V26" i="3"/>
  <c r="E38" i="5" l="1"/>
  <c r="G38" i="5" s="1"/>
  <c r="E39" i="5"/>
  <c r="G39" i="5" s="1"/>
  <c r="E40" i="5"/>
  <c r="G40" i="5" s="1"/>
  <c r="E42" i="5"/>
  <c r="G42" i="5" s="1"/>
  <c r="D32" i="5"/>
  <c r="E32" i="5" s="1"/>
  <c r="E36" i="5"/>
  <c r="F36" i="5" s="1"/>
  <c r="E44" i="5"/>
  <c r="E33" i="5"/>
  <c r="E34" i="5"/>
  <c r="G34" i="5" s="1"/>
  <c r="E37" i="5"/>
  <c r="G37" i="5" s="1"/>
  <c r="E41" i="5"/>
  <c r="F41" i="5" s="1"/>
  <c r="E45" i="5"/>
  <c r="E35" i="5"/>
  <c r="G35" i="5" s="1"/>
  <c r="G43" i="5"/>
  <c r="F43" i="5"/>
  <c r="F44" i="4"/>
  <c r="G44" i="4"/>
  <c r="G41" i="4"/>
  <c r="F41" i="4"/>
  <c r="G39" i="4"/>
  <c r="F39" i="4"/>
  <c r="F43" i="4"/>
  <c r="G43" i="4"/>
  <c r="G38" i="4"/>
  <c r="F38" i="4"/>
  <c r="G32" i="4"/>
  <c r="G40" i="4"/>
  <c r="F40" i="4"/>
  <c r="F33" i="4"/>
  <c r="G33" i="4"/>
  <c r="G34" i="4"/>
  <c r="F34" i="4"/>
  <c r="G36" i="4"/>
  <c r="F36" i="4"/>
  <c r="G45" i="4"/>
  <c r="F45" i="4"/>
  <c r="G37" i="4"/>
  <c r="F37" i="4"/>
  <c r="G35" i="4"/>
  <c r="F35" i="4"/>
  <c r="AI3" i="2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O27" i="2" s="1"/>
  <c r="AH3" i="2"/>
  <c r="B27" i="2" s="1"/>
  <c r="A24" i="3"/>
  <c r="AD3" i="3"/>
  <c r="B54" i="2"/>
  <c r="B47" i="3"/>
  <c r="A26" i="3" a="1"/>
  <c r="F38" i="5" l="1"/>
  <c r="F39" i="5"/>
  <c r="F34" i="5"/>
  <c r="F40" i="5"/>
  <c r="G36" i="5"/>
  <c r="F42" i="5"/>
  <c r="G41" i="5"/>
  <c r="F37" i="5"/>
  <c r="F35" i="5"/>
  <c r="F44" i="5"/>
  <c r="G44" i="5"/>
  <c r="G32" i="5"/>
  <c r="F32" i="5"/>
  <c r="G45" i="5"/>
  <c r="F45" i="5"/>
  <c r="G33" i="5"/>
  <c r="F33" i="5"/>
  <c r="R37" i="4"/>
  <c r="S37" i="4" s="1"/>
  <c r="R38" i="4"/>
  <c r="S38" i="4" s="1"/>
  <c r="R31" i="4"/>
  <c r="S31" i="4" s="1"/>
  <c r="R30" i="4"/>
  <c r="S30" i="4" s="1"/>
  <c r="R28" i="4"/>
  <c r="S28" i="4" s="1"/>
  <c r="R36" i="4"/>
  <c r="S36" i="4" s="1"/>
  <c r="R39" i="4"/>
  <c r="R29" i="4"/>
  <c r="R32" i="4"/>
  <c r="R34" i="4"/>
  <c r="R33" i="4"/>
  <c r="R40" i="4"/>
  <c r="R35" i="4"/>
  <c r="A26" i="3"/>
  <c r="AE6" i="3"/>
  <c r="AE4" i="3"/>
  <c r="C25" i="3"/>
  <c r="P6" i="3" a="1"/>
  <c r="P6" i="3"/>
  <c r="P5" i="3" a="1"/>
  <c r="P5" i="3"/>
  <c r="J32" i="2"/>
  <c r="J31" i="3"/>
  <c r="L28" i="2"/>
  <c r="P23" i="3" a="1"/>
  <c r="P23" i="3"/>
  <c r="M27" i="3"/>
  <c r="K27" i="3"/>
  <c r="J27" i="3"/>
  <c r="I27" i="3"/>
  <c r="H27" i="3"/>
  <c r="G27" i="3"/>
  <c r="F27" i="3"/>
  <c r="E27" i="3"/>
  <c r="D27" i="3"/>
  <c r="C27" i="3"/>
  <c r="B27" i="3"/>
  <c r="A27" i="3" s="1"/>
  <c r="M25" i="3"/>
  <c r="K25" i="3"/>
  <c r="J25" i="3"/>
  <c r="I25" i="3"/>
  <c r="H25" i="3"/>
  <c r="G25" i="3"/>
  <c r="F25" i="3"/>
  <c r="E25" i="3"/>
  <c r="D25" i="3"/>
  <c r="B25" i="3"/>
  <c r="M24" i="3"/>
  <c r="K24" i="3"/>
  <c r="J24" i="3"/>
  <c r="I24" i="3"/>
  <c r="H24" i="3"/>
  <c r="G24" i="3"/>
  <c r="F24" i="3"/>
  <c r="E24" i="3"/>
  <c r="D24" i="3"/>
  <c r="C24" i="3"/>
  <c r="B24" i="3"/>
  <c r="AB23" i="3" a="1"/>
  <c r="AB23" i="3"/>
  <c r="AA23" i="3" a="1"/>
  <c r="AA23" i="3"/>
  <c r="Z23" i="3" a="1"/>
  <c r="Z23" i="3"/>
  <c r="Y23" i="3" a="1"/>
  <c r="Y23" i="3"/>
  <c r="X23" i="3" a="1"/>
  <c r="X23" i="3"/>
  <c r="W23" i="3" a="1"/>
  <c r="W23" i="3"/>
  <c r="V23" i="3" a="1"/>
  <c r="V23" i="3"/>
  <c r="U23" i="3" a="1"/>
  <c r="U23" i="3"/>
  <c r="T23" i="3" a="1"/>
  <c r="T23" i="3"/>
  <c r="S23" i="3" a="1"/>
  <c r="S23" i="3"/>
  <c r="R23" i="3" a="1"/>
  <c r="R23" i="3"/>
  <c r="Q23" i="3" a="1"/>
  <c r="Q23" i="3"/>
  <c r="AB22" i="3" a="1"/>
  <c r="AB22" i="3"/>
  <c r="AA22" i="3" a="1"/>
  <c r="AA22" i="3"/>
  <c r="Z22" i="3" a="1"/>
  <c r="Z22" i="3"/>
  <c r="Y22" i="3" a="1"/>
  <c r="Y22" i="3"/>
  <c r="X22" i="3" a="1"/>
  <c r="X22" i="3"/>
  <c r="W22" i="3" a="1"/>
  <c r="W22" i="3"/>
  <c r="V22" i="3" a="1"/>
  <c r="V22" i="3"/>
  <c r="U22" i="3" a="1"/>
  <c r="U22" i="3"/>
  <c r="T22" i="3" a="1"/>
  <c r="T22" i="3"/>
  <c r="S22" i="3" a="1"/>
  <c r="S22" i="3"/>
  <c r="R22" i="3" a="1"/>
  <c r="R22" i="3"/>
  <c r="Q22" i="3" a="1"/>
  <c r="Q22" i="3"/>
  <c r="P22" i="3" a="1"/>
  <c r="P22" i="3"/>
  <c r="AB21" i="3" a="1"/>
  <c r="AB21" i="3"/>
  <c r="AA21" i="3" a="1"/>
  <c r="AA21" i="3"/>
  <c r="Z21" i="3" a="1"/>
  <c r="Z21" i="3"/>
  <c r="Y21" i="3" a="1"/>
  <c r="Y21" i="3"/>
  <c r="X21" i="3" a="1"/>
  <c r="X21" i="3"/>
  <c r="W21" i="3" a="1"/>
  <c r="W21" i="3"/>
  <c r="V21" i="3" a="1"/>
  <c r="V21" i="3"/>
  <c r="U21" i="3" a="1"/>
  <c r="U21" i="3"/>
  <c r="T21" i="3" a="1"/>
  <c r="T21" i="3"/>
  <c r="S21" i="3" a="1"/>
  <c r="S21" i="3"/>
  <c r="R21" i="3" a="1"/>
  <c r="R21" i="3"/>
  <c r="Q21" i="3" a="1"/>
  <c r="Q21" i="3"/>
  <c r="P21" i="3" a="1"/>
  <c r="P21" i="3"/>
  <c r="AB20" i="3" a="1"/>
  <c r="AB20" i="3"/>
  <c r="AA20" i="3" a="1"/>
  <c r="AA20" i="3"/>
  <c r="Z20" i="3" a="1"/>
  <c r="Z20" i="3"/>
  <c r="Y20" i="3" a="1"/>
  <c r="Y20" i="3"/>
  <c r="X20" i="3" a="1"/>
  <c r="X20" i="3"/>
  <c r="W20" i="3" a="1"/>
  <c r="W20" i="3"/>
  <c r="V20" i="3" a="1"/>
  <c r="V20" i="3"/>
  <c r="U20" i="3" a="1"/>
  <c r="U20" i="3"/>
  <c r="T20" i="3" a="1"/>
  <c r="T20" i="3"/>
  <c r="S20" i="3" a="1"/>
  <c r="S20" i="3"/>
  <c r="R20" i="3" a="1"/>
  <c r="R20" i="3"/>
  <c r="Q20" i="3" a="1"/>
  <c r="Q20" i="3"/>
  <c r="P20" i="3" a="1"/>
  <c r="P20" i="3"/>
  <c r="AB19" i="3" a="1"/>
  <c r="AB19" i="3"/>
  <c r="AA19" i="3" a="1"/>
  <c r="AA19" i="3"/>
  <c r="Z19" i="3" a="1"/>
  <c r="Z19" i="3"/>
  <c r="Y19" i="3" a="1"/>
  <c r="Y19" i="3"/>
  <c r="X19" i="3" a="1"/>
  <c r="X19" i="3"/>
  <c r="W19" i="3" a="1"/>
  <c r="W19" i="3"/>
  <c r="V19" i="3" a="1"/>
  <c r="V19" i="3"/>
  <c r="U19" i="3" a="1"/>
  <c r="U19" i="3"/>
  <c r="T19" i="3" a="1"/>
  <c r="T19" i="3"/>
  <c r="S19" i="3" a="1"/>
  <c r="S19" i="3"/>
  <c r="R19" i="3" a="1"/>
  <c r="R19" i="3"/>
  <c r="Q19" i="3" a="1"/>
  <c r="Q19" i="3"/>
  <c r="P19" i="3" a="1"/>
  <c r="P19" i="3"/>
  <c r="AB18" i="3" a="1"/>
  <c r="AB18" i="3"/>
  <c r="AA18" i="3" a="1"/>
  <c r="AA18" i="3"/>
  <c r="Z18" i="3" a="1"/>
  <c r="Z18" i="3"/>
  <c r="Y18" i="3" a="1"/>
  <c r="Y18" i="3"/>
  <c r="X18" i="3" a="1"/>
  <c r="X18" i="3"/>
  <c r="W18" i="3" a="1"/>
  <c r="W18" i="3"/>
  <c r="V18" i="3" a="1"/>
  <c r="V18" i="3"/>
  <c r="U18" i="3" a="1"/>
  <c r="U18" i="3"/>
  <c r="T18" i="3" a="1"/>
  <c r="T18" i="3"/>
  <c r="S18" i="3" a="1"/>
  <c r="S18" i="3"/>
  <c r="R18" i="3" a="1"/>
  <c r="R18" i="3"/>
  <c r="Q18" i="3" a="1"/>
  <c r="Q18" i="3"/>
  <c r="P18" i="3" a="1"/>
  <c r="P18" i="3"/>
  <c r="AB17" i="3" a="1"/>
  <c r="AB17" i="3"/>
  <c r="AA17" i="3" a="1"/>
  <c r="AA17" i="3"/>
  <c r="Z17" i="3" a="1"/>
  <c r="Z17" i="3"/>
  <c r="Y17" i="3" a="1"/>
  <c r="Y17" i="3"/>
  <c r="X17" i="3" a="1"/>
  <c r="X17" i="3"/>
  <c r="W17" i="3" a="1"/>
  <c r="W17" i="3"/>
  <c r="V17" i="3" a="1"/>
  <c r="V17" i="3"/>
  <c r="U17" i="3" a="1"/>
  <c r="U17" i="3"/>
  <c r="T17" i="3" a="1"/>
  <c r="T17" i="3"/>
  <c r="S17" i="3" a="1"/>
  <c r="S17" i="3"/>
  <c r="R17" i="3" a="1"/>
  <c r="R17" i="3"/>
  <c r="Q17" i="3" a="1"/>
  <c r="Q17" i="3"/>
  <c r="P17" i="3" a="1"/>
  <c r="P17" i="3"/>
  <c r="AB16" i="3" a="1"/>
  <c r="AB16" i="3"/>
  <c r="AA16" i="3" a="1"/>
  <c r="AA16" i="3"/>
  <c r="Z16" i="3" a="1"/>
  <c r="Z16" i="3"/>
  <c r="Y16" i="3" a="1"/>
  <c r="Y16" i="3"/>
  <c r="X16" i="3" a="1"/>
  <c r="X16" i="3"/>
  <c r="W16" i="3" a="1"/>
  <c r="W16" i="3"/>
  <c r="V16" i="3" a="1"/>
  <c r="V16" i="3"/>
  <c r="U16" i="3" a="1"/>
  <c r="U16" i="3"/>
  <c r="T16" i="3" a="1"/>
  <c r="T16" i="3"/>
  <c r="S16" i="3" a="1"/>
  <c r="S16" i="3"/>
  <c r="R16" i="3" a="1"/>
  <c r="R16" i="3"/>
  <c r="Q16" i="3" a="1"/>
  <c r="Q16" i="3"/>
  <c r="P16" i="3" a="1"/>
  <c r="P16" i="3"/>
  <c r="AB15" i="3" a="1"/>
  <c r="AB15" i="3"/>
  <c r="AA15" i="3" a="1"/>
  <c r="AA15" i="3"/>
  <c r="Z15" i="3" a="1"/>
  <c r="Z15" i="3"/>
  <c r="Y15" i="3" a="1"/>
  <c r="Y15" i="3"/>
  <c r="X15" i="3" a="1"/>
  <c r="X15" i="3"/>
  <c r="W15" i="3" a="1"/>
  <c r="W15" i="3"/>
  <c r="V15" i="3" a="1"/>
  <c r="V15" i="3"/>
  <c r="U15" i="3" a="1"/>
  <c r="U15" i="3"/>
  <c r="T15" i="3" a="1"/>
  <c r="T15" i="3"/>
  <c r="S15" i="3" a="1"/>
  <c r="S15" i="3"/>
  <c r="R15" i="3" a="1"/>
  <c r="R15" i="3"/>
  <c r="Q15" i="3" a="1"/>
  <c r="Q15" i="3"/>
  <c r="P15" i="3" a="1"/>
  <c r="P15" i="3"/>
  <c r="AB14" i="3" a="1"/>
  <c r="AB14" i="3"/>
  <c r="AA14" i="3" a="1"/>
  <c r="AA14" i="3"/>
  <c r="Z14" i="3" a="1"/>
  <c r="Z14" i="3"/>
  <c r="Y14" i="3" a="1"/>
  <c r="Y14" i="3"/>
  <c r="X14" i="3" a="1"/>
  <c r="X14" i="3"/>
  <c r="W14" i="3" a="1"/>
  <c r="W14" i="3"/>
  <c r="V14" i="3" a="1"/>
  <c r="V14" i="3"/>
  <c r="U14" i="3" a="1"/>
  <c r="U14" i="3"/>
  <c r="T14" i="3" a="1"/>
  <c r="T14" i="3"/>
  <c r="S14" i="3" a="1"/>
  <c r="S14" i="3"/>
  <c r="R14" i="3" a="1"/>
  <c r="R14" i="3"/>
  <c r="Q14" i="3" a="1"/>
  <c r="Q14" i="3"/>
  <c r="P14" i="3" a="1"/>
  <c r="P14" i="3"/>
  <c r="AB13" i="3" a="1"/>
  <c r="AB13" i="3"/>
  <c r="AA13" i="3" a="1"/>
  <c r="AA13" i="3"/>
  <c r="Z13" i="3" a="1"/>
  <c r="Z13" i="3"/>
  <c r="Y13" i="3" a="1"/>
  <c r="Y13" i="3"/>
  <c r="X13" i="3" a="1"/>
  <c r="X13" i="3"/>
  <c r="W13" i="3" a="1"/>
  <c r="W13" i="3"/>
  <c r="V13" i="3" a="1"/>
  <c r="V13" i="3"/>
  <c r="U13" i="3" a="1"/>
  <c r="U13" i="3"/>
  <c r="T13" i="3" a="1"/>
  <c r="T13" i="3"/>
  <c r="S13" i="3" a="1"/>
  <c r="S13" i="3"/>
  <c r="R13" i="3" a="1"/>
  <c r="R13" i="3"/>
  <c r="Q13" i="3" a="1"/>
  <c r="Q13" i="3"/>
  <c r="P13" i="3" a="1"/>
  <c r="P13" i="3"/>
  <c r="AB12" i="3" a="1"/>
  <c r="AB12" i="3"/>
  <c r="AA12" i="3" a="1"/>
  <c r="AA12" i="3"/>
  <c r="Z12" i="3" a="1"/>
  <c r="Z12" i="3"/>
  <c r="Y12" i="3" a="1"/>
  <c r="Y12" i="3"/>
  <c r="X12" i="3" a="1"/>
  <c r="X12" i="3"/>
  <c r="W12" i="3" a="1"/>
  <c r="W12" i="3"/>
  <c r="V12" i="3" a="1"/>
  <c r="V12" i="3"/>
  <c r="U12" i="3" a="1"/>
  <c r="U12" i="3"/>
  <c r="T12" i="3" a="1"/>
  <c r="T12" i="3"/>
  <c r="S12" i="3" a="1"/>
  <c r="S12" i="3"/>
  <c r="R12" i="3" a="1"/>
  <c r="R12" i="3"/>
  <c r="Q12" i="3" a="1"/>
  <c r="Q12" i="3"/>
  <c r="P12" i="3" a="1"/>
  <c r="P12" i="3"/>
  <c r="AB11" i="3" a="1"/>
  <c r="AB11" i="3"/>
  <c r="AA11" i="3" a="1"/>
  <c r="AA11" i="3"/>
  <c r="Z11" i="3" a="1"/>
  <c r="Z11" i="3"/>
  <c r="Y11" i="3" a="1"/>
  <c r="Y11" i="3"/>
  <c r="X11" i="3" a="1"/>
  <c r="X11" i="3"/>
  <c r="W11" i="3" a="1"/>
  <c r="W11" i="3"/>
  <c r="V11" i="3" a="1"/>
  <c r="V11" i="3"/>
  <c r="U11" i="3" a="1"/>
  <c r="U11" i="3"/>
  <c r="T11" i="3" a="1"/>
  <c r="T11" i="3"/>
  <c r="S11" i="3" a="1"/>
  <c r="S11" i="3"/>
  <c r="R11" i="3" a="1"/>
  <c r="R11" i="3"/>
  <c r="Q11" i="3" a="1"/>
  <c r="Q11" i="3"/>
  <c r="P11" i="3" a="1"/>
  <c r="P11" i="3"/>
  <c r="AB10" i="3" a="1"/>
  <c r="AB10" i="3"/>
  <c r="AA10" i="3" a="1"/>
  <c r="AA10" i="3"/>
  <c r="Z10" i="3" a="1"/>
  <c r="Z10" i="3"/>
  <c r="Y10" i="3" a="1"/>
  <c r="Y10" i="3"/>
  <c r="X10" i="3" a="1"/>
  <c r="X10" i="3"/>
  <c r="W10" i="3" a="1"/>
  <c r="W10" i="3"/>
  <c r="V10" i="3" a="1"/>
  <c r="V10" i="3"/>
  <c r="U10" i="3" a="1"/>
  <c r="U10" i="3"/>
  <c r="T10" i="3" a="1"/>
  <c r="T10" i="3"/>
  <c r="S10" i="3" a="1"/>
  <c r="S10" i="3"/>
  <c r="R10" i="3" a="1"/>
  <c r="R10" i="3"/>
  <c r="Q10" i="3" a="1"/>
  <c r="Q10" i="3"/>
  <c r="P10" i="3" a="1"/>
  <c r="P10" i="3"/>
  <c r="AB9" i="3" a="1"/>
  <c r="AB9" i="3"/>
  <c r="AA9" i="3" a="1"/>
  <c r="AA9" i="3"/>
  <c r="Z9" i="3" a="1"/>
  <c r="Z9" i="3"/>
  <c r="Y9" i="3" a="1"/>
  <c r="Y9" i="3"/>
  <c r="X9" i="3" a="1"/>
  <c r="X9" i="3"/>
  <c r="W9" i="3" a="1"/>
  <c r="W9" i="3"/>
  <c r="V9" i="3" a="1"/>
  <c r="V9" i="3"/>
  <c r="U9" i="3" a="1"/>
  <c r="U9" i="3"/>
  <c r="T9" i="3" a="1"/>
  <c r="T9" i="3"/>
  <c r="S9" i="3" a="1"/>
  <c r="S9" i="3"/>
  <c r="R9" i="3" a="1"/>
  <c r="R9" i="3"/>
  <c r="Q9" i="3" a="1"/>
  <c r="Q9" i="3"/>
  <c r="P9" i="3" a="1"/>
  <c r="P9" i="3"/>
  <c r="AB8" i="3" a="1"/>
  <c r="AB8" i="3"/>
  <c r="AA8" i="3" a="1"/>
  <c r="AA8" i="3"/>
  <c r="Z8" i="3" a="1"/>
  <c r="Z8" i="3"/>
  <c r="Y8" i="3" a="1"/>
  <c r="Y8" i="3"/>
  <c r="X8" i="3" a="1"/>
  <c r="X8" i="3"/>
  <c r="W8" i="3" a="1"/>
  <c r="W8" i="3"/>
  <c r="V8" i="3" a="1"/>
  <c r="V8" i="3"/>
  <c r="U8" i="3" a="1"/>
  <c r="U8" i="3"/>
  <c r="T8" i="3" a="1"/>
  <c r="T8" i="3"/>
  <c r="S8" i="3" a="1"/>
  <c r="S8" i="3"/>
  <c r="R8" i="3" a="1"/>
  <c r="R8" i="3"/>
  <c r="Q8" i="3" a="1"/>
  <c r="Q8" i="3"/>
  <c r="P8" i="3" a="1"/>
  <c r="P8" i="3"/>
  <c r="AB7" i="3" a="1"/>
  <c r="AB7" i="3"/>
  <c r="AA7" i="3" a="1"/>
  <c r="AA7" i="3"/>
  <c r="Z7" i="3" a="1"/>
  <c r="Z7" i="3"/>
  <c r="Y7" i="3" a="1"/>
  <c r="Y7" i="3"/>
  <c r="X7" i="3" a="1"/>
  <c r="X7" i="3"/>
  <c r="W7" i="3" a="1"/>
  <c r="W7" i="3"/>
  <c r="V7" i="3" a="1"/>
  <c r="V7" i="3"/>
  <c r="U7" i="3" a="1"/>
  <c r="U7" i="3"/>
  <c r="T7" i="3" a="1"/>
  <c r="T7" i="3"/>
  <c r="S7" i="3" a="1"/>
  <c r="S7" i="3"/>
  <c r="R7" i="3" a="1"/>
  <c r="R7" i="3"/>
  <c r="Q7" i="3" a="1"/>
  <c r="Q7" i="3"/>
  <c r="P7" i="3" a="1"/>
  <c r="P7" i="3"/>
  <c r="P4" i="3"/>
  <c r="AB6" i="3" a="1"/>
  <c r="AB6" i="3"/>
  <c r="AA6" i="3" a="1"/>
  <c r="AA6" i="3"/>
  <c r="Z6" i="3" a="1"/>
  <c r="Z6" i="3"/>
  <c r="Y6" i="3" a="1"/>
  <c r="Y6" i="3"/>
  <c r="X6" i="3" a="1"/>
  <c r="X6" i="3"/>
  <c r="W6" i="3" a="1"/>
  <c r="W6" i="3"/>
  <c r="V6" i="3" a="1"/>
  <c r="V6" i="3"/>
  <c r="U6" i="3" a="1"/>
  <c r="U6" i="3"/>
  <c r="T6" i="3" a="1"/>
  <c r="T6" i="3"/>
  <c r="S6" i="3" a="1"/>
  <c r="S6" i="3"/>
  <c r="R6" i="3" a="1"/>
  <c r="R6" i="3"/>
  <c r="Q6" i="3" a="1"/>
  <c r="Q6" i="3"/>
  <c r="AB5" i="3" a="1"/>
  <c r="AB5" i="3"/>
  <c r="AA5" i="3" a="1"/>
  <c r="AA5" i="3"/>
  <c r="Z5" i="3" a="1"/>
  <c r="Z5" i="3"/>
  <c r="L2" i="3" s="1"/>
  <c r="Y5" i="3" a="1"/>
  <c r="Y5" i="3"/>
  <c r="X5" i="3" a="1"/>
  <c r="X5" i="3"/>
  <c r="W5" i="3" a="1"/>
  <c r="W5" i="3"/>
  <c r="V5" i="3" a="1"/>
  <c r="V5" i="3"/>
  <c r="U5" i="3" a="1"/>
  <c r="U5" i="3"/>
  <c r="T5" i="3" a="1"/>
  <c r="T5" i="3"/>
  <c r="S5" i="3" a="1"/>
  <c r="S5" i="3"/>
  <c r="R5" i="3" a="1"/>
  <c r="R5" i="3"/>
  <c r="Q5" i="3" a="1"/>
  <c r="Q5" i="3"/>
  <c r="AB4" i="3"/>
  <c r="AA4" i="3"/>
  <c r="Z4" i="3"/>
  <c r="Y4" i="3"/>
  <c r="X4" i="3"/>
  <c r="W4" i="3"/>
  <c r="V4" i="3"/>
  <c r="U4" i="3"/>
  <c r="T4" i="3"/>
  <c r="S4" i="3"/>
  <c r="R4" i="3"/>
  <c r="Q4" i="3"/>
  <c r="M27" i="2"/>
  <c r="H27" i="2"/>
  <c r="H2" i="2" s="1"/>
  <c r="AL4" i="3"/>
  <c r="AM4" i="3"/>
  <c r="AN4" i="3"/>
  <c r="AO4" i="3"/>
  <c r="AP4" i="3"/>
  <c r="AQ4" i="3"/>
  <c r="AL5" i="3"/>
  <c r="AM5" i="3"/>
  <c r="AN5" i="3"/>
  <c r="AO5" i="3"/>
  <c r="AP5" i="3"/>
  <c r="AQ5" i="3"/>
  <c r="AL6" i="3"/>
  <c r="AM6" i="3"/>
  <c r="AN6" i="3"/>
  <c r="AO6" i="3"/>
  <c r="AP6" i="3"/>
  <c r="AQ6" i="3"/>
  <c r="AL7" i="3"/>
  <c r="AM7" i="3"/>
  <c r="AN7" i="3"/>
  <c r="AO7" i="3"/>
  <c r="AP7" i="3"/>
  <c r="AQ7" i="3"/>
  <c r="AL8" i="3"/>
  <c r="AM8" i="3"/>
  <c r="AN8" i="3"/>
  <c r="AO8" i="3"/>
  <c r="AP8" i="3"/>
  <c r="AQ8" i="3"/>
  <c r="AL9" i="3"/>
  <c r="AM9" i="3"/>
  <c r="AN9" i="3"/>
  <c r="AO9" i="3"/>
  <c r="AP9" i="3"/>
  <c r="AQ9" i="3"/>
  <c r="AL10" i="3"/>
  <c r="AM10" i="3"/>
  <c r="AN10" i="3"/>
  <c r="AO10" i="3"/>
  <c r="AP10" i="3"/>
  <c r="AQ10" i="3"/>
  <c r="AL11" i="3"/>
  <c r="AM11" i="3"/>
  <c r="AN11" i="3"/>
  <c r="AO11" i="3"/>
  <c r="AP11" i="3"/>
  <c r="AQ11" i="3"/>
  <c r="AL12" i="3"/>
  <c r="AM12" i="3"/>
  <c r="AN12" i="3"/>
  <c r="AO12" i="3"/>
  <c r="AP12" i="3"/>
  <c r="AQ12" i="3"/>
  <c r="AL13" i="3"/>
  <c r="AM13" i="3"/>
  <c r="AN13" i="3"/>
  <c r="AO13" i="3"/>
  <c r="AP13" i="3"/>
  <c r="AQ13" i="3"/>
  <c r="AL14" i="3"/>
  <c r="AM14" i="3"/>
  <c r="AN14" i="3"/>
  <c r="AO14" i="3"/>
  <c r="AP14" i="3"/>
  <c r="AQ14" i="3"/>
  <c r="AL15" i="3"/>
  <c r="AM15" i="3"/>
  <c r="AN15" i="3"/>
  <c r="AO15" i="3"/>
  <c r="AP15" i="3"/>
  <c r="AQ15" i="3"/>
  <c r="AL16" i="3"/>
  <c r="AM16" i="3"/>
  <c r="AN16" i="3"/>
  <c r="AO16" i="3"/>
  <c r="AP16" i="3"/>
  <c r="AQ16" i="3"/>
  <c r="AL17" i="3"/>
  <c r="AM17" i="3"/>
  <c r="AN17" i="3"/>
  <c r="AO17" i="3"/>
  <c r="AP17" i="3"/>
  <c r="AQ17" i="3"/>
  <c r="AL18" i="3"/>
  <c r="AM18" i="3"/>
  <c r="AN18" i="3"/>
  <c r="AO18" i="3"/>
  <c r="AP18" i="3"/>
  <c r="AQ18" i="3"/>
  <c r="AL19" i="3"/>
  <c r="AM19" i="3"/>
  <c r="AN19" i="3"/>
  <c r="AO19" i="3"/>
  <c r="AP19" i="3"/>
  <c r="AQ19" i="3"/>
  <c r="AL20" i="3"/>
  <c r="AM20" i="3"/>
  <c r="AN20" i="3"/>
  <c r="AO20" i="3"/>
  <c r="AP20" i="3"/>
  <c r="AQ20" i="3"/>
  <c r="AL21" i="3"/>
  <c r="AM21" i="3"/>
  <c r="AN21" i="3"/>
  <c r="AO21" i="3"/>
  <c r="AP21" i="3"/>
  <c r="AQ21" i="3"/>
  <c r="AL22" i="3"/>
  <c r="AM22" i="3"/>
  <c r="AN22" i="3"/>
  <c r="AO22" i="3"/>
  <c r="AP22" i="3"/>
  <c r="AQ22" i="3"/>
  <c r="AL23" i="3"/>
  <c r="AM23" i="3"/>
  <c r="AN23" i="3"/>
  <c r="AO23" i="3"/>
  <c r="AP23" i="3"/>
  <c r="AQ23" i="3"/>
  <c r="AE7" i="3"/>
  <c r="AF7" i="3"/>
  <c r="AG7" i="3"/>
  <c r="AH7" i="3"/>
  <c r="AI7" i="3"/>
  <c r="AJ7" i="3"/>
  <c r="AK7" i="3"/>
  <c r="AE8" i="3"/>
  <c r="AF8" i="3"/>
  <c r="AG8" i="3"/>
  <c r="AH8" i="3"/>
  <c r="AI8" i="3"/>
  <c r="AJ8" i="3"/>
  <c r="AK8" i="3"/>
  <c r="AE9" i="3"/>
  <c r="AF9" i="3"/>
  <c r="AG9" i="3"/>
  <c r="AH9" i="3"/>
  <c r="AI9" i="3"/>
  <c r="AJ9" i="3"/>
  <c r="AK9" i="3"/>
  <c r="AE10" i="3"/>
  <c r="AF10" i="3"/>
  <c r="AG10" i="3"/>
  <c r="AH10" i="3"/>
  <c r="AI10" i="3"/>
  <c r="AJ10" i="3"/>
  <c r="AK10" i="3"/>
  <c r="AE11" i="3"/>
  <c r="AF11" i="3"/>
  <c r="AG11" i="3"/>
  <c r="AH11" i="3"/>
  <c r="AI11" i="3"/>
  <c r="AJ11" i="3"/>
  <c r="AK11" i="3"/>
  <c r="AE12" i="3"/>
  <c r="AF12" i="3"/>
  <c r="AG12" i="3"/>
  <c r="AH12" i="3"/>
  <c r="AI12" i="3"/>
  <c r="AJ12" i="3"/>
  <c r="AK12" i="3"/>
  <c r="AE13" i="3"/>
  <c r="AF13" i="3"/>
  <c r="AG13" i="3"/>
  <c r="AH13" i="3"/>
  <c r="AI13" i="3"/>
  <c r="AJ13" i="3"/>
  <c r="AK13" i="3"/>
  <c r="AE14" i="3"/>
  <c r="AF14" i="3"/>
  <c r="AG14" i="3"/>
  <c r="AH14" i="3"/>
  <c r="AI14" i="3"/>
  <c r="AJ14" i="3"/>
  <c r="AK14" i="3"/>
  <c r="AE15" i="3"/>
  <c r="AF15" i="3"/>
  <c r="AG15" i="3"/>
  <c r="AH15" i="3"/>
  <c r="AI15" i="3"/>
  <c r="AJ15" i="3"/>
  <c r="AK15" i="3"/>
  <c r="AE16" i="3"/>
  <c r="AF16" i="3"/>
  <c r="AG16" i="3"/>
  <c r="AH16" i="3"/>
  <c r="AI16" i="3"/>
  <c r="AJ16" i="3"/>
  <c r="AK16" i="3"/>
  <c r="AE17" i="3"/>
  <c r="AF17" i="3"/>
  <c r="AG17" i="3"/>
  <c r="AH17" i="3"/>
  <c r="AI17" i="3"/>
  <c r="AJ17" i="3"/>
  <c r="AK17" i="3"/>
  <c r="AE18" i="3"/>
  <c r="AF18" i="3"/>
  <c r="AG18" i="3"/>
  <c r="AH18" i="3"/>
  <c r="AI18" i="3"/>
  <c r="AJ18" i="3"/>
  <c r="AK18" i="3"/>
  <c r="AE19" i="3"/>
  <c r="AF19" i="3"/>
  <c r="AG19" i="3"/>
  <c r="AH19" i="3"/>
  <c r="AI19" i="3"/>
  <c r="AJ19" i="3"/>
  <c r="AK19" i="3"/>
  <c r="AE20" i="3"/>
  <c r="AF20" i="3"/>
  <c r="AG20" i="3"/>
  <c r="AH20" i="3"/>
  <c r="AI20" i="3"/>
  <c r="AJ20" i="3"/>
  <c r="AK20" i="3"/>
  <c r="AE21" i="3"/>
  <c r="AF21" i="3"/>
  <c r="AG21" i="3"/>
  <c r="AH21" i="3"/>
  <c r="AI21" i="3"/>
  <c r="AJ21" i="3"/>
  <c r="AK21" i="3"/>
  <c r="AE22" i="3"/>
  <c r="AF22" i="3"/>
  <c r="AG22" i="3"/>
  <c r="AH22" i="3"/>
  <c r="AI22" i="3"/>
  <c r="AJ22" i="3"/>
  <c r="AK22" i="3"/>
  <c r="AE23" i="3"/>
  <c r="AF23" i="3"/>
  <c r="AG23" i="3"/>
  <c r="AH23" i="3"/>
  <c r="AI23" i="3"/>
  <c r="AJ23" i="3"/>
  <c r="AK23" i="3"/>
  <c r="AF4" i="3"/>
  <c r="AG4" i="3"/>
  <c r="AH4" i="3"/>
  <c r="AI4" i="3"/>
  <c r="AJ4" i="3"/>
  <c r="AE5" i="3"/>
  <c r="AF5" i="3"/>
  <c r="AG5" i="3"/>
  <c r="AH5" i="3"/>
  <c r="AI5" i="3"/>
  <c r="AJ5" i="3"/>
  <c r="AF6" i="3"/>
  <c r="AG6" i="3"/>
  <c r="AH6" i="3"/>
  <c r="AI6" i="3"/>
  <c r="AJ6" i="3"/>
  <c r="AK4" i="3"/>
  <c r="AK5" i="3"/>
  <c r="AK6" i="3"/>
  <c r="AQ3" i="3"/>
  <c r="N26" i="3" s="1"/>
  <c r="N2" i="3"/>
  <c r="AP3" i="3"/>
  <c r="M26" i="3"/>
  <c r="M2" i="3" s="1"/>
  <c r="AO3" i="3"/>
  <c r="L26" i="3" s="1"/>
  <c r="AN3" i="3"/>
  <c r="K26" i="3"/>
  <c r="K2" i="3"/>
  <c r="AM3" i="3"/>
  <c r="J26" i="3"/>
  <c r="J2" i="3"/>
  <c r="AL3" i="3"/>
  <c r="I26" i="3"/>
  <c r="I2" i="3"/>
  <c r="AK3" i="3"/>
  <c r="H26" i="3"/>
  <c r="H2" i="3"/>
  <c r="AI3" i="3"/>
  <c r="F26" i="3"/>
  <c r="F2" i="3"/>
  <c r="AH3" i="3"/>
  <c r="E26" i="3"/>
  <c r="E2" i="3"/>
  <c r="AG3" i="3"/>
  <c r="D26" i="3"/>
  <c r="D2" i="3"/>
  <c r="AE3" i="3"/>
  <c r="B26" i="3"/>
  <c r="B2" i="3" s="1"/>
  <c r="B28" i="2"/>
  <c r="L27" i="2"/>
  <c r="K27" i="2"/>
  <c r="J27" i="2"/>
  <c r="I27" i="2"/>
  <c r="G27" i="2"/>
  <c r="G2" i="2" s="1"/>
  <c r="F27" i="2"/>
  <c r="E27" i="2"/>
  <c r="D27" i="2"/>
  <c r="C27" i="2"/>
  <c r="N28" i="2"/>
  <c r="M28" i="2"/>
  <c r="K28" i="2"/>
  <c r="J28" i="2"/>
  <c r="I28" i="2"/>
  <c r="H28" i="2"/>
  <c r="G28" i="2"/>
  <c r="F28" i="2"/>
  <c r="E28" i="2"/>
  <c r="D28" i="2"/>
  <c r="C28" i="2"/>
  <c r="S4" i="2"/>
  <c r="T4" i="2"/>
  <c r="U4" i="2"/>
  <c r="V4" i="2"/>
  <c r="W4" i="2"/>
  <c r="X4" i="2"/>
  <c r="Y4" i="2"/>
  <c r="Z4" i="2"/>
  <c r="AA4" i="2"/>
  <c r="AB4" i="2"/>
  <c r="AF3" i="3"/>
  <c r="AJ3" i="3"/>
  <c r="G26" i="3"/>
  <c r="G2" i="3"/>
  <c r="C26" i="3"/>
  <c r="C2" i="3"/>
  <c r="G31" i="3"/>
  <c r="R33" i="5" l="1"/>
  <c r="S33" i="5" s="1"/>
  <c r="R34" i="5"/>
  <c r="K38" i="5" s="1"/>
  <c r="R35" i="5"/>
  <c r="K39" i="5" s="1"/>
  <c r="R31" i="5"/>
  <c r="S31" i="5" s="1"/>
  <c r="R36" i="5"/>
  <c r="K40" i="5" s="1"/>
  <c r="R32" i="5"/>
  <c r="K36" i="5" s="1"/>
  <c r="R37" i="5"/>
  <c r="S37" i="5" s="1"/>
  <c r="R38" i="5"/>
  <c r="K42" i="5" s="1"/>
  <c r="R39" i="5"/>
  <c r="S39" i="5" s="1"/>
  <c r="K37" i="5"/>
  <c r="R30" i="5"/>
  <c r="R29" i="5"/>
  <c r="S29" i="5" s="1"/>
  <c r="R28" i="5"/>
  <c r="S28" i="5" s="1"/>
  <c r="R40" i="5"/>
  <c r="K35" i="4"/>
  <c r="K41" i="4"/>
  <c r="K40" i="4"/>
  <c r="K42" i="4"/>
  <c r="K32" i="4"/>
  <c r="K34" i="4"/>
  <c r="S29" i="4"/>
  <c r="K33" i="4"/>
  <c r="K38" i="4"/>
  <c r="S34" i="4"/>
  <c r="K36" i="4"/>
  <c r="S32" i="4"/>
  <c r="K39" i="4"/>
  <c r="S35" i="4"/>
  <c r="S39" i="4"/>
  <c r="K43" i="4"/>
  <c r="S40" i="4"/>
  <c r="K44" i="4"/>
  <c r="S33" i="4"/>
  <c r="K37" i="4"/>
  <c r="A28" i="2"/>
  <c r="D31" i="3" a="1"/>
  <c r="D31" i="3" s="1"/>
  <c r="B2" i="2"/>
  <c r="A26" i="2"/>
  <c r="N27" i="2"/>
  <c r="N2" i="2" s="1"/>
  <c r="O2" i="2"/>
  <c r="M2" i="2"/>
  <c r="L2" i="2"/>
  <c r="K2" i="2"/>
  <c r="J2" i="2"/>
  <c r="I2" i="2"/>
  <c r="F2" i="2"/>
  <c r="E2" i="2"/>
  <c r="D2" i="2"/>
  <c r="C2" i="2"/>
  <c r="A27" i="2" a="1"/>
  <c r="D32" i="2" l="1" a="1"/>
  <c r="E39" i="2" s="1"/>
  <c r="S35" i="5"/>
  <c r="S34" i="5"/>
  <c r="K35" i="5"/>
  <c r="S38" i="5"/>
  <c r="K41" i="5"/>
  <c r="S36" i="5"/>
  <c r="S32" i="5"/>
  <c r="K43" i="5"/>
  <c r="K33" i="5"/>
  <c r="C33" i="5"/>
  <c r="J33" i="5" s="1"/>
  <c r="K32" i="5"/>
  <c r="S30" i="5"/>
  <c r="K34" i="5"/>
  <c r="C34" i="5"/>
  <c r="J34" i="5" s="1"/>
  <c r="K44" i="5"/>
  <c r="S40" i="5"/>
  <c r="T29" i="4"/>
  <c r="T28" i="4"/>
  <c r="A27" i="2"/>
  <c r="E32" i="3"/>
  <c r="E33" i="3"/>
  <c r="E34" i="3"/>
  <c r="E35" i="3"/>
  <c r="E36" i="3"/>
  <c r="E37" i="3"/>
  <c r="E38" i="3"/>
  <c r="E39" i="3"/>
  <c r="E40" i="3"/>
  <c r="E41" i="3"/>
  <c r="E42" i="3"/>
  <c r="E43" i="3"/>
  <c r="E34" i="2" l="1"/>
  <c r="E38" i="2"/>
  <c r="G38" i="2" s="1"/>
  <c r="E43" i="2"/>
  <c r="G43" i="2" s="1"/>
  <c r="E40" i="2"/>
  <c r="F40" i="2" s="1"/>
  <c r="E45" i="2"/>
  <c r="F45" i="2" s="1"/>
  <c r="E37" i="2"/>
  <c r="F37" i="2" s="1"/>
  <c r="E44" i="2"/>
  <c r="G44" i="2" s="1"/>
  <c r="E36" i="2"/>
  <c r="G36" i="2" s="1"/>
  <c r="E35" i="2"/>
  <c r="E42" i="2"/>
  <c r="G42" i="2" s="1"/>
  <c r="E41" i="2"/>
  <c r="F41" i="2" s="1"/>
  <c r="E33" i="2"/>
  <c r="G33" i="2" s="1"/>
  <c r="D32" i="2"/>
  <c r="E32" i="2" s="1"/>
  <c r="F32" i="2" s="1"/>
  <c r="C35" i="5"/>
  <c r="T29" i="5"/>
  <c r="T28" i="5"/>
  <c r="G43" i="3"/>
  <c r="F43" i="3"/>
  <c r="G42" i="3"/>
  <c r="F42" i="3"/>
  <c r="P38" i="3" s="1"/>
  <c r="G41" i="3"/>
  <c r="F41" i="3"/>
  <c r="P37" i="3"/>
  <c r="G40" i="3"/>
  <c r="P35" i="3" s="1"/>
  <c r="F40" i="3"/>
  <c r="G39" i="3"/>
  <c r="F39" i="3"/>
  <c r="G38" i="3"/>
  <c r="F38" i="3"/>
  <c r="P34" i="3" s="1"/>
  <c r="G37" i="3"/>
  <c r="F37" i="3"/>
  <c r="G36" i="3"/>
  <c r="F36" i="3"/>
  <c r="G35" i="3"/>
  <c r="F35" i="3"/>
  <c r="G34" i="3"/>
  <c r="F34" i="3"/>
  <c r="G33" i="3"/>
  <c r="F33" i="3"/>
  <c r="G32" i="3"/>
  <c r="F32" i="3"/>
  <c r="E31" i="3"/>
  <c r="G40" i="2"/>
  <c r="G39" i="2"/>
  <c r="F39" i="2"/>
  <c r="G35" i="2"/>
  <c r="F35" i="2"/>
  <c r="G34" i="2"/>
  <c r="F34" i="2"/>
  <c r="P36" i="3" l="1"/>
  <c r="P32" i="3"/>
  <c r="P29" i="3"/>
  <c r="P30" i="3"/>
  <c r="P31" i="3"/>
  <c r="Q31" i="3" s="1"/>
  <c r="P28" i="3"/>
  <c r="C33" i="3" s="1"/>
  <c r="J33" i="3" s="1"/>
  <c r="P33" i="3"/>
  <c r="K37" i="3" s="1"/>
  <c r="G45" i="2"/>
  <c r="F38" i="2"/>
  <c r="F44" i="2"/>
  <c r="G32" i="2"/>
  <c r="F33" i="2"/>
  <c r="R29" i="2" s="1"/>
  <c r="S29" i="2" s="1"/>
  <c r="G41" i="2"/>
  <c r="R36" i="2" s="1"/>
  <c r="G37" i="2"/>
  <c r="R33" i="2" s="1"/>
  <c r="F42" i="2"/>
  <c r="F36" i="2"/>
  <c r="F43" i="2"/>
  <c r="J35" i="5"/>
  <c r="C36" i="5"/>
  <c r="R30" i="2"/>
  <c r="R34" i="2"/>
  <c r="R35" i="2"/>
  <c r="R40" i="2"/>
  <c r="F31" i="3"/>
  <c r="P27" i="3" s="1"/>
  <c r="K32" i="3"/>
  <c r="Q29" i="3"/>
  <c r="K33" i="3"/>
  <c r="C34" i="3"/>
  <c r="J34" i="3" s="1"/>
  <c r="Q30" i="3"/>
  <c r="K34" i="3"/>
  <c r="C35" i="3"/>
  <c r="J35" i="3" s="1"/>
  <c r="K35" i="3"/>
  <c r="Q32" i="3"/>
  <c r="K36" i="3"/>
  <c r="C37" i="3"/>
  <c r="J37" i="3" s="1"/>
  <c r="Q34" i="3"/>
  <c r="K38" i="3"/>
  <c r="C39" i="3"/>
  <c r="J39" i="3" s="1"/>
  <c r="Q35" i="3"/>
  <c r="K39" i="3"/>
  <c r="C40" i="3"/>
  <c r="J40" i="3" s="1"/>
  <c r="C41" i="3"/>
  <c r="J41" i="3" s="1"/>
  <c r="Q36" i="3"/>
  <c r="K40" i="3"/>
  <c r="Q37" i="3"/>
  <c r="K41" i="3"/>
  <c r="Q38" i="3"/>
  <c r="K42" i="3"/>
  <c r="C36" i="3" l="1"/>
  <c r="J36" i="3" s="1"/>
  <c r="Q33" i="3"/>
  <c r="C38" i="3"/>
  <c r="J38" i="3" s="1"/>
  <c r="Q28" i="3"/>
  <c r="C42" i="3"/>
  <c r="R39" i="2"/>
  <c r="K43" i="2" s="1"/>
  <c r="R32" i="2"/>
  <c r="R37" i="2"/>
  <c r="S37" i="2" s="1"/>
  <c r="R28" i="2"/>
  <c r="C33" i="2" s="1"/>
  <c r="J33" i="2" s="1"/>
  <c r="K33" i="2"/>
  <c r="R31" i="2"/>
  <c r="S31" i="2" s="1"/>
  <c r="S33" i="2"/>
  <c r="K37" i="2"/>
  <c r="S39" i="2"/>
  <c r="R38" i="2"/>
  <c r="J36" i="5"/>
  <c r="C37" i="5"/>
  <c r="S35" i="2"/>
  <c r="K39" i="2"/>
  <c r="K38" i="2"/>
  <c r="S34" i="2"/>
  <c r="K34" i="2"/>
  <c r="S30" i="2"/>
  <c r="S36" i="2"/>
  <c r="K40" i="2"/>
  <c r="S32" i="2"/>
  <c r="K36" i="2"/>
  <c r="S40" i="2"/>
  <c r="K44" i="2"/>
  <c r="Q27" i="3"/>
  <c r="C32" i="3"/>
  <c r="J32" i="3" s="1"/>
  <c r="K31" i="3"/>
  <c r="C34" i="2"/>
  <c r="J42" i="3" l="1"/>
  <c r="C43" i="3"/>
  <c r="K32" i="2"/>
  <c r="S28" i="2"/>
  <c r="K41" i="2"/>
  <c r="K35" i="2"/>
  <c r="K42" i="2"/>
  <c r="S38" i="2"/>
  <c r="T28" i="2" s="1"/>
  <c r="C38" i="5"/>
  <c r="J37" i="5"/>
  <c r="R27" i="3"/>
  <c r="R28" i="3"/>
  <c r="J34" i="2"/>
  <c r="C35" i="2"/>
  <c r="T29" i="2" l="1"/>
  <c r="C39" i="5"/>
  <c r="J38" i="5"/>
  <c r="J35" i="2"/>
  <c r="C36" i="2"/>
  <c r="J39" i="5" l="1"/>
  <c r="C40" i="5"/>
  <c r="J36" i="2"/>
  <c r="C37" i="2"/>
  <c r="J40" i="5" l="1"/>
  <c r="C41" i="5"/>
  <c r="J37" i="2"/>
  <c r="C38" i="2"/>
  <c r="C42" i="5" l="1"/>
  <c r="J41" i="5"/>
  <c r="J38" i="2"/>
  <c r="C39" i="2"/>
  <c r="J42" i="5" l="1"/>
  <c r="C43" i="5"/>
  <c r="J39" i="2"/>
  <c r="C40" i="2"/>
  <c r="C44" i="5" l="1"/>
  <c r="J43" i="5"/>
  <c r="J40" i="2"/>
  <c r="C41" i="2"/>
  <c r="J44" i="5" l="1"/>
  <c r="C45" i="5"/>
  <c r="C42" i="2"/>
  <c r="J41" i="2"/>
  <c r="C43" i="2" l="1"/>
  <c r="J42" i="2"/>
  <c r="C44" i="2" l="1"/>
  <c r="J43" i="2"/>
  <c r="C45" i="2" l="1"/>
  <c r="J4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<sst xmlns="http://schemas.openxmlformats.org/spreadsheetml/2006/main" count="246" uniqueCount="90">
  <si>
    <t>HLTV Fantasy League</t>
  </si>
  <si>
    <t>Pisteet lasketaan top x % turnauksista:</t>
  </si>
  <si>
    <t>Turnauksien määrä joista lasketaan pisteet:</t>
  </si>
  <si>
    <t>2021 Season 1: 18.1.2021 - 18.7.2021</t>
  </si>
  <si>
    <t>LASKEE LOPULLISET PISTEET</t>
  </si>
  <si>
    <t>Pelaajat</t>
  </si>
  <si>
    <t>Osallistujien määrä</t>
  </si>
  <si>
    <t>Alkamisaika</t>
  </si>
  <si>
    <t>LASKEE VOITOT ÄLÄ KOSKE!!</t>
  </si>
  <si>
    <t>Turnaus käynnissä</t>
  </si>
  <si>
    <t>Turnaukset</t>
  </si>
  <si>
    <t>Ilmottautuminen auki</t>
  </si>
  <si>
    <t>BLAST Premier Global Final 2020</t>
  </si>
  <si>
    <t>cs_summit 7</t>
  </si>
  <si>
    <t>BLAST Premier Spring Groups 2021</t>
  </si>
  <si>
    <t>IEM Katowice 2021 Play-In</t>
  </si>
  <si>
    <t>IEM Katowice 2021 Group Stage</t>
  </si>
  <si>
    <t>IEM Katowice 2021 Playoffs</t>
  </si>
  <si>
    <t>ESL Pro League Season 13 - Groups A &amp; B</t>
  </si>
  <si>
    <t>ESL Pro League Season 13 - Groups C &amp; D</t>
  </si>
  <si>
    <t>ESL Pro League Season 13 - Playoffs</t>
  </si>
  <si>
    <t>BLAST Premier Spring Showdown 2021</t>
  </si>
  <si>
    <t>LASKEE SARJATAULUKON TASATILANTEET</t>
  </si>
  <si>
    <t>Lopulliset pisteet max</t>
  </si>
  <si>
    <t>Sarjataulukko</t>
  </si>
  <si>
    <t>1 V 1 MATSIT:</t>
  </si>
  <si>
    <t>Sijoitus</t>
  </si>
  <si>
    <t>Pisteet</t>
  </si>
  <si>
    <t>Voitot</t>
  </si>
  <si>
    <t>Osallistumiset</t>
  </si>
  <si>
    <t>Taisteltu sijoitus</t>
  </si>
  <si>
    <t>Pelaajat vastakkain</t>
  </si>
  <si>
    <t>Kulta (#FFD700)</t>
  </si>
  <si>
    <t>Mitalitaulukko (K H P)</t>
  </si>
  <si>
    <t>Hopea (#C0C0C0)</t>
  </si>
  <si>
    <t>Soigelo: 2 0 0</t>
  </si>
  <si>
    <t>Pronssi (#CD7F32)</t>
  </si>
  <si>
    <t>JooonsMO: 0 2 0</t>
  </si>
  <si>
    <t>koljone: 0 0 1</t>
  </si>
  <si>
    <t>VertZu: 0 0 1</t>
  </si>
  <si>
    <t>Pistelasku:</t>
  </si>
  <si>
    <t>2020 Season 2: 1.9.2020 - 21.12.2020</t>
  </si>
  <si>
    <t>ESL Pro League Season 12: Europe</t>
  </si>
  <si>
    <t>ESL Pro League Season 12: Europe Playoffs</t>
  </si>
  <si>
    <t>IEM New York 2020 Europe</t>
  </si>
  <si>
    <t>DreamHack Open Fall 2020</t>
  </si>
  <si>
    <t>BLAST Premier Fall Series 2020</t>
  </si>
  <si>
    <t>IEM Beijing-Haidian 2020 Europe</t>
  </si>
  <si>
    <t>Flashpoint 2 Group Stage</t>
  </si>
  <si>
    <t>BLAST Premier Fall 2020 Showdown</t>
  </si>
  <si>
    <t>DreamHack Masters Winter 2020 Europe</t>
  </si>
  <si>
    <t>Flashpoint 2 Playoffs</t>
  </si>
  <si>
    <t>BLAST Premier Fall 2020 Finals</t>
  </si>
  <si>
    <t>IEM Global Challenge 2020</t>
  </si>
  <si>
    <t xml:space="preserve">Pisteet </t>
  </si>
  <si>
    <t>Soigelo: 1 0 0</t>
  </si>
  <si>
    <t>JooonsMO: 0 1 0</t>
  </si>
  <si>
    <t>2020 Season 1: 1.2.2020 - 6.7.2020</t>
  </si>
  <si>
    <t/>
  </si>
  <si>
    <t>Nimetön</t>
  </si>
  <si>
    <t>ICE Challenge 2020</t>
  </si>
  <si>
    <t>BLAST Premier Spring Series 2020</t>
  </si>
  <si>
    <t>IEM Katowice 2020</t>
  </si>
  <si>
    <t>ESL Pro League Season 11 Group A</t>
  </si>
  <si>
    <t>ESL Pro League Season 11 Group C</t>
  </si>
  <si>
    <t>Flashpoint 1 Playoffs</t>
  </si>
  <si>
    <t>ESL One: Road to Rio - Europe Group Stage</t>
  </si>
  <si>
    <t>Elisa Invitational 2020</t>
  </si>
  <si>
    <t>ESL One: Road to Rio - Europe</t>
  </si>
  <si>
    <t>BLAST Premier Spring 2020 Europe Showdown</t>
  </si>
  <si>
    <t>DreamHack Masters Spring 2020 - Europe</t>
  </si>
  <si>
    <t>cs_summit 6 Europe</t>
  </si>
  <si>
    <t>HLTV Fantasy League Season 1 lopputulokset:</t>
  </si>
  <si>
    <t>20xx Season x: alkamispäivä - lopetuspäivä</t>
  </si>
  <si>
    <t>Bronssi (#CD7F32)</t>
  </si>
  <si>
    <t>Pelaaja 1</t>
  </si>
  <si>
    <t>Pelaaja 2</t>
  </si>
  <si>
    <t>Pelaaja 3</t>
  </si>
  <si>
    <t>Pelaaja 4</t>
  </si>
  <si>
    <t>Pelaaja 5</t>
  </si>
  <si>
    <t>Pelaaja 6 ★</t>
  </si>
  <si>
    <t>Pelaaja 7</t>
  </si>
  <si>
    <t>Pelaaja 8</t>
  </si>
  <si>
    <t>Pelaaja 9</t>
  </si>
  <si>
    <t>Pelaaja 10</t>
  </si>
  <si>
    <t>Pelaaja 11</t>
  </si>
  <si>
    <t>Pelaaja 12</t>
  </si>
  <si>
    <t>Pelaaja 13</t>
  </si>
  <si>
    <t>Pelaaja 14</t>
  </si>
  <si>
    <t>Pelaaja 6 ★★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</si>
</sst>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.m\.yyyy\ h:mm;@"/>
  </numFmts>
  <fonts count="29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20"/>
      <color rgb="FFFFC000"/>
      <name val="Calibri"/>
      <family val="2"/>
      <scheme val="minor"/>
    </font>
    <font>
      <b/>
      <sz val="17"/>
      <color rgb="FFFFC00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sz val="18"/>
      <color rgb="FFFFD966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0"/>
      <name val="Calibri"/>
      <scheme val="minor"/>
    </font>
    <font>
      <sz val="14"/>
      <color rgb="FF000000"/>
      <name val="Calibri"/>
      <scheme val="minor"/>
    </font>
    <font>
      <sz val="11"/>
      <color rgb="FFFFFF0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A3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</patternFill>
    </fill>
    <fill>
      <patternFill patternType="solid">
        <fgColor rgb="FFD9D9D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C0C0C0"/>
        <bgColor indexed="64"/>
      </patternFill>
    </fill>
  </fills>
  <borders count="18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thin">
        <color indexed="64"/>
      </left>
      <right style="medium">
        <color rgb="FFFFFFFF"/>
      </right>
      <top style="medium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rgb="FF000000"/>
      </left>
      <right style="medium">
        <color rgb="FFFFFFFF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rgb="FFD9D9D9"/>
      </left>
      <right/>
      <top style="thin">
        <color rgb="FF000000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theme="0" tint="-0.14996795556505021"/>
      </bottom>
      <diagonal/>
    </border>
    <border>
      <left/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rgb="FF000000"/>
      </right>
      <top style="thin">
        <color theme="0" tint="-0.1499679555650502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theme="0" tint="-0.14996795556505021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2" fillId="12" borderId="0" applyNumberFormat="0" applyBorder="0" applyAlignment="0" applyProtection="0"/>
  </cellStyleXfs>
  <cellXfs count="452">
    <xf numFmtId="0" fontId="0" fillId="0" borderId="0" xfId="0"/>
    <xf numFmtId="0" fontId="0" fillId="2" borderId="8" xfId="0" applyFill="1" applyBorder="1"/>
    <xf numFmtId="0" fontId="3" fillId="4" borderId="1" xfId="0" applyFont="1" applyFill="1" applyBorder="1"/>
    <xf numFmtId="0" fontId="3" fillId="3" borderId="5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3" fillId="4" borderId="19" xfId="0" applyFont="1" applyFill="1" applyBorder="1"/>
    <xf numFmtId="0" fontId="1" fillId="0" borderId="20" xfId="0" applyFont="1" applyBorder="1" applyAlignment="1"/>
    <xf numFmtId="0" fontId="1" fillId="0" borderId="21" xfId="0" applyFont="1" applyBorder="1" applyAlignment="1"/>
    <xf numFmtId="0" fontId="3" fillId="3" borderId="6" xfId="0" applyFont="1" applyFill="1" applyBorder="1"/>
    <xf numFmtId="0" fontId="3" fillId="5" borderId="17" xfId="0" applyFont="1" applyFill="1" applyBorder="1"/>
    <xf numFmtId="0" fontId="3" fillId="5" borderId="18" xfId="0" applyFont="1" applyFill="1" applyBorder="1"/>
    <xf numFmtId="0" fontId="3" fillId="3" borderId="4" xfId="0" applyFont="1" applyFill="1" applyBorder="1"/>
    <xf numFmtId="0" fontId="3" fillId="5" borderId="22" xfId="0" applyFont="1" applyFill="1" applyBorder="1"/>
    <xf numFmtId="0" fontId="3" fillId="3" borderId="27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6" fillId="0" borderId="8" xfId="0" applyFont="1" applyBorder="1"/>
    <xf numFmtId="0" fontId="6" fillId="0" borderId="16" xfId="0" applyFont="1" applyBorder="1"/>
    <xf numFmtId="0" fontId="6" fillId="0" borderId="9" xfId="0" applyFont="1" applyBorder="1"/>
    <xf numFmtId="0" fontId="6" fillId="0" borderId="2" xfId="0" applyFont="1" applyBorder="1"/>
    <xf numFmtId="0" fontId="6" fillId="0" borderId="0" xfId="0" applyFont="1" applyBorder="1"/>
    <xf numFmtId="0" fontId="6" fillId="0" borderId="3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0" xfId="0" applyFont="1"/>
    <xf numFmtId="1" fontId="0" fillId="0" borderId="0" xfId="0" applyNumberFormat="1"/>
    <xf numFmtId="0" fontId="0" fillId="0" borderId="0" xfId="0" applyNumberFormat="1"/>
    <xf numFmtId="0" fontId="8" fillId="2" borderId="2" xfId="0" applyFont="1" applyFill="1" applyBorder="1"/>
    <xf numFmtId="0" fontId="0" fillId="0" borderId="32" xfId="0" applyBorder="1"/>
    <xf numFmtId="0" fontId="0" fillId="0" borderId="33" xfId="0" applyBorder="1"/>
    <xf numFmtId="0" fontId="0" fillId="0" borderId="28" xfId="0" applyBorder="1"/>
    <xf numFmtId="0" fontId="0" fillId="0" borderId="36" xfId="0" applyBorder="1"/>
    <xf numFmtId="0" fontId="6" fillId="0" borderId="34" xfId="0" applyFont="1" applyBorder="1"/>
    <xf numFmtId="0" fontId="6" fillId="0" borderId="31" xfId="0" applyFont="1" applyBorder="1"/>
    <xf numFmtId="0" fontId="10" fillId="2" borderId="16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right" vertical="center"/>
    </xf>
    <xf numFmtId="0" fontId="11" fillId="2" borderId="1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1" fillId="2" borderId="37" xfId="0" applyFont="1" applyFill="1" applyBorder="1" applyAlignment="1">
      <alignment vertical="center" wrapText="1"/>
    </xf>
    <xf numFmtId="0" fontId="6" fillId="0" borderId="36" xfId="0" applyFont="1" applyBorder="1"/>
    <xf numFmtId="0" fontId="6" fillId="0" borderId="32" xfId="0" applyFont="1" applyBorder="1"/>
    <xf numFmtId="0" fontId="8" fillId="2" borderId="34" xfId="0" applyFont="1" applyFill="1" applyBorder="1"/>
    <xf numFmtId="0" fontId="3" fillId="3" borderId="41" xfId="0" applyFont="1" applyFill="1" applyBorder="1" applyAlignment="1">
      <alignment horizontal="left" vertical="center"/>
    </xf>
    <xf numFmtId="1" fontId="4" fillId="7" borderId="41" xfId="0" applyNumberFormat="1" applyFont="1" applyFill="1" applyBorder="1" applyAlignment="1">
      <alignment horizontal="left" vertical="center"/>
    </xf>
    <xf numFmtId="1" fontId="3" fillId="5" borderId="42" xfId="0" applyNumberFormat="1" applyFont="1" applyFill="1" applyBorder="1" applyAlignment="1">
      <alignment horizontal="left"/>
    </xf>
    <xf numFmtId="0" fontId="0" fillId="0" borderId="34" xfId="0" applyBorder="1"/>
    <xf numFmtId="0" fontId="3" fillId="3" borderId="4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11" fillId="2" borderId="39" xfId="0" applyFont="1" applyFill="1" applyBorder="1" applyAlignment="1">
      <alignment vertical="center" wrapText="1"/>
    </xf>
    <xf numFmtId="0" fontId="3" fillId="5" borderId="48" xfId="0" applyFont="1" applyFill="1" applyBorder="1"/>
    <xf numFmtId="0" fontId="3" fillId="3" borderId="50" xfId="0" applyFont="1" applyFill="1" applyBorder="1" applyAlignment="1">
      <alignment horizontal="center"/>
    </xf>
    <xf numFmtId="0" fontId="3" fillId="4" borderId="51" xfId="0" applyFont="1" applyFill="1" applyBorder="1" applyAlignment="1">
      <alignment horizontal="right"/>
    </xf>
    <xf numFmtId="0" fontId="3" fillId="3" borderId="52" xfId="0" applyFont="1" applyFill="1" applyBorder="1" applyAlignment="1">
      <alignment horizontal="left"/>
    </xf>
    <xf numFmtId="0" fontId="4" fillId="7" borderId="52" xfId="0" applyFont="1" applyFill="1" applyBorder="1" applyAlignment="1">
      <alignment horizontal="left"/>
    </xf>
    <xf numFmtId="0" fontId="3" fillId="5" borderId="53" xfId="0" applyFont="1" applyFill="1" applyBorder="1"/>
    <xf numFmtId="0" fontId="3" fillId="4" borderId="54" xfId="0" applyFont="1" applyFill="1" applyBorder="1" applyAlignment="1">
      <alignment horizontal="right" vertical="center"/>
    </xf>
    <xf numFmtId="0" fontId="3" fillId="3" borderId="55" xfId="0" applyFont="1" applyFill="1" applyBorder="1" applyAlignment="1">
      <alignment horizontal="left" vertical="center"/>
    </xf>
    <xf numFmtId="1" fontId="4" fillId="7" borderId="55" xfId="0" applyNumberFormat="1" applyFont="1" applyFill="1" applyBorder="1" applyAlignment="1">
      <alignment horizontal="left" vertical="center"/>
    </xf>
    <xf numFmtId="1" fontId="3" fillId="5" borderId="56" xfId="0" applyNumberFormat="1" applyFont="1" applyFill="1" applyBorder="1" applyAlignment="1">
      <alignment horizontal="left"/>
    </xf>
    <xf numFmtId="0" fontId="3" fillId="4" borderId="57" xfId="0" applyFont="1" applyFill="1" applyBorder="1" applyAlignment="1">
      <alignment horizontal="right" vertical="center"/>
    </xf>
    <xf numFmtId="0" fontId="3" fillId="3" borderId="58" xfId="0" applyFont="1" applyFill="1" applyBorder="1" applyAlignment="1">
      <alignment horizontal="left" vertical="center"/>
    </xf>
    <xf numFmtId="1" fontId="4" fillId="7" borderId="58" xfId="0" applyNumberFormat="1" applyFont="1" applyFill="1" applyBorder="1" applyAlignment="1">
      <alignment horizontal="left" vertical="center"/>
    </xf>
    <xf numFmtId="1" fontId="3" fillId="5" borderId="59" xfId="0" applyNumberFormat="1" applyFont="1" applyFill="1" applyBorder="1" applyAlignment="1">
      <alignment horizontal="left"/>
    </xf>
    <xf numFmtId="0" fontId="3" fillId="4" borderId="60" xfId="0" applyFont="1" applyFill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2" borderId="2" xfId="0" applyFont="1" applyFill="1" applyBorder="1"/>
    <xf numFmtId="0" fontId="13" fillId="2" borderId="34" xfId="0" applyFont="1" applyFill="1" applyBorder="1"/>
    <xf numFmtId="0" fontId="13" fillId="0" borderId="0" xfId="0" applyFont="1"/>
    <xf numFmtId="0" fontId="3" fillId="0" borderId="16" xfId="0" applyFont="1" applyBorder="1"/>
    <xf numFmtId="0" fontId="3" fillId="0" borderId="0" xfId="0" applyFont="1" applyBorder="1"/>
    <xf numFmtId="0" fontId="15" fillId="0" borderId="32" xfId="0" applyFont="1" applyBorder="1"/>
    <xf numFmtId="0" fontId="3" fillId="6" borderId="25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3" fillId="0" borderId="0" xfId="0" applyFont="1"/>
    <xf numFmtId="0" fontId="0" fillId="8" borderId="37" xfId="0" applyFill="1" applyBorder="1"/>
    <xf numFmtId="0" fontId="17" fillId="8" borderId="31" xfId="0" applyFont="1" applyFill="1" applyBorder="1" applyAlignment="1">
      <alignment indent="10"/>
    </xf>
    <xf numFmtId="0" fontId="17" fillId="8" borderId="32" xfId="0" applyFont="1" applyFill="1" applyBorder="1" applyAlignment="1">
      <alignment indent="10"/>
    </xf>
    <xf numFmtId="0" fontId="0" fillId="8" borderId="35" xfId="0" applyFill="1" applyBorder="1" applyAlignment="1"/>
    <xf numFmtId="0" fontId="0" fillId="8" borderId="36" xfId="0" applyFill="1" applyBorder="1" applyAlignment="1"/>
    <xf numFmtId="0" fontId="0" fillId="8" borderId="33" xfId="0" applyFill="1" applyBorder="1"/>
    <xf numFmtId="0" fontId="0" fillId="8" borderId="28" xfId="0" applyFill="1" applyBorder="1"/>
    <xf numFmtId="0" fontId="0" fillId="8" borderId="34" xfId="0" applyFill="1" applyBorder="1"/>
    <xf numFmtId="0" fontId="17" fillId="8" borderId="32" xfId="0" applyFont="1" applyFill="1" applyBorder="1" applyAlignment="1">
      <alignment horizontal="left" vertical="center"/>
    </xf>
    <xf numFmtId="0" fontId="0" fillId="8" borderId="0" xfId="0" applyFill="1" applyBorder="1"/>
    <xf numFmtId="0" fontId="16" fillId="8" borderId="34" xfId="0" applyFont="1" applyFill="1" applyBorder="1" applyAlignment="1">
      <alignment horizontal="right" indent="1"/>
    </xf>
    <xf numFmtId="0" fontId="3" fillId="8" borderId="0" xfId="0" applyFont="1" applyFill="1" applyBorder="1" applyAlignment="1">
      <alignment vertical="center"/>
    </xf>
    <xf numFmtId="0" fontId="14" fillId="0" borderId="2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9" fontId="0" fillId="0" borderId="0" xfId="0" applyNumberFormat="1"/>
    <xf numFmtId="0" fontId="3" fillId="10" borderId="14" xfId="0" applyFont="1" applyFill="1" applyBorder="1"/>
    <xf numFmtId="0" fontId="3" fillId="10" borderId="49" xfId="0" applyFont="1" applyFill="1" applyBorder="1"/>
    <xf numFmtId="0" fontId="3" fillId="11" borderId="61" xfId="0" applyFont="1" applyFill="1" applyBorder="1"/>
    <xf numFmtId="0" fontId="3" fillId="11" borderId="40" xfId="0" applyFont="1" applyFill="1" applyBorder="1"/>
    <xf numFmtId="0" fontId="3" fillId="10" borderId="15" xfId="0" applyFont="1" applyFill="1" applyBorder="1"/>
    <xf numFmtId="0" fontId="3" fillId="10" borderId="29" xfId="0" applyFont="1" applyFill="1" applyBorder="1"/>
    <xf numFmtId="0" fontId="3" fillId="10" borderId="23" xfId="0" applyFont="1" applyFill="1" applyBorder="1"/>
    <xf numFmtId="0" fontId="19" fillId="0" borderId="43" xfId="0" applyFont="1" applyBorder="1" applyAlignment="1"/>
    <xf numFmtId="0" fontId="19" fillId="0" borderId="13" xfId="0" applyFont="1" applyBorder="1" applyAlignment="1"/>
    <xf numFmtId="0" fontId="19" fillId="0" borderId="26" xfId="0" applyFont="1" applyBorder="1" applyAlignment="1"/>
    <xf numFmtId="9" fontId="3" fillId="3" borderId="46" xfId="0" applyNumberFormat="1" applyFont="1" applyFill="1" applyBorder="1" applyAlignment="1">
      <alignment horizontal="center"/>
    </xf>
    <xf numFmtId="9" fontId="0" fillId="2" borderId="9" xfId="0" applyNumberFormat="1" applyFill="1" applyBorder="1"/>
    <xf numFmtId="9" fontId="13" fillId="2" borderId="3" xfId="0" applyNumberFormat="1" applyFont="1" applyFill="1" applyBorder="1"/>
    <xf numFmtId="9" fontId="11" fillId="2" borderId="37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3" fillId="5" borderId="22" xfId="0" applyNumberFormat="1" applyFont="1" applyFill="1" applyBorder="1"/>
    <xf numFmtId="0" fontId="3" fillId="10" borderId="45" xfId="0" applyNumberFormat="1" applyFont="1" applyFill="1" applyBorder="1"/>
    <xf numFmtId="0" fontId="3" fillId="11" borderId="62" xfId="0" applyNumberFormat="1" applyFont="1" applyFill="1" applyBorder="1"/>
    <xf numFmtId="0" fontId="3" fillId="5" borderId="63" xfId="0" applyFont="1" applyFill="1" applyBorder="1"/>
    <xf numFmtId="0" fontId="3" fillId="10" borderId="64" xfId="0" applyFont="1" applyFill="1" applyBorder="1"/>
    <xf numFmtId="0" fontId="3" fillId="3" borderId="65" xfId="0" applyFont="1" applyFill="1" applyBorder="1" applyAlignment="1">
      <alignment horizontal="center"/>
    </xf>
    <xf numFmtId="0" fontId="3" fillId="4" borderId="67" xfId="0" applyFont="1" applyFill="1" applyBorder="1" applyAlignment="1">
      <alignment horizontal="left"/>
    </xf>
    <xf numFmtId="0" fontId="3" fillId="4" borderId="68" xfId="0" applyFont="1" applyFill="1" applyBorder="1" applyAlignment="1">
      <alignment horizontal="right"/>
    </xf>
    <xf numFmtId="0" fontId="3" fillId="3" borderId="69" xfId="0" applyFont="1" applyFill="1" applyBorder="1" applyAlignment="1">
      <alignment horizontal="left"/>
    </xf>
    <xf numFmtId="0" fontId="4" fillId="7" borderId="69" xfId="0" applyFont="1" applyFill="1" applyBorder="1" applyAlignment="1">
      <alignment horizontal="left"/>
    </xf>
    <xf numFmtId="0" fontId="3" fillId="5" borderId="70" xfId="0" applyFont="1" applyFill="1" applyBorder="1"/>
    <xf numFmtId="0" fontId="11" fillId="2" borderId="73" xfId="0" applyFont="1" applyFill="1" applyBorder="1" applyAlignment="1">
      <alignment vertical="center" wrapText="1"/>
    </xf>
    <xf numFmtId="0" fontId="3" fillId="3" borderId="74" xfId="0" applyFont="1" applyFill="1" applyBorder="1" applyAlignment="1">
      <alignment horizontal="left" vertical="center"/>
    </xf>
    <xf numFmtId="9" fontId="3" fillId="4" borderId="75" xfId="0" applyNumberFormat="1" applyFont="1" applyFill="1" applyBorder="1" applyAlignment="1">
      <alignment horizontal="left"/>
    </xf>
    <xf numFmtId="0" fontId="3" fillId="11" borderId="52" xfId="0" applyFont="1" applyFill="1" applyBorder="1" applyAlignment="1">
      <alignment horizontal="left"/>
    </xf>
    <xf numFmtId="1" fontId="3" fillId="11" borderId="55" xfId="0" applyNumberFormat="1" applyFont="1" applyFill="1" applyBorder="1" applyAlignment="1">
      <alignment horizontal="left" vertical="center"/>
    </xf>
    <xf numFmtId="1" fontId="3" fillId="11" borderId="58" xfId="0" applyNumberFormat="1" applyFont="1" applyFill="1" applyBorder="1" applyAlignment="1">
      <alignment horizontal="left" vertical="center"/>
    </xf>
    <xf numFmtId="1" fontId="3" fillId="11" borderId="41" xfId="0" applyNumberFormat="1" applyFont="1" applyFill="1" applyBorder="1" applyAlignment="1">
      <alignment horizontal="left" vertical="center"/>
    </xf>
    <xf numFmtId="0" fontId="3" fillId="11" borderId="69" xfId="0" applyFont="1" applyFill="1" applyBorder="1" applyAlignment="1">
      <alignment horizontal="left"/>
    </xf>
    <xf numFmtId="0" fontId="14" fillId="0" borderId="16" xfId="0" applyFont="1" applyBorder="1"/>
    <xf numFmtId="0" fontId="14" fillId="0" borderId="0" xfId="0" applyFont="1" applyBorder="1"/>
    <xf numFmtId="0" fontId="14" fillId="0" borderId="0" xfId="0" applyFont="1"/>
    <xf numFmtId="0" fontId="3" fillId="8" borderId="0" xfId="0" applyFont="1" applyFill="1" applyBorder="1" applyAlignment="1"/>
    <xf numFmtId="0" fontId="18" fillId="9" borderId="31" xfId="0" applyFont="1" applyFill="1" applyBorder="1" applyAlignment="1"/>
    <xf numFmtId="0" fontId="18" fillId="9" borderId="33" xfId="0" applyFont="1" applyFill="1" applyBorder="1" applyAlignment="1"/>
    <xf numFmtId="0" fontId="18" fillId="9" borderId="34" xfId="0" applyFont="1" applyFill="1" applyBorder="1" applyAlignment="1"/>
    <xf numFmtId="0" fontId="18" fillId="9" borderId="28" xfId="0" applyFont="1" applyFill="1" applyBorder="1" applyAlignment="1"/>
    <xf numFmtId="0" fontId="18" fillId="9" borderId="35" xfId="0" applyFont="1" applyFill="1" applyBorder="1" applyAlignment="1"/>
    <xf numFmtId="0" fontId="18" fillId="9" borderId="37" xfId="0" applyFont="1" applyFill="1" applyBorder="1" applyAlignment="1"/>
    <xf numFmtId="0" fontId="6" fillId="0" borderId="28" xfId="0" applyFont="1" applyBorder="1"/>
    <xf numFmtId="0" fontId="6" fillId="0" borderId="35" xfId="0" applyFont="1" applyBorder="1"/>
    <xf numFmtId="0" fontId="6" fillId="0" borderId="37" xfId="0" applyFont="1" applyBorder="1"/>
    <xf numFmtId="0" fontId="0" fillId="0" borderId="31" xfId="0" applyBorder="1"/>
    <xf numFmtId="0" fontId="0" fillId="0" borderId="35" xfId="0" applyBorder="1"/>
    <xf numFmtId="0" fontId="13" fillId="0" borderId="0" xfId="0" applyNumberFormat="1" applyFont="1"/>
    <xf numFmtId="0" fontId="21" fillId="0" borderId="0" xfId="0" applyFont="1"/>
    <xf numFmtId="0" fontId="3" fillId="3" borderId="6" xfId="0" quotePrefix="1" applyFont="1" applyFill="1" applyBorder="1"/>
    <xf numFmtId="0" fontId="19" fillId="0" borderId="44" xfId="0" applyNumberFormat="1" applyFont="1" applyBorder="1" applyAlignment="1"/>
    <xf numFmtId="0" fontId="3" fillId="13" borderId="57" xfId="0" applyFont="1" applyFill="1" applyBorder="1" applyAlignment="1">
      <alignment horizontal="right" vertical="center"/>
    </xf>
    <xf numFmtId="0" fontId="3" fillId="13" borderId="58" xfId="0" applyFont="1" applyFill="1" applyBorder="1" applyAlignment="1">
      <alignment horizontal="left" vertical="center"/>
    </xf>
    <xf numFmtId="1" fontId="4" fillId="13" borderId="58" xfId="0" applyNumberFormat="1" applyFont="1" applyFill="1" applyBorder="1" applyAlignment="1">
      <alignment horizontal="left" vertical="center"/>
    </xf>
    <xf numFmtId="1" fontId="3" fillId="13" borderId="59" xfId="0" applyNumberFormat="1" applyFont="1" applyFill="1" applyBorder="1" applyAlignment="1">
      <alignment horizontal="left"/>
    </xf>
    <xf numFmtId="0" fontId="3" fillId="4" borderId="77" xfId="0" applyFont="1" applyFill="1" applyBorder="1"/>
    <xf numFmtId="0" fontId="3" fillId="0" borderId="78" xfId="0" applyFont="1" applyBorder="1" applyAlignment="1">
      <alignment horizontal="right"/>
    </xf>
    <xf numFmtId="0" fontId="3" fillId="0" borderId="79" xfId="0" applyFont="1" applyBorder="1" applyAlignment="1">
      <alignment horizontal="right"/>
    </xf>
    <xf numFmtId="0" fontId="3" fillId="0" borderId="79" xfId="0" applyNumberFormat="1" applyFont="1" applyFill="1" applyBorder="1" applyAlignment="1">
      <alignment horizontal="right"/>
    </xf>
    <xf numFmtId="0" fontId="3" fillId="0" borderId="79" xfId="0" applyFont="1" applyFill="1" applyBorder="1"/>
    <xf numFmtId="0" fontId="3" fillId="0" borderId="79" xfId="0" applyFont="1" applyBorder="1"/>
    <xf numFmtId="0" fontId="3" fillId="0" borderId="80" xfId="0" applyFont="1" applyBorder="1"/>
    <xf numFmtId="0" fontId="0" fillId="2" borderId="2" xfId="0" applyFill="1" applyBorder="1"/>
    <xf numFmtId="1" fontId="23" fillId="13" borderId="58" xfId="1" applyNumberFormat="1" applyFont="1" applyFill="1" applyBorder="1" applyAlignment="1">
      <alignment horizontal="left" vertical="center"/>
    </xf>
    <xf numFmtId="1" fontId="23" fillId="11" borderId="58" xfId="1" applyNumberFormat="1" applyFont="1" applyFill="1" applyBorder="1" applyAlignment="1">
      <alignment horizontal="left" vertical="center"/>
    </xf>
    <xf numFmtId="0" fontId="7" fillId="0" borderId="0" xfId="0" applyNumberFormat="1" applyFont="1"/>
    <xf numFmtId="0" fontId="0" fillId="0" borderId="37" xfId="0" applyBorder="1"/>
    <xf numFmtId="0" fontId="20" fillId="7" borderId="66" xfId="0" applyFont="1" applyFill="1" applyBorder="1" applyAlignment="1"/>
    <xf numFmtId="0" fontId="20" fillId="7" borderId="43" xfId="0" applyFont="1" applyFill="1" applyBorder="1" applyAlignment="1"/>
    <xf numFmtId="0" fontId="20" fillId="7" borderId="67" xfId="0" applyFont="1" applyFill="1" applyBorder="1" applyAlignment="1"/>
    <xf numFmtId="0" fontId="24" fillId="7" borderId="66" xfId="0" applyFont="1" applyFill="1" applyBorder="1" applyAlignment="1"/>
    <xf numFmtId="0" fontId="24" fillId="7" borderId="67" xfId="0" applyFont="1" applyFill="1" applyBorder="1" applyAlignment="1"/>
    <xf numFmtId="0" fontId="0" fillId="2" borderId="81" xfId="0" applyFill="1" applyBorder="1"/>
    <xf numFmtId="0" fontId="13" fillId="2" borderId="76" xfId="0" applyFont="1" applyFill="1" applyBorder="1"/>
    <xf numFmtId="0" fontId="13" fillId="2" borderId="28" xfId="0" applyFont="1" applyFill="1" applyBorder="1"/>
    <xf numFmtId="0" fontId="0" fillId="0" borderId="83" xfId="0" applyBorder="1"/>
    <xf numFmtId="0" fontId="0" fillId="0" borderId="82" xfId="0" applyBorder="1"/>
    <xf numFmtId="0" fontId="3" fillId="14" borderId="84" xfId="0" applyFont="1" applyFill="1" applyBorder="1" applyAlignment="1">
      <alignment horizontal="center"/>
    </xf>
    <xf numFmtId="0" fontId="3" fillId="5" borderId="85" xfId="0" applyFont="1" applyFill="1" applyBorder="1"/>
    <xf numFmtId="0" fontId="3" fillId="14" borderId="87" xfId="0" applyFont="1" applyFill="1" applyBorder="1"/>
    <xf numFmtId="164" fontId="3" fillId="11" borderId="86" xfId="0" applyNumberFormat="1" applyFont="1" applyFill="1" applyBorder="1"/>
    <xf numFmtId="0" fontId="3" fillId="5" borderId="88" xfId="0" applyFont="1" applyFill="1" applyBorder="1"/>
    <xf numFmtId="0" fontId="3" fillId="0" borderId="36" xfId="0" applyFont="1" applyBorder="1"/>
    <xf numFmtId="0" fontId="3" fillId="0" borderId="32" xfId="0" applyFont="1" applyBorder="1"/>
    <xf numFmtId="0" fontId="3" fillId="11" borderId="89" xfId="0" applyFont="1" applyFill="1" applyBorder="1"/>
    <xf numFmtId="0" fontId="3" fillId="11" borderId="90" xfId="0" applyFont="1" applyFill="1" applyBorder="1"/>
    <xf numFmtId="0" fontId="3" fillId="3" borderId="91" xfId="0" applyFont="1" applyFill="1" applyBorder="1" applyAlignment="1">
      <alignment horizontal="center"/>
    </xf>
    <xf numFmtId="0" fontId="3" fillId="11" borderId="92" xfId="0" applyFont="1" applyFill="1" applyBorder="1"/>
    <xf numFmtId="0" fontId="3" fillId="3" borderId="93" xfId="0" applyFont="1" applyFill="1" applyBorder="1" applyAlignment="1">
      <alignment horizontal="center"/>
    </xf>
    <xf numFmtId="0" fontId="3" fillId="14" borderId="41" xfId="0" applyFont="1" applyFill="1" applyBorder="1" applyAlignment="1">
      <alignment horizontal="center"/>
    </xf>
    <xf numFmtId="0" fontId="3" fillId="14" borderId="94" xfId="0" applyFont="1" applyFill="1" applyBorder="1" applyAlignment="1">
      <alignment horizontal="center"/>
    </xf>
    <xf numFmtId="0" fontId="3" fillId="3" borderId="95" xfId="0" applyFont="1" applyFill="1" applyBorder="1" applyAlignment="1">
      <alignment horizontal="center"/>
    </xf>
    <xf numFmtId="0" fontId="0" fillId="0" borderId="0" xfId="0" applyFill="1"/>
    <xf numFmtId="0" fontId="3" fillId="3" borderId="27" xfId="0" applyFont="1" applyFill="1" applyBorder="1" applyAlignment="1">
      <alignment horizontal="center" vertical="center"/>
    </xf>
    <xf numFmtId="0" fontId="3" fillId="0" borderId="83" xfId="0" applyFont="1" applyBorder="1"/>
    <xf numFmtId="0" fontId="3" fillId="10" borderId="86" xfId="0" applyFont="1" applyFill="1" applyBorder="1"/>
    <xf numFmtId="0" fontId="0" fillId="0" borderId="97" xfId="0" applyBorder="1"/>
    <xf numFmtId="0" fontId="3" fillId="5" borderId="15" xfId="0" applyFont="1" applyFill="1" applyBorder="1"/>
    <xf numFmtId="164" fontId="3" fillId="11" borderId="23" xfId="0" applyNumberFormat="1" applyFont="1" applyFill="1" applyBorder="1"/>
    <xf numFmtId="0" fontId="9" fillId="7" borderId="97" xfId="0" applyFont="1" applyFill="1" applyBorder="1" applyAlignment="1">
      <alignment horizontal="center"/>
    </xf>
    <xf numFmtId="0" fontId="3" fillId="10" borderId="98" xfId="0" applyFont="1" applyFill="1" applyBorder="1"/>
    <xf numFmtId="0" fontId="20" fillId="7" borderId="97" xfId="0" applyFont="1" applyFill="1" applyBorder="1" applyAlignment="1"/>
    <xf numFmtId="0" fontId="3" fillId="5" borderId="14" xfId="0" applyFont="1" applyFill="1" applyBorder="1"/>
    <xf numFmtId="0" fontId="3" fillId="14" borderId="99" xfId="0" applyFont="1" applyFill="1" applyBorder="1" applyAlignment="1">
      <alignment horizontal="center" vertical="center"/>
    </xf>
    <xf numFmtId="0" fontId="3" fillId="14" borderId="7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10" borderId="100" xfId="0" applyFont="1" applyFill="1" applyBorder="1"/>
    <xf numFmtId="164" fontId="3" fillId="11" borderId="101" xfId="0" applyNumberFormat="1" applyFont="1" applyFill="1" applyBorder="1"/>
    <xf numFmtId="0" fontId="3" fillId="14" borderId="102" xfId="0" applyFont="1" applyFill="1" applyBorder="1" applyAlignment="1">
      <alignment horizontal="center"/>
    </xf>
    <xf numFmtId="0" fontId="3" fillId="4" borderId="61" xfId="0" applyFont="1" applyFill="1" applyBorder="1"/>
    <xf numFmtId="0" fontId="3" fillId="4" borderId="103" xfId="0" applyFont="1" applyFill="1" applyBorder="1"/>
    <xf numFmtId="0" fontId="3" fillId="4" borderId="17" xfId="0" applyFont="1" applyFill="1" applyBorder="1"/>
    <xf numFmtId="0" fontId="3" fillId="0" borderId="11" xfId="0" applyFont="1" applyBorder="1"/>
    <xf numFmtId="0" fontId="7" fillId="0" borderId="11" xfId="0" applyFont="1" applyBorder="1"/>
    <xf numFmtId="0" fontId="3" fillId="14" borderId="104" xfId="0" applyFont="1" applyFill="1" applyBorder="1" applyAlignment="1">
      <alignment horizontal="center"/>
    </xf>
    <xf numFmtId="0" fontId="3" fillId="0" borderId="105" xfId="0" applyFont="1" applyBorder="1" applyAlignment="1">
      <alignment horizontal="right"/>
    </xf>
    <xf numFmtId="0" fontId="3" fillId="0" borderId="105" xfId="0" applyFont="1" applyFill="1" applyBorder="1" applyAlignment="1">
      <alignment horizontal="right"/>
    </xf>
    <xf numFmtId="0" fontId="3" fillId="0" borderId="105" xfId="0" applyFont="1" applyFill="1" applyBorder="1"/>
    <xf numFmtId="0" fontId="3" fillId="0" borderId="105" xfId="0" applyFont="1" applyBorder="1"/>
    <xf numFmtId="0" fontId="14" fillId="0" borderId="105" xfId="0" applyFont="1" applyBorder="1"/>
    <xf numFmtId="0" fontId="3" fillId="0" borderId="106" xfId="0" applyFont="1" applyBorder="1"/>
    <xf numFmtId="0" fontId="3" fillId="0" borderId="107" xfId="0" applyFont="1" applyBorder="1"/>
    <xf numFmtId="0" fontId="3" fillId="0" borderId="108" xfId="0" applyFont="1" applyBorder="1" applyAlignment="1">
      <alignment horizontal="right"/>
    </xf>
    <xf numFmtId="0" fontId="3" fillId="0" borderId="109" xfId="0" applyFont="1" applyBorder="1" applyAlignment="1">
      <alignment horizontal="right"/>
    </xf>
    <xf numFmtId="0" fontId="3" fillId="0" borderId="110" xfId="0" applyFont="1" applyBorder="1" applyAlignment="1">
      <alignment horizontal="right"/>
    </xf>
    <xf numFmtId="0" fontId="3" fillId="0" borderId="110" xfId="0" applyFont="1" applyFill="1" applyBorder="1" applyAlignment="1">
      <alignment horizontal="right"/>
    </xf>
    <xf numFmtId="0" fontId="3" fillId="0" borderId="110" xfId="0" applyFont="1" applyFill="1" applyBorder="1"/>
    <xf numFmtId="0" fontId="3" fillId="0" borderId="110" xfId="0" applyFont="1" applyBorder="1"/>
    <xf numFmtId="0" fontId="3" fillId="4" borderId="2" xfId="0" applyFont="1" applyFill="1" applyBorder="1"/>
    <xf numFmtId="0" fontId="3" fillId="11" borderId="111" xfId="0" applyFont="1" applyFill="1" applyBorder="1"/>
    <xf numFmtId="0" fontId="3" fillId="3" borderId="13" xfId="0" applyFont="1" applyFill="1" applyBorder="1" applyAlignment="1">
      <alignment horizontal="center"/>
    </xf>
    <xf numFmtId="0" fontId="3" fillId="14" borderId="113" xfId="0" applyFont="1" applyFill="1" applyBorder="1" applyAlignment="1">
      <alignment horizontal="center"/>
    </xf>
    <xf numFmtId="0" fontId="3" fillId="14" borderId="33" xfId="0" applyFont="1" applyFill="1" applyBorder="1" applyAlignment="1">
      <alignment horizontal="center"/>
    </xf>
    <xf numFmtId="0" fontId="3" fillId="14" borderId="114" xfId="0" applyFont="1" applyFill="1" applyBorder="1" applyAlignment="1">
      <alignment horizontal="center"/>
    </xf>
    <xf numFmtId="0" fontId="3" fillId="4" borderId="115" xfId="0" applyFont="1" applyFill="1" applyBorder="1"/>
    <xf numFmtId="0" fontId="3" fillId="5" borderId="116" xfId="0" applyFont="1" applyFill="1" applyBorder="1"/>
    <xf numFmtId="0" fontId="3" fillId="4" borderId="117" xfId="0" applyFont="1" applyFill="1" applyBorder="1"/>
    <xf numFmtId="0" fontId="3" fillId="14" borderId="112" xfId="0" applyFont="1" applyFill="1" applyBorder="1" applyAlignment="1">
      <alignment horizontal="center" vertical="center"/>
    </xf>
    <xf numFmtId="0" fontId="3" fillId="11" borderId="118" xfId="0" applyFont="1" applyFill="1" applyBorder="1"/>
    <xf numFmtId="0" fontId="3" fillId="5" borderId="119" xfId="0" applyFont="1" applyFill="1" applyBorder="1"/>
    <xf numFmtId="0" fontId="3" fillId="4" borderId="120" xfId="0" applyFont="1" applyFill="1" applyBorder="1"/>
    <xf numFmtId="0" fontId="3" fillId="5" borderId="124" xfId="0" applyFont="1" applyFill="1" applyBorder="1"/>
    <xf numFmtId="0" fontId="3" fillId="0" borderId="107" xfId="0" applyFont="1" applyBorder="1" applyAlignment="1">
      <alignment horizontal="right"/>
    </xf>
    <xf numFmtId="0" fontId="14" fillId="0" borderId="125" xfId="0" applyFont="1" applyBorder="1"/>
    <xf numFmtId="0" fontId="14" fillId="0" borderId="126" xfId="0" applyFont="1" applyBorder="1"/>
    <xf numFmtId="0" fontId="14" fillId="0" borderId="127" xfId="0" applyFont="1" applyBorder="1"/>
    <xf numFmtId="0" fontId="14" fillId="0" borderId="128" xfId="0" applyFont="1" applyBorder="1"/>
    <xf numFmtId="0" fontId="19" fillId="0" borderId="129" xfId="0" applyNumberFormat="1" applyFont="1" applyBorder="1" applyAlignment="1"/>
    <xf numFmtId="0" fontId="19" fillId="0" borderId="130" xfId="0" applyNumberFormat="1" applyFont="1" applyBorder="1" applyAlignment="1"/>
    <xf numFmtId="0" fontId="0" fillId="0" borderId="131" xfId="0" applyBorder="1"/>
    <xf numFmtId="0" fontId="19" fillId="0" borderId="132" xfId="0" applyFont="1" applyBorder="1" applyAlignment="1"/>
    <xf numFmtId="0" fontId="19" fillId="0" borderId="133" xfId="0" applyNumberFormat="1" applyFont="1" applyBorder="1" applyAlignment="1"/>
    <xf numFmtId="0" fontId="19" fillId="0" borderId="126" xfId="0" applyNumberFormat="1" applyFont="1" applyBorder="1" applyAlignment="1"/>
    <xf numFmtId="0" fontId="19" fillId="0" borderId="127" xfId="0" applyNumberFormat="1" applyFont="1" applyBorder="1" applyAlignment="1"/>
    <xf numFmtId="0" fontId="19" fillId="0" borderId="128" xfId="0" applyNumberFormat="1" applyFont="1" applyBorder="1" applyAlignment="1"/>
    <xf numFmtId="0" fontId="0" fillId="0" borderId="134" xfId="0" applyBorder="1"/>
    <xf numFmtId="165" fontId="0" fillId="0" borderId="135" xfId="0" applyNumberFormat="1" applyBorder="1"/>
    <xf numFmtId="22" fontId="0" fillId="0" borderId="0" xfId="0" applyNumberFormat="1"/>
    <xf numFmtId="165" fontId="0" fillId="0" borderId="0" xfId="0" applyNumberFormat="1"/>
    <xf numFmtId="0" fontId="3" fillId="10" borderId="137" xfId="0" applyFont="1" applyFill="1" applyBorder="1"/>
    <xf numFmtId="164" fontId="3" fillId="11" borderId="136" xfId="0" applyNumberFormat="1" applyFont="1" applyFill="1" applyBorder="1"/>
    <xf numFmtId="0" fontId="0" fillId="0" borderId="0" xfId="0" applyAlignment="1">
      <alignment wrapText="1"/>
    </xf>
    <xf numFmtId="0" fontId="3" fillId="11" borderId="52" xfId="0" quotePrefix="1" applyFont="1" applyFill="1" applyBorder="1" applyAlignment="1">
      <alignment horizontal="left"/>
    </xf>
    <xf numFmtId="0" fontId="0" fillId="17" borderId="0" xfId="0" applyFill="1"/>
    <xf numFmtId="0" fontId="3" fillId="4" borderId="140" xfId="0" applyFont="1" applyFill="1" applyBorder="1"/>
    <xf numFmtId="0" fontId="23" fillId="18" borderId="71" xfId="1" applyFont="1" applyFill="1" applyBorder="1" applyAlignment="1">
      <alignment horizontal="right" vertical="center"/>
    </xf>
    <xf numFmtId="0" fontId="23" fillId="18" borderId="72" xfId="1" applyFont="1" applyFill="1" applyBorder="1" applyAlignment="1">
      <alignment horizontal="left" vertical="center"/>
    </xf>
    <xf numFmtId="1" fontId="23" fillId="18" borderId="58" xfId="1" applyNumberFormat="1" applyFont="1" applyFill="1" applyBorder="1" applyAlignment="1">
      <alignment horizontal="left" vertical="center"/>
    </xf>
    <xf numFmtId="1" fontId="23" fillId="18" borderId="59" xfId="1" applyNumberFormat="1" applyFont="1" applyFill="1" applyBorder="1" applyAlignment="1">
      <alignment horizontal="left"/>
    </xf>
    <xf numFmtId="0" fontId="3" fillId="19" borderId="57" xfId="0" applyFont="1" applyFill="1" applyBorder="1" applyAlignment="1">
      <alignment horizontal="right" vertical="center"/>
    </xf>
    <xf numFmtId="0" fontId="3" fillId="19" borderId="58" xfId="0" applyFont="1" applyFill="1" applyBorder="1" applyAlignment="1">
      <alignment horizontal="left" vertical="center"/>
    </xf>
    <xf numFmtId="1" fontId="23" fillId="19" borderId="58" xfId="1" applyNumberFormat="1" applyFont="1" applyFill="1" applyBorder="1" applyAlignment="1">
      <alignment horizontal="left" vertical="center"/>
    </xf>
    <xf numFmtId="1" fontId="4" fillId="19" borderId="58" xfId="0" applyNumberFormat="1" applyFont="1" applyFill="1" applyBorder="1" applyAlignment="1">
      <alignment horizontal="left" vertical="center"/>
    </xf>
    <xf numFmtId="1" fontId="3" fillId="19" borderId="59" xfId="0" applyNumberFormat="1" applyFont="1" applyFill="1" applyBorder="1" applyAlignment="1">
      <alignment horizontal="left"/>
    </xf>
    <xf numFmtId="0" fontId="0" fillId="19" borderId="0" xfId="0" applyFill="1"/>
    <xf numFmtId="0" fontId="0" fillId="13" borderId="0" xfId="0" applyFill="1"/>
    <xf numFmtId="0" fontId="0" fillId="18" borderId="0" xfId="0" applyFill="1"/>
    <xf numFmtId="165" fontId="3" fillId="0" borderId="144" xfId="0" applyNumberFormat="1" applyFont="1" applyBorder="1"/>
    <xf numFmtId="165" fontId="3" fillId="0" borderId="144" xfId="0" applyNumberFormat="1" applyFont="1" applyBorder="1" applyAlignment="1">
      <alignment horizontal="right"/>
    </xf>
    <xf numFmtId="165" fontId="3" fillId="0" borderId="144" xfId="0" applyNumberFormat="1" applyFont="1" applyBorder="1" applyAlignment="1">
      <alignment horizontal="center"/>
    </xf>
    <xf numFmtId="165" fontId="3" fillId="0" borderId="145" xfId="0" applyNumberFormat="1" applyFont="1" applyBorder="1"/>
    <xf numFmtId="0" fontId="0" fillId="0" borderId="146" xfId="0" applyBorder="1"/>
    <xf numFmtId="0" fontId="3" fillId="5" borderId="147" xfId="0" applyFont="1" applyFill="1" applyBorder="1"/>
    <xf numFmtId="0" fontId="3" fillId="0" borderId="40" xfId="0" applyNumberFormat="1" applyFont="1" applyBorder="1"/>
    <xf numFmtId="0" fontId="3" fillId="0" borderId="148" xfId="0" applyNumberFormat="1" applyFont="1" applyBorder="1"/>
    <xf numFmtId="0" fontId="3" fillId="0" borderId="88" xfId="0" applyNumberFormat="1" applyFont="1" applyBorder="1"/>
    <xf numFmtId="0" fontId="25" fillId="15" borderId="149" xfId="0" applyFont="1" applyFill="1" applyBorder="1"/>
    <xf numFmtId="0" fontId="25" fillId="16" borderId="149" xfId="0" applyFont="1" applyFill="1" applyBorder="1"/>
    <xf numFmtId="0" fontId="0" fillId="0" borderId="8" xfId="0" applyBorder="1"/>
    <xf numFmtId="0" fontId="0" fillId="0" borderId="16" xfId="0" applyBorder="1"/>
    <xf numFmtId="0" fontId="0" fillId="0" borderId="9" xfId="0" applyBorder="1"/>
    <xf numFmtId="0" fontId="0" fillId="0" borderId="2" xfId="0" applyBorder="1"/>
    <xf numFmtId="0" fontId="6" fillId="0" borderId="3" xfId="0" applyFont="1" applyFill="1" applyBorder="1"/>
    <xf numFmtId="0" fontId="0" fillId="0" borderId="10" xfId="0" applyBorder="1"/>
    <xf numFmtId="0" fontId="6" fillId="0" borderId="11" xfId="0" applyFont="1" applyFill="1" applyBorder="1"/>
    <xf numFmtId="0" fontId="6" fillId="0" borderId="12" xfId="0" applyFont="1" applyFill="1" applyBorder="1"/>
    <xf numFmtId="1" fontId="3" fillId="0" borderId="121" xfId="0" applyNumberFormat="1" applyFont="1" applyBorder="1"/>
    <xf numFmtId="1" fontId="3" fillId="0" borderId="122" xfId="0" applyNumberFormat="1" applyFont="1" applyBorder="1"/>
    <xf numFmtId="1" fontId="3" fillId="0" borderId="122" xfId="0" applyNumberFormat="1" applyFont="1" applyFill="1" applyBorder="1" applyAlignment="1">
      <alignment horizontal="right"/>
    </xf>
    <xf numFmtId="1" fontId="3" fillId="0" borderId="122" xfId="0" applyNumberFormat="1" applyFont="1" applyFill="1" applyBorder="1"/>
    <xf numFmtId="1" fontId="3" fillId="0" borderId="141" xfId="0" applyNumberFormat="1" applyFont="1" applyBorder="1"/>
    <xf numFmtId="1" fontId="3" fillId="0" borderId="123" xfId="0" applyNumberFormat="1" applyFont="1" applyBorder="1" applyAlignment="1">
      <alignment horizontal="right"/>
    </xf>
    <xf numFmtId="1" fontId="3" fillId="0" borderId="96" xfId="0" applyNumberFormat="1" applyFont="1" applyBorder="1" applyAlignment="1">
      <alignment horizontal="right"/>
    </xf>
    <xf numFmtId="1" fontId="3" fillId="0" borderId="96" xfId="0" applyNumberFormat="1" applyFont="1" applyFill="1" applyBorder="1" applyAlignment="1">
      <alignment horizontal="right"/>
    </xf>
    <xf numFmtId="1" fontId="3" fillId="0" borderId="96" xfId="0" applyNumberFormat="1" applyFont="1" applyFill="1" applyBorder="1"/>
    <xf numFmtId="1" fontId="3" fillId="0" borderId="96" xfId="0" applyNumberFormat="1" applyFont="1" applyBorder="1"/>
    <xf numFmtId="1" fontId="3" fillId="0" borderId="142" xfId="0" applyNumberFormat="1" applyFont="1" applyBorder="1"/>
    <xf numFmtId="1" fontId="3" fillId="17" borderId="123" xfId="0" applyNumberFormat="1" applyFont="1" applyFill="1" applyBorder="1" applyAlignment="1">
      <alignment horizontal="right"/>
    </xf>
    <xf numFmtId="1" fontId="14" fillId="0" borderId="96" xfId="0" applyNumberFormat="1" applyFont="1" applyBorder="1"/>
    <xf numFmtId="1" fontId="14" fillId="0" borderId="142" xfId="0" applyNumberFormat="1" applyFont="1" applyBorder="1"/>
    <xf numFmtId="1" fontId="3" fillId="0" borderId="138" xfId="0" applyNumberFormat="1" applyFont="1" applyBorder="1" applyAlignment="1">
      <alignment horizontal="right"/>
    </xf>
    <xf numFmtId="1" fontId="3" fillId="0" borderId="139" xfId="0" applyNumberFormat="1" applyFont="1" applyBorder="1" applyAlignment="1">
      <alignment horizontal="right"/>
    </xf>
    <xf numFmtId="1" fontId="3" fillId="0" borderId="139" xfId="0" applyNumberFormat="1" applyFont="1" applyFill="1" applyBorder="1" applyAlignment="1">
      <alignment horizontal="right"/>
    </xf>
    <xf numFmtId="1" fontId="3" fillId="0" borderId="139" xfId="0" applyNumberFormat="1" applyFont="1" applyFill="1" applyBorder="1"/>
    <xf numFmtId="1" fontId="3" fillId="0" borderId="139" xfId="0" applyNumberFormat="1" applyFont="1" applyBorder="1"/>
    <xf numFmtId="1" fontId="3" fillId="0" borderId="143" xfId="0" applyNumberFormat="1" applyFont="1" applyBorder="1"/>
    <xf numFmtId="0" fontId="0" fillId="0" borderId="39" xfId="0" applyBorder="1"/>
    <xf numFmtId="1" fontId="3" fillId="0" borderId="142" xfId="0" applyNumberFormat="1" applyFont="1" applyBorder="1" applyAlignment="1">
      <alignment horizontal="right"/>
    </xf>
    <xf numFmtId="1" fontId="3" fillId="0" borderId="150" xfId="0" applyNumberFormat="1" applyFont="1" applyBorder="1" applyAlignment="1">
      <alignment horizontal="right"/>
    </xf>
    <xf numFmtId="1" fontId="3" fillId="0" borderId="151" xfId="0" applyNumberFormat="1" applyFont="1" applyBorder="1" applyAlignment="1">
      <alignment horizontal="right"/>
    </xf>
    <xf numFmtId="1" fontId="3" fillId="0" borderId="152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0" fontId="3" fillId="10" borderId="104" xfId="0" applyFont="1" applyFill="1" applyBorder="1"/>
    <xf numFmtId="164" fontId="3" fillId="11" borderId="124" xfId="0" applyNumberFormat="1" applyFont="1" applyFill="1" applyBorder="1"/>
    <xf numFmtId="0" fontId="27" fillId="0" borderId="0" xfId="0" applyNumberFormat="1" applyFont="1"/>
    <xf numFmtId="0" fontId="3" fillId="0" borderId="153" xfId="0" applyFont="1" applyBorder="1"/>
    <xf numFmtId="0" fontId="3" fillId="0" borderId="154" xfId="0" applyFont="1" applyBorder="1"/>
    <xf numFmtId="0" fontId="14" fillId="0" borderId="154" xfId="0" applyFont="1" applyBorder="1"/>
    <xf numFmtId="0" fontId="3" fillId="0" borderId="155" xfId="0" applyFont="1" applyBorder="1"/>
    <xf numFmtId="0" fontId="3" fillId="0" borderId="157" xfId="0" applyFont="1" applyBorder="1"/>
    <xf numFmtId="0" fontId="3" fillId="0" borderId="158" xfId="0" applyFont="1" applyBorder="1"/>
    <xf numFmtId="0" fontId="0" fillId="0" borderId="133" xfId="0" applyBorder="1"/>
    <xf numFmtId="0" fontId="3" fillId="0" borderId="74" xfId="0" applyFont="1" applyBorder="1"/>
    <xf numFmtId="0" fontId="3" fillId="0" borderId="159" xfId="0" applyFont="1" applyBorder="1"/>
    <xf numFmtId="0" fontId="3" fillId="0" borderId="72" xfId="0" applyFont="1" applyBorder="1"/>
    <xf numFmtId="164" fontId="3" fillId="11" borderId="160" xfId="0" applyNumberFormat="1" applyFont="1" applyFill="1" applyBorder="1"/>
    <xf numFmtId="0" fontId="3" fillId="0" borderId="156" xfId="0" applyFont="1" applyBorder="1"/>
    <xf numFmtId="0" fontId="0" fillId="0" borderId="161" xfId="0" applyBorder="1"/>
    <xf numFmtId="0" fontId="3" fillId="18" borderId="54" xfId="0" applyFont="1" applyFill="1" applyBorder="1" applyAlignment="1">
      <alignment horizontal="right" vertical="center"/>
    </xf>
    <xf numFmtId="0" fontId="3" fillId="18" borderId="55" xfId="0" applyFont="1" applyFill="1" applyBorder="1" applyAlignment="1">
      <alignment horizontal="left" vertical="center"/>
    </xf>
    <xf numFmtId="1" fontId="3" fillId="18" borderId="55" xfId="0" applyNumberFormat="1" applyFont="1" applyFill="1" applyBorder="1" applyAlignment="1">
      <alignment horizontal="left" vertical="center"/>
    </xf>
    <xf numFmtId="1" fontId="4" fillId="18" borderId="55" xfId="0" applyNumberFormat="1" applyFont="1" applyFill="1" applyBorder="1" applyAlignment="1">
      <alignment horizontal="left" vertical="center"/>
    </xf>
    <xf numFmtId="1" fontId="3" fillId="18" borderId="56" xfId="0" applyNumberFormat="1" applyFont="1" applyFill="1" applyBorder="1" applyAlignment="1">
      <alignment horizontal="left"/>
    </xf>
    <xf numFmtId="0" fontId="3" fillId="20" borderId="57" xfId="0" applyFont="1" applyFill="1" applyBorder="1" applyAlignment="1">
      <alignment horizontal="right" vertical="center"/>
    </xf>
    <xf numFmtId="0" fontId="3" fillId="20" borderId="58" xfId="0" applyFont="1" applyFill="1" applyBorder="1" applyAlignment="1">
      <alignment horizontal="left" vertical="center"/>
    </xf>
    <xf numFmtId="1" fontId="3" fillId="20" borderId="58" xfId="0" applyNumberFormat="1" applyFont="1" applyFill="1" applyBorder="1" applyAlignment="1">
      <alignment horizontal="left" vertical="center"/>
    </xf>
    <xf numFmtId="1" fontId="4" fillId="20" borderId="58" xfId="0" applyNumberFormat="1" applyFont="1" applyFill="1" applyBorder="1" applyAlignment="1">
      <alignment horizontal="left" vertical="center"/>
    </xf>
    <xf numFmtId="1" fontId="3" fillId="20" borderId="59" xfId="0" applyNumberFormat="1" applyFont="1" applyFill="1" applyBorder="1" applyAlignment="1">
      <alignment horizontal="left"/>
    </xf>
    <xf numFmtId="1" fontId="3" fillId="19" borderId="58" xfId="0" applyNumberFormat="1" applyFont="1" applyFill="1" applyBorder="1" applyAlignment="1">
      <alignment horizontal="left" vertical="center"/>
    </xf>
    <xf numFmtId="0" fontId="3" fillId="0" borderId="148" xfId="0" applyFont="1" applyBorder="1"/>
    <xf numFmtId="0" fontId="28" fillId="14" borderId="84" xfId="0" applyFont="1" applyFill="1" applyBorder="1" applyAlignment="1">
      <alignment vertical="center"/>
    </xf>
    <xf numFmtId="0" fontId="28" fillId="4" borderId="163" xfId="0" applyFont="1" applyFill="1" applyBorder="1"/>
    <xf numFmtId="0" fontId="28" fillId="4" borderId="83" xfId="0" applyFont="1" applyFill="1" applyBorder="1"/>
    <xf numFmtId="0" fontId="28" fillId="4" borderId="162" xfId="0" applyFont="1" applyFill="1" applyBorder="1"/>
    <xf numFmtId="0" fontId="28" fillId="14" borderId="85" xfId="0" applyFont="1" applyFill="1" applyBorder="1" applyAlignment="1">
      <alignment vertical="center"/>
    </xf>
    <xf numFmtId="165" fontId="3" fillId="0" borderId="157" xfId="0" applyNumberFormat="1" applyFont="1" applyBorder="1" applyAlignment="1">
      <alignment horizontal="left"/>
    </xf>
    <xf numFmtId="165" fontId="3" fillId="0" borderId="158" xfId="0" applyNumberFormat="1" applyFont="1" applyBorder="1" applyAlignment="1">
      <alignment horizontal="left"/>
    </xf>
    <xf numFmtId="165" fontId="3" fillId="0" borderId="144" xfId="0" applyNumberFormat="1" applyFont="1" applyBorder="1" applyAlignment="1">
      <alignment horizontal="left"/>
    </xf>
    <xf numFmtId="0" fontId="3" fillId="0" borderId="164" xfId="0" applyFont="1" applyBorder="1"/>
    <xf numFmtId="165" fontId="3" fillId="0" borderId="166" xfId="0" applyNumberFormat="1" applyFont="1" applyBorder="1" applyAlignment="1">
      <alignment horizontal="left"/>
    </xf>
    <xf numFmtId="165" fontId="3" fillId="0" borderId="167" xfId="0" applyNumberFormat="1" applyFont="1" applyBorder="1" applyAlignment="1">
      <alignment horizontal="left"/>
    </xf>
    <xf numFmtId="165" fontId="3" fillId="0" borderId="168" xfId="0" applyNumberFormat="1" applyFont="1" applyBorder="1" applyAlignment="1">
      <alignment horizontal="left"/>
    </xf>
    <xf numFmtId="0" fontId="3" fillId="0" borderId="165" xfId="0" applyFont="1" applyBorder="1"/>
    <xf numFmtId="0" fontId="3" fillId="0" borderId="169" xfId="0" applyFont="1" applyBorder="1"/>
    <xf numFmtId="1" fontId="3" fillId="0" borderId="170" xfId="0" applyNumberFormat="1" applyFont="1" applyBorder="1"/>
    <xf numFmtId="1" fontId="3" fillId="0" borderId="171" xfId="0" applyNumberFormat="1" applyFont="1" applyBorder="1"/>
    <xf numFmtId="1" fontId="3" fillId="0" borderId="172" xfId="0" applyNumberFormat="1" applyFont="1" applyBorder="1"/>
    <xf numFmtId="1" fontId="3" fillId="0" borderId="173" xfId="0" applyNumberFormat="1" applyFont="1" applyBorder="1" applyAlignment="1">
      <alignment horizontal="right"/>
    </xf>
    <xf numFmtId="1" fontId="3" fillId="0" borderId="174" xfId="0" applyNumberFormat="1" applyFont="1" applyBorder="1" applyAlignment="1">
      <alignment horizontal="right"/>
    </xf>
    <xf numFmtId="1" fontId="3" fillId="0" borderId="175" xfId="0" applyNumberFormat="1" applyFont="1" applyBorder="1" applyAlignment="1">
      <alignment horizontal="right"/>
    </xf>
    <xf numFmtId="1" fontId="3" fillId="0" borderId="176" xfId="0" applyNumberFormat="1" applyFont="1" applyBorder="1" applyAlignment="1">
      <alignment horizontal="right"/>
    </xf>
    <xf numFmtId="1" fontId="3" fillId="0" borderId="177" xfId="0" applyNumberFormat="1" applyFont="1" applyBorder="1" applyAlignment="1">
      <alignment horizontal="right"/>
    </xf>
    <xf numFmtId="1" fontId="3" fillId="0" borderId="178" xfId="0" applyNumberFormat="1" applyFont="1" applyBorder="1" applyAlignment="1">
      <alignment horizontal="right"/>
    </xf>
    <xf numFmtId="1" fontId="3" fillId="0" borderId="106" xfId="0" applyNumberFormat="1" applyFont="1" applyBorder="1"/>
    <xf numFmtId="1" fontId="3" fillId="0" borderId="107" xfId="0" applyNumberFormat="1" applyFont="1" applyBorder="1"/>
    <xf numFmtId="1" fontId="3" fillId="0" borderId="107" xfId="0" applyNumberFormat="1" applyFont="1" applyFill="1" applyBorder="1" applyAlignment="1">
      <alignment horizontal="right"/>
    </xf>
    <xf numFmtId="1" fontId="3" fillId="0" borderId="107" xfId="0" applyNumberFormat="1" applyFont="1" applyFill="1" applyBorder="1"/>
    <xf numFmtId="1" fontId="3" fillId="0" borderId="153" xfId="0" applyNumberFormat="1" applyFont="1" applyBorder="1"/>
    <xf numFmtId="1" fontId="3" fillId="0" borderId="108" xfId="0" applyNumberFormat="1" applyFont="1" applyBorder="1" applyAlignment="1">
      <alignment horizontal="right"/>
    </xf>
    <xf numFmtId="1" fontId="3" fillId="0" borderId="105" xfId="0" applyNumberFormat="1" applyFont="1" applyBorder="1" applyAlignment="1">
      <alignment horizontal="right"/>
    </xf>
    <xf numFmtId="1" fontId="3" fillId="0" borderId="105" xfId="0" applyNumberFormat="1" applyFont="1" applyFill="1" applyBorder="1" applyAlignment="1">
      <alignment horizontal="right"/>
    </xf>
    <xf numFmtId="1" fontId="3" fillId="0" borderId="105" xfId="0" applyNumberFormat="1" applyFont="1" applyFill="1" applyBorder="1"/>
    <xf numFmtId="1" fontId="3" fillId="0" borderId="105" xfId="0" applyNumberFormat="1" applyFont="1" applyBorder="1"/>
    <xf numFmtId="1" fontId="3" fillId="0" borderId="154" xfId="0" applyNumberFormat="1" applyFont="1" applyBorder="1"/>
    <xf numFmtId="1" fontId="14" fillId="0" borderId="105" xfId="0" applyNumberFormat="1" applyFont="1" applyBorder="1"/>
    <xf numFmtId="1" fontId="14" fillId="0" borderId="154" xfId="0" applyNumberFormat="1" applyFont="1" applyBorder="1"/>
    <xf numFmtId="1" fontId="3" fillId="0" borderId="109" xfId="0" applyNumberFormat="1" applyFont="1" applyBorder="1" applyAlignment="1">
      <alignment horizontal="right"/>
    </xf>
    <xf numFmtId="1" fontId="3" fillId="0" borderId="110" xfId="0" applyNumberFormat="1" applyFont="1" applyBorder="1" applyAlignment="1">
      <alignment horizontal="right"/>
    </xf>
    <xf numFmtId="1" fontId="3" fillId="0" borderId="110" xfId="0" applyNumberFormat="1" applyFont="1" applyFill="1" applyBorder="1" applyAlignment="1">
      <alignment horizontal="right"/>
    </xf>
    <xf numFmtId="1" fontId="3" fillId="0" borderId="110" xfId="0" applyNumberFormat="1" applyFont="1" applyFill="1" applyBorder="1"/>
    <xf numFmtId="1" fontId="3" fillId="0" borderId="110" xfId="0" applyNumberFormat="1" applyFont="1" applyBorder="1"/>
    <xf numFmtId="1" fontId="3" fillId="0" borderId="155" xfId="0" applyNumberFormat="1" applyFont="1" applyBorder="1"/>
    <xf numFmtId="165" fontId="3" fillId="0" borderId="179" xfId="0" applyNumberFormat="1" applyFont="1" applyBorder="1" applyAlignment="1">
      <alignment horizontal="left"/>
    </xf>
    <xf numFmtId="0" fontId="3" fillId="3" borderId="180" xfId="0" applyFont="1" applyFill="1" applyBorder="1" applyAlignment="1">
      <alignment horizontal="center"/>
    </xf>
    <xf numFmtId="0" fontId="3" fillId="14" borderId="113" xfId="0" applyFont="1" applyFill="1" applyBorder="1" applyAlignment="1">
      <alignment wrapText="1"/>
    </xf>
    <xf numFmtId="0" fontId="3" fillId="14" borderId="33" xfId="0" applyFont="1" applyFill="1" applyBorder="1" applyAlignment="1">
      <alignment vertical="center"/>
    </xf>
    <xf numFmtId="0" fontId="7" fillId="0" borderId="0" xfId="0" applyFont="1" applyFill="1"/>
    <xf numFmtId="0" fontId="0" fillId="0" borderId="181" xfId="0" applyFill="1" applyBorder="1"/>
    <xf numFmtId="0" fontId="0" fillId="0" borderId="182" xfId="0" applyFill="1" applyBorder="1"/>
    <xf numFmtId="0" fontId="25" fillId="0" borderId="0" xfId="0" applyFont="1" applyAlignment="1">
      <alignment horizontal="left"/>
    </xf>
    <xf numFmtId="14" fontId="25" fillId="0" borderId="0" xfId="0" applyNumberFormat="1" applyFont="1" applyAlignment="1">
      <alignment horizontal="left"/>
    </xf>
    <xf numFmtId="0" fontId="9" fillId="7" borderId="31" xfId="0" applyFont="1" applyFill="1" applyBorder="1" applyAlignment="1">
      <alignment horizontal="center"/>
    </xf>
    <xf numFmtId="0" fontId="9" fillId="7" borderId="32" xfId="0" applyFont="1" applyFill="1" applyBorder="1" applyAlignment="1">
      <alignment horizontal="center"/>
    </xf>
    <xf numFmtId="0" fontId="9" fillId="7" borderId="33" xfId="0" applyFont="1" applyFill="1" applyBorder="1" applyAlignment="1">
      <alignment horizontal="center"/>
    </xf>
    <xf numFmtId="0" fontId="3" fillId="13" borderId="34" xfId="0" applyFont="1" applyFill="1" applyBorder="1" applyAlignment="1">
      <alignment horizontal="left" vertical="top" wrapText="1"/>
    </xf>
    <xf numFmtId="0" fontId="3" fillId="13" borderId="0" xfId="0" applyFont="1" applyFill="1" applyBorder="1" applyAlignment="1">
      <alignment horizontal="left" vertical="top" wrapText="1"/>
    </xf>
    <xf numFmtId="0" fontId="3" fillId="13" borderId="28" xfId="0" applyFont="1" applyFill="1" applyBorder="1" applyAlignment="1">
      <alignment horizontal="left" vertical="top" wrapText="1"/>
    </xf>
    <xf numFmtId="0" fontId="3" fillId="13" borderId="35" xfId="0" applyFont="1" applyFill="1" applyBorder="1" applyAlignment="1">
      <alignment horizontal="left" vertical="top" wrapText="1"/>
    </xf>
    <xf numFmtId="0" fontId="3" fillId="13" borderId="36" xfId="0" applyFont="1" applyFill="1" applyBorder="1" applyAlignment="1">
      <alignment horizontal="left" vertical="top" wrapText="1"/>
    </xf>
    <xf numFmtId="0" fontId="3" fillId="13" borderId="37" xfId="0" applyFont="1" applyFill="1" applyBorder="1" applyAlignment="1">
      <alignment horizontal="left" vertical="top" wrapText="1"/>
    </xf>
    <xf numFmtId="0" fontId="2" fillId="2" borderId="6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2" fillId="2" borderId="67" xfId="0" applyFont="1" applyFill="1" applyBorder="1" applyAlignment="1">
      <alignment horizontal="center"/>
    </xf>
    <xf numFmtId="9" fontId="3" fillId="4" borderId="66" xfId="0" applyNumberFormat="1" applyFont="1" applyFill="1" applyBorder="1" applyAlignment="1">
      <alignment horizontal="right"/>
    </xf>
    <xf numFmtId="9" fontId="3" fillId="4" borderId="43" xfId="0" applyNumberFormat="1" applyFont="1" applyFill="1" applyBorder="1" applyAlignment="1">
      <alignment horizontal="right"/>
    </xf>
    <xf numFmtId="0" fontId="3" fillId="4" borderId="43" xfId="0" applyFont="1" applyFill="1" applyBorder="1" applyAlignment="1">
      <alignment horizontal="right"/>
    </xf>
    <xf numFmtId="0" fontId="5" fillId="7" borderId="31" xfId="0" applyFont="1" applyFill="1" applyBorder="1" applyAlignment="1">
      <alignment horizontal="center"/>
    </xf>
    <xf numFmtId="0" fontId="5" fillId="7" borderId="32" xfId="0" applyFont="1" applyFill="1" applyBorder="1" applyAlignment="1">
      <alignment horizontal="center"/>
    </xf>
    <xf numFmtId="0" fontId="5" fillId="7" borderId="33" xfId="0" applyFont="1" applyFill="1" applyBorder="1" applyAlignment="1">
      <alignment horizontal="center"/>
    </xf>
    <xf numFmtId="0" fontId="5" fillId="7" borderId="43" xfId="0" applyFont="1" applyFill="1" applyBorder="1" applyAlignment="1">
      <alignment horizontal="center"/>
    </xf>
    <xf numFmtId="0" fontId="5" fillId="7" borderId="67" xfId="0" applyFont="1" applyFill="1" applyBorder="1" applyAlignment="1">
      <alignment horizontal="center"/>
    </xf>
    <xf numFmtId="0" fontId="26" fillId="2" borderId="13" xfId="0" applyFont="1" applyFill="1" applyBorder="1" applyAlignment="1">
      <alignment horizontal="right" wrapText="1"/>
    </xf>
    <xf numFmtId="0" fontId="3" fillId="8" borderId="0" xfId="0" applyFont="1" applyFill="1" applyBorder="1" applyAlignment="1">
      <alignment horizontal="center" vertical="center"/>
    </xf>
    <xf numFmtId="9" fontId="3" fillId="6" borderId="8" xfId="0" applyNumberFormat="1" applyFont="1" applyFill="1" applyBorder="1" applyAlignment="1">
      <alignment horizontal="left" wrapText="1"/>
    </xf>
    <xf numFmtId="9" fontId="3" fillId="6" borderId="16" xfId="0" applyNumberFormat="1" applyFont="1" applyFill="1" applyBorder="1" applyAlignment="1">
      <alignment horizontal="left" wrapText="1"/>
    </xf>
    <xf numFmtId="9" fontId="3" fillId="6" borderId="81" xfId="0" applyNumberFormat="1" applyFont="1" applyFill="1" applyBorder="1" applyAlignment="1">
      <alignment horizontal="left" wrapText="1"/>
    </xf>
    <xf numFmtId="9" fontId="3" fillId="6" borderId="2" xfId="0" applyNumberFormat="1" applyFont="1" applyFill="1" applyBorder="1" applyAlignment="1">
      <alignment horizontal="left" wrapText="1"/>
    </xf>
    <xf numFmtId="9" fontId="3" fillId="6" borderId="0" xfId="0" applyNumberFormat="1" applyFont="1" applyFill="1" applyBorder="1" applyAlignment="1">
      <alignment horizontal="left" wrapText="1"/>
    </xf>
    <xf numFmtId="9" fontId="3" fillId="6" borderId="28" xfId="0" applyNumberFormat="1" applyFont="1" applyFill="1" applyBorder="1" applyAlignment="1">
      <alignment horizontal="left" wrapText="1"/>
    </xf>
    <xf numFmtId="0" fontId="5" fillId="7" borderId="97" xfId="0" applyFont="1" applyFill="1" applyBorder="1" applyAlignment="1">
      <alignment horizontal="center"/>
    </xf>
    <xf numFmtId="0" fontId="18" fillId="9" borderId="34" xfId="0" applyFont="1" applyFill="1" applyBorder="1" applyAlignment="1">
      <alignment horizontal="center"/>
    </xf>
    <xf numFmtId="0" fontId="18" fillId="9" borderId="28" xfId="0" applyFont="1" applyFill="1" applyBorder="1" applyAlignment="1">
      <alignment horizontal="center"/>
    </xf>
    <xf numFmtId="0" fontId="18" fillId="9" borderId="35" xfId="0" applyFont="1" applyFill="1" applyBorder="1" applyAlignment="1">
      <alignment horizontal="center"/>
    </xf>
    <xf numFmtId="0" fontId="18" fillId="9" borderId="3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8" fillId="9" borderId="31" xfId="0" applyFont="1" applyFill="1" applyBorder="1" applyAlignment="1">
      <alignment horizontal="center"/>
    </xf>
    <xf numFmtId="0" fontId="18" fillId="9" borderId="33" xfId="0" applyFont="1" applyFill="1" applyBorder="1" applyAlignment="1">
      <alignment horizontal="center"/>
    </xf>
    <xf numFmtId="0" fontId="5" fillId="7" borderId="38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9" fillId="7" borderId="31" xfId="0" applyFont="1" applyFill="1" applyBorder="1" applyAlignment="1">
      <alignment horizontal="center"/>
    </xf>
    <xf numFmtId="0" fontId="9" fillId="7" borderId="32" xfId="0" applyFont="1" applyFill="1" applyBorder="1" applyAlignment="1">
      <alignment horizontal="center"/>
    </xf>
    <xf numFmtId="0" fontId="9" fillId="7" borderId="33" xfId="0" applyFont="1" applyFill="1" applyBorder="1" applyAlignment="1">
      <alignment horizontal="center"/>
    </xf>
    <xf numFmtId="0" fontId="3" fillId="8" borderId="36" xfId="0" applyFont="1" applyFill="1" applyBorder="1" applyAlignment="1">
      <alignment horizontal="center"/>
    </xf>
    <xf numFmtId="0" fontId="24" fillId="7" borderId="66" xfId="0" applyFont="1" applyFill="1" applyBorder="1" applyAlignment="1">
      <alignment horizontal="center"/>
    </xf>
    <xf numFmtId="0" fontId="24" fillId="7" borderId="67" xfId="0" applyFont="1" applyFill="1" applyBorder="1" applyAlignment="1">
      <alignment horizontal="center"/>
    </xf>
    <xf numFmtId="0" fontId="19" fillId="2" borderId="13" xfId="0" applyFont="1" applyFill="1" applyBorder="1" applyAlignment="1">
      <alignment horizontal="right"/>
    </xf>
    <xf numFmtId="9" fontId="3" fillId="6" borderId="8" xfId="0" applyNumberFormat="1" applyFont="1" applyFill="1" applyBorder="1" applyAlignment="1">
      <alignment horizontal="left" vertical="center" wrapText="1"/>
    </xf>
    <xf numFmtId="9" fontId="3" fillId="6" borderId="16" xfId="0" applyNumberFormat="1" applyFont="1" applyFill="1" applyBorder="1" applyAlignment="1">
      <alignment horizontal="left" vertical="center" wrapText="1"/>
    </xf>
    <xf numFmtId="9" fontId="3" fillId="6" borderId="9" xfId="0" applyNumberFormat="1" applyFont="1" applyFill="1" applyBorder="1" applyAlignment="1">
      <alignment horizontal="left" vertical="center" wrapText="1"/>
    </xf>
    <xf numFmtId="9" fontId="3" fillId="6" borderId="2" xfId="0" applyNumberFormat="1" applyFont="1" applyFill="1" applyBorder="1" applyAlignment="1">
      <alignment horizontal="left" vertical="center" wrapText="1"/>
    </xf>
    <xf numFmtId="9" fontId="3" fillId="6" borderId="0" xfId="0" applyNumberFormat="1" applyFont="1" applyFill="1" applyAlignment="1">
      <alignment horizontal="left" vertical="center" wrapText="1"/>
    </xf>
    <xf numFmtId="9" fontId="3" fillId="6" borderId="3" xfId="0" applyNumberFormat="1" applyFont="1" applyFill="1" applyBorder="1" applyAlignment="1">
      <alignment horizontal="left" vertical="center" wrapText="1"/>
    </xf>
    <xf numFmtId="9" fontId="3" fillId="6" borderId="10" xfId="0" applyNumberFormat="1" applyFont="1" applyFill="1" applyBorder="1" applyAlignment="1">
      <alignment horizontal="left" vertical="center" wrapText="1"/>
    </xf>
    <xf numFmtId="9" fontId="3" fillId="6" borderId="11" xfId="0" applyNumberFormat="1" applyFont="1" applyFill="1" applyBorder="1" applyAlignment="1">
      <alignment horizontal="left" vertical="center" wrapText="1"/>
    </xf>
    <xf numFmtId="9" fontId="3" fillId="6" borderId="12" xfId="0" applyNumberFormat="1" applyFont="1" applyFill="1" applyBorder="1" applyAlignment="1">
      <alignment horizontal="left" vertical="center" wrapText="1"/>
    </xf>
    <xf numFmtId="0" fontId="5" fillId="7" borderId="66" xfId="0" applyFont="1" applyFill="1" applyBorder="1" applyAlignment="1">
      <alignment horizontal="center"/>
    </xf>
  </cellXfs>
  <cellStyles count="2">
    <cellStyle name="Aksentti4" xfId="1" builtinId="41"/>
    <cellStyle name="Normaali" xfId="0" builtinId="0"/>
  </cellStyles>
  <dxfs count="36"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</border>
    </dxf>
    <dxf>
      <fill>
        <patternFill>
          <bgColor rgb="FFFFFF66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9" tint="0.3999450666829432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rgb="FFFFD7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6" formatCode=";;"/>
    </dxf>
    <dxf>
      <numFmt numFmtId="0" formatCode="General"/>
      <fill>
        <patternFill>
          <bgColor rgb="FFFFCCCC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ill>
        <patternFill>
          <bgColor theme="0"/>
        </patternFill>
      </fill>
    </dxf>
    <dxf>
      <fill>
        <patternFill>
          <bgColor rgb="FFFFFF66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9" tint="0.3999450666829432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fill>
        <patternFill>
          <bgColor rgb="FFFFD7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6" formatCode=";;"/>
    </dxf>
    <dxf>
      <fill>
        <patternFill>
          <bgColor rgb="FFFFCCCC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ill>
        <patternFill>
          <bgColor theme="0"/>
        </patternFill>
      </fill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fill>
        <patternFill>
          <bgColor rgb="FFFFFF66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9" tint="0.3999450666829432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rgb="FFFFD7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numFmt numFmtId="166" formatCode=";;"/>
    </dxf>
    <dxf>
      <font>
        <strike val="0"/>
        <u val="none"/>
        <color auto="1"/>
      </font>
      <fill>
        <patternFill patternType="solid">
          <fgColor auto="1"/>
          <bgColor rgb="FFFFCCCC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ill>
        <patternFill>
          <bgColor theme="0"/>
        </patternFill>
      </fill>
    </dxf>
    <dxf>
      <fill>
        <patternFill>
          <bgColor rgb="FFFFFF66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9" tint="0.3999450666829432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fill>
        <patternFill>
          <bgColor rgb="FFFFD7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6" formatCode=";;"/>
    </dxf>
    <dxf>
      <fill>
        <patternFill>
          <bgColor rgb="FFFFCCCC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FCCCC"/>
      <color rgb="FFCD7F32"/>
      <color rgb="FFC0C0C0"/>
      <color rgb="FFFFD700"/>
      <color rgb="FFFFABAB"/>
      <color rgb="FFFF7C80"/>
      <color rgb="FFFF9999"/>
      <color rgb="FF0000CC"/>
      <color rgb="FFFD7B7B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D4A6-849D-481E-9B3B-E9FCF2BA76B3}">
  <sheetPr>
    <tabColor rgb="FFA9D08E"/>
  </sheetPr>
  <dimension ref="A1:AV55"/>
  <sheetViews>
    <sheetView tabSelected="1" workbookViewId="0">
      <selection activeCell="G3" sqref="G3"/>
    </sheetView>
  </sheetViews>
  <sheetFormatPr defaultColWidth="9.140625" defaultRowHeight="15" x14ac:dyDescent="0.25"/>
  <cols>
    <col min="1" max="1" width="45.85546875" customWidth="1"/>
    <col min="2" max="14" width="16.85546875" customWidth="1"/>
    <col min="15" max="15" width="16.85546875" bestFit="1" customWidth="1"/>
    <col min="16" max="16" width="22" bestFit="1" customWidth="1"/>
    <col min="17" max="17" width="22.42578125" customWidth="1"/>
    <col min="18" max="29" width="9.140625" hidden="1" customWidth="1"/>
    <col min="30" max="35" width="14.28515625" hidden="1" customWidth="1"/>
    <col min="36" max="47" width="9.140625" hidden="1" customWidth="1"/>
    <col min="48" max="48" width="20.85546875" customWidth="1"/>
  </cols>
  <sheetData>
    <row r="1" spans="1:48" ht="26.25" x14ac:dyDescent="0.4">
      <c r="A1" s="404" t="s">
        <v>0</v>
      </c>
      <c r="B1" s="405"/>
      <c r="C1" s="406"/>
      <c r="D1" t="str">
        <f ca="1">L1&amp;"/"&amp;COUNTIF(P5:P24,"&gt;4")&amp;"/"&amp;COUNTIF(Q5:Q24,"&lt;"&amp;M1)-COUNT(P5:P24)&amp;"/"&amp;COUNTIF(Q5:Q24,"&gt;"&amp;NOW())</f>
        <v>7/9/0/1</v>
      </c>
      <c r="E1" s="407" t="s">
        <v>1</v>
      </c>
      <c r="F1" s="408"/>
      <c r="G1" s="408"/>
      <c r="H1" s="120">
        <v>0.8</v>
      </c>
      <c r="I1" s="409" t="s">
        <v>2</v>
      </c>
      <c r="J1" s="409"/>
      <c r="K1" s="409"/>
      <c r="L1" s="113">
        <f>IF(ROUNDDOWN(COUNTIF(P5:P24,"&gt;4")*H1,0)&lt;3,COUNTIF(P5:P24,"&gt;4"),ROUNDDOWN(COUNTIF(P5:P24,"&gt;4")*H1,0))</f>
        <v>7</v>
      </c>
      <c r="M1" s="251">
        <f ca="1">NOW()+0.0833333333333333</f>
        <v>44298.757660648153</v>
      </c>
      <c r="O1" s="25">
        <f>COUNTIFS(A5:A24,"&lt;&gt;",P5:P24,"&gt;1")</f>
        <v>9</v>
      </c>
    </row>
    <row r="2" spans="1:48" ht="18.75" x14ac:dyDescent="0.3">
      <c r="A2" s="75" t="s">
        <v>3</v>
      </c>
      <c r="B2" s="25">
        <f>B27+0.0001*B25+0.000001+SUM(R5:R24)</f>
        <v>33.000900999999999</v>
      </c>
      <c r="C2" s="25">
        <f>C27+0.0001*C25+0.000002+SUM(S5:S24)</f>
        <v>36.010902000000002</v>
      </c>
      <c r="D2" s="25">
        <f>D27+0.0001*D25+0.000003+SUM(T5:T24)</f>
        <v>39.000802999999998</v>
      </c>
      <c r="E2" s="25">
        <f>E27+0.0001*E25+0.000004+SUM(U5:U24)</f>
        <v>38.010903999999996</v>
      </c>
      <c r="F2" s="25">
        <f>F27+0.0001*F25+0.000005+SUM(V5:V24)</f>
        <v>35.010905000000001</v>
      </c>
      <c r="G2" s="25">
        <f>G27+0.0001*G25+0.000006+SUM(W5:W24)</f>
        <v>46.000906000000001</v>
      </c>
      <c r="H2" s="159">
        <f>H27+0.0001*H25+0.000007+SUM(X5:X24)</f>
        <v>52.020907000000001</v>
      </c>
      <c r="I2" s="25">
        <f>I27+0.0001*I25+0.000008+SUM(Y5:Y23)</f>
        <v>46.010908000000001</v>
      </c>
      <c r="J2" s="25">
        <f>J27+0.0001*J25+0.000009+SUM(Z5:Z24)</f>
        <v>31.010608999999999</v>
      </c>
      <c r="K2" s="25">
        <f>K27+0.0001*K25+0.00001+SUM(AA5:AA24)</f>
        <v>37.010809999999999</v>
      </c>
      <c r="L2" s="25">
        <f>L27+0.0001*L25+0.000011+SUM(AB5:AB24)</f>
        <v>5.0001109999999995</v>
      </c>
      <c r="M2" s="25">
        <f>M27+0.0001*M25+0.000012+SUM(AC5:AC24)</f>
        <v>30.010612000000002</v>
      </c>
      <c r="N2" s="25">
        <f>N27+0.0001*N25+0.000013+SUM(AD5:AD24)</f>
        <v>32.000413000000002</v>
      </c>
      <c r="O2" s="25">
        <f>O27+0.0001*O25+0.000014+SUM(AE5:AE24)</f>
        <v>22.000313999999999</v>
      </c>
      <c r="Q2" s="186"/>
      <c r="AG2" s="410" t="s">
        <v>4</v>
      </c>
      <c r="AH2" s="411"/>
      <c r="AI2" s="411"/>
      <c r="AJ2" s="411"/>
      <c r="AK2" s="411"/>
      <c r="AL2" s="411"/>
      <c r="AM2" s="411"/>
      <c r="AN2" s="411"/>
      <c r="AO2" s="411"/>
      <c r="AP2" s="411"/>
      <c r="AQ2" s="411"/>
      <c r="AR2" s="411"/>
      <c r="AS2" s="411"/>
      <c r="AT2" s="411"/>
      <c r="AU2" s="412"/>
    </row>
    <row r="3" spans="1:48" ht="18.75" customHeight="1" x14ac:dyDescent="0.3">
      <c r="A3" s="9" t="s">
        <v>5</v>
      </c>
      <c r="B3" s="14" t="s">
        <v>75</v>
      </c>
      <c r="C3" s="14" t="s">
        <v>76</v>
      </c>
      <c r="D3" s="14" t="s">
        <v>77</v>
      </c>
      <c r="E3" s="14" t="s">
        <v>78</v>
      </c>
      <c r="F3" s="14" t="s">
        <v>79</v>
      </c>
      <c r="G3" s="14" t="s">
        <v>89</v>
      </c>
      <c r="H3" s="14" t="s">
        <v>81</v>
      </c>
      <c r="I3" s="14" t="s">
        <v>82</v>
      </c>
      <c r="J3" s="14" t="s">
        <v>83</v>
      </c>
      <c r="K3" s="14" t="s">
        <v>84</v>
      </c>
      <c r="L3" s="14" t="s">
        <v>85</v>
      </c>
      <c r="M3" s="14" t="s">
        <v>86</v>
      </c>
      <c r="N3" s="224" t="s">
        <v>87</v>
      </c>
      <c r="O3" s="387" t="s">
        <v>88</v>
      </c>
      <c r="P3" s="388" t="s">
        <v>6</v>
      </c>
      <c r="Q3" s="389" t="s">
        <v>7</v>
      </c>
      <c r="R3" s="413" t="s">
        <v>8</v>
      </c>
      <c r="S3" s="413"/>
      <c r="T3" s="413"/>
      <c r="U3" s="413"/>
      <c r="V3" s="413"/>
      <c r="W3" s="413"/>
      <c r="X3" s="413"/>
      <c r="Y3" s="413"/>
      <c r="Z3" s="413"/>
      <c r="AA3" s="413"/>
      <c r="AB3" s="413"/>
      <c r="AC3" s="413"/>
      <c r="AD3" s="413"/>
      <c r="AE3" s="414"/>
      <c r="AG3" s="282">
        <f>L1</f>
        <v>7</v>
      </c>
      <c r="AH3" s="283">
        <f>SUMIF(AH4:AH24,"&gt;0",AH4:AH24)</f>
        <v>33</v>
      </c>
      <c r="AI3" s="283">
        <f>SUMIF(AI4:AI24,"&gt;0",AI4:AI24)</f>
        <v>36</v>
      </c>
      <c r="AJ3" s="283">
        <f t="shared" ref="AJ3:AS3" si="0">SUMIF(AJ4:AJ24,"&gt;0",AJ4:AJ24)</f>
        <v>39</v>
      </c>
      <c r="AK3" s="283">
        <f t="shared" si="0"/>
        <v>38</v>
      </c>
      <c r="AL3" s="283">
        <f t="shared" si="0"/>
        <v>35</v>
      </c>
      <c r="AM3" s="283">
        <f t="shared" si="0"/>
        <v>46</v>
      </c>
      <c r="AN3" s="283">
        <f t="shared" si="0"/>
        <v>52</v>
      </c>
      <c r="AO3" s="283">
        <f t="shared" si="0"/>
        <v>46</v>
      </c>
      <c r="AP3" s="283">
        <f t="shared" si="0"/>
        <v>31</v>
      </c>
      <c r="AQ3" s="283">
        <f t="shared" si="0"/>
        <v>37</v>
      </c>
      <c r="AR3" s="283">
        <f t="shared" si="0"/>
        <v>5</v>
      </c>
      <c r="AS3" s="283">
        <f t="shared" si="0"/>
        <v>30</v>
      </c>
      <c r="AT3" s="283">
        <f>SUMIF(AT4:AT24,"&gt;0",AT4:AT24)</f>
        <v>32</v>
      </c>
      <c r="AU3" s="284">
        <f>SUMIF(AU4:AU24,"&gt;0",AU4:AU24)</f>
        <v>22</v>
      </c>
      <c r="AV3" s="280" t="s">
        <v>9</v>
      </c>
    </row>
    <row r="4" spans="1:48" ht="18.75" x14ac:dyDescent="0.3">
      <c r="A4" s="230" t="s">
        <v>10</v>
      </c>
      <c r="B4" s="245">
        <v>0</v>
      </c>
      <c r="C4" s="246">
        <v>0</v>
      </c>
      <c r="D4" s="246">
        <v>0</v>
      </c>
      <c r="E4" s="246">
        <v>0</v>
      </c>
      <c r="F4" s="246">
        <v>0</v>
      </c>
      <c r="G4" s="246">
        <v>0</v>
      </c>
      <c r="H4" s="246">
        <v>0</v>
      </c>
      <c r="I4" s="247">
        <v>0</v>
      </c>
      <c r="J4" s="248">
        <v>0</v>
      </c>
      <c r="K4" s="248">
        <v>0</v>
      </c>
      <c r="L4" s="248">
        <v>0</v>
      </c>
      <c r="M4" s="248">
        <v>0</v>
      </c>
      <c r="N4" s="248">
        <v>0</v>
      </c>
      <c r="O4" s="390">
        <v>0</v>
      </c>
      <c r="P4" s="391"/>
      <c r="Q4" s="392"/>
      <c r="R4" s="20">
        <f>COUNTIF(R5:R24,"&gt;0")</f>
        <v>0</v>
      </c>
      <c r="S4" s="20">
        <f>COUNTIF(S5:S24,"&gt;0")</f>
        <v>1</v>
      </c>
      <c r="T4" s="20">
        <f t="shared" ref="T4:AB4" si="1">COUNTIF(T5:T24,"&gt;0")</f>
        <v>0</v>
      </c>
      <c r="U4" s="20">
        <f t="shared" si="1"/>
        <v>1</v>
      </c>
      <c r="V4" s="20">
        <f t="shared" si="1"/>
        <v>1</v>
      </c>
      <c r="W4" s="20">
        <f t="shared" si="1"/>
        <v>0</v>
      </c>
      <c r="X4" s="20">
        <f t="shared" si="1"/>
        <v>2</v>
      </c>
      <c r="Y4" s="20">
        <f t="shared" si="1"/>
        <v>1</v>
      </c>
      <c r="Z4" s="20">
        <f t="shared" si="1"/>
        <v>1</v>
      </c>
      <c r="AA4" s="20">
        <f t="shared" si="1"/>
        <v>1</v>
      </c>
      <c r="AB4" s="20">
        <f t="shared" si="1"/>
        <v>0</v>
      </c>
      <c r="AC4" s="20">
        <f>COUNTIF(AC5:AC24,"&gt;0")</f>
        <v>1</v>
      </c>
      <c r="AD4" s="20">
        <f>COUNTIF(AD5:AD24,"&gt;0")</f>
        <v>0</v>
      </c>
      <c r="AE4" s="136">
        <f>COUNTIF(AE5:AE24,"&gt;0")</f>
        <v>0</v>
      </c>
      <c r="AG4" s="285">
        <v>1</v>
      </c>
      <c r="AH4" s="74">
        <f>IFERROR(IF($AG$3&gt;$AG4-1,ROUNDDOWN(LARGE(B$5:B$24,$AG4),0)),0)</f>
        <v>9</v>
      </c>
      <c r="AI4" s="74">
        <f t="shared" ref="AI4:AU19" si="2">IFERROR(IF($AG$3&gt;$AG4-1,ROUNDDOWN(LARGE(C$5:C$24,$AG4),0)),0)</f>
        <v>10</v>
      </c>
      <c r="AJ4" s="74">
        <f t="shared" si="2"/>
        <v>8</v>
      </c>
      <c r="AK4" s="74">
        <f t="shared" si="2"/>
        <v>10</v>
      </c>
      <c r="AL4" s="74">
        <f t="shared" si="2"/>
        <v>9</v>
      </c>
      <c r="AM4" s="74">
        <f t="shared" si="2"/>
        <v>9</v>
      </c>
      <c r="AN4" s="74">
        <f t="shared" si="2"/>
        <v>12</v>
      </c>
      <c r="AO4" s="74">
        <f t="shared" si="2"/>
        <v>11</v>
      </c>
      <c r="AP4" s="74">
        <f t="shared" si="2"/>
        <v>11</v>
      </c>
      <c r="AQ4" s="74">
        <f t="shared" si="2"/>
        <v>9</v>
      </c>
      <c r="AR4" s="74">
        <f t="shared" si="2"/>
        <v>5</v>
      </c>
      <c r="AS4" s="74">
        <f t="shared" si="2"/>
        <v>10</v>
      </c>
      <c r="AT4" s="74">
        <f t="shared" si="2"/>
        <v>10</v>
      </c>
      <c r="AU4" s="286">
        <f t="shared" si="2"/>
        <v>11</v>
      </c>
      <c r="AV4" s="281" t="s">
        <v>11</v>
      </c>
    </row>
    <row r="5" spans="1:48" ht="18.75" x14ac:dyDescent="0.3">
      <c r="A5" s="222" t="s">
        <v>12</v>
      </c>
      <c r="B5" s="367">
        <v>0</v>
      </c>
      <c r="C5" s="368">
        <v>7</v>
      </c>
      <c r="D5" s="368">
        <v>5</v>
      </c>
      <c r="E5" s="368">
        <v>3</v>
      </c>
      <c r="F5" s="368">
        <v>8</v>
      </c>
      <c r="G5" s="368">
        <v>4</v>
      </c>
      <c r="H5" s="369">
        <v>6</v>
      </c>
      <c r="I5" s="370">
        <v>2</v>
      </c>
      <c r="J5" s="368">
        <v>1</v>
      </c>
      <c r="K5" s="368">
        <v>-1</v>
      </c>
      <c r="L5" s="368">
        <v>-1</v>
      </c>
      <c r="M5" s="368">
        <v>-1</v>
      </c>
      <c r="N5" s="368">
        <v>-1</v>
      </c>
      <c r="O5" s="371">
        <v>-1</v>
      </c>
      <c r="P5" s="327">
        <f>IF(COUNT(B5:O5)=0,"",COUNTIF(B5:O5,"&gt;-1"))</f>
        <v>9</v>
      </c>
      <c r="Q5" s="386">
        <v>44215.729166666664</v>
      </c>
      <c r="R5" s="20" t="str" cm="1">
        <f t="array" ref="R5">IF(B5&gt;LARGE($B5:$O5+$B$4:$O$4,2),0.01,"0")</f>
        <v>0</v>
      </c>
      <c r="S5" s="20" t="str" cm="1">
        <f t="array" ref="S5">IF(C5&gt;LARGE($B5:$O5+$B$4:$O$4,2),0.01,"0")</f>
        <v>0</v>
      </c>
      <c r="T5" s="20" t="str" cm="1">
        <f t="array" ref="T5">IF(D5&gt;LARGE($B5:$O5+$B$4:$O$4,2),0.01,"0")</f>
        <v>0</v>
      </c>
      <c r="U5" s="20" t="str" cm="1">
        <f t="array" ref="U5">IF(E5&gt;LARGE($B5:$O5+$B$4:$O$4,2),0.01,"0")</f>
        <v>0</v>
      </c>
      <c r="V5" s="20" cm="1">
        <f t="array" ref="V5">IF(F5&gt;LARGE($B5:$O5+$B$4:$O$4,2),0.01,"0")</f>
        <v>0.01</v>
      </c>
      <c r="W5" s="20" t="str" cm="1">
        <f t="array" ref="W5">IF(G5&gt;LARGE($B5:$O5+$B$4:$O$4,2),0.01,"0")</f>
        <v>0</v>
      </c>
      <c r="X5" s="20" t="str" cm="1">
        <f t="array" ref="X5">IF(H5&gt;LARGE($B5:$O5+$B$4:$O$4,2),0.01,"0")</f>
        <v>0</v>
      </c>
      <c r="Y5" s="20" t="str" cm="1">
        <f t="array" ref="Y5">IF(I5&gt;LARGE($B5:$O5+$B$4:$O$4,2),0.01,"0")</f>
        <v>0</v>
      </c>
      <c r="Z5" s="20" t="str" cm="1">
        <f t="array" ref="Z5">IF(J5&gt;LARGE($B5:$O5+$B$4:$O$4,2),0.01,"0")</f>
        <v>0</v>
      </c>
      <c r="AA5" s="20" t="str" cm="1">
        <f t="array" ref="AA5">IF(K5&gt;LARGE($B5:$O5+$B$4:$O$4,2),0.01,"0")</f>
        <v>0</v>
      </c>
      <c r="AB5" s="20" t="str" cm="1">
        <f t="array" ref="AB5">IF(L5&gt;LARGE($B5:$O5+$B$4:$O$4,2),0.01,"0")</f>
        <v>0</v>
      </c>
      <c r="AC5" s="20" t="str" cm="1">
        <f t="array" ref="AC5">IF(M5&gt;LARGE($B5:$O5+$B$4:$O$4,2),0.01,"0")</f>
        <v>0</v>
      </c>
      <c r="AD5" s="20" t="str" cm="1">
        <f t="array" ref="AD5">IF(N5&gt;LARGE($B5:$O5+$B$4:$O$4,2),0.01,"0")</f>
        <v>0</v>
      </c>
      <c r="AE5" s="136" t="str" cm="1">
        <f t="array" ref="AE5">IF(O5&gt;LARGE($B5:$O5+$B$4:$O$4,2),0.01,"0")</f>
        <v>0</v>
      </c>
      <c r="AG5" s="285">
        <v>2</v>
      </c>
      <c r="AH5" s="74">
        <f t="shared" ref="AH5:AU23" si="3">IFERROR(IF($AG$3&gt;$AG5-1,ROUNDDOWN(LARGE(B$5:B$24,$AG5),0)),0)</f>
        <v>9</v>
      </c>
      <c r="AI5" s="74">
        <f t="shared" si="2"/>
        <v>7</v>
      </c>
      <c r="AJ5" s="74">
        <f t="shared" si="2"/>
        <v>7</v>
      </c>
      <c r="AK5" s="74">
        <f t="shared" si="2"/>
        <v>6</v>
      </c>
      <c r="AL5" s="74">
        <f t="shared" si="2"/>
        <v>8</v>
      </c>
      <c r="AM5" s="74">
        <f t="shared" si="2"/>
        <v>9</v>
      </c>
      <c r="AN5" s="74">
        <f t="shared" si="2"/>
        <v>8</v>
      </c>
      <c r="AO5" s="74">
        <f t="shared" si="2"/>
        <v>10</v>
      </c>
      <c r="AP5" s="74">
        <f t="shared" si="2"/>
        <v>8</v>
      </c>
      <c r="AQ5" s="74">
        <f t="shared" si="2"/>
        <v>6</v>
      </c>
      <c r="AR5" s="74">
        <f t="shared" si="2"/>
        <v>-1</v>
      </c>
      <c r="AS5" s="74">
        <f t="shared" si="2"/>
        <v>8</v>
      </c>
      <c r="AT5" s="74">
        <f t="shared" si="2"/>
        <v>9</v>
      </c>
      <c r="AU5" s="286">
        <f t="shared" si="2"/>
        <v>10</v>
      </c>
      <c r="AV5" s="393"/>
    </row>
    <row r="6" spans="1:48" ht="18.75" x14ac:dyDescent="0.3">
      <c r="A6" s="222" t="s">
        <v>13</v>
      </c>
      <c r="B6" s="372">
        <v>4</v>
      </c>
      <c r="C6" s="373">
        <v>3</v>
      </c>
      <c r="D6" s="373">
        <v>-1</v>
      </c>
      <c r="E6" s="373">
        <v>0</v>
      </c>
      <c r="F6" s="373">
        <v>1</v>
      </c>
      <c r="G6" s="373">
        <v>2</v>
      </c>
      <c r="H6" s="374">
        <v>7</v>
      </c>
      <c r="I6" s="375">
        <v>6</v>
      </c>
      <c r="J6" s="376">
        <v>-1</v>
      </c>
      <c r="K6" s="376">
        <v>5</v>
      </c>
      <c r="L6" s="376">
        <v>-1</v>
      </c>
      <c r="M6" s="376">
        <v>-1</v>
      </c>
      <c r="N6" s="376">
        <v>-1</v>
      </c>
      <c r="O6" s="377">
        <v>-1</v>
      </c>
      <c r="P6" s="327">
        <f t="shared" ref="P6:P8" si="4">IF(COUNT(B6:O6)=0,"",COUNTIF(B6:O6,"&gt;-1"))</f>
        <v>8</v>
      </c>
      <c r="Q6" s="349">
        <v>44221.625</v>
      </c>
      <c r="R6" s="20" t="str" cm="1">
        <f t="array" ref="R6">IF(B6&gt;LARGE($B6:$O6+$B$4:$O$4,2),0.01,"0")</f>
        <v>0</v>
      </c>
      <c r="S6" s="20" t="str" cm="1">
        <f t="array" ref="S6">IF(C6&gt;LARGE($B6:$O6+$B$4:$O$4,2),0.01,"0")</f>
        <v>0</v>
      </c>
      <c r="T6" s="20" t="str" cm="1">
        <f t="array" ref="T6">IF(D6&gt;LARGE($B6:$O6+$B$4:$O$4,2),0.01,"0")</f>
        <v>0</v>
      </c>
      <c r="U6" s="20" t="str" cm="1">
        <f t="array" ref="U6">IF(E6&gt;LARGE($B6:$O6+$B$4:$O$4,2),0.01,"0")</f>
        <v>0</v>
      </c>
      <c r="V6" s="20" t="str" cm="1">
        <f t="array" ref="V6">IF(F6&gt;LARGE($B6:$O6+$B$4:$O$4,2),0.01,"0")</f>
        <v>0</v>
      </c>
      <c r="W6" s="20" t="str" cm="1">
        <f t="array" ref="W6">IF(G6&gt;LARGE($B6:$O6+$B$4:$O$4,2),0.01,"0")</f>
        <v>0</v>
      </c>
      <c r="X6" s="20" cm="1">
        <f t="array" ref="X6">IF(H6&gt;LARGE($B6:$O6+$B$4:$O$4,2),0.01,"0")</f>
        <v>0.01</v>
      </c>
      <c r="Y6" s="20" t="str" cm="1">
        <f t="array" ref="Y6">IF(I6&gt;LARGE($B6:$O6+$B$4:$O$4,2),0.01,"0")</f>
        <v>0</v>
      </c>
      <c r="Z6" s="20" t="str" cm="1">
        <f t="array" ref="Z6">IF(J6&gt;LARGE($B6:$O6+$B$4:$O$4,2),0.01,"0")</f>
        <v>0</v>
      </c>
      <c r="AA6" s="20" t="str" cm="1">
        <f t="array" ref="AA6">IF(K6&gt;LARGE($B6:$O6+$B$4:$O$4,2),0.01,"0")</f>
        <v>0</v>
      </c>
      <c r="AB6" s="20" t="str" cm="1">
        <f t="array" ref="AB6">IF(L6&gt;LARGE($B6:$O6+$B$4:$O$4,2),0.01,"0")</f>
        <v>0</v>
      </c>
      <c r="AC6" s="20" t="str" cm="1">
        <f t="array" ref="AC6">IF(M6&gt;LARGE($B6:$O6+$B$4:$O$4,2),0.01,"0")</f>
        <v>0</v>
      </c>
      <c r="AD6" s="20" t="str" cm="1">
        <f t="array" ref="AD6">IF(N6&gt;LARGE($B6:$O6+$B$4:$O$4,2),0.01,"0")</f>
        <v>0</v>
      </c>
      <c r="AE6" s="136" t="str" cm="1">
        <f t="array" ref="AE6">IF(O6&gt;LARGE($B6:$O6+$B$4:$O$4,2),0.01,"0")</f>
        <v>0</v>
      </c>
      <c r="AG6" s="285">
        <v>3</v>
      </c>
      <c r="AH6" s="74">
        <f t="shared" si="3"/>
        <v>4</v>
      </c>
      <c r="AI6" s="74">
        <f t="shared" si="2"/>
        <v>6</v>
      </c>
      <c r="AJ6" s="74">
        <f t="shared" si="2"/>
        <v>6</v>
      </c>
      <c r="AK6" s="74">
        <f t="shared" si="2"/>
        <v>6</v>
      </c>
      <c r="AL6" s="74">
        <f t="shared" si="2"/>
        <v>7</v>
      </c>
      <c r="AM6" s="74">
        <f t="shared" si="2"/>
        <v>8</v>
      </c>
      <c r="AN6" s="74">
        <f t="shared" si="2"/>
        <v>8</v>
      </c>
      <c r="AO6" s="74">
        <f t="shared" si="2"/>
        <v>7</v>
      </c>
      <c r="AP6" s="74">
        <f t="shared" si="2"/>
        <v>8</v>
      </c>
      <c r="AQ6" s="74">
        <f t="shared" si="2"/>
        <v>5</v>
      </c>
      <c r="AR6" s="74">
        <f t="shared" si="2"/>
        <v>-1</v>
      </c>
      <c r="AS6" s="74">
        <f t="shared" si="2"/>
        <v>5</v>
      </c>
      <c r="AT6" s="74">
        <f t="shared" si="2"/>
        <v>7</v>
      </c>
      <c r="AU6" s="286">
        <f t="shared" si="2"/>
        <v>1</v>
      </c>
      <c r="AV6" s="393"/>
    </row>
    <row r="7" spans="1:48" ht="18.75" x14ac:dyDescent="0.3">
      <c r="A7" s="222" t="s">
        <v>14</v>
      </c>
      <c r="B7" s="372">
        <v>3</v>
      </c>
      <c r="C7" s="373">
        <v>6</v>
      </c>
      <c r="D7" s="373">
        <v>7</v>
      </c>
      <c r="E7" s="373">
        <v>6</v>
      </c>
      <c r="F7" s="373">
        <v>0</v>
      </c>
      <c r="G7" s="373">
        <v>1</v>
      </c>
      <c r="H7" s="374">
        <v>2</v>
      </c>
      <c r="I7" s="375">
        <v>4</v>
      </c>
      <c r="J7" s="376">
        <v>8</v>
      </c>
      <c r="K7" s="376">
        <v>9</v>
      </c>
      <c r="L7" s="376">
        <v>5</v>
      </c>
      <c r="M7" s="376">
        <v>-1</v>
      </c>
      <c r="N7" s="376">
        <v>-1</v>
      </c>
      <c r="O7" s="377">
        <v>-1</v>
      </c>
      <c r="P7" s="327">
        <f t="shared" si="4"/>
        <v>11</v>
      </c>
      <c r="Q7" s="351">
        <v>44231.729166666664</v>
      </c>
      <c r="R7" s="20" t="str" cm="1">
        <f t="array" ref="R7">IF(B7&gt;LARGE($B7:$O7+$B$4:$O$4,2),0.01,"0")</f>
        <v>0</v>
      </c>
      <c r="S7" s="20" t="str" cm="1">
        <f t="array" ref="S7">IF(C7&gt;LARGE($B7:$O7+$B$4:$O$4,2),0.01,"0")</f>
        <v>0</v>
      </c>
      <c r="T7" s="20" t="str" cm="1">
        <f t="array" ref="T7">IF(D7&gt;LARGE($B7:$O7+$B$4:$O$4,2),0.01,"0")</f>
        <v>0</v>
      </c>
      <c r="U7" s="20" t="str" cm="1">
        <f t="array" ref="U7">IF(E7&gt;LARGE($B7:$O7+$B$4:$O$4,2),0.01,"0")</f>
        <v>0</v>
      </c>
      <c r="V7" s="20" t="str" cm="1">
        <f t="array" ref="V7">IF(F7&gt;LARGE($B7:$O7+$B$4:$O$4,2),0.01,"0")</f>
        <v>0</v>
      </c>
      <c r="W7" s="20" t="str" cm="1">
        <f t="array" ref="W7">IF(G7&gt;LARGE($B7:$O7+$B$4:$O$4,2),0.01,"0")</f>
        <v>0</v>
      </c>
      <c r="X7" s="20" t="str" cm="1">
        <f t="array" ref="X7">IF(H7&gt;LARGE($B7:$O7+$B$4:$O$4,2),0.01,"0")</f>
        <v>0</v>
      </c>
      <c r="Y7" s="20" t="str" cm="1">
        <f t="array" ref="Y7">IF(I7&gt;LARGE($B7:$O7+$B$4:$O$4,2),0.01,"0")</f>
        <v>0</v>
      </c>
      <c r="Z7" s="20" t="str" cm="1">
        <f t="array" ref="Z7">IF(J7&gt;LARGE($B7:$O7+$B$4:$O$4,2),0.01,"0")</f>
        <v>0</v>
      </c>
      <c r="AA7" s="20" cm="1">
        <f t="array" ref="AA7">IF(K7&gt;LARGE($B7:$O7+$B$4:$O$4,2),0.01,"0")</f>
        <v>0.01</v>
      </c>
      <c r="AB7" s="20" t="str" cm="1">
        <f t="array" ref="AB7">IF(L7&gt;LARGE($B7:$O7+$B$4:$O$4,2),0.01,"0")</f>
        <v>0</v>
      </c>
      <c r="AC7" s="20" t="str" cm="1">
        <f t="array" ref="AC7">IF(M7&gt;LARGE($B7:$O7+$B$4:$O$4,2),0.01,"0")</f>
        <v>0</v>
      </c>
      <c r="AD7" s="20" t="str" cm="1">
        <f t="array" ref="AD7">IF(N7&gt;LARGE($B7:$O7+$B$4:$O$4,2),0.01,"0")</f>
        <v>0</v>
      </c>
      <c r="AE7" s="136" t="str" cm="1">
        <f t="array" ref="AE7">IF(O7&gt;LARGE($B7:$O7+$B$4:$O$4,2),0.01,"0")</f>
        <v>0</v>
      </c>
      <c r="AG7" s="285">
        <v>4</v>
      </c>
      <c r="AH7" s="74">
        <f t="shared" si="3"/>
        <v>3</v>
      </c>
      <c r="AI7" s="74">
        <f t="shared" si="2"/>
        <v>4</v>
      </c>
      <c r="AJ7" s="74">
        <f t="shared" si="2"/>
        <v>5</v>
      </c>
      <c r="AK7" s="74">
        <f t="shared" si="2"/>
        <v>5</v>
      </c>
      <c r="AL7" s="74">
        <f t="shared" si="2"/>
        <v>6</v>
      </c>
      <c r="AM7" s="74">
        <f t="shared" si="2"/>
        <v>7</v>
      </c>
      <c r="AN7" s="74">
        <f t="shared" si="2"/>
        <v>7</v>
      </c>
      <c r="AO7" s="74">
        <f t="shared" si="2"/>
        <v>6</v>
      </c>
      <c r="AP7" s="74">
        <f t="shared" si="2"/>
        <v>2</v>
      </c>
      <c r="AQ7" s="74">
        <f t="shared" si="2"/>
        <v>5</v>
      </c>
      <c r="AR7" s="74">
        <f t="shared" si="2"/>
        <v>-1</v>
      </c>
      <c r="AS7" s="74">
        <f t="shared" si="2"/>
        <v>4</v>
      </c>
      <c r="AT7" s="74">
        <f t="shared" si="2"/>
        <v>6</v>
      </c>
      <c r="AU7" s="286">
        <f t="shared" si="2"/>
        <v>-1</v>
      </c>
      <c r="AV7" s="393"/>
    </row>
    <row r="8" spans="1:48" ht="18.75" x14ac:dyDescent="0.3">
      <c r="A8" s="222" t="s">
        <v>15</v>
      </c>
      <c r="B8" s="372">
        <v>9</v>
      </c>
      <c r="C8" s="373">
        <v>2</v>
      </c>
      <c r="D8" s="373">
        <v>8</v>
      </c>
      <c r="E8" s="373">
        <v>10</v>
      </c>
      <c r="F8" s="373">
        <v>6</v>
      </c>
      <c r="G8" s="373">
        <v>7</v>
      </c>
      <c r="H8" s="374">
        <v>4</v>
      </c>
      <c r="I8" s="375">
        <v>0</v>
      </c>
      <c r="J8" s="376">
        <v>1</v>
      </c>
      <c r="K8" s="376">
        <v>5</v>
      </c>
      <c r="L8" s="376">
        <v>-1</v>
      </c>
      <c r="M8" s="376">
        <v>3</v>
      </c>
      <c r="N8" s="376">
        <v>-1</v>
      </c>
      <c r="O8" s="377">
        <v>-1</v>
      </c>
      <c r="P8" s="327">
        <f t="shared" si="4"/>
        <v>11</v>
      </c>
      <c r="Q8" s="349">
        <v>44243.541666666664</v>
      </c>
      <c r="R8" s="20" t="str" cm="1">
        <f t="array" ref="R8">IF(B8&gt;LARGE($B8:$O8+$B$4:$O$4,2),0.01,"0")</f>
        <v>0</v>
      </c>
      <c r="S8" s="20" t="str" cm="1">
        <f t="array" ref="S8">IF(C8&gt;LARGE($B8:$O8+$B$4:$O$4,2),0.01,"0")</f>
        <v>0</v>
      </c>
      <c r="T8" s="20" t="str" cm="1">
        <f t="array" ref="T8">IF(D8&gt;LARGE($B8:$O8+$B$4:$O$4,2),0.01,"0")</f>
        <v>0</v>
      </c>
      <c r="U8" s="20" cm="1">
        <f t="array" ref="U8">IF(E8&gt;LARGE($B8:$O8+$B$4:$O$4,2),0.01,"0")</f>
        <v>0.01</v>
      </c>
      <c r="V8" s="20" t="str" cm="1">
        <f t="array" ref="V8">IF(F8&gt;LARGE($B8:$O8+$B$4:$O$4,2),0.01,"0")</f>
        <v>0</v>
      </c>
      <c r="W8" s="20" t="str" cm="1">
        <f t="array" ref="W8">IF(G8&gt;LARGE($B8:$O8+$B$4:$O$4,2),0.01,"0")</f>
        <v>0</v>
      </c>
      <c r="X8" s="20" t="str" cm="1">
        <f t="array" ref="X8">IF(H8&gt;LARGE($B8:$O8+$B$4:$O$4,2),0.01,"0")</f>
        <v>0</v>
      </c>
      <c r="Y8" s="20" t="str" cm="1">
        <f t="array" ref="Y8">IF(I8&gt;LARGE($B8:$O8+$B$4:$O$4,2),0.01,"0")</f>
        <v>0</v>
      </c>
      <c r="Z8" s="20" t="str" cm="1">
        <f t="array" ref="Z8">IF(J8&gt;LARGE($B8:$O8+$B$4:$O$4,2),0.01,"0")</f>
        <v>0</v>
      </c>
      <c r="AA8" s="20" t="str" cm="1">
        <f t="array" ref="AA8">IF(K8&gt;LARGE($B8:$O8+$B$4:$O$4,2),0.01,"0")</f>
        <v>0</v>
      </c>
      <c r="AB8" s="20" t="str" cm="1">
        <f t="array" ref="AB8">IF(L8&gt;LARGE($B8:$O8+$B$4:$O$4,2),0.01,"0")</f>
        <v>0</v>
      </c>
      <c r="AC8" s="20" t="str" cm="1">
        <f t="array" ref="AC8">IF(M8&gt;LARGE($B8:$O8+$B$4:$O$4,2),0.01,"0")</f>
        <v>0</v>
      </c>
      <c r="AD8" s="20" t="str" cm="1">
        <f t="array" ref="AD8">IF(N8&gt;LARGE($B8:$O8+$B$4:$O$4,2),0.01,"0")</f>
        <v>0</v>
      </c>
      <c r="AE8" s="136" t="str" cm="1">
        <f t="array" ref="AE8">IF(O8&gt;LARGE($B8:$O8+$B$4:$O$4,2),0.01,"0")</f>
        <v>0</v>
      </c>
      <c r="AG8" s="285">
        <v>5</v>
      </c>
      <c r="AH8" s="74">
        <f t="shared" si="3"/>
        <v>3</v>
      </c>
      <c r="AI8" s="74">
        <f t="shared" si="2"/>
        <v>4</v>
      </c>
      <c r="AJ8" s="74">
        <f t="shared" si="2"/>
        <v>5</v>
      </c>
      <c r="AK8" s="74">
        <f t="shared" si="2"/>
        <v>5</v>
      </c>
      <c r="AL8" s="74">
        <f t="shared" si="2"/>
        <v>4</v>
      </c>
      <c r="AM8" s="74">
        <f t="shared" si="2"/>
        <v>7</v>
      </c>
      <c r="AN8" s="74">
        <f t="shared" si="2"/>
        <v>7</v>
      </c>
      <c r="AO8" s="74">
        <f t="shared" si="2"/>
        <v>6</v>
      </c>
      <c r="AP8" s="74">
        <f t="shared" si="2"/>
        <v>1</v>
      </c>
      <c r="AQ8" s="74">
        <f t="shared" si="2"/>
        <v>5</v>
      </c>
      <c r="AR8" s="74">
        <f t="shared" si="2"/>
        <v>-1</v>
      </c>
      <c r="AS8" s="74">
        <f t="shared" si="2"/>
        <v>3</v>
      </c>
      <c r="AT8" s="74">
        <f t="shared" si="2"/>
        <v>-1</v>
      </c>
      <c r="AU8" s="286">
        <f t="shared" si="2"/>
        <v>-1</v>
      </c>
      <c r="AV8" s="393"/>
    </row>
    <row r="9" spans="1:48" ht="18.75" x14ac:dyDescent="0.3">
      <c r="A9" s="222" t="s">
        <v>16</v>
      </c>
      <c r="B9" s="372">
        <v>1</v>
      </c>
      <c r="C9" s="373">
        <v>10</v>
      </c>
      <c r="D9" s="373">
        <v>6</v>
      </c>
      <c r="E9" s="373">
        <v>5</v>
      </c>
      <c r="F9" s="373">
        <v>4</v>
      </c>
      <c r="G9" s="373">
        <v>8</v>
      </c>
      <c r="H9" s="374">
        <v>2.0099999999999998</v>
      </c>
      <c r="I9" s="375">
        <v>7</v>
      </c>
      <c r="J9" s="376">
        <v>-1</v>
      </c>
      <c r="K9" s="376">
        <v>3</v>
      </c>
      <c r="L9" s="376">
        <v>-1</v>
      </c>
      <c r="M9" s="376">
        <v>0</v>
      </c>
      <c r="N9" s="376">
        <v>9</v>
      </c>
      <c r="O9" s="377">
        <v>-1</v>
      </c>
      <c r="P9" s="327">
        <f t="shared" ref="P9:P24" si="5">IF(SUM(B9:O9)&lt;1,"",COUNTIF(B9:O9,"&gt;-1"))</f>
        <v>11</v>
      </c>
      <c r="Q9" s="349">
        <v>44245.541666666664</v>
      </c>
      <c r="R9" s="20" t="str" cm="1">
        <f t="array" ref="R9">IF(B9&gt;LARGE($B9:$O9+$B$4:$O$4,2),0.01,"0")</f>
        <v>0</v>
      </c>
      <c r="S9" s="20" cm="1">
        <f t="array" ref="S9">IF(C9&gt;LARGE($B9:$O9+$B$4:$O$4,2),0.01,"0")</f>
        <v>0.01</v>
      </c>
      <c r="T9" s="20" t="str" cm="1">
        <f t="array" ref="T9">IF(D9&gt;LARGE($B9:$O9+$B$4:$O$4,2),0.01,"0")</f>
        <v>0</v>
      </c>
      <c r="U9" s="20" t="str" cm="1">
        <f t="array" ref="U9">IF(E9&gt;LARGE($B9:$O9+$B$4:$O$4,2),0.01,"0")</f>
        <v>0</v>
      </c>
      <c r="V9" s="20" t="str" cm="1">
        <f t="array" ref="V9">IF(F9&gt;LARGE($B9:$O9+$B$4:$O$4,2),0.01,"0")</f>
        <v>0</v>
      </c>
      <c r="W9" s="20" t="str" cm="1">
        <f t="array" ref="W9">IF(G9&gt;LARGE($B9:$O9+$B$4:$O$4,2),0.01,"0")</f>
        <v>0</v>
      </c>
      <c r="X9" s="20" t="str" cm="1">
        <f t="array" ref="X9">IF(H9&gt;LARGE($B9:$O9+$B$4:$O$4,2),0.01,"0")</f>
        <v>0</v>
      </c>
      <c r="Y9" s="20" t="str" cm="1">
        <f t="array" ref="Y9">IF(I9&gt;LARGE($B9:$O9+$B$4:$O$4,2),0.01,"0")</f>
        <v>0</v>
      </c>
      <c r="Z9" s="20" t="str" cm="1">
        <f t="array" ref="Z9">IF(J9&gt;LARGE($B9:$O9+$B$4:$O$4,2),0.01,"0")</f>
        <v>0</v>
      </c>
      <c r="AA9" s="20" t="str" cm="1">
        <f t="array" ref="AA9">IF(K9&gt;LARGE($B9:$O9+$B$4:$O$4,2),0.01,"0")</f>
        <v>0</v>
      </c>
      <c r="AB9" s="20" t="str" cm="1">
        <f t="array" ref="AB9">IF(L9&gt;LARGE($B9:$O9+$B$4:$O$4,2),0.01,"0")</f>
        <v>0</v>
      </c>
      <c r="AC9" s="20" t="str" cm="1">
        <f t="array" ref="AC9">IF(M9&gt;LARGE($B9:$O9+$B$4:$O$4,2),0.01,"0")</f>
        <v>0</v>
      </c>
      <c r="AD9" s="20" t="str" cm="1">
        <f t="array" ref="AD9">IF(N9&gt;LARGE($B9:$O9+$B$4:$O$4,2),0.01,"0")</f>
        <v>0</v>
      </c>
      <c r="AE9" s="136" t="str" cm="1">
        <f t="array" ref="AE9">IF(O9&gt;LARGE($B9:$O9+$B$4:$O$4,2),0.01,"0")</f>
        <v>0</v>
      </c>
      <c r="AG9" s="285">
        <v>6</v>
      </c>
      <c r="AH9" s="74">
        <f t="shared" si="3"/>
        <v>3</v>
      </c>
      <c r="AI9" s="74">
        <f t="shared" si="2"/>
        <v>3</v>
      </c>
      <c r="AJ9" s="74">
        <f t="shared" si="2"/>
        <v>5</v>
      </c>
      <c r="AK9" s="74">
        <f t="shared" si="2"/>
        <v>3</v>
      </c>
      <c r="AL9" s="74">
        <f t="shared" si="2"/>
        <v>1</v>
      </c>
      <c r="AM9" s="74">
        <f t="shared" si="2"/>
        <v>4</v>
      </c>
      <c r="AN9" s="74">
        <f t="shared" si="2"/>
        <v>6</v>
      </c>
      <c r="AO9" s="74">
        <f t="shared" si="2"/>
        <v>4</v>
      </c>
      <c r="AP9" s="74">
        <f t="shared" si="2"/>
        <v>1</v>
      </c>
      <c r="AQ9" s="74">
        <f t="shared" si="2"/>
        <v>4</v>
      </c>
      <c r="AR9" s="74">
        <f t="shared" si="2"/>
        <v>-1</v>
      </c>
      <c r="AS9" s="74">
        <f t="shared" si="2"/>
        <v>0</v>
      </c>
      <c r="AT9" s="74">
        <f t="shared" si="2"/>
        <v>-1</v>
      </c>
      <c r="AU9" s="286">
        <f t="shared" si="2"/>
        <v>-1</v>
      </c>
      <c r="AV9" s="393"/>
    </row>
    <row r="10" spans="1:48" ht="18.75" x14ac:dyDescent="0.3">
      <c r="A10" s="222" t="s">
        <v>17</v>
      </c>
      <c r="B10" s="372">
        <v>3</v>
      </c>
      <c r="C10" s="373">
        <v>4</v>
      </c>
      <c r="D10" s="373">
        <v>1</v>
      </c>
      <c r="E10" s="373">
        <v>0</v>
      </c>
      <c r="F10" s="373">
        <v>9</v>
      </c>
      <c r="G10" s="373">
        <v>7</v>
      </c>
      <c r="H10" s="374">
        <v>8</v>
      </c>
      <c r="I10" s="375">
        <v>6</v>
      </c>
      <c r="J10" s="376">
        <v>2</v>
      </c>
      <c r="K10" s="376">
        <v>5</v>
      </c>
      <c r="L10" s="376">
        <v>-1</v>
      </c>
      <c r="M10" s="376">
        <v>10</v>
      </c>
      <c r="N10" s="376">
        <v>-1</v>
      </c>
      <c r="O10" s="377">
        <v>-1</v>
      </c>
      <c r="P10" s="327">
        <f t="shared" si="5"/>
        <v>11</v>
      </c>
      <c r="Q10" s="349">
        <v>44253.666666666664</v>
      </c>
      <c r="R10" s="20" t="str" cm="1">
        <f t="array" ref="R10">IF(B10&gt;LARGE($B10:$O10+$B$4:$O$4,2),0.01,"0")</f>
        <v>0</v>
      </c>
      <c r="S10" s="20" t="str" cm="1">
        <f t="array" ref="S10">IF(C10&gt;LARGE($B10:$O10+$B$4:$O$4,2),0.01,"0")</f>
        <v>0</v>
      </c>
      <c r="T10" s="20" t="str" cm="1">
        <f t="array" ref="T10">IF(D10&gt;LARGE($B10:$O10+$B$4:$O$4,2),0.01,"0")</f>
        <v>0</v>
      </c>
      <c r="U10" s="20" t="str" cm="1">
        <f t="array" ref="U10">IF(E10&gt;LARGE($B10:$O10+$B$4:$O$4,2),0.01,"0")</f>
        <v>0</v>
      </c>
      <c r="V10" s="20" t="str" cm="1">
        <f t="array" ref="V10">IF(F10&gt;LARGE($B10:$O10+$B$4:$O$4,2),0.01,"0")</f>
        <v>0</v>
      </c>
      <c r="W10" s="20" t="str" cm="1">
        <f t="array" ref="W10">IF(G10&gt;LARGE($B10:$O10+$B$4:$O$4,2),0.01,"0")</f>
        <v>0</v>
      </c>
      <c r="X10" s="20" t="str" cm="1">
        <f t="array" ref="X10">IF(H10&gt;LARGE($B10:$O10+$B$4:$O$4,2),0.01,"0")</f>
        <v>0</v>
      </c>
      <c r="Y10" s="20" t="str" cm="1">
        <f t="array" ref="Y10">IF(I10&gt;LARGE($B10:$O10+$B$4:$O$4,2),0.01,"0")</f>
        <v>0</v>
      </c>
      <c r="Z10" s="20" t="str" cm="1">
        <f t="array" ref="Z10">IF(J10&gt;LARGE($B10:$O10+$B$4:$O$4,2),0.01,"0")</f>
        <v>0</v>
      </c>
      <c r="AA10" s="20" t="str" cm="1">
        <f t="array" ref="AA10">IF(K10&gt;LARGE($B10:$O10+$B$4:$O$4,2),0.01,"0")</f>
        <v>0</v>
      </c>
      <c r="AB10" s="20" t="str" cm="1">
        <f t="array" ref="AB10">IF(L10&gt;LARGE($B10:$O10+$B$4:$O$4,2),0.01,"0")</f>
        <v>0</v>
      </c>
      <c r="AC10" s="20" cm="1">
        <f t="array" ref="AC10">IF(M10&gt;LARGE($B10:$O10+$B$4:$O$4,2),0.01,"0")</f>
        <v>0.01</v>
      </c>
      <c r="AD10" s="20" t="str" cm="1">
        <f t="array" ref="AD10">IF(N10&gt;LARGE($B10:$O10+$B$4:$O$4,2),0.01,"0")</f>
        <v>0</v>
      </c>
      <c r="AE10" s="136" t="str" cm="1">
        <f t="array" ref="AE10">IF(O10&gt;LARGE($B10:$O10+$B$4:$O$4,2),0.01,"0")</f>
        <v>0</v>
      </c>
      <c r="AG10" s="285">
        <v>7</v>
      </c>
      <c r="AH10" s="74">
        <f t="shared" si="3"/>
        <v>2</v>
      </c>
      <c r="AI10" s="74">
        <f t="shared" si="2"/>
        <v>2</v>
      </c>
      <c r="AJ10" s="74">
        <f t="shared" si="2"/>
        <v>3</v>
      </c>
      <c r="AK10" s="74">
        <f t="shared" si="2"/>
        <v>3</v>
      </c>
      <c r="AL10" s="74">
        <f t="shared" si="2"/>
        <v>0</v>
      </c>
      <c r="AM10" s="74">
        <f t="shared" si="2"/>
        <v>2</v>
      </c>
      <c r="AN10" s="74">
        <f t="shared" si="2"/>
        <v>4</v>
      </c>
      <c r="AO10" s="74">
        <f t="shared" si="2"/>
        <v>2</v>
      </c>
      <c r="AP10" s="74">
        <f t="shared" si="2"/>
        <v>-1</v>
      </c>
      <c r="AQ10" s="74">
        <f t="shared" si="2"/>
        <v>3</v>
      </c>
      <c r="AR10" s="74">
        <f t="shared" si="2"/>
        <v>-1</v>
      </c>
      <c r="AS10" s="74">
        <f t="shared" si="2"/>
        <v>-1</v>
      </c>
      <c r="AT10" s="74">
        <f t="shared" si="2"/>
        <v>-1</v>
      </c>
      <c r="AU10" s="286">
        <f t="shared" si="2"/>
        <v>-1</v>
      </c>
      <c r="AV10" s="393"/>
    </row>
    <row r="11" spans="1:48" ht="18.75" x14ac:dyDescent="0.3">
      <c r="A11" s="222" t="s">
        <v>18</v>
      </c>
      <c r="B11" s="372">
        <v>3</v>
      </c>
      <c r="C11" s="373">
        <v>4</v>
      </c>
      <c r="D11" s="373">
        <v>5</v>
      </c>
      <c r="E11" s="373">
        <v>5</v>
      </c>
      <c r="F11" s="373">
        <v>0.01</v>
      </c>
      <c r="G11" s="373">
        <v>9</v>
      </c>
      <c r="H11" s="374">
        <v>7</v>
      </c>
      <c r="I11" s="375">
        <v>10</v>
      </c>
      <c r="J11" s="376">
        <v>11</v>
      </c>
      <c r="K11" s="376">
        <v>2</v>
      </c>
      <c r="L11" s="376">
        <v>-1</v>
      </c>
      <c r="M11" s="376">
        <v>8</v>
      </c>
      <c r="N11" s="376">
        <v>6</v>
      </c>
      <c r="O11" s="377">
        <v>1</v>
      </c>
      <c r="P11" s="327">
        <f t="shared" si="5"/>
        <v>13</v>
      </c>
      <c r="Q11" s="349">
        <v>44263.541666666664</v>
      </c>
      <c r="R11" s="20" t="str" cm="1">
        <f t="array" ref="R11">IF(B11&gt;LARGE($B11:$O11+$B$4:$O$4,2),0.01,"0")</f>
        <v>0</v>
      </c>
      <c r="S11" s="20" t="str" cm="1">
        <f t="array" ref="S11">IF(C11&gt;LARGE($B11:$O11+$B$4:$O$4,2),0.01,"0")</f>
        <v>0</v>
      </c>
      <c r="T11" s="20" t="str" cm="1">
        <f t="array" ref="T11">IF(D11&gt;LARGE($B11:$O11+$B$4:$O$4,2),0.01,"0")</f>
        <v>0</v>
      </c>
      <c r="U11" s="20" t="str" cm="1">
        <f t="array" ref="U11">IF(E11&gt;LARGE($B11:$O11+$B$4:$O$4,2),0.01,"0")</f>
        <v>0</v>
      </c>
      <c r="V11" s="20" t="str" cm="1">
        <f t="array" ref="V11">IF(F11&gt;LARGE($B11:$O11+$B$4:$O$4,2),0.01,"0")</f>
        <v>0</v>
      </c>
      <c r="W11" s="20" t="str" cm="1">
        <f t="array" ref="W11">IF(G11&gt;LARGE($B11:$O11+$B$4:$O$4,2),0.01,"0")</f>
        <v>0</v>
      </c>
      <c r="X11" s="20" t="str" cm="1">
        <f t="array" ref="X11">IF(H11&gt;LARGE($B11:$O11+$B$4:$O$4,2),0.01,"0")</f>
        <v>0</v>
      </c>
      <c r="Y11" s="20" t="str" cm="1">
        <f t="array" ref="Y11">IF(I11&gt;LARGE($B11:$O11+$B$4:$O$4,2),0.01,"0")</f>
        <v>0</v>
      </c>
      <c r="Z11" s="20" cm="1">
        <f t="array" ref="Z11">IF(J11&gt;LARGE($B11:$O11+$B$4:$O$4,2),0.01,"0")</f>
        <v>0.01</v>
      </c>
      <c r="AA11" s="20" t="str" cm="1">
        <f t="array" ref="AA11">IF(K11&gt;LARGE($B11:$O11+$B$4:$O$4,2),0.01,"0")</f>
        <v>0</v>
      </c>
      <c r="AB11" s="20" t="str" cm="1">
        <f t="array" ref="AB11">IF(L11&gt;LARGE($B11:$O11+$B$4:$O$4,2),0.01,"0")</f>
        <v>0</v>
      </c>
      <c r="AC11" s="20" t="str" cm="1">
        <f t="array" ref="AC11">IF(M11&gt;LARGE($B11:$O11+$B$4:$O$4,2),0.01,"0")</f>
        <v>0</v>
      </c>
      <c r="AD11" s="20" t="str" cm="1">
        <f t="array" ref="AD11">IF(N11&gt;LARGE($B11:$O11+$B$4:$O$4,2),0.01,"0")</f>
        <v>0</v>
      </c>
      <c r="AE11" s="136" t="str" cm="1">
        <f t="array" ref="AE11">IF(O11&gt;LARGE($B11:$O11+$B$4:$O$4,2),0.01,"0")</f>
        <v>0</v>
      </c>
      <c r="AG11" s="285">
        <v>8</v>
      </c>
      <c r="AH11" s="74" t="b">
        <f t="shared" si="3"/>
        <v>0</v>
      </c>
      <c r="AI11" s="74" t="b">
        <f t="shared" si="2"/>
        <v>0</v>
      </c>
      <c r="AJ11" s="74" t="b">
        <f t="shared" si="2"/>
        <v>0</v>
      </c>
      <c r="AK11" s="74" t="b">
        <f t="shared" si="2"/>
        <v>0</v>
      </c>
      <c r="AL11" s="74" t="b">
        <f t="shared" si="2"/>
        <v>0</v>
      </c>
      <c r="AM11" s="74" t="b">
        <f t="shared" si="2"/>
        <v>0</v>
      </c>
      <c r="AN11" s="74" t="b">
        <f t="shared" si="2"/>
        <v>0</v>
      </c>
      <c r="AO11" s="74" t="b">
        <f t="shared" si="2"/>
        <v>0</v>
      </c>
      <c r="AP11" s="74" t="b">
        <f t="shared" si="2"/>
        <v>0</v>
      </c>
      <c r="AQ11" s="74" t="b">
        <f t="shared" si="2"/>
        <v>0</v>
      </c>
      <c r="AR11" s="74" t="b">
        <f t="shared" si="2"/>
        <v>0</v>
      </c>
      <c r="AS11" s="74" t="b">
        <f t="shared" si="2"/>
        <v>0</v>
      </c>
      <c r="AT11" s="74" t="b">
        <f t="shared" si="2"/>
        <v>0</v>
      </c>
      <c r="AU11" s="286" t="b">
        <f t="shared" si="2"/>
        <v>0</v>
      </c>
      <c r="AV11" s="393"/>
    </row>
    <row r="12" spans="1:48" ht="18.75" x14ac:dyDescent="0.3">
      <c r="A12" s="222" t="s">
        <v>19</v>
      </c>
      <c r="B12" s="372">
        <v>9.01</v>
      </c>
      <c r="C12" s="373">
        <v>1</v>
      </c>
      <c r="D12" s="373">
        <v>3</v>
      </c>
      <c r="E12" s="373">
        <v>6.01</v>
      </c>
      <c r="F12" s="373">
        <v>7</v>
      </c>
      <c r="G12" s="373">
        <v>2.0099999999999998</v>
      </c>
      <c r="H12" s="374">
        <v>12</v>
      </c>
      <c r="I12" s="375">
        <v>0.01</v>
      </c>
      <c r="J12" s="376">
        <v>8.01</v>
      </c>
      <c r="K12" s="376">
        <v>4</v>
      </c>
      <c r="L12" s="376">
        <v>-1</v>
      </c>
      <c r="M12" s="376">
        <v>5</v>
      </c>
      <c r="N12" s="376">
        <v>10</v>
      </c>
      <c r="O12" s="377">
        <v>11</v>
      </c>
      <c r="P12" s="327">
        <f t="shared" si="5"/>
        <v>13</v>
      </c>
      <c r="Q12" s="349">
        <v>44274.541666666664</v>
      </c>
      <c r="R12" s="20" t="str" cm="1">
        <f t="array" ref="R12">IF(B12&gt;LARGE($B12:$O12+$B$4:$O$4,2),0.01,"0")</f>
        <v>0</v>
      </c>
      <c r="S12" s="20" t="str" cm="1">
        <f t="array" ref="S12">IF(C12&gt;LARGE($B12:$O12+$B$4:$O$4,2),0.01,"0")</f>
        <v>0</v>
      </c>
      <c r="T12" s="20" t="str" cm="1">
        <f t="array" ref="T12">IF(D12&gt;LARGE($B12:$O12+$B$4:$O$4,2),0.01,"0")</f>
        <v>0</v>
      </c>
      <c r="U12" s="20" t="str" cm="1">
        <f t="array" ref="U12">IF(E12&gt;LARGE($B12:$O12+$B$4:$O$4,2),0.01,"0")</f>
        <v>0</v>
      </c>
      <c r="V12" s="20" t="str" cm="1">
        <f t="array" ref="V12">IF(F12&gt;LARGE($B12:$O12+$B$4:$O$4,2),0.01,"0")</f>
        <v>0</v>
      </c>
      <c r="W12" s="20" t="str" cm="1">
        <f t="array" ref="W12">IF(G12&gt;LARGE($B12:$O12+$B$4:$O$4,2),0.01,"0")</f>
        <v>0</v>
      </c>
      <c r="X12" s="20" cm="1">
        <f t="array" ref="X12">IF(H12&gt;LARGE($B12:$O12+$B$4:$O$4,2),0.01,"0")</f>
        <v>0.01</v>
      </c>
      <c r="Y12" s="20" t="str" cm="1">
        <f t="array" ref="Y12">IF(I12&gt;LARGE($B12:$O12+$B$4:$O$4,2),0.01,"0")</f>
        <v>0</v>
      </c>
      <c r="Z12" s="20" t="str" cm="1">
        <f t="array" ref="Z12">IF(J12&gt;LARGE($B12:$O12+$B$4:$O$4,2),0.01,"0")</f>
        <v>0</v>
      </c>
      <c r="AA12" s="20" t="str" cm="1">
        <f t="array" ref="AA12">IF(K12&gt;LARGE($B12:$O12+$B$4:$O$4,2),0.01,"0")</f>
        <v>0</v>
      </c>
      <c r="AB12" s="20" t="str" cm="1">
        <f t="array" ref="AB12">IF(L12&gt;LARGE($B12:$O12+$B$4:$O$4,2),0.01,"0")</f>
        <v>0</v>
      </c>
      <c r="AC12" s="20" t="str" cm="1">
        <f t="array" ref="AC12">IF(M12&gt;LARGE($B12:$O12+$B$4:$O$4,2),0.01,"0")</f>
        <v>0</v>
      </c>
      <c r="AD12" s="20" t="str" cm="1">
        <f t="array" ref="AD12">IF(N12&gt;LARGE($B12:$O12+$B$4:$O$4,2),0.01,"0")</f>
        <v>0</v>
      </c>
      <c r="AE12" s="136" t="str" cm="1">
        <f t="array" ref="AE12">IF(O12&gt;LARGE($B12:$O12+$B$4:$O$4,2),0.01,"0")</f>
        <v>0</v>
      </c>
      <c r="AG12" s="285">
        <v>9</v>
      </c>
      <c r="AH12" s="74" t="b">
        <f t="shared" si="3"/>
        <v>0</v>
      </c>
      <c r="AI12" s="74" t="b">
        <f t="shared" si="2"/>
        <v>0</v>
      </c>
      <c r="AJ12" s="74" t="b">
        <f t="shared" si="2"/>
        <v>0</v>
      </c>
      <c r="AK12" s="74" t="b">
        <f t="shared" si="2"/>
        <v>0</v>
      </c>
      <c r="AL12" s="74" t="b">
        <f t="shared" si="2"/>
        <v>0</v>
      </c>
      <c r="AM12" s="74" t="b">
        <f t="shared" si="2"/>
        <v>0</v>
      </c>
      <c r="AN12" s="74" t="b">
        <f t="shared" si="2"/>
        <v>0</v>
      </c>
      <c r="AO12" s="74" t="b">
        <f t="shared" si="2"/>
        <v>0</v>
      </c>
      <c r="AP12" s="74" t="b">
        <f t="shared" si="2"/>
        <v>0</v>
      </c>
      <c r="AQ12" s="74" t="b">
        <f t="shared" si="2"/>
        <v>0</v>
      </c>
      <c r="AR12" s="74" t="b">
        <f t="shared" si="2"/>
        <v>0</v>
      </c>
      <c r="AS12" s="74" t="b">
        <f t="shared" si="2"/>
        <v>0</v>
      </c>
      <c r="AT12" s="74" t="b">
        <f t="shared" si="2"/>
        <v>0</v>
      </c>
      <c r="AU12" s="286" t="b">
        <f t="shared" si="2"/>
        <v>0</v>
      </c>
      <c r="AV12" s="393"/>
    </row>
    <row r="13" spans="1:48" ht="18.75" x14ac:dyDescent="0.3">
      <c r="A13" s="222" t="s">
        <v>20</v>
      </c>
      <c r="B13" s="372">
        <v>2</v>
      </c>
      <c r="C13" s="373">
        <v>1</v>
      </c>
      <c r="D13" s="373">
        <v>5</v>
      </c>
      <c r="E13" s="373">
        <v>3</v>
      </c>
      <c r="F13" s="373">
        <v>0</v>
      </c>
      <c r="G13" s="373">
        <v>9</v>
      </c>
      <c r="H13" s="374">
        <v>8</v>
      </c>
      <c r="I13" s="375">
        <v>11</v>
      </c>
      <c r="J13" s="376">
        <v>-1</v>
      </c>
      <c r="K13" s="376">
        <v>6</v>
      </c>
      <c r="L13" s="376">
        <v>-1</v>
      </c>
      <c r="M13" s="376">
        <v>4</v>
      </c>
      <c r="N13" s="376">
        <v>7</v>
      </c>
      <c r="O13" s="377">
        <v>10</v>
      </c>
      <c r="P13" s="327">
        <f t="shared" si="5"/>
        <v>12</v>
      </c>
      <c r="Q13" s="349">
        <v>44288.6875</v>
      </c>
      <c r="R13" s="20" t="str" cm="1">
        <f t="array" ref="R13">IF(B13&gt;LARGE($B13:$O13+$B$4:$O$4,2),0.01,"0")</f>
        <v>0</v>
      </c>
      <c r="S13" s="20" t="str" cm="1">
        <f t="array" ref="S13">IF(C13&gt;LARGE($B13:$O13+$B$4:$O$4,2),0.01,"0")</f>
        <v>0</v>
      </c>
      <c r="T13" s="20" t="str" cm="1">
        <f t="array" ref="T13">IF(D13&gt;LARGE($B13:$O13+$B$4:$O$4,2),0.01,"0")</f>
        <v>0</v>
      </c>
      <c r="U13" s="20" t="str" cm="1">
        <f t="array" ref="U13">IF(E13&gt;LARGE($B13:$O13+$B$4:$O$4,2),0.01,"0")</f>
        <v>0</v>
      </c>
      <c r="V13" s="20" t="str" cm="1">
        <f t="array" ref="V13">IF(F13&gt;LARGE($B13:$O13+$B$4:$O$4,2),0.01,"0")</f>
        <v>0</v>
      </c>
      <c r="W13" s="20" t="str" cm="1">
        <f t="array" ref="W13">IF(G13&gt;LARGE($B13:$O13+$B$4:$O$4,2),0.01,"0")</f>
        <v>0</v>
      </c>
      <c r="X13" s="20" t="str" cm="1">
        <f t="array" ref="X13">IF(H13&gt;LARGE($B13:$O13+$B$4:$O$4,2),0.01,"0")</f>
        <v>0</v>
      </c>
      <c r="Y13" s="20" cm="1">
        <f t="array" ref="Y13">IF(I13&gt;LARGE($B13:$O13+$B$4:$O$4,2),0.01,"0")</f>
        <v>0.01</v>
      </c>
      <c r="Z13" s="20" t="str" cm="1">
        <f t="array" ref="Z13">IF(J13&gt;LARGE($B13:$O13+$B$4:$O$4,2),0.01,"0")</f>
        <v>0</v>
      </c>
      <c r="AA13" s="20" t="str" cm="1">
        <f t="array" ref="AA13">IF(K13&gt;LARGE($B13:$O13+$B$4:$O$4,2),0.01,"0")</f>
        <v>0</v>
      </c>
      <c r="AB13" s="20" t="str" cm="1">
        <f t="array" ref="AB13">IF(L13&gt;LARGE($B13:$O13+$B$4:$O$4,2),0.01,"0")</f>
        <v>0</v>
      </c>
      <c r="AC13" s="20" t="str" cm="1">
        <f t="array" ref="AC13">IF(M13&gt;LARGE($B13:$O13+$B$4:$O$4,2),0.01,"0")</f>
        <v>0</v>
      </c>
      <c r="AD13" s="20" t="str" cm="1">
        <f t="array" ref="AD13">IF(N13&gt;LARGE($B13:$O13+$B$4:$O$4,2),0.01,"0")</f>
        <v>0</v>
      </c>
      <c r="AE13" s="136" t="str" cm="1">
        <f t="array" ref="AE13">IF(O13&gt;LARGE($B13:$O13+$B$4:$O$4,2),0.01,"0")</f>
        <v>0</v>
      </c>
      <c r="AG13" s="285">
        <v>10</v>
      </c>
      <c r="AH13" s="74" t="b">
        <f t="shared" si="3"/>
        <v>0</v>
      </c>
      <c r="AI13" s="74" t="b">
        <f t="shared" si="2"/>
        <v>0</v>
      </c>
      <c r="AJ13" s="74" t="b">
        <f t="shared" si="2"/>
        <v>0</v>
      </c>
      <c r="AK13" s="74" t="b">
        <f t="shared" si="2"/>
        <v>0</v>
      </c>
      <c r="AL13" s="74" t="b">
        <f t="shared" si="2"/>
        <v>0</v>
      </c>
      <c r="AM13" s="74" t="b">
        <f t="shared" si="2"/>
        <v>0</v>
      </c>
      <c r="AN13" s="74" t="b">
        <f t="shared" si="2"/>
        <v>0</v>
      </c>
      <c r="AO13" s="74" t="b">
        <f t="shared" si="2"/>
        <v>0</v>
      </c>
      <c r="AP13" s="74" t="b">
        <f t="shared" si="2"/>
        <v>0</v>
      </c>
      <c r="AQ13" s="74" t="b">
        <f t="shared" si="2"/>
        <v>0</v>
      </c>
      <c r="AR13" s="74" t="b">
        <f t="shared" si="2"/>
        <v>0</v>
      </c>
      <c r="AS13" s="74" t="b">
        <f t="shared" si="2"/>
        <v>0</v>
      </c>
      <c r="AT13" s="74" t="b">
        <f t="shared" si="2"/>
        <v>0</v>
      </c>
      <c r="AU13" s="286" t="b">
        <f t="shared" si="2"/>
        <v>0</v>
      </c>
      <c r="AV13" s="394"/>
    </row>
    <row r="14" spans="1:48" ht="18.75" x14ac:dyDescent="0.3">
      <c r="A14" s="222" t="s">
        <v>21</v>
      </c>
      <c r="B14" s="372"/>
      <c r="C14" s="373"/>
      <c r="D14" s="373"/>
      <c r="E14" s="373"/>
      <c r="F14" s="373"/>
      <c r="G14" s="373"/>
      <c r="H14" s="374"/>
      <c r="I14" s="375"/>
      <c r="J14" s="376"/>
      <c r="K14" s="376"/>
      <c r="L14" s="376"/>
      <c r="M14" s="376"/>
      <c r="N14" s="376"/>
      <c r="O14" s="377"/>
      <c r="P14" s="327" t="str">
        <f t="shared" si="5"/>
        <v/>
      </c>
      <c r="Q14" s="349">
        <v>44299.5625</v>
      </c>
      <c r="R14" s="20" t="str" cm="1">
        <f t="array" ref="R14">IF(B14&gt;LARGE($B14:$O14+$B$4:$O$4,2),0.01,"0")</f>
        <v>0</v>
      </c>
      <c r="S14" s="20" t="str" cm="1">
        <f t="array" ref="S14">IF(C14&gt;LARGE($B14:$O14+$B$4:$O$4,2),0.01,"0")</f>
        <v>0</v>
      </c>
      <c r="T14" s="20" t="str" cm="1">
        <f t="array" ref="T14">IF(D14&gt;LARGE($B14:$O14+$B$4:$O$4,2),0.01,"0")</f>
        <v>0</v>
      </c>
      <c r="U14" s="20" t="str" cm="1">
        <f t="array" ref="U14">IF(E14&gt;LARGE($B14:$O14+$B$4:$O$4,2),0.01,"0")</f>
        <v>0</v>
      </c>
      <c r="V14" s="20" t="str" cm="1">
        <f t="array" ref="V14">IF(F14&gt;LARGE($B14:$O14+$B$4:$O$4,2),0.01,"0")</f>
        <v>0</v>
      </c>
      <c r="W14" s="20" t="str" cm="1">
        <f t="array" ref="W14">IF(G14&gt;LARGE($B14:$O14+$B$4:$O$4,2),0.01,"0")</f>
        <v>0</v>
      </c>
      <c r="X14" s="20" t="str" cm="1">
        <f t="array" ref="X14">IF(H14&gt;LARGE($B14:$O14+$B$4:$O$4,2),0.01,"0")</f>
        <v>0</v>
      </c>
      <c r="Y14" s="20" t="str" cm="1">
        <f t="array" ref="Y14">IF(I14&gt;LARGE($B14:$O14+$B$4:$O$4,2),0.01,"0")</f>
        <v>0</v>
      </c>
      <c r="Z14" s="20" t="str" cm="1">
        <f t="array" ref="Z14">IF(J14&gt;LARGE($B14:$O14+$B$4:$O$4,2),0.01,"0")</f>
        <v>0</v>
      </c>
      <c r="AA14" s="20" t="str" cm="1">
        <f t="array" ref="AA14">IF(K14&gt;LARGE($B14:$O14+$B$4:$O$4,2),0.01,"0")</f>
        <v>0</v>
      </c>
      <c r="AB14" s="20" t="str" cm="1">
        <f t="array" ref="AB14">IF(L14&gt;LARGE($B14:$O14+$B$4:$O$4,2),0.01,"0")</f>
        <v>0</v>
      </c>
      <c r="AC14" s="20" t="str" cm="1">
        <f t="array" ref="AC14">IF(M14&gt;LARGE($B14:$O14+$B$4:$O$4,2),0.01,"0")</f>
        <v>0</v>
      </c>
      <c r="AD14" s="20" t="str" cm="1">
        <f t="array" ref="AD14">IF(N14&gt;LARGE($B14:$O14+$B$4:$O$4,2),0.01,"0")</f>
        <v>0</v>
      </c>
      <c r="AE14" s="136" t="str" cm="1">
        <f t="array" ref="AE14">IF(O14&gt;LARGE($B14:$O14+$B$4:$O$4,2),0.01,"0")</f>
        <v>0</v>
      </c>
      <c r="AG14" s="285">
        <v>11</v>
      </c>
      <c r="AH14" s="74" t="b">
        <f t="shared" si="3"/>
        <v>0</v>
      </c>
      <c r="AI14" s="74" t="b">
        <f t="shared" si="2"/>
        <v>0</v>
      </c>
      <c r="AJ14" s="74" t="b">
        <f t="shared" si="2"/>
        <v>0</v>
      </c>
      <c r="AK14" s="74" t="b">
        <f t="shared" si="2"/>
        <v>0</v>
      </c>
      <c r="AL14" s="74" t="b">
        <f t="shared" si="2"/>
        <v>0</v>
      </c>
      <c r="AM14" s="74" t="b">
        <f t="shared" si="2"/>
        <v>0</v>
      </c>
      <c r="AN14" s="74" t="b">
        <f t="shared" si="2"/>
        <v>0</v>
      </c>
      <c r="AO14" s="74" t="b">
        <f t="shared" si="2"/>
        <v>0</v>
      </c>
      <c r="AP14" s="74" t="b">
        <f t="shared" si="2"/>
        <v>0</v>
      </c>
      <c r="AQ14" s="74" t="b">
        <f t="shared" si="2"/>
        <v>0</v>
      </c>
      <c r="AR14" s="74" t="b">
        <f t="shared" si="2"/>
        <v>0</v>
      </c>
      <c r="AS14" s="74" t="b">
        <f t="shared" si="2"/>
        <v>0</v>
      </c>
      <c r="AT14" s="74" t="b">
        <f t="shared" si="2"/>
        <v>0</v>
      </c>
      <c r="AU14" s="286" t="b">
        <f t="shared" si="2"/>
        <v>0</v>
      </c>
      <c r="AV14" s="393"/>
    </row>
    <row r="15" spans="1:48" ht="18.75" x14ac:dyDescent="0.3">
      <c r="A15" s="222"/>
      <c r="B15" s="372"/>
      <c r="C15" s="373"/>
      <c r="D15" s="373"/>
      <c r="E15" s="373"/>
      <c r="F15" s="373"/>
      <c r="G15" s="373"/>
      <c r="H15" s="374"/>
      <c r="I15" s="375"/>
      <c r="J15" s="376"/>
      <c r="K15" s="376"/>
      <c r="L15" s="376"/>
      <c r="M15" s="376"/>
      <c r="N15" s="378"/>
      <c r="O15" s="379"/>
      <c r="P15" s="327" t="str">
        <f t="shared" si="5"/>
        <v/>
      </c>
      <c r="Q15" s="349"/>
      <c r="R15" s="20" t="str" cm="1">
        <f t="array" ref="R15">IF(B15&gt;LARGE($B15:$O15+$B$4:$O$4,2),0.01,"0")</f>
        <v>0</v>
      </c>
      <c r="S15" s="20" t="str" cm="1">
        <f t="array" ref="S15">IF(C15&gt;LARGE($B15:$O15+$B$4:$O$4,2),0.01,"0")</f>
        <v>0</v>
      </c>
      <c r="T15" s="20" t="str" cm="1">
        <f t="array" ref="T15">IF(D15&gt;LARGE($B15:$O15+$B$4:$O$4,2),0.01,"0")</f>
        <v>0</v>
      </c>
      <c r="U15" s="20" t="str" cm="1">
        <f t="array" ref="U15">IF(E15&gt;LARGE($B15:$O15+$B$4:$O$4,2),0.01,"0")</f>
        <v>0</v>
      </c>
      <c r="V15" s="20" t="str" cm="1">
        <f t="array" ref="V15">IF(F15&gt;LARGE($B15:$O15+$B$4:$O$4,2),0.01,"0")</f>
        <v>0</v>
      </c>
      <c r="W15" s="20" t="str" cm="1">
        <f t="array" ref="W15">IF(G15&gt;LARGE($B15:$O15+$B$4:$O$4,2),0.01,"0")</f>
        <v>0</v>
      </c>
      <c r="X15" s="20" t="str" cm="1">
        <f t="array" ref="X15">IF(H15&gt;LARGE($B15:$O15+$B$4:$O$4,2),0.01,"0")</f>
        <v>0</v>
      </c>
      <c r="Y15" s="20" t="str" cm="1">
        <f t="array" ref="Y15">IF(I15&gt;LARGE($B15:$O15+$B$4:$O$4,2),0.01,"0")</f>
        <v>0</v>
      </c>
      <c r="Z15" s="20" t="str" cm="1">
        <f t="array" ref="Z15">IF(J15&gt;LARGE($B15:$O15+$B$4:$O$4,2),0.01,"0")</f>
        <v>0</v>
      </c>
      <c r="AA15" s="20" t="str" cm="1">
        <f t="array" ref="AA15">IF(K15&gt;LARGE($B15:$O15+$B$4:$O$4,2),0.01,"0")</f>
        <v>0</v>
      </c>
      <c r="AB15" s="20" t="str" cm="1">
        <f t="array" ref="AB15">IF(L15&gt;LARGE($B15:$O15+$B$4:$O$4,2),0.01,"0")</f>
        <v>0</v>
      </c>
      <c r="AC15" s="20" t="str" cm="1">
        <f t="array" ref="AC15">IF(M15&gt;LARGE($B15:$O15+$B$4:$O$4,2),0.01,"0")</f>
        <v>0</v>
      </c>
      <c r="AD15" s="20" t="str" cm="1">
        <f t="array" ref="AD15">IF(N15&gt;LARGE($B15:$O15+$B$4:$O$4,2),0.01,"0")</f>
        <v>0</v>
      </c>
      <c r="AE15" s="136" t="str" cm="1">
        <f t="array" ref="AE15">IF(O15&gt;LARGE($B15:$O15+$B$4:$O$4,2),0.01,"0")</f>
        <v>0</v>
      </c>
      <c r="AG15" s="285">
        <v>12</v>
      </c>
      <c r="AH15" s="74" t="b">
        <f t="shared" si="3"/>
        <v>0</v>
      </c>
      <c r="AI15" s="74" t="b">
        <f t="shared" si="2"/>
        <v>0</v>
      </c>
      <c r="AJ15" s="74" t="b">
        <f t="shared" si="2"/>
        <v>0</v>
      </c>
      <c r="AK15" s="74" t="b">
        <f t="shared" si="2"/>
        <v>0</v>
      </c>
      <c r="AL15" s="74" t="b">
        <f t="shared" si="2"/>
        <v>0</v>
      </c>
      <c r="AM15" s="74" t="b">
        <f t="shared" si="2"/>
        <v>0</v>
      </c>
      <c r="AN15" s="74" t="b">
        <f t="shared" si="2"/>
        <v>0</v>
      </c>
      <c r="AO15" s="74" t="b">
        <f t="shared" si="2"/>
        <v>0</v>
      </c>
      <c r="AP15" s="74" t="b">
        <f t="shared" si="2"/>
        <v>0</v>
      </c>
      <c r="AQ15" s="74" t="b">
        <f t="shared" si="2"/>
        <v>0</v>
      </c>
      <c r="AR15" s="74" t="b">
        <f t="shared" si="2"/>
        <v>0</v>
      </c>
      <c r="AS15" s="74" t="b">
        <f t="shared" si="2"/>
        <v>0</v>
      </c>
      <c r="AT15" s="74" t="b">
        <f t="shared" si="2"/>
        <v>0</v>
      </c>
      <c r="AU15" s="286" t="b">
        <f t="shared" si="2"/>
        <v>0</v>
      </c>
      <c r="AV15" s="393"/>
    </row>
    <row r="16" spans="1:48" ht="18.75" x14ac:dyDescent="0.3">
      <c r="A16" s="222"/>
      <c r="B16" s="372"/>
      <c r="C16" s="373"/>
      <c r="D16" s="373"/>
      <c r="E16" s="373"/>
      <c r="F16" s="373"/>
      <c r="G16" s="373"/>
      <c r="H16" s="374"/>
      <c r="I16" s="375"/>
      <c r="J16" s="376"/>
      <c r="K16" s="376"/>
      <c r="L16" s="376"/>
      <c r="M16" s="376"/>
      <c r="N16" s="376"/>
      <c r="O16" s="377"/>
      <c r="P16" s="327" t="str">
        <f t="shared" si="5"/>
        <v/>
      </c>
      <c r="Q16" s="349"/>
      <c r="R16" s="20" t="str" cm="1">
        <f t="array" ref="R16">IF(B16&gt;LARGE($B16:$O16+$B$4:$O$4,2),0.01,"0")</f>
        <v>0</v>
      </c>
      <c r="S16" s="20" t="str" cm="1">
        <f t="array" ref="S16">IF(C16&gt;LARGE($B16:$O16+$B$4:$O$4,2),0.01,"0")</f>
        <v>0</v>
      </c>
      <c r="T16" s="20" t="str" cm="1">
        <f t="array" ref="T16">IF(D16&gt;LARGE($B16:$O16+$B$4:$O$4,2),0.01,"0")</f>
        <v>0</v>
      </c>
      <c r="U16" s="20" t="str" cm="1">
        <f t="array" ref="U16">IF(E16&gt;LARGE($B16:$O16+$B$4:$O$4,2),0.01,"0")</f>
        <v>0</v>
      </c>
      <c r="V16" s="20" t="str" cm="1">
        <f t="array" ref="V16">IF(F16&gt;LARGE($B16:$O16+$B$4:$O$4,2),0.01,"0")</f>
        <v>0</v>
      </c>
      <c r="W16" s="20" t="str" cm="1">
        <f t="array" ref="W16">IF(G16&gt;LARGE($B16:$O16+$B$4:$O$4,2),0.01,"0")</f>
        <v>0</v>
      </c>
      <c r="X16" s="20" t="str" cm="1">
        <f t="array" ref="X16">IF(H16&gt;LARGE($B16:$O16+$B$4:$O$4,2),0.01,"0")</f>
        <v>0</v>
      </c>
      <c r="Y16" s="20" t="str" cm="1">
        <f t="array" ref="Y16">IF(I16&gt;LARGE($B16:$O16+$B$4:$O$4,2),0.01,"0")</f>
        <v>0</v>
      </c>
      <c r="Z16" s="20" t="str" cm="1">
        <f t="array" ref="Z16">IF(J16&gt;LARGE($B16:$O16+$B$4:$O$4,2),0.01,"0")</f>
        <v>0</v>
      </c>
      <c r="AA16" s="20" t="str" cm="1">
        <f t="array" ref="AA16">IF(K16&gt;LARGE($B16:$O16+$B$4:$O$4,2),0.01,"0")</f>
        <v>0</v>
      </c>
      <c r="AB16" s="20" t="str" cm="1">
        <f t="array" ref="AB16">IF(L16&gt;LARGE($B16:$O16+$B$4:$O$4,2),0.01,"0")</f>
        <v>0</v>
      </c>
      <c r="AC16" s="20" t="str" cm="1">
        <f t="array" ref="AC16">IF(M16&gt;LARGE($B16:$O16+$B$4:$O$4,2),0.01,"0")</f>
        <v>0</v>
      </c>
      <c r="AD16" s="20" t="str" cm="1">
        <f t="array" ref="AD16">IF(N16&gt;LARGE($B16:$O16+$B$4:$O$4,2),0.01,"0")</f>
        <v>0</v>
      </c>
      <c r="AE16" s="136" t="str" cm="1">
        <f t="array" ref="AE16">IF(O16&gt;LARGE($B16:$O16+$B$4:$O$4,2),0.01,"0")</f>
        <v>0</v>
      </c>
      <c r="AG16" s="285">
        <v>13</v>
      </c>
      <c r="AH16" s="74" t="b">
        <f t="shared" si="3"/>
        <v>0</v>
      </c>
      <c r="AI16" s="74" t="b">
        <f t="shared" si="2"/>
        <v>0</v>
      </c>
      <c r="AJ16" s="74" t="b">
        <f t="shared" si="2"/>
        <v>0</v>
      </c>
      <c r="AK16" s="74" t="b">
        <f t="shared" si="2"/>
        <v>0</v>
      </c>
      <c r="AL16" s="74" t="b">
        <f t="shared" si="2"/>
        <v>0</v>
      </c>
      <c r="AM16" s="74" t="b">
        <f t="shared" si="2"/>
        <v>0</v>
      </c>
      <c r="AN16" s="74" t="b">
        <f t="shared" si="2"/>
        <v>0</v>
      </c>
      <c r="AO16" s="74" t="b">
        <f t="shared" si="2"/>
        <v>0</v>
      </c>
      <c r="AP16" s="74" t="b">
        <f t="shared" si="2"/>
        <v>0</v>
      </c>
      <c r="AQ16" s="74" t="b">
        <f t="shared" si="2"/>
        <v>0</v>
      </c>
      <c r="AR16" s="74" t="b">
        <f t="shared" si="2"/>
        <v>0</v>
      </c>
      <c r="AS16" s="74" t="b">
        <f t="shared" si="2"/>
        <v>0</v>
      </c>
      <c r="AT16" s="74" t="b">
        <f t="shared" si="2"/>
        <v>0</v>
      </c>
      <c r="AU16" s="286" t="b">
        <f t="shared" si="2"/>
        <v>0</v>
      </c>
      <c r="AV16" s="393"/>
    </row>
    <row r="17" spans="1:48" ht="18.75" x14ac:dyDescent="0.3">
      <c r="A17" s="222"/>
      <c r="B17" s="372"/>
      <c r="C17" s="373"/>
      <c r="D17" s="373"/>
      <c r="E17" s="373"/>
      <c r="F17" s="373"/>
      <c r="G17" s="373"/>
      <c r="H17" s="374"/>
      <c r="I17" s="375"/>
      <c r="J17" s="376"/>
      <c r="K17" s="376"/>
      <c r="L17" s="376"/>
      <c r="M17" s="376"/>
      <c r="N17" s="376"/>
      <c r="O17" s="377"/>
      <c r="P17" s="327" t="str">
        <f t="shared" si="5"/>
        <v/>
      </c>
      <c r="Q17" s="349"/>
      <c r="R17" s="20" t="str" cm="1">
        <f t="array" ref="R17">IF(B17&gt;LARGE($B17:$O17+$B$4:$O$4,2),0.01,"0")</f>
        <v>0</v>
      </c>
      <c r="S17" s="20" t="str" cm="1">
        <f t="array" ref="S17">IF(C17&gt;LARGE($B17:$O17+$B$4:$O$4,2),0.01,"0")</f>
        <v>0</v>
      </c>
      <c r="T17" s="20" t="str" cm="1">
        <f t="array" ref="T17">IF(D17&gt;LARGE($B17:$O17+$B$4:$O$4,2),0.01,"0")</f>
        <v>0</v>
      </c>
      <c r="U17" s="20" t="str" cm="1">
        <f t="array" ref="U17">IF(E17&gt;LARGE($B17:$O17+$B$4:$O$4,2),0.01,"0")</f>
        <v>0</v>
      </c>
      <c r="V17" s="20" t="str" cm="1">
        <f t="array" ref="V17">IF(F17&gt;LARGE($B17:$O17+$B$4:$O$4,2),0.01,"0")</f>
        <v>0</v>
      </c>
      <c r="W17" s="20" t="str" cm="1">
        <f t="array" ref="W17">IF(G17&gt;LARGE($B17:$O17+$B$4:$O$4,2),0.01,"0")</f>
        <v>0</v>
      </c>
      <c r="X17" s="20" t="str" cm="1">
        <f t="array" ref="X17">IF(H17&gt;LARGE($B17:$O17+$B$4:$O$4,2),0.01,"0")</f>
        <v>0</v>
      </c>
      <c r="Y17" s="20" t="str" cm="1">
        <f t="array" ref="Y17">IF(I17&gt;LARGE($B17:$O17+$B$4:$O$4,2),0.01,"0")</f>
        <v>0</v>
      </c>
      <c r="Z17" s="20" t="str" cm="1">
        <f t="array" ref="Z17">IF(J17&gt;LARGE($B17:$O17+$B$4:$O$4,2),0.01,"0")</f>
        <v>0</v>
      </c>
      <c r="AA17" s="20" t="str" cm="1">
        <f t="array" ref="AA17">IF(K17&gt;LARGE($B17:$O17+$B$4:$O$4,2),0.01,"0")</f>
        <v>0</v>
      </c>
      <c r="AB17" s="20" t="str" cm="1">
        <f t="array" ref="AB17">IF(L17&gt;LARGE($B17:$O17+$B$4:$O$4,2),0.01,"0")</f>
        <v>0</v>
      </c>
      <c r="AC17" s="20" t="str" cm="1">
        <f t="array" ref="AC17">IF(M17&gt;LARGE($B17:$O17+$B$4:$O$4,2),0.01,"0")</f>
        <v>0</v>
      </c>
      <c r="AD17" s="20" t="str" cm="1">
        <f t="array" ref="AD17">IF(N17&gt;LARGE($B17:$O17+$B$4:$O$4,2),0.01,"0")</f>
        <v>0</v>
      </c>
      <c r="AE17" s="136" t="str" cm="1">
        <f t="array" ref="AE17">IF(O17&gt;LARGE($B17:$O17+$B$4:$O$4,2),0.01,"0")</f>
        <v>0</v>
      </c>
      <c r="AG17" s="285">
        <v>14</v>
      </c>
      <c r="AH17" s="74" t="b">
        <f t="shared" si="3"/>
        <v>0</v>
      </c>
      <c r="AI17" s="74" t="b">
        <f t="shared" si="2"/>
        <v>0</v>
      </c>
      <c r="AJ17" s="74" t="b">
        <f t="shared" si="2"/>
        <v>0</v>
      </c>
      <c r="AK17" s="74" t="b">
        <f t="shared" si="2"/>
        <v>0</v>
      </c>
      <c r="AL17" s="74" t="b">
        <f t="shared" si="2"/>
        <v>0</v>
      </c>
      <c r="AM17" s="74" t="b">
        <f t="shared" si="2"/>
        <v>0</v>
      </c>
      <c r="AN17" s="74" t="b">
        <f t="shared" si="2"/>
        <v>0</v>
      </c>
      <c r="AO17" s="74" t="b">
        <f t="shared" si="2"/>
        <v>0</v>
      </c>
      <c r="AP17" s="74" t="b">
        <f t="shared" si="2"/>
        <v>0</v>
      </c>
      <c r="AQ17" s="74" t="b">
        <f t="shared" si="2"/>
        <v>0</v>
      </c>
      <c r="AR17" s="74" t="b">
        <f t="shared" si="2"/>
        <v>0</v>
      </c>
      <c r="AS17" s="74" t="b">
        <f t="shared" si="2"/>
        <v>0</v>
      </c>
      <c r="AT17" s="74" t="b">
        <f t="shared" si="2"/>
        <v>0</v>
      </c>
      <c r="AU17" s="286" t="b">
        <f t="shared" si="2"/>
        <v>0</v>
      </c>
      <c r="AV17" s="393"/>
    </row>
    <row r="18" spans="1:48" ht="18.75" x14ac:dyDescent="0.3">
      <c r="A18" s="222"/>
      <c r="B18" s="372"/>
      <c r="C18" s="373"/>
      <c r="D18" s="373"/>
      <c r="E18" s="373"/>
      <c r="F18" s="373"/>
      <c r="G18" s="373"/>
      <c r="H18" s="374"/>
      <c r="I18" s="375"/>
      <c r="J18" s="376"/>
      <c r="K18" s="376"/>
      <c r="L18" s="376"/>
      <c r="M18" s="376"/>
      <c r="N18" s="376"/>
      <c r="O18" s="377"/>
      <c r="P18" s="327" t="str">
        <f t="shared" si="5"/>
        <v/>
      </c>
      <c r="Q18" s="349"/>
      <c r="R18" s="20" t="str" cm="1">
        <f t="array" ref="R18">IF(B18&gt;LARGE($B18:$O18+$B$4:$O$4,2),0.01,"0")</f>
        <v>0</v>
      </c>
      <c r="S18" s="20" t="str" cm="1">
        <f t="array" ref="S18">IF(C18&gt;LARGE($B18:$O18+$B$4:$O$4,2),0.01,"0")</f>
        <v>0</v>
      </c>
      <c r="T18" s="20" t="str" cm="1">
        <f t="array" ref="T18">IF(D18&gt;LARGE($B18:$O18+$B$4:$O$4,2),0.01,"0")</f>
        <v>0</v>
      </c>
      <c r="U18" s="20" t="str" cm="1">
        <f t="array" ref="U18">IF(E18&gt;LARGE($B18:$O18+$B$4:$O$4,2),0.01,"0")</f>
        <v>0</v>
      </c>
      <c r="V18" s="20" t="str" cm="1">
        <f t="array" ref="V18">IF(F18&gt;LARGE($B18:$O18+$B$4:$O$4,2),0.01,"0")</f>
        <v>0</v>
      </c>
      <c r="W18" s="20" t="str" cm="1">
        <f t="array" ref="W18">IF(G18&gt;LARGE($B18:$O18+$B$4:$O$4,2),0.01,"0")</f>
        <v>0</v>
      </c>
      <c r="X18" s="20" t="str" cm="1">
        <f t="array" ref="X18">IF(H18&gt;LARGE($B18:$O18+$B$4:$O$4,2),0.01,"0")</f>
        <v>0</v>
      </c>
      <c r="Y18" s="20" t="str" cm="1">
        <f t="array" ref="Y18">IF(I18&gt;LARGE($B18:$O18+$B$4:$O$4,2),0.01,"0")</f>
        <v>0</v>
      </c>
      <c r="Z18" s="20" t="str" cm="1">
        <f t="array" ref="Z18">IF(J18&gt;LARGE($B18:$O18+$B$4:$O$4,2),0.01,"0")</f>
        <v>0</v>
      </c>
      <c r="AA18" s="20" t="str" cm="1">
        <f t="array" ref="AA18">IF(K18&gt;LARGE($B18:$O18+$B$4:$O$4,2),0.01,"0")</f>
        <v>0</v>
      </c>
      <c r="AB18" s="20" t="str" cm="1">
        <f t="array" ref="AB18">IF(L18&gt;LARGE($B18:$O18+$B$4:$O$4,2),0.01,"0")</f>
        <v>0</v>
      </c>
      <c r="AC18" s="20" t="str" cm="1">
        <f t="array" ref="AC18">IF(M18&gt;LARGE($B18:$O18+$B$4:$O$4,2),0.01,"0")</f>
        <v>0</v>
      </c>
      <c r="AD18" s="20" t="str" cm="1">
        <f t="array" ref="AD18">IF(N18&gt;LARGE($B18:$O18+$B$4:$O$4,2),0.01,"0")</f>
        <v>0</v>
      </c>
      <c r="AE18" s="136" t="str" cm="1">
        <f t="array" ref="AE18">IF(O18&gt;LARGE($B18:$O18+$B$4:$O$4,2),0.01,"0")</f>
        <v>0</v>
      </c>
      <c r="AG18" s="285">
        <v>15</v>
      </c>
      <c r="AH18" s="74" t="b">
        <f t="shared" si="3"/>
        <v>0</v>
      </c>
      <c r="AI18" s="74" t="b">
        <f t="shared" si="2"/>
        <v>0</v>
      </c>
      <c r="AJ18" s="74" t="b">
        <f t="shared" si="2"/>
        <v>0</v>
      </c>
      <c r="AK18" s="74" t="b">
        <f t="shared" si="2"/>
        <v>0</v>
      </c>
      <c r="AL18" s="74" t="b">
        <f t="shared" si="2"/>
        <v>0</v>
      </c>
      <c r="AM18" s="74" t="b">
        <f t="shared" si="2"/>
        <v>0</v>
      </c>
      <c r="AN18" s="74" t="b">
        <f t="shared" si="2"/>
        <v>0</v>
      </c>
      <c r="AO18" s="74" t="b">
        <f t="shared" si="2"/>
        <v>0</v>
      </c>
      <c r="AP18" s="74" t="b">
        <f t="shared" si="2"/>
        <v>0</v>
      </c>
      <c r="AQ18" s="74" t="b">
        <f t="shared" si="2"/>
        <v>0</v>
      </c>
      <c r="AR18" s="74" t="b">
        <f t="shared" si="2"/>
        <v>0</v>
      </c>
      <c r="AS18" s="74" t="b">
        <f t="shared" si="2"/>
        <v>0</v>
      </c>
      <c r="AT18" s="74" t="b">
        <f t="shared" si="2"/>
        <v>0</v>
      </c>
      <c r="AU18" s="286" t="b">
        <f t="shared" si="2"/>
        <v>0</v>
      </c>
      <c r="AV18" s="393"/>
    </row>
    <row r="19" spans="1:48" ht="18.75" x14ac:dyDescent="0.3">
      <c r="A19" s="222"/>
      <c r="B19" s="372"/>
      <c r="C19" s="373"/>
      <c r="D19" s="373"/>
      <c r="E19" s="373"/>
      <c r="F19" s="373"/>
      <c r="G19" s="373"/>
      <c r="H19" s="374"/>
      <c r="I19" s="375"/>
      <c r="J19" s="376"/>
      <c r="K19" s="376"/>
      <c r="L19" s="376"/>
      <c r="M19" s="376"/>
      <c r="N19" s="376"/>
      <c r="O19" s="377"/>
      <c r="P19" s="327" t="str">
        <f t="shared" si="5"/>
        <v/>
      </c>
      <c r="Q19" s="349"/>
      <c r="R19" s="20" t="str" cm="1">
        <f t="array" ref="R19">IF(B19&gt;LARGE($B19:$O19+$B$4:$O$4,2),0.01,"0")</f>
        <v>0</v>
      </c>
      <c r="S19" s="20" t="str" cm="1">
        <f t="array" ref="S19">IF(C19&gt;LARGE($B19:$O19+$B$4:$O$4,2),0.01,"0")</f>
        <v>0</v>
      </c>
      <c r="T19" s="20" t="str" cm="1">
        <f t="array" ref="T19">IF(D19&gt;LARGE($B19:$O19+$B$4:$O$4,2),0.01,"0")</f>
        <v>0</v>
      </c>
      <c r="U19" s="20" t="str" cm="1">
        <f t="array" ref="U19">IF(E19&gt;LARGE($B19:$O19+$B$4:$O$4,2),0.01,"0")</f>
        <v>0</v>
      </c>
      <c r="V19" s="20" t="str" cm="1">
        <f t="array" ref="V19">IF(F19&gt;LARGE($B19:$O19+$B$4:$O$4,2),0.01,"0")</f>
        <v>0</v>
      </c>
      <c r="W19" s="20" t="str" cm="1">
        <f t="array" ref="W19">IF(G19&gt;LARGE($B19:$O19+$B$4:$O$4,2),0.01,"0")</f>
        <v>0</v>
      </c>
      <c r="X19" s="20" t="str" cm="1">
        <f t="array" ref="X19">IF(H19&gt;LARGE($B19:$O19+$B$4:$O$4,2),0.01,"0")</f>
        <v>0</v>
      </c>
      <c r="Y19" s="20" t="str" cm="1">
        <f t="array" ref="Y19">IF(I19&gt;LARGE($B19:$O19+$B$4:$O$4,2),0.01,"0")</f>
        <v>0</v>
      </c>
      <c r="Z19" s="20" t="str" cm="1">
        <f t="array" ref="Z19">IF(J19&gt;LARGE($B19:$O19+$B$4:$O$4,2),0.01,"0")</f>
        <v>0</v>
      </c>
      <c r="AA19" s="20" t="str" cm="1">
        <f t="array" ref="AA19">IF(K19&gt;LARGE($B19:$O19+$B$4:$O$4,2),0.01,"0")</f>
        <v>0</v>
      </c>
      <c r="AB19" s="20" t="str" cm="1">
        <f t="array" ref="AB19">IF(L19&gt;LARGE($B19:$O19+$B$4:$O$4,2),0.01,"0")</f>
        <v>0</v>
      </c>
      <c r="AC19" s="20" t="str" cm="1">
        <f t="array" ref="AC19">IF(M19&gt;LARGE($B19:$O19+$B$4:$O$4,2),0.01,"0")</f>
        <v>0</v>
      </c>
      <c r="AD19" s="20" t="str" cm="1">
        <f t="array" ref="AD19">IF(N19&gt;LARGE($B19:$O19+$B$4:$O$4,2),0.01,"0")</f>
        <v>0</v>
      </c>
      <c r="AE19" s="136" t="str" cm="1">
        <f t="array" ref="AE19">IF(O19&gt;LARGE($B19:$O19+$B$4:$O$4,2),0.01,"0")</f>
        <v>0</v>
      </c>
      <c r="AG19" s="285">
        <v>16</v>
      </c>
      <c r="AH19" s="74" t="b">
        <f t="shared" si="3"/>
        <v>0</v>
      </c>
      <c r="AI19" s="74" t="b">
        <f t="shared" si="2"/>
        <v>0</v>
      </c>
      <c r="AJ19" s="74" t="b">
        <f t="shared" si="2"/>
        <v>0</v>
      </c>
      <c r="AK19" s="74" t="b">
        <f t="shared" si="2"/>
        <v>0</v>
      </c>
      <c r="AL19" s="74" t="b">
        <f t="shared" si="2"/>
        <v>0</v>
      </c>
      <c r="AM19" s="74" t="b">
        <f t="shared" si="2"/>
        <v>0</v>
      </c>
      <c r="AN19" s="74" t="b">
        <f t="shared" si="2"/>
        <v>0</v>
      </c>
      <c r="AO19" s="74" t="b">
        <f t="shared" si="2"/>
        <v>0</v>
      </c>
      <c r="AP19" s="74" t="b">
        <f t="shared" si="2"/>
        <v>0</v>
      </c>
      <c r="AQ19" s="74" t="b">
        <f t="shared" si="2"/>
        <v>0</v>
      </c>
      <c r="AR19" s="74" t="b">
        <f t="shared" si="2"/>
        <v>0</v>
      </c>
      <c r="AS19" s="74" t="b">
        <f t="shared" si="2"/>
        <v>0</v>
      </c>
      <c r="AT19" s="74" t="b">
        <f t="shared" si="2"/>
        <v>0</v>
      </c>
      <c r="AU19" s="286" t="b">
        <f t="shared" si="2"/>
        <v>0</v>
      </c>
      <c r="AV19" s="393"/>
    </row>
    <row r="20" spans="1:48" ht="18.75" x14ac:dyDescent="0.3">
      <c r="A20" s="222"/>
      <c r="B20" s="372"/>
      <c r="C20" s="373"/>
      <c r="D20" s="373"/>
      <c r="E20" s="373"/>
      <c r="F20" s="373"/>
      <c r="G20" s="373"/>
      <c r="H20" s="374"/>
      <c r="I20" s="375"/>
      <c r="J20" s="376"/>
      <c r="K20" s="376"/>
      <c r="L20" s="376"/>
      <c r="M20" s="376"/>
      <c r="N20" s="376"/>
      <c r="O20" s="377"/>
      <c r="P20" s="327" t="str">
        <f t="shared" si="5"/>
        <v/>
      </c>
      <c r="Q20" s="349"/>
      <c r="R20" s="20" t="str" cm="1">
        <f t="array" ref="R20">IF(B20&gt;LARGE($B20:$O20+$B$4:$O$4,2),0.01,"0")</f>
        <v>0</v>
      </c>
      <c r="S20" s="20" t="str" cm="1">
        <f t="array" ref="S20">IF(C20&gt;LARGE($B20:$O20+$B$4:$O$4,2),0.01,"0")</f>
        <v>0</v>
      </c>
      <c r="T20" s="20" t="str" cm="1">
        <f t="array" ref="T20">IF(D20&gt;LARGE($B20:$O20+$B$4:$O$4,2),0.01,"0")</f>
        <v>0</v>
      </c>
      <c r="U20" s="20" t="str" cm="1">
        <f t="array" ref="U20">IF(E20&gt;LARGE($B20:$O20+$B$4:$O$4,2),0.01,"0")</f>
        <v>0</v>
      </c>
      <c r="V20" s="20" t="str" cm="1">
        <f t="array" ref="V20">IF(F20&gt;LARGE($B20:$O20+$B$4:$O$4,2),0.01,"0")</f>
        <v>0</v>
      </c>
      <c r="W20" s="20" t="str" cm="1">
        <f t="array" ref="W20">IF(G20&gt;LARGE($B20:$O20+$B$4:$O$4,2),0.01,"0")</f>
        <v>0</v>
      </c>
      <c r="X20" s="20" t="str" cm="1">
        <f t="array" ref="X20">IF(H20&gt;LARGE($B20:$O20+$B$4:$O$4,2),0.01,"0")</f>
        <v>0</v>
      </c>
      <c r="Y20" s="20" t="str" cm="1">
        <f t="array" ref="Y20">IF(I20&gt;LARGE($B20:$O20+$B$4:$O$4,2),0.01,"0")</f>
        <v>0</v>
      </c>
      <c r="Z20" s="20" t="str" cm="1">
        <f t="array" ref="Z20">IF(J20&gt;LARGE($B20:$O20+$B$4:$O$4,2),0.01,"0")</f>
        <v>0</v>
      </c>
      <c r="AA20" s="20" t="str" cm="1">
        <f t="array" ref="AA20">IF(K20&gt;LARGE($B20:$O20+$B$4:$O$4,2),0.01,"0")</f>
        <v>0</v>
      </c>
      <c r="AB20" s="20" t="str" cm="1">
        <f t="array" ref="AB20">IF(L20&gt;LARGE($B20:$O20+$B$4:$O$4,2),0.01,"0")</f>
        <v>0</v>
      </c>
      <c r="AC20" s="20" t="str" cm="1">
        <f t="array" ref="AC20">IF(M20&gt;LARGE($B20:$O20+$B$4:$O$4,2),0.01,"0")</f>
        <v>0</v>
      </c>
      <c r="AD20" s="20" t="str" cm="1">
        <f t="array" ref="AD20">IF(N20&gt;LARGE($B20:$O20+$B$4:$O$4,2),0.01,"0")</f>
        <v>0</v>
      </c>
      <c r="AE20" s="136" t="str" cm="1">
        <f t="array" ref="AE20">IF(O20&gt;LARGE($B20:$O20+$B$4:$O$4,2),0.01,"0")</f>
        <v>0</v>
      </c>
      <c r="AG20" s="285">
        <v>17</v>
      </c>
      <c r="AH20" s="74" t="b">
        <f t="shared" si="3"/>
        <v>0</v>
      </c>
      <c r="AI20" s="74" t="b">
        <f t="shared" si="3"/>
        <v>0</v>
      </c>
      <c r="AJ20" s="74" t="b">
        <f t="shared" si="3"/>
        <v>0</v>
      </c>
      <c r="AK20" s="74" t="b">
        <f t="shared" si="3"/>
        <v>0</v>
      </c>
      <c r="AL20" s="74" t="b">
        <f t="shared" si="3"/>
        <v>0</v>
      </c>
      <c r="AM20" s="74" t="b">
        <f t="shared" si="3"/>
        <v>0</v>
      </c>
      <c r="AN20" s="74" t="b">
        <f t="shared" si="3"/>
        <v>0</v>
      </c>
      <c r="AO20" s="74" t="b">
        <f t="shared" si="3"/>
        <v>0</v>
      </c>
      <c r="AP20" s="74" t="b">
        <f t="shared" si="3"/>
        <v>0</v>
      </c>
      <c r="AQ20" s="74" t="b">
        <f t="shared" si="3"/>
        <v>0</v>
      </c>
      <c r="AR20" s="74" t="b">
        <f t="shared" si="3"/>
        <v>0</v>
      </c>
      <c r="AS20" s="74" t="b">
        <f t="shared" si="3"/>
        <v>0</v>
      </c>
      <c r="AT20" s="74" t="b">
        <f t="shared" si="3"/>
        <v>0</v>
      </c>
      <c r="AU20" s="286" t="b">
        <f t="shared" si="3"/>
        <v>0</v>
      </c>
      <c r="AV20" s="393"/>
    </row>
    <row r="21" spans="1:48" ht="18.75" x14ac:dyDescent="0.3">
      <c r="A21" s="222"/>
      <c r="B21" s="372"/>
      <c r="C21" s="373"/>
      <c r="D21" s="373"/>
      <c r="E21" s="373"/>
      <c r="F21" s="373"/>
      <c r="G21" s="373"/>
      <c r="H21" s="374"/>
      <c r="I21" s="375"/>
      <c r="J21" s="376"/>
      <c r="K21" s="376"/>
      <c r="L21" s="376"/>
      <c r="M21" s="376"/>
      <c r="N21" s="376"/>
      <c r="O21" s="377"/>
      <c r="P21" s="327" t="str">
        <f t="shared" si="5"/>
        <v/>
      </c>
      <c r="Q21" s="349"/>
      <c r="R21" s="20" t="str" cm="1">
        <f t="array" ref="R21">IF(B21&gt;LARGE($B21:$O21+$B$4:$O$4,2),0.01,"0")</f>
        <v>0</v>
      </c>
      <c r="S21" s="20" t="str" cm="1">
        <f t="array" ref="S21">IF(C21&gt;LARGE($B21:$O21+$B$4:$O$4,2),0.01,"0")</f>
        <v>0</v>
      </c>
      <c r="T21" s="20" t="str" cm="1">
        <f t="array" ref="T21">IF(D21&gt;LARGE($B21:$O21+$B$4:$O$4,2),0.01,"0")</f>
        <v>0</v>
      </c>
      <c r="U21" s="20" t="str" cm="1">
        <f t="array" ref="U21">IF(E21&gt;LARGE($B21:$O21+$B$4:$O$4,2),0.01,"0")</f>
        <v>0</v>
      </c>
      <c r="V21" s="20" t="str" cm="1">
        <f t="array" ref="V21">IF(F21&gt;LARGE($B21:$O21+$B$4:$O$4,2),0.01,"0")</f>
        <v>0</v>
      </c>
      <c r="W21" s="20" t="str" cm="1">
        <f t="array" ref="W21">IF(G21&gt;LARGE($B21:$O21+$B$4:$O$4,2),0.01,"0")</f>
        <v>0</v>
      </c>
      <c r="X21" s="20" t="str" cm="1">
        <f t="array" ref="X21">IF(H21&gt;LARGE($B21:$O21+$B$4:$O$4,2),0.01,"0")</f>
        <v>0</v>
      </c>
      <c r="Y21" s="20" t="str" cm="1">
        <f t="array" ref="Y21">IF(I21&gt;LARGE($B21:$O21+$B$4:$O$4,2),0.01,"0")</f>
        <v>0</v>
      </c>
      <c r="Z21" s="20" t="str" cm="1">
        <f t="array" ref="Z21">IF(J21&gt;LARGE($B21:$O21+$B$4:$O$4,2),0.01,"0")</f>
        <v>0</v>
      </c>
      <c r="AA21" s="20" t="str" cm="1">
        <f t="array" ref="AA21">IF(K21&gt;LARGE($B21:$O21+$B$4:$O$4,2),0.01,"0")</f>
        <v>0</v>
      </c>
      <c r="AB21" s="20" t="str" cm="1">
        <f t="array" ref="AB21">IF(L21&gt;LARGE($B21:$O21+$B$4:$O$4,2),0.01,"0")</f>
        <v>0</v>
      </c>
      <c r="AC21" s="20" t="str" cm="1">
        <f t="array" ref="AC21">IF(M21&gt;LARGE($B21:$O21+$B$4:$O$4,2),0.01,"0")</f>
        <v>0</v>
      </c>
      <c r="AD21" s="20" t="str" cm="1">
        <f t="array" ref="AD21">IF(N21&gt;LARGE($B21:$O21+$B$4:$O$4,2),0.01,"0")</f>
        <v>0</v>
      </c>
      <c r="AE21" s="136" t="str" cm="1">
        <f t="array" ref="AE21">IF(O21&gt;LARGE($B21:$O21+$B$4:$O$4,2),0.01,"0")</f>
        <v>0</v>
      </c>
      <c r="AG21" s="285">
        <v>18</v>
      </c>
      <c r="AH21" s="74" t="b">
        <f t="shared" si="3"/>
        <v>0</v>
      </c>
      <c r="AI21" s="74" t="b">
        <f t="shared" si="3"/>
        <v>0</v>
      </c>
      <c r="AJ21" s="74" t="b">
        <f t="shared" si="3"/>
        <v>0</v>
      </c>
      <c r="AK21" s="74" t="b">
        <f t="shared" si="3"/>
        <v>0</v>
      </c>
      <c r="AL21" s="74" t="b">
        <f t="shared" si="3"/>
        <v>0</v>
      </c>
      <c r="AM21" s="74" t="b">
        <f t="shared" si="3"/>
        <v>0</v>
      </c>
      <c r="AN21" s="74" t="b">
        <f t="shared" si="3"/>
        <v>0</v>
      </c>
      <c r="AO21" s="74" t="b">
        <f t="shared" si="3"/>
        <v>0</v>
      </c>
      <c r="AP21" s="74" t="b">
        <f t="shared" si="3"/>
        <v>0</v>
      </c>
      <c r="AQ21" s="74" t="b">
        <f t="shared" si="3"/>
        <v>0</v>
      </c>
      <c r="AR21" s="74" t="b">
        <f t="shared" si="3"/>
        <v>0</v>
      </c>
      <c r="AS21" s="74" t="b">
        <f t="shared" si="3"/>
        <v>0</v>
      </c>
      <c r="AT21" s="74" t="b">
        <f t="shared" si="3"/>
        <v>0</v>
      </c>
      <c r="AU21" s="286" t="b">
        <f t="shared" si="3"/>
        <v>0</v>
      </c>
      <c r="AV21" s="393"/>
    </row>
    <row r="22" spans="1:48" ht="18.75" x14ac:dyDescent="0.3">
      <c r="A22" s="222"/>
      <c r="B22" s="372"/>
      <c r="C22" s="373"/>
      <c r="D22" s="373"/>
      <c r="E22" s="373"/>
      <c r="F22" s="373"/>
      <c r="G22" s="373"/>
      <c r="H22" s="374"/>
      <c r="I22" s="375"/>
      <c r="J22" s="376"/>
      <c r="K22" s="376"/>
      <c r="L22" s="376"/>
      <c r="M22" s="376"/>
      <c r="N22" s="376"/>
      <c r="O22" s="377"/>
      <c r="P22" s="327" t="str">
        <f t="shared" si="5"/>
        <v/>
      </c>
      <c r="Q22" s="349"/>
      <c r="R22" s="20" t="str" cm="1">
        <f t="array" ref="R22">IF(B22&gt;LARGE($B22:$O22+$B$4:$O$4,2),0.01,"0")</f>
        <v>0</v>
      </c>
      <c r="S22" s="20" t="str" cm="1">
        <f t="array" ref="S22">IF(C22&gt;LARGE($B22:$O22+$B$4:$O$4,2),0.01,"0")</f>
        <v>0</v>
      </c>
      <c r="T22" s="20" t="str" cm="1">
        <f t="array" ref="T22">IF(D22&gt;LARGE($B22:$O22+$B$4:$O$4,2),0.01,"0")</f>
        <v>0</v>
      </c>
      <c r="U22" s="20" t="str" cm="1">
        <f t="array" ref="U22">IF(E22&gt;LARGE($B22:$O22+$B$4:$O$4,2),0.01,"0")</f>
        <v>0</v>
      </c>
      <c r="V22" s="20" t="str" cm="1">
        <f t="array" ref="V22">IF(F22&gt;LARGE($B22:$O22+$B$4:$O$4,2),0.01,"0")</f>
        <v>0</v>
      </c>
      <c r="W22" s="20" t="str" cm="1">
        <f t="array" ref="W22">IF(G22&gt;LARGE($B22:$O22+$B$4:$O$4,2),0.01,"0")</f>
        <v>0</v>
      </c>
      <c r="X22" s="20" t="str" cm="1">
        <f t="array" ref="X22">IF(H22&gt;LARGE($B22:$O22+$B$4:$O$4,2),0.01,"0")</f>
        <v>0</v>
      </c>
      <c r="Y22" s="20" t="str" cm="1">
        <f t="array" ref="Y22">IF(I22&gt;LARGE($B22:$O22+$B$4:$O$4,2),0.01,"0")</f>
        <v>0</v>
      </c>
      <c r="Z22" s="20" t="str" cm="1">
        <f t="array" ref="Z22">IF(J22&gt;LARGE($B22:$O22+$B$4:$O$4,2),0.01,"0")</f>
        <v>0</v>
      </c>
      <c r="AA22" s="20" t="str" cm="1">
        <f t="array" ref="AA22">IF(K22&gt;LARGE($B22:$O22+$B$4:$O$4,2),0.01,"0")</f>
        <v>0</v>
      </c>
      <c r="AB22" s="20" t="str" cm="1">
        <f t="array" ref="AB22">IF(L22&gt;LARGE($B22:$O22+$B$4:$O$4,2),0.01,"0")</f>
        <v>0</v>
      </c>
      <c r="AC22" s="20" t="str" cm="1">
        <f t="array" ref="AC22">IF(M22&gt;LARGE($B22:$O22+$B$4:$O$4,2),0.01,"0")</f>
        <v>0</v>
      </c>
      <c r="AD22" s="20" t="str" cm="1">
        <f t="array" ref="AD22">IF(N22&gt;LARGE($B22:$O22+$B$4:$O$4,2),0.01,"0")</f>
        <v>0</v>
      </c>
      <c r="AE22" s="136" t="str" cm="1">
        <f t="array" ref="AE22">IF(O22&gt;LARGE($B22:$O22+$B$4:$O$4,2),0.01,"0")</f>
        <v>0</v>
      </c>
      <c r="AG22" s="285">
        <v>19</v>
      </c>
      <c r="AH22" s="74" t="b">
        <f t="shared" si="3"/>
        <v>0</v>
      </c>
      <c r="AI22" s="74" t="b">
        <f t="shared" si="3"/>
        <v>0</v>
      </c>
      <c r="AJ22" s="74" t="b">
        <f t="shared" si="3"/>
        <v>0</v>
      </c>
      <c r="AK22" s="74" t="b">
        <f t="shared" si="3"/>
        <v>0</v>
      </c>
      <c r="AL22" s="74" t="b">
        <f t="shared" si="3"/>
        <v>0</v>
      </c>
      <c r="AM22" s="74" t="b">
        <f t="shared" si="3"/>
        <v>0</v>
      </c>
      <c r="AN22" s="74" t="b">
        <f t="shared" si="3"/>
        <v>0</v>
      </c>
      <c r="AO22" s="74" t="b">
        <f t="shared" si="3"/>
        <v>0</v>
      </c>
      <c r="AP22" s="74" t="b">
        <f t="shared" si="3"/>
        <v>0</v>
      </c>
      <c r="AQ22" s="74" t="b">
        <f t="shared" si="3"/>
        <v>0</v>
      </c>
      <c r="AR22" s="74" t="b">
        <f t="shared" si="3"/>
        <v>0</v>
      </c>
      <c r="AS22" s="74" t="b">
        <f t="shared" si="3"/>
        <v>0</v>
      </c>
      <c r="AT22" s="74" t="b">
        <f t="shared" si="3"/>
        <v>0</v>
      </c>
      <c r="AU22" s="286" t="b">
        <f t="shared" si="3"/>
        <v>0</v>
      </c>
      <c r="AV22" s="393"/>
    </row>
    <row r="23" spans="1:48" ht="18.75" customHeight="1" x14ac:dyDescent="0.3">
      <c r="A23" s="222"/>
      <c r="B23" s="372"/>
      <c r="C23" s="373"/>
      <c r="D23" s="373"/>
      <c r="E23" s="373"/>
      <c r="F23" s="373"/>
      <c r="G23" s="373"/>
      <c r="H23" s="374"/>
      <c r="I23" s="375"/>
      <c r="J23" s="376"/>
      <c r="K23" s="376"/>
      <c r="L23" s="376"/>
      <c r="M23" s="376"/>
      <c r="N23" s="376"/>
      <c r="O23" s="377"/>
      <c r="P23" s="327" t="str">
        <f t="shared" si="5"/>
        <v/>
      </c>
      <c r="Q23" s="349"/>
      <c r="R23" s="20" t="str" cm="1">
        <f t="array" ref="R23">IF(B23&gt;LARGE($B23:$O23+$B$4:$O$4,2),0.01,"0")</f>
        <v>0</v>
      </c>
      <c r="S23" s="20" t="str" cm="1">
        <f t="array" ref="S23">IF(C23&gt;LARGE($B23:$O23+$B$4:$O$4,2),0.01,"0")</f>
        <v>0</v>
      </c>
      <c r="T23" s="20" t="str" cm="1">
        <f t="array" ref="T23">IF(D23&gt;LARGE($B23:$O23+$B$4:$O$4,2),0.01,"0")</f>
        <v>0</v>
      </c>
      <c r="U23" s="20" t="str" cm="1">
        <f t="array" ref="U23">IF(E23&gt;LARGE($B23:$O23+$B$4:$O$4,2),0.01,"0")</f>
        <v>0</v>
      </c>
      <c r="V23" s="20" t="str" cm="1">
        <f t="array" ref="V23">IF(F23&gt;LARGE($B23:$O23+$B$4:$O$4,2),0.01,"0")</f>
        <v>0</v>
      </c>
      <c r="W23" s="20" t="str" cm="1">
        <f t="array" ref="W23">IF(G23&gt;LARGE($B23:$O23+$B$4:$O$4,2),0.01,"0")</f>
        <v>0</v>
      </c>
      <c r="X23" s="20" t="str" cm="1">
        <f t="array" ref="X23">IF(H23&gt;LARGE($B23:$O23+$B$4:$O$4,2),0.01,"0")</f>
        <v>0</v>
      </c>
      <c r="Y23" s="20" t="str" cm="1">
        <f t="array" ref="Y23">IF(I23&gt;LARGE($B23:$O23+$B$4:$O$4,2),0.01,"0")</f>
        <v>0</v>
      </c>
      <c r="Z23" s="20" t="str" cm="1">
        <f t="array" ref="Z23">IF(J23&gt;LARGE($B23:$O23+$B$4:$O$4,2),0.01,"0")</f>
        <v>0</v>
      </c>
      <c r="AA23" s="20" t="str" cm="1">
        <f t="array" ref="AA23">IF(K23&gt;LARGE($B23:$O23+$B$4:$O$4,2),0.01,"0")</f>
        <v>0</v>
      </c>
      <c r="AB23" s="20" t="str" cm="1">
        <f t="array" ref="AB23">IF(L23&gt;LARGE($B23:$O23+$B$4:$O$4,2),0.01,"0")</f>
        <v>0</v>
      </c>
      <c r="AC23" s="20" t="str" cm="1">
        <f t="array" ref="AC23">IF(M23&gt;LARGE($B23:$O23+$B$4:$O$4,2),0.01,"0")</f>
        <v>0</v>
      </c>
      <c r="AD23" s="20" t="str" cm="1">
        <f t="array" ref="AD23">IF(N23&gt;LARGE($B23:$O23+$B$4:$O$4,2),0.01,"0")</f>
        <v>0</v>
      </c>
      <c r="AE23" s="136" t="str" cm="1">
        <f t="array" ref="AE23">IF(O23&gt;LARGE($B23:$O23+$B$4:$O$4,2),0.01,"0")</f>
        <v>0</v>
      </c>
      <c r="AG23" s="285">
        <v>20</v>
      </c>
      <c r="AH23" s="74" t="b">
        <f t="shared" si="3"/>
        <v>0</v>
      </c>
      <c r="AI23" s="74" t="b">
        <f t="shared" si="3"/>
        <v>0</v>
      </c>
      <c r="AJ23" s="74" t="b">
        <f t="shared" si="3"/>
        <v>0</v>
      </c>
      <c r="AK23" s="74" t="b">
        <f t="shared" si="3"/>
        <v>0</v>
      </c>
      <c r="AL23" s="74" t="b">
        <f t="shared" si="3"/>
        <v>0</v>
      </c>
      <c r="AM23" s="74" t="b">
        <f t="shared" si="3"/>
        <v>0</v>
      </c>
      <c r="AN23" s="74" t="b">
        <f t="shared" si="3"/>
        <v>0</v>
      </c>
      <c r="AO23" s="74" t="b">
        <f t="shared" si="3"/>
        <v>0</v>
      </c>
      <c r="AP23" s="74" t="b">
        <f t="shared" si="3"/>
        <v>0</v>
      </c>
      <c r="AQ23" s="74" t="b">
        <f t="shared" si="3"/>
        <v>0</v>
      </c>
      <c r="AR23" s="74" t="b">
        <f t="shared" si="3"/>
        <v>0</v>
      </c>
      <c r="AS23" s="74" t="b">
        <f t="shared" si="3"/>
        <v>0</v>
      </c>
      <c r="AT23" s="74" t="b">
        <f t="shared" si="3"/>
        <v>0</v>
      </c>
      <c r="AU23" s="286" t="b">
        <f t="shared" si="3"/>
        <v>0</v>
      </c>
      <c r="AV23" s="393"/>
    </row>
    <row r="24" spans="1:48" ht="18.75" customHeight="1" x14ac:dyDescent="0.3">
      <c r="A24" s="228"/>
      <c r="B24" s="380"/>
      <c r="C24" s="381"/>
      <c r="D24" s="381"/>
      <c r="E24" s="381"/>
      <c r="F24" s="381"/>
      <c r="G24" s="381"/>
      <c r="H24" s="382"/>
      <c r="I24" s="383"/>
      <c r="J24" s="384"/>
      <c r="K24" s="384"/>
      <c r="L24" s="384"/>
      <c r="M24" s="384"/>
      <c r="N24" s="384"/>
      <c r="O24" s="385"/>
      <c r="P24" s="328" t="str">
        <f t="shared" si="5"/>
        <v/>
      </c>
      <c r="Q24" s="350"/>
      <c r="R24" s="41" t="str" cm="1">
        <f t="array" ref="R24">IF(B24&gt;LARGE($B24:$O24+$B$4:$O$4,2),0.01,"0")</f>
        <v>0</v>
      </c>
      <c r="S24" s="41" t="str" cm="1">
        <f t="array" ref="S24">IF(C24&gt;LARGE($B24:$O24+$B$4:$O$4,2),0.01,"0")</f>
        <v>0</v>
      </c>
      <c r="T24" s="41" t="str" cm="1">
        <f t="array" ref="T24">IF(D24&gt;LARGE($B24:$O24+$B$4:$O$4,2),0.01,"0")</f>
        <v>0</v>
      </c>
      <c r="U24" s="41" t="str" cm="1">
        <f t="array" ref="U24">IF(E24&gt;LARGE($B24:$O24+$B$4:$O$4,2),0.01,"0")</f>
        <v>0</v>
      </c>
      <c r="V24" s="41" t="str" cm="1">
        <f t="array" ref="V24">IF(F24&gt;LARGE($B24:$O24+$B$4:$O$4,2),0.01,"0")</f>
        <v>0</v>
      </c>
      <c r="W24" s="41" t="str" cm="1">
        <f t="array" ref="W24">IF(G24&gt;LARGE($B24:$O24+$B$4:$O$4,2),0.01,"0")</f>
        <v>0</v>
      </c>
      <c r="X24" s="41" t="str" cm="1">
        <f t="array" ref="X24">IF(H24&gt;LARGE($B24:$O24+$B$4:$O$4,2),0.01,"0")</f>
        <v>0</v>
      </c>
      <c r="Y24" s="41" t="str" cm="1">
        <f t="array" ref="Y24">IF(I24&gt;LARGE($B24:$O24+$B$4:$O$4,2),0.01,"0")</f>
        <v>0</v>
      </c>
      <c r="Z24" s="41" t="str" cm="1">
        <f t="array" ref="Z24">IF(J24&gt;LARGE($B24:$O24+$B$4:$O$4,2),0.01,"0")</f>
        <v>0</v>
      </c>
      <c r="AA24" s="41" t="str" cm="1">
        <f t="array" ref="AA24">IF(K24&gt;LARGE($B24:$O24+$B$4:$O$4,2),0.01,"0")</f>
        <v>0</v>
      </c>
      <c r="AB24" s="41" t="str" cm="1">
        <f t="array" ref="AB24">IF(L24&gt;LARGE($B24:$O24+$B$4:$O$4,2),0.01,"0")</f>
        <v>0</v>
      </c>
      <c r="AC24" s="41" t="str" cm="1">
        <f t="array" ref="AC24">IF(M24&gt;LARGE($B24:$O24+$B$4:$O$4,2),0.01,"0")</f>
        <v>0</v>
      </c>
      <c r="AD24" s="41" t="str" cm="1">
        <f t="array" ref="AD24">IF(N24&gt;LARGE($B24:$O24+$B$4:$O$4,2),0.01,"0")</f>
        <v>0</v>
      </c>
      <c r="AE24" s="138" t="str" cm="1">
        <f t="array" ref="AE24">IF(O24&gt;LARGE($B24:$O24+$B$4:$O$4,2),0.01,"0")</f>
        <v>0</v>
      </c>
      <c r="AG24" s="287">
        <v>21</v>
      </c>
      <c r="AH24" s="288" t="b">
        <f>IFERROR(IF($AG$3&gt;$AG24-1,ROUNDDOWN(LARGE(B$5:B$24,$AG24),0)),0)</f>
        <v>0</v>
      </c>
      <c r="AI24" s="288" t="b">
        <f t="shared" ref="AI24:AU24" si="6">IFERROR(IF($AG$3&gt;$AG24-1,ROUNDDOWN(LARGE(C$5:C$24,$AG24),0)),0)</f>
        <v>0</v>
      </c>
      <c r="AJ24" s="288" t="b">
        <f t="shared" si="6"/>
        <v>0</v>
      </c>
      <c r="AK24" s="288" t="b">
        <f t="shared" si="6"/>
        <v>0</v>
      </c>
      <c r="AL24" s="288" t="b">
        <f t="shared" si="6"/>
        <v>0</v>
      </c>
      <c r="AM24" s="288" t="b">
        <f t="shared" si="6"/>
        <v>0</v>
      </c>
      <c r="AN24" s="288" t="b">
        <f t="shared" si="6"/>
        <v>0</v>
      </c>
      <c r="AO24" s="288" t="b">
        <f t="shared" si="6"/>
        <v>0</v>
      </c>
      <c r="AP24" s="288" t="b">
        <f t="shared" si="6"/>
        <v>0</v>
      </c>
      <c r="AQ24" s="288" t="b">
        <f t="shared" si="6"/>
        <v>0</v>
      </c>
      <c r="AR24" s="288" t="b">
        <f t="shared" si="6"/>
        <v>0</v>
      </c>
      <c r="AS24" s="288" t="b">
        <f t="shared" si="6"/>
        <v>0</v>
      </c>
      <c r="AT24" s="288" t="b">
        <f t="shared" si="6"/>
        <v>0</v>
      </c>
      <c r="AU24" s="289" t="b">
        <f t="shared" si="6"/>
        <v>0</v>
      </c>
      <c r="AV24" s="393"/>
    </row>
    <row r="25" spans="1:48" ht="18.75" customHeight="1" x14ac:dyDescent="0.3">
      <c r="A25" s="229" t="str">
        <f>"Turnaukset osallisena (max "&amp;COUNTIF(P5:P24,"&gt;4")&amp;")"</f>
        <v>Turnaukset osallisena (max 9)</v>
      </c>
      <c r="B25" s="175">
        <f>COUNTIF(B5:B24,"&gt;-1")</f>
        <v>9</v>
      </c>
      <c r="C25" s="175">
        <f t="shared" ref="C25:O25" si="7">COUNTIF(C5:C24,"&gt;-1")</f>
        <v>9</v>
      </c>
      <c r="D25" s="175">
        <f t="shared" si="7"/>
        <v>8</v>
      </c>
      <c r="E25" s="175">
        <f t="shared" si="7"/>
        <v>9</v>
      </c>
      <c r="F25" s="175">
        <f t="shared" si="7"/>
        <v>9</v>
      </c>
      <c r="G25" s="175">
        <f t="shared" si="7"/>
        <v>9</v>
      </c>
      <c r="H25" s="175">
        <f t="shared" si="7"/>
        <v>9</v>
      </c>
      <c r="I25" s="175">
        <f t="shared" si="7"/>
        <v>9</v>
      </c>
      <c r="J25" s="175">
        <f t="shared" si="7"/>
        <v>6</v>
      </c>
      <c r="K25" s="175">
        <f t="shared" si="7"/>
        <v>8</v>
      </c>
      <c r="L25" s="175">
        <f t="shared" si="7"/>
        <v>1</v>
      </c>
      <c r="M25" s="175">
        <f t="shared" si="7"/>
        <v>6</v>
      </c>
      <c r="N25" s="175">
        <f t="shared" si="7"/>
        <v>4</v>
      </c>
      <c r="O25" s="175">
        <f t="shared" si="7"/>
        <v>3</v>
      </c>
      <c r="P25" s="276" t="str">
        <f>"Suurin: "&amp;IFERROR(LARGE(P5:P24,1),0)</f>
        <v>Suurin: 13</v>
      </c>
      <c r="Q25" s="235" t="str">
        <f ca="1">"Käynnissä: "&amp;COUNTIF(Q5:Q24,"&lt;"&amp;M1)-COUNT(P5:P24)</f>
        <v>Käynnissä: 0</v>
      </c>
    </row>
    <row r="26" spans="1:48" ht="18.75" x14ac:dyDescent="0.3">
      <c r="A26" s="91" t="str">
        <f>"Pisteet yhteensä (max "&amp;SUM(W27:W47)&amp;")"</f>
        <v>Pisteet yhteensä (max 88)</v>
      </c>
      <c r="B26" s="95">
        <f>ROUNDDOWN(SUMIF(B5:B24,"&gt;0"),0)</f>
        <v>34</v>
      </c>
      <c r="C26" s="95">
        <f t="shared" ref="C26:O26" si="8">ROUNDDOWN(SUMIF(C5:C24,"&gt;0"),0)</f>
        <v>38</v>
      </c>
      <c r="D26" s="95">
        <f t="shared" si="8"/>
        <v>40</v>
      </c>
      <c r="E26" s="95">
        <f t="shared" si="8"/>
        <v>38</v>
      </c>
      <c r="F26" s="95">
        <f t="shared" si="8"/>
        <v>35</v>
      </c>
      <c r="G26" s="95">
        <f t="shared" si="8"/>
        <v>49</v>
      </c>
      <c r="H26" s="95">
        <f t="shared" si="8"/>
        <v>56</v>
      </c>
      <c r="I26" s="95">
        <f t="shared" si="8"/>
        <v>46</v>
      </c>
      <c r="J26" s="95">
        <f t="shared" si="8"/>
        <v>31</v>
      </c>
      <c r="K26" s="95">
        <f t="shared" si="8"/>
        <v>39</v>
      </c>
      <c r="L26" s="95">
        <f t="shared" si="8"/>
        <v>5</v>
      </c>
      <c r="M26" s="95">
        <f t="shared" si="8"/>
        <v>30</v>
      </c>
      <c r="N26" s="95">
        <f t="shared" si="8"/>
        <v>32</v>
      </c>
      <c r="O26" s="95">
        <f t="shared" si="8"/>
        <v>22</v>
      </c>
      <c r="P26" s="200" t="str">
        <f ca="1">"Pienin: "&amp;_xlfn.MINIFS(P5:P24,Q5:Q24,"&lt;"&amp;M1)</f>
        <v>Pienin: 8</v>
      </c>
      <c r="Q26" s="253" t="str">
        <f ca="1">"Ilmottautuminen: "&amp;COUNTIF(Q5:Q24,"&gt;"&amp;M1)</f>
        <v>Ilmottautuminen: 1</v>
      </c>
      <c r="R26" s="161" t="s">
        <v>22</v>
      </c>
      <c r="S26" s="162"/>
      <c r="T26" s="162"/>
      <c r="U26" s="163"/>
      <c r="W26" s="164" t="s">
        <v>23</v>
      </c>
      <c r="X26" s="165"/>
    </row>
    <row r="27" spans="1:48" ht="18.75" customHeight="1" x14ac:dyDescent="0.3">
      <c r="A27" s="93" t="str" cm="1">
        <f t="array" aca="1" ref="A27" ca="1">"Lopulliset pisteet (max "&amp;IFERROR(SUMPRODUCT(LARGE(X27:X47,ROW(INDIRECT("1:"&amp;MIN(L1,COUNT(X27:X47)))))),0)&amp;")"</f>
        <v>Lopulliset pisteet (max 73)</v>
      </c>
      <c r="B27" s="94">
        <f>AH$3</f>
        <v>33</v>
      </c>
      <c r="C27" s="94">
        <f t="shared" ref="C27:O27" si="9">AI$3</f>
        <v>36</v>
      </c>
      <c r="D27" s="94">
        <f t="shared" si="9"/>
        <v>39</v>
      </c>
      <c r="E27" s="94">
        <f t="shared" si="9"/>
        <v>38</v>
      </c>
      <c r="F27" s="94">
        <f t="shared" si="9"/>
        <v>35</v>
      </c>
      <c r="G27" s="94">
        <f t="shared" si="9"/>
        <v>46</v>
      </c>
      <c r="H27" s="94">
        <f t="shared" si="9"/>
        <v>52</v>
      </c>
      <c r="I27" s="94">
        <f t="shared" si="9"/>
        <v>46</v>
      </c>
      <c r="J27" s="94">
        <f t="shared" si="9"/>
        <v>31</v>
      </c>
      <c r="K27" s="94">
        <f t="shared" si="9"/>
        <v>37</v>
      </c>
      <c r="L27" s="94">
        <f t="shared" si="9"/>
        <v>5</v>
      </c>
      <c r="M27" s="94">
        <f t="shared" si="9"/>
        <v>30</v>
      </c>
      <c r="N27" s="94">
        <f t="shared" si="9"/>
        <v>32</v>
      </c>
      <c r="O27" s="223">
        <f t="shared" si="9"/>
        <v>22</v>
      </c>
      <c r="P27" s="329" t="str">
        <f ca="1">"Keskiarvo: "&amp;IFERROR(ROUND(AVERAGEIFS(P5:P24,Q5:Q24,"&lt;"&amp;M1),1),0)</f>
        <v>Keskiarvo: 11</v>
      </c>
      <c r="Q27" s="254" t="str">
        <f>"Loppuneet: "&amp;COUNTIF(P5:P24,"&gt;4")</f>
        <v>Loppuneet: 9</v>
      </c>
      <c r="R27" s="395"/>
      <c r="S27" s="396"/>
      <c r="T27" s="396"/>
      <c r="U27" s="397"/>
      <c r="W27" s="47">
        <f>IFERROR(ROUNDDOWN(LARGE(B5:O5,1),),0)</f>
        <v>8</v>
      </c>
      <c r="X27" s="31">
        <f>LARGE($W$27:$W$46,1)</f>
        <v>12</v>
      </c>
      <c r="Y27" s="26"/>
      <c r="Z27" s="27"/>
      <c r="AA27" s="27"/>
    </row>
    <row r="28" spans="1:48" ht="18.75" customHeight="1" x14ac:dyDescent="0.3">
      <c r="A28" s="12" t="str">
        <f>"Pelaajat (yhteensä "&amp;COUNTIF(B28:O28,"&lt;&gt;*Nimetön*")&amp;")"</f>
        <v>Pelaajat (yhteensä 14)</v>
      </c>
      <c r="B28" s="3" t="str">
        <f t="shared" ref="B28:Q28" si="10">B3</f>
        <v>Pelaaja 1</v>
      </c>
      <c r="C28" s="3" t="str">
        <f t="shared" si="10"/>
        <v>Pelaaja 2</v>
      </c>
      <c r="D28" s="3" t="str">
        <f t="shared" si="10"/>
        <v>Pelaaja 3</v>
      </c>
      <c r="E28" s="3" t="str">
        <f t="shared" si="10"/>
        <v>Pelaaja 4</v>
      </c>
      <c r="F28" s="3" t="str">
        <f t="shared" si="10"/>
        <v>Pelaaja 5</v>
      </c>
      <c r="G28" s="15" t="str">
        <f t="shared" si="10"/>
        <v>Pelaaja 6 ★★</v>
      </c>
      <c r="H28" s="52" t="str">
        <f t="shared" si="10"/>
        <v>Pelaaja 7</v>
      </c>
      <c r="I28" s="52" t="str">
        <f t="shared" si="10"/>
        <v>Pelaaja 8</v>
      </c>
      <c r="J28" s="112" t="str">
        <f t="shared" si="10"/>
        <v>Pelaaja 9</v>
      </c>
      <c r="K28" s="3" t="str">
        <f t="shared" si="10"/>
        <v>Pelaaja 10</v>
      </c>
      <c r="L28" s="3" t="str">
        <f t="shared" si="10"/>
        <v>Pelaaja 11</v>
      </c>
      <c r="M28" s="3" t="str">
        <f t="shared" si="10"/>
        <v>Pelaaja 12</v>
      </c>
      <c r="N28" s="49" t="str">
        <f t="shared" si="10"/>
        <v>Pelaaja 13</v>
      </c>
      <c r="O28" s="49" t="str">
        <f t="shared" si="10"/>
        <v>Pelaaja 14</v>
      </c>
      <c r="P28" s="183" t="str">
        <f>P3</f>
        <v>Osallistujien määrä</v>
      </c>
      <c r="Q28" s="231" t="str">
        <f t="shared" si="10"/>
        <v>Alkamisaika</v>
      </c>
      <c r="R28" s="34" t="b">
        <f>IFERROR(AND(ROUND($E32, 0) = ROUND($E33, 0), ROUND($F32, 0) = ROUND($F33, 0), ROUND($G32, 0) = ROUND($G33, 0),"jaa","ejj"),FALSE)</f>
        <v>0</v>
      </c>
      <c r="S28" s="29">
        <f t="shared" ref="S28:S40" si="11">$R28+0</f>
        <v>0</v>
      </c>
      <c r="T28" s="72" t="str">
        <f>IF(SUM($S28:$S39) &gt; 0,"1v1 MATSIT:","")</f>
        <v/>
      </c>
      <c r="U28" s="30"/>
      <c r="W28" s="47">
        <f t="shared" ref="W28:W46" si="12">IFERROR(ROUNDDOWN(LARGE(B6:O6,1),),0)</f>
        <v>7</v>
      </c>
      <c r="X28" s="31">
        <f>LARGE($W$27:$W$46,2)</f>
        <v>11</v>
      </c>
    </row>
    <row r="29" spans="1:48" ht="18.75" customHeight="1" x14ac:dyDescent="0.25">
      <c r="Q29" s="186"/>
      <c r="R29" s="33" t="b">
        <f t="shared" ref="R29:R33" si="13">IFERROR(AND(ROUND($E33, 0) = ROUND($E34, 0), ROUND($F33, 0) = ROUND($F34, 0), ROUND($G33, 0) = ROUND($G34, 0),"jaa","ejj"),FALSE)</f>
        <v>0</v>
      </c>
      <c r="S29" s="4">
        <f t="shared" si="11"/>
        <v>0</v>
      </c>
      <c r="T29" s="4">
        <f>SUM(S28:S39)</f>
        <v>0</v>
      </c>
      <c r="U29" s="31"/>
      <c r="W29" s="47">
        <f t="shared" si="12"/>
        <v>9</v>
      </c>
      <c r="X29" s="31">
        <f>LARGE($W$27:$W$46,3)</f>
        <v>11</v>
      </c>
    </row>
    <row r="30" spans="1:48" ht="63.75" customHeight="1" x14ac:dyDescent="0.4">
      <c r="A30" s="142"/>
      <c r="B30" s="1"/>
      <c r="C30" s="36" t="s">
        <v>24</v>
      </c>
      <c r="D30" s="35"/>
      <c r="E30" s="415" t="str">
        <f>"Päättyneet turnaukset: "&amp;COUNTIF(P5:P24,"&gt;4")&amp;"
Turnaukset joista lasketaan pisteet: "&amp;L1&amp;"
Keskeneräiset turnaukset: "&amp;COUNT(Q5:Q24)-COUNT(P5:P24)</f>
        <v>Päättyneet turnaukset: 9
Turnaukset joista lasketaan pisteet: 7
Keskeneräiset turnaukset: 1</v>
      </c>
      <c r="F30" s="415"/>
      <c r="G30" s="415"/>
      <c r="H30" s="166"/>
      <c r="J30" s="77"/>
      <c r="K30" s="84" t="s">
        <v>25</v>
      </c>
      <c r="L30" s="78"/>
      <c r="M30" s="81"/>
      <c r="Q30" s="186"/>
      <c r="R30" s="33" t="b">
        <f t="shared" si="13"/>
        <v>0</v>
      </c>
      <c r="S30" s="4">
        <f t="shared" si="11"/>
        <v>0</v>
      </c>
      <c r="T30" s="4"/>
      <c r="U30" s="31"/>
      <c r="W30" s="47">
        <f t="shared" si="12"/>
        <v>10</v>
      </c>
      <c r="X30" s="31">
        <f>LARGE($W$27:$W$46,4)</f>
        <v>10</v>
      </c>
    </row>
    <row r="31" spans="1:48" ht="22.5" customHeight="1" x14ac:dyDescent="0.3">
      <c r="B31" s="67"/>
      <c r="C31" s="53" t="s">
        <v>26</v>
      </c>
      <c r="D31" s="54" t="s">
        <v>5</v>
      </c>
      <c r="E31" s="121" t="s">
        <v>27</v>
      </c>
      <c r="F31" s="55" t="s">
        <v>28</v>
      </c>
      <c r="G31" s="56" t="s">
        <v>29</v>
      </c>
      <c r="H31" s="167"/>
      <c r="I31" s="31"/>
      <c r="J31" s="87" t="s">
        <v>30</v>
      </c>
      <c r="K31" s="416" t="s">
        <v>31</v>
      </c>
      <c r="L31" s="416"/>
      <c r="M31" s="82"/>
      <c r="O31" s="270" t="s">
        <v>32</v>
      </c>
      <c r="Q31" s="344" t="s">
        <v>33</v>
      </c>
      <c r="R31" s="20" t="b">
        <f t="shared" si="13"/>
        <v>0</v>
      </c>
      <c r="S31" s="4">
        <f t="shared" si="11"/>
        <v>0</v>
      </c>
      <c r="T31" s="4"/>
      <c r="U31" s="31"/>
      <c r="W31" s="47">
        <f t="shared" si="12"/>
        <v>10</v>
      </c>
      <c r="X31" s="31">
        <f>LARGE($W$27:$W$46,5)</f>
        <v>10</v>
      </c>
    </row>
    <row r="32" spans="1:48" ht="22.5" customHeight="1" x14ac:dyDescent="0.35">
      <c r="B32" s="28">
        <v>1</v>
      </c>
      <c r="C32" s="57">
        <v>1</v>
      </c>
      <c r="D32" s="58" t="str" cm="1">
        <f t="array" ref="D32:D45">IF(INDEX(B$28:O$28,MATCH(LARGE(B$2:O$2,$B32:$B45),B$2:O$2,0))="Nimetön","",INDEX(B$28:O$28,MATCH(LARGE(B$2:O$2,$B32:$B45),B$2:O$2,0)))</f>
        <v>Pelaaja 7</v>
      </c>
      <c r="E32" s="122">
        <f>IF(D32="","",LARGE($B$2:$O$2,$B32))</f>
        <v>52.020907000000001</v>
      </c>
      <c r="F32" s="59">
        <f>IFERROR(($E32-ROUNDDOWN($E32,1))*100,"")</f>
        <v>2.0907000000001119</v>
      </c>
      <c r="G32" s="60">
        <f>IFERROR(($E32-ROUNDDOWN($E32,2))*10000,"")</f>
        <v>9.0699999999799275</v>
      </c>
      <c r="H32" s="168"/>
      <c r="J32" s="86" t="str">
        <f>C32&amp;". Sija"</f>
        <v>1. Sija</v>
      </c>
      <c r="K32" s="130" t="str">
        <f t="shared" ref="K32:K44" si="14">IF(OR($D32&amp;" vs "&amp;$D33="Nimetön vs Nimetön",$R28=FALSE),"",$D32&amp;" vs "&amp;$D33)</f>
        <v/>
      </c>
      <c r="L32" s="131"/>
      <c r="M32" s="82"/>
      <c r="O32" s="269" t="s">
        <v>34</v>
      </c>
      <c r="Q32" s="345" t="s">
        <v>35</v>
      </c>
      <c r="R32" s="20" t="b">
        <f t="shared" si="13"/>
        <v>0</v>
      </c>
      <c r="S32" s="4">
        <f t="shared" si="11"/>
        <v>0</v>
      </c>
      <c r="T32" s="4"/>
      <c r="U32" s="31"/>
      <c r="W32" s="47">
        <f t="shared" si="12"/>
        <v>10</v>
      </c>
      <c r="X32" s="31">
        <f>LARGE($W$27:$W$46,6)</f>
        <v>10</v>
      </c>
    </row>
    <row r="33" spans="1:24" ht="22.5" customHeight="1" x14ac:dyDescent="0.35">
      <c r="B33" s="28">
        <v>2</v>
      </c>
      <c r="C33" s="61" t="str">
        <f>IF(D33="","",IF($R28=FALSE,"2",$C32))</f>
        <v>2</v>
      </c>
      <c r="D33" s="62" t="str">
        <v>Pelaaja 8</v>
      </c>
      <c r="E33" s="123">
        <f t="shared" ref="E33:E45" si="15">IF(D33="","",LARGE($B$2:$O$2,$B33))</f>
        <v>46.010908000000001</v>
      </c>
      <c r="F33" s="63">
        <f t="shared" ref="F33:F45" si="16">IFERROR(($E33-ROUNDDOWN($E33,1))*100,"")</f>
        <v>1.0908000000000584</v>
      </c>
      <c r="G33" s="64">
        <f t="shared" ref="G33:G45" si="17">IFERROR(($E33-ROUNDDOWN($E33,2))*10000,"")</f>
        <v>9.0800000000257342</v>
      </c>
      <c r="H33" s="168"/>
      <c r="J33" s="86" t="str">
        <f t="shared" ref="J33:J44" si="18">C33&amp;". Sija"</f>
        <v>2. Sija</v>
      </c>
      <c r="K33" s="132" t="str">
        <f t="shared" si="14"/>
        <v/>
      </c>
      <c r="L33" s="133"/>
      <c r="M33" s="82"/>
      <c r="O33" s="268" t="s">
        <v>36</v>
      </c>
      <c r="Q33" s="346" t="s">
        <v>37</v>
      </c>
      <c r="R33" s="20" t="b">
        <f t="shared" si="13"/>
        <v>0</v>
      </c>
      <c r="S33" s="4">
        <f t="shared" si="11"/>
        <v>0</v>
      </c>
      <c r="T33" s="4"/>
      <c r="U33" s="31"/>
      <c r="W33" s="47">
        <f t="shared" si="12"/>
        <v>11</v>
      </c>
      <c r="X33" s="31">
        <f>LARGE($W$27:$W$46,7)</f>
        <v>9</v>
      </c>
    </row>
    <row r="34" spans="1:24" ht="22.5" customHeight="1" x14ac:dyDescent="0.35">
      <c r="B34" s="28">
        <v>3</v>
      </c>
      <c r="C34" s="61" t="str">
        <f>IF(D34="","",IF($R29=FALSE,"3",$C33))</f>
        <v>3</v>
      </c>
      <c r="D34" s="62" t="str">
        <v>Pelaaja 6 ★★</v>
      </c>
      <c r="E34" s="123">
        <f t="shared" si="15"/>
        <v>46.000906000000001</v>
      </c>
      <c r="F34" s="63">
        <f t="shared" si="16"/>
        <v>9.060000000005175E-2</v>
      </c>
      <c r="G34" s="64">
        <f t="shared" si="17"/>
        <v>9.060000000005175</v>
      </c>
      <c r="H34" s="168"/>
      <c r="J34" s="86" t="str">
        <f>C34&amp;". Sija"</f>
        <v>3. Sija</v>
      </c>
      <c r="K34" s="132" t="str">
        <f t="shared" si="14"/>
        <v/>
      </c>
      <c r="L34" s="133"/>
      <c r="M34" s="82"/>
      <c r="Q34" s="346" t="s">
        <v>38</v>
      </c>
      <c r="R34" s="20" t="b">
        <f>IFERROR(AND(ROUND($E38, 0) = ROUND($E39, 0), ROUND($F38, 0) = ROUND($F39, 0), ROUND($G38, 0) = ROUND($G39, 0),"jaa","ejj"),FALSE)</f>
        <v>0</v>
      </c>
      <c r="S34" s="4">
        <f t="shared" si="11"/>
        <v>0</v>
      </c>
      <c r="T34" s="4"/>
      <c r="U34" s="31"/>
      <c r="W34" s="47">
        <f t="shared" si="12"/>
        <v>12</v>
      </c>
      <c r="X34" s="31">
        <f>LARGE($W$27:$W$46,8)</f>
        <v>8</v>
      </c>
    </row>
    <row r="35" spans="1:24" ht="22.5" customHeight="1" x14ac:dyDescent="0.35">
      <c r="B35" s="28">
        <v>4</v>
      </c>
      <c r="C35" s="61" t="str">
        <f>IF(D35="","",IF($R30=FALSE,"4",$C34))</f>
        <v>4</v>
      </c>
      <c r="D35" s="62" t="str">
        <v>Pelaaja 3</v>
      </c>
      <c r="E35" s="123">
        <f t="shared" si="15"/>
        <v>39.000802999999998</v>
      </c>
      <c r="F35" s="63">
        <f t="shared" si="16"/>
        <v>8.0299999999766669E-2</v>
      </c>
      <c r="G35" s="64">
        <f t="shared" si="17"/>
        <v>8.0299999999766669</v>
      </c>
      <c r="H35" s="168"/>
      <c r="J35" s="86" t="str">
        <f t="shared" si="18"/>
        <v>4. Sija</v>
      </c>
      <c r="K35" s="132" t="str">
        <f t="shared" si="14"/>
        <v/>
      </c>
      <c r="L35" s="133"/>
      <c r="M35" s="82"/>
      <c r="Q35" s="347" t="s">
        <v>39</v>
      </c>
      <c r="R35" s="20" t="b">
        <f t="shared" ref="R35:R38" si="19">IFERROR(AND(ROUND($E39, 0) = ROUND($E40, 0), ROUND($F39, 0) = ROUND($F40, 0), ROUND($G39, 0) = ROUND($G40, 0),"jaa","ejj"),FALSE)</f>
        <v>0</v>
      </c>
      <c r="S35" s="4">
        <f t="shared" si="11"/>
        <v>0</v>
      </c>
      <c r="T35" s="4"/>
      <c r="U35" s="31"/>
      <c r="W35" s="47">
        <f t="shared" si="12"/>
        <v>11</v>
      </c>
      <c r="X35" s="31">
        <f>LARGE($W$27:$W$46,9)</f>
        <v>7</v>
      </c>
    </row>
    <row r="36" spans="1:24" ht="22.5" customHeight="1" x14ac:dyDescent="0.35">
      <c r="B36" s="28">
        <v>5</v>
      </c>
      <c r="C36" s="61" t="str">
        <f>IF(D36="","",IF($R31=FALSE,"5",$C35))</f>
        <v>5</v>
      </c>
      <c r="D36" s="62" t="str">
        <v>Pelaaja 4</v>
      </c>
      <c r="E36" s="123">
        <f t="shared" si="15"/>
        <v>38.010903999999996</v>
      </c>
      <c r="F36" s="63">
        <f t="shared" si="16"/>
        <v>1.0903999999996472</v>
      </c>
      <c r="G36" s="64">
        <f t="shared" si="17"/>
        <v>9.0399999999846159</v>
      </c>
      <c r="H36" s="168"/>
      <c r="J36" s="86" t="str">
        <f t="shared" si="18"/>
        <v>5. Sija</v>
      </c>
      <c r="K36" s="132" t="str">
        <f t="shared" si="14"/>
        <v/>
      </c>
      <c r="L36" s="133"/>
      <c r="M36" s="82"/>
      <c r="R36" s="33" t="b">
        <f t="shared" si="19"/>
        <v>0</v>
      </c>
      <c r="S36" s="4">
        <f t="shared" si="11"/>
        <v>0</v>
      </c>
      <c r="T36" s="4"/>
      <c r="U36" s="31"/>
      <c r="W36" s="47">
        <f t="shared" si="12"/>
        <v>0</v>
      </c>
      <c r="X36" s="31">
        <f>LARGE($W$27:$W$46,10)</f>
        <v>0</v>
      </c>
    </row>
    <row r="37" spans="1:24" ht="22.5" customHeight="1" x14ac:dyDescent="0.35">
      <c r="B37" s="28">
        <v>6</v>
      </c>
      <c r="C37" s="61" t="str">
        <f>IF(D37="","",IF($R32=FALSE,"6",$C36))</f>
        <v>6</v>
      </c>
      <c r="D37" s="62" t="str">
        <v>Pelaaja 10</v>
      </c>
      <c r="E37" s="123">
        <f t="shared" si="15"/>
        <v>37.010809999999999</v>
      </c>
      <c r="F37" s="63">
        <f t="shared" si="16"/>
        <v>1.080999999999932</v>
      </c>
      <c r="G37" s="64">
        <f t="shared" si="17"/>
        <v>8.1000000000130967</v>
      </c>
      <c r="H37" s="168"/>
      <c r="J37" s="86" t="str">
        <f t="shared" si="18"/>
        <v>6. Sija</v>
      </c>
      <c r="K37" s="132" t="str">
        <f t="shared" si="14"/>
        <v/>
      </c>
      <c r="L37" s="133"/>
      <c r="M37" s="82"/>
      <c r="R37" s="33" t="b">
        <f t="shared" si="19"/>
        <v>0</v>
      </c>
      <c r="S37" s="4">
        <f t="shared" si="11"/>
        <v>0</v>
      </c>
      <c r="T37" s="4"/>
      <c r="U37" s="31"/>
      <c r="W37" s="47">
        <f t="shared" si="12"/>
        <v>0</v>
      </c>
      <c r="X37" s="31">
        <f>LARGE($W$27:$W$46,11)</f>
        <v>0</v>
      </c>
    </row>
    <row r="38" spans="1:24" ht="22.5" customHeight="1" x14ac:dyDescent="0.35">
      <c r="B38" s="43">
        <v>7</v>
      </c>
      <c r="C38" s="61" t="str">
        <f>IF(D38="","",IF($R33=FALSE,"7",$C37))</f>
        <v>7</v>
      </c>
      <c r="D38" s="62" t="str">
        <v>Pelaaja 2</v>
      </c>
      <c r="E38" s="123">
        <f t="shared" si="15"/>
        <v>36.010902000000002</v>
      </c>
      <c r="F38" s="63">
        <f t="shared" si="16"/>
        <v>1.0902000000001522</v>
      </c>
      <c r="G38" s="64">
        <f t="shared" si="17"/>
        <v>9.020000000035111</v>
      </c>
      <c r="H38" s="168"/>
      <c r="J38" s="86" t="str">
        <f t="shared" si="18"/>
        <v>7. Sija</v>
      </c>
      <c r="K38" s="132" t="str">
        <f t="shared" si="14"/>
        <v/>
      </c>
      <c r="L38" s="133"/>
      <c r="M38" s="82"/>
      <c r="R38" s="33" t="b">
        <f t="shared" si="19"/>
        <v>0</v>
      </c>
      <c r="S38" s="4">
        <f t="shared" si="11"/>
        <v>0</v>
      </c>
      <c r="T38" s="4"/>
      <c r="U38" s="31"/>
      <c r="W38" s="47">
        <f t="shared" si="12"/>
        <v>0</v>
      </c>
      <c r="X38" s="31">
        <f>LARGE($W$27:$W$46,12)</f>
        <v>0</v>
      </c>
    </row>
    <row r="39" spans="1:24" ht="23.25" x14ac:dyDescent="0.35">
      <c r="B39" s="43">
        <v>8</v>
      </c>
      <c r="C39" s="61" t="str">
        <f>IF(D39="","",IF($R34=FALSE,"8",$C38))</f>
        <v>8</v>
      </c>
      <c r="D39" s="62" t="str">
        <v>Pelaaja 5</v>
      </c>
      <c r="E39" s="123">
        <f t="shared" si="15"/>
        <v>35.010905000000001</v>
      </c>
      <c r="F39" s="63">
        <f t="shared" si="16"/>
        <v>1.0905000000001053</v>
      </c>
      <c r="G39" s="64">
        <f>IFERROR(($E39-ROUNDDOWN($E39,2))*10000,"")</f>
        <v>9.0500000000304226</v>
      </c>
      <c r="H39" s="168"/>
      <c r="I39" s="4"/>
      <c r="J39" s="86" t="str">
        <f t="shared" si="18"/>
        <v>8. Sija</v>
      </c>
      <c r="K39" s="132" t="str">
        <f t="shared" si="14"/>
        <v/>
      </c>
      <c r="L39" s="133"/>
      <c r="M39" s="82"/>
      <c r="R39" s="33" t="b">
        <f>IFERROR(AND(ROUND($E43, 0) = ROUND($E44, 0), ROUND($F43, 0) = ROUND($F44, 0), ROUND($G43, 0) = ROUND($G44, 0),"jaa","ejj"),FALSE)</f>
        <v>0</v>
      </c>
      <c r="S39" s="4">
        <f t="shared" si="11"/>
        <v>0</v>
      </c>
      <c r="T39" s="4"/>
      <c r="U39" s="31"/>
      <c r="W39" s="47">
        <f t="shared" si="12"/>
        <v>0</v>
      </c>
      <c r="X39" s="31">
        <f>LARGE($W$27:$W$46,13)</f>
        <v>0</v>
      </c>
    </row>
    <row r="40" spans="1:24" ht="23.25" x14ac:dyDescent="0.35">
      <c r="B40" s="43">
        <v>9</v>
      </c>
      <c r="C40" s="61" t="str">
        <f>IF(D40="","",IF($R35=FALSE,"9",$C39))</f>
        <v>9</v>
      </c>
      <c r="D40" s="62" t="str">
        <v>Pelaaja 1</v>
      </c>
      <c r="E40" s="123">
        <f t="shared" si="15"/>
        <v>33.000900999999999</v>
      </c>
      <c r="F40" s="63">
        <f t="shared" si="16"/>
        <v>9.0099999999893043E-2</v>
      </c>
      <c r="G40" s="64">
        <f>IFERROR(($E40-ROUNDDOWN($E40,2))*10000,"")</f>
        <v>9.0099999999893043</v>
      </c>
      <c r="H40" s="168"/>
      <c r="J40" s="86" t="str">
        <f t="shared" si="18"/>
        <v>9. Sija</v>
      </c>
      <c r="K40" s="132" t="str">
        <f t="shared" si="14"/>
        <v/>
      </c>
      <c r="L40" s="133"/>
      <c r="M40" s="82"/>
      <c r="R40" s="137" t="b">
        <f>IFERROR(AND(ROUND($E44, 0) = ROUND($E45, 0), ROUND($F44, 0) = ROUND($F45, 0), ROUND($G44, 0) = ROUND($G45, 0),"jaa","ejj"),FALSE)</f>
        <v>0</v>
      </c>
      <c r="S40" s="32">
        <f t="shared" si="11"/>
        <v>0</v>
      </c>
      <c r="T40" s="32"/>
      <c r="U40" s="160"/>
      <c r="W40" s="47">
        <f t="shared" si="12"/>
        <v>0</v>
      </c>
      <c r="X40" s="31">
        <f>LARGE($W$27:$W$46,14)</f>
        <v>0</v>
      </c>
    </row>
    <row r="41" spans="1:24" ht="23.25" x14ac:dyDescent="0.35">
      <c r="B41" s="43">
        <v>10</v>
      </c>
      <c r="C41" s="61" t="str">
        <f>IF(D41="","",IF($R36=FALSE,"10",$C40))</f>
        <v>10</v>
      </c>
      <c r="D41" s="62" t="str">
        <v>Pelaaja 13</v>
      </c>
      <c r="E41" s="123">
        <f t="shared" si="15"/>
        <v>32.000413000000002</v>
      </c>
      <c r="F41" s="63">
        <f t="shared" si="16"/>
        <v>4.1300000000177306E-2</v>
      </c>
      <c r="G41" s="64">
        <f t="shared" si="17"/>
        <v>4.1300000000177306</v>
      </c>
      <c r="H41" s="168"/>
      <c r="J41" s="86" t="str">
        <f t="shared" si="18"/>
        <v>10. Sija</v>
      </c>
      <c r="K41" s="132" t="str">
        <f t="shared" si="14"/>
        <v/>
      </c>
      <c r="L41" s="133"/>
      <c r="M41" s="82"/>
      <c r="S41" s="4"/>
      <c r="W41" s="47">
        <f t="shared" si="12"/>
        <v>0</v>
      </c>
      <c r="X41" s="31">
        <f>LARGE($W$27:$W$46,15)</f>
        <v>0</v>
      </c>
    </row>
    <row r="42" spans="1:24" ht="23.25" x14ac:dyDescent="0.35">
      <c r="B42" s="43">
        <v>11</v>
      </c>
      <c r="C42" s="61" t="str">
        <f>IF(D42="","",IF($R37=FALSE,"11",$C41))</f>
        <v>11</v>
      </c>
      <c r="D42" s="62" t="str">
        <v>Pelaaja 9</v>
      </c>
      <c r="E42" s="123">
        <f t="shared" si="15"/>
        <v>31.010608999999999</v>
      </c>
      <c r="F42" s="63">
        <f t="shared" si="16"/>
        <v>1.0608999999998758</v>
      </c>
      <c r="G42" s="64">
        <f t="shared" si="17"/>
        <v>6.0899999999719512</v>
      </c>
      <c r="H42" s="168"/>
      <c r="J42" s="86" t="str">
        <f t="shared" si="18"/>
        <v>11. Sija</v>
      </c>
      <c r="K42" s="132" t="str">
        <f t="shared" si="14"/>
        <v/>
      </c>
      <c r="L42" s="133"/>
      <c r="M42" s="82"/>
      <c r="W42" s="47">
        <f t="shared" si="12"/>
        <v>0</v>
      </c>
      <c r="X42" s="31">
        <f>LARGE($W$27:$W$46,16)</f>
        <v>0</v>
      </c>
    </row>
    <row r="43" spans="1:24" ht="23.25" x14ac:dyDescent="0.35">
      <c r="B43" s="43">
        <v>12</v>
      </c>
      <c r="C43" s="61" t="str">
        <f>IF(D43="","",IF($R38=FALSE,"12",$C42))</f>
        <v>12</v>
      </c>
      <c r="D43" s="62" t="str">
        <v>Pelaaja 12</v>
      </c>
      <c r="E43" s="123">
        <f t="shared" si="15"/>
        <v>30.010612000000002</v>
      </c>
      <c r="F43" s="63">
        <f t="shared" si="16"/>
        <v>1.0612000000001842</v>
      </c>
      <c r="G43" s="64">
        <f t="shared" si="17"/>
        <v>6.1200000000027899</v>
      </c>
      <c r="H43" s="168"/>
      <c r="J43" s="86" t="str">
        <f t="shared" si="18"/>
        <v>12. Sija</v>
      </c>
      <c r="K43" s="132" t="str">
        <f t="shared" si="14"/>
        <v/>
      </c>
      <c r="L43" s="133"/>
      <c r="M43" s="82"/>
      <c r="W43" s="47">
        <f t="shared" si="12"/>
        <v>0</v>
      </c>
      <c r="X43" s="31">
        <f>LARGE($W$27:$W$46,17)</f>
        <v>0</v>
      </c>
    </row>
    <row r="44" spans="1:24" ht="23.25" customHeight="1" x14ac:dyDescent="0.35">
      <c r="B44" s="43">
        <v>13</v>
      </c>
      <c r="C44" s="61" t="str">
        <f>IF(D44="","",IF($R39=FALSE,"13",$C43))</f>
        <v>13</v>
      </c>
      <c r="D44" s="62" t="str">
        <v>Pelaaja 14</v>
      </c>
      <c r="E44" s="123">
        <f t="shared" si="15"/>
        <v>22.000313999999999</v>
      </c>
      <c r="F44" s="63">
        <f t="shared" si="16"/>
        <v>3.1399999999948136E-2</v>
      </c>
      <c r="G44" s="64">
        <f t="shared" si="17"/>
        <v>3.1399999999948136</v>
      </c>
      <c r="H44" s="168"/>
      <c r="J44" s="86" t="str">
        <f t="shared" si="18"/>
        <v>13. Sija</v>
      </c>
      <c r="K44" s="134" t="str">
        <f t="shared" si="14"/>
        <v/>
      </c>
      <c r="L44" s="135"/>
      <c r="M44" s="82"/>
      <c r="W44" s="47">
        <f t="shared" si="12"/>
        <v>0</v>
      </c>
      <c r="X44" s="31">
        <f>LARGE($W$27:$W$46,18)</f>
        <v>0</v>
      </c>
    </row>
    <row r="45" spans="1:24" ht="23.25" customHeight="1" x14ac:dyDescent="0.3">
      <c r="B45" s="43">
        <v>14</v>
      </c>
      <c r="C45" s="65" t="str">
        <f>IF(D45="","",IF($R40=FALSE,"14",$C44))</f>
        <v>14</v>
      </c>
      <c r="D45" s="44" t="str">
        <v>Pelaaja 11</v>
      </c>
      <c r="E45" s="124">
        <f t="shared" si="15"/>
        <v>5.0001109999999995</v>
      </c>
      <c r="F45" s="45">
        <f t="shared" si="16"/>
        <v>1.1099999999952814E-2</v>
      </c>
      <c r="G45" s="46">
        <f t="shared" si="17"/>
        <v>1.1099999999952814</v>
      </c>
      <c r="H45" s="168"/>
      <c r="J45" s="83"/>
      <c r="K45" s="85"/>
      <c r="L45" s="85"/>
      <c r="M45" s="82"/>
      <c r="W45" s="47">
        <f t="shared" si="12"/>
        <v>0</v>
      </c>
      <c r="X45" s="31">
        <f>LARGE($W$27:$W$46,19)</f>
        <v>0</v>
      </c>
    </row>
    <row r="46" spans="1:24" ht="63.75" customHeight="1" x14ac:dyDescent="0.25">
      <c r="A46" s="66"/>
      <c r="B46" s="50"/>
      <c r="C46" s="37"/>
      <c r="D46" s="37"/>
      <c r="E46" s="37"/>
      <c r="F46" s="37"/>
      <c r="G46" s="37"/>
      <c r="H46" s="40"/>
      <c r="J46" s="79"/>
      <c r="K46" s="80"/>
      <c r="L46" s="80"/>
      <c r="M46" s="76"/>
      <c r="W46" s="47">
        <f t="shared" si="12"/>
        <v>0</v>
      </c>
      <c r="X46" s="31">
        <f>LARGE($W$27:$W$46,20)</f>
        <v>0</v>
      </c>
    </row>
    <row r="47" spans="1:24" x14ac:dyDescent="0.25">
      <c r="W47" s="29"/>
      <c r="X47" s="29"/>
    </row>
    <row r="48" spans="1:24" ht="22.5" customHeight="1" x14ac:dyDescent="0.25">
      <c r="B48" s="73" t="s">
        <v>40</v>
      </c>
    </row>
    <row r="49" spans="2:7" ht="22.5" customHeight="1" x14ac:dyDescent="0.25">
      <c r="B49" s="417" t="str">
        <f>"Turnauksen viimeinen saa 0 pistettä ja jokaisesta sijasta paremmin saa +1 piste. 
Turnauksessa tulee olla vähintään 5 osallistujaa, jotta pisteet lasketaan. 
Pisteet lasketaan vain pelaajan top "&amp;H1*100&amp;"% turnauksista, kuitenkin vähintään 3 turnauksesta.
1. tiebreaker voittojen määrä.
2. tiebreaker turnaukset osallisena.
3. tiebreaker 1v1 matsi tasapisteissä olevien kesken."</f>
        <v>Turnauksen viimeinen saa 0 pistettä ja jokaisesta sijasta paremmin saa +1 piste. 
Turnauksessa tulee olla vähintään 5 osallistujaa, jotta pisteet lasketaan. 
Pisteet lasketaan vain pelaajan top 80% turnauksista, kuitenkin vähintään 3 turnauksesta.
1. tiebreaker voittojen määrä.
2. tiebreaker turnaukset osallisena.
3. tiebreaker 1v1 matsi tasapisteissä olevien kesken.</v>
      </c>
      <c r="C49" s="418"/>
      <c r="D49" s="418"/>
      <c r="E49" s="418"/>
      <c r="F49" s="418"/>
      <c r="G49" s="419"/>
    </row>
    <row r="50" spans="2:7" ht="22.5" customHeight="1" x14ac:dyDescent="0.25">
      <c r="B50" s="420"/>
      <c r="C50" s="421"/>
      <c r="D50" s="421"/>
      <c r="E50" s="421"/>
      <c r="F50" s="421"/>
      <c r="G50" s="422"/>
    </row>
    <row r="51" spans="2:7" ht="22.5" customHeight="1" x14ac:dyDescent="0.25">
      <c r="B51" s="420"/>
      <c r="C51" s="421"/>
      <c r="D51" s="421"/>
      <c r="E51" s="421"/>
      <c r="F51" s="421"/>
      <c r="G51" s="422"/>
    </row>
    <row r="52" spans="2:7" ht="22.5" customHeight="1" x14ac:dyDescent="0.25">
      <c r="B52" s="420"/>
      <c r="C52" s="421"/>
      <c r="D52" s="421"/>
      <c r="E52" s="421"/>
      <c r="F52" s="421"/>
      <c r="G52" s="422"/>
    </row>
    <row r="53" spans="2:7" ht="22.5" customHeight="1" x14ac:dyDescent="0.25">
      <c r="B53" s="420"/>
      <c r="C53" s="421"/>
      <c r="D53" s="421"/>
      <c r="E53" s="421"/>
      <c r="F53" s="421"/>
      <c r="G53" s="422"/>
    </row>
    <row r="54" spans="2:7" ht="21" customHeight="1" x14ac:dyDescent="0.25">
      <c r="B54" s="398" t="str">
        <f>"Boosterit ovat toistaiseksi pois käytöstä.
Jos pelaaja jättää välistä 5 peräkkäistä turnausta voidaan hänet diskata."</f>
        <v>Boosterit ovat toistaiseksi pois käytöstä.
Jos pelaaja jättää välistä 5 peräkkäistä turnausta voidaan hänet diskata.</v>
      </c>
      <c r="C54" s="399"/>
      <c r="D54" s="399"/>
      <c r="E54" s="399"/>
      <c r="F54" s="399"/>
      <c r="G54" s="400"/>
    </row>
    <row r="55" spans="2:7" ht="21" customHeight="1" x14ac:dyDescent="0.25">
      <c r="B55" s="401"/>
      <c r="C55" s="402"/>
      <c r="D55" s="402"/>
      <c r="E55" s="402"/>
      <c r="F55" s="402"/>
      <c r="G55" s="403"/>
    </row>
  </sheetData>
  <mergeCells count="9">
    <mergeCell ref="B54:G55"/>
    <mergeCell ref="A1:C1"/>
    <mergeCell ref="E1:G1"/>
    <mergeCell ref="I1:K1"/>
    <mergeCell ref="AG2:AU2"/>
    <mergeCell ref="R3:AE3"/>
    <mergeCell ref="E30:G30"/>
    <mergeCell ref="K31:L31"/>
    <mergeCell ref="B49:G53"/>
  </mergeCells>
  <conditionalFormatting sqref="B5:O24">
    <cfRule type="expression" dxfId="35" priority="8" stopIfTrue="1">
      <formula>B5=IF($Q5="",FALSE,TRUE)</formula>
    </cfRule>
    <cfRule type="cellIs" dxfId="34" priority="9" operator="lessThanOrEqual">
      <formula>SMALL(B$5:B$24,$O$1-$L$1)</formula>
    </cfRule>
    <cfRule type="expression" dxfId="33" priority="10">
      <formula>IF(B5:B24&lt;0,TRUE)</formula>
    </cfRule>
    <cfRule type="expression" dxfId="32" priority="11">
      <formula>B5=MAX($B5:$O5)</formula>
    </cfRule>
  </conditionalFormatting>
  <conditionalFormatting sqref="A4:A24">
    <cfRule type="expression" dxfId="31" priority="3">
      <formula>IF(1=1,TRUE,FALSE)</formula>
    </cfRule>
  </conditionalFormatting>
  <conditionalFormatting sqref="B4:O4">
    <cfRule type="expression" dxfId="30" priority="2">
      <formula>IF(1=1,TRUE,FALSE)</formula>
    </cfRule>
  </conditionalFormatting>
  <conditionalFormatting sqref="P5:P24">
    <cfRule type="expression" dxfId="29" priority="1">
      <formula>IF(1=1,TRUE,FALSE)</formula>
    </cfRule>
  </conditionalFormatting>
  <conditionalFormatting sqref="A5:Q24">
    <cfRule type="expression" dxfId="28" priority="6">
      <formula>$Q5&gt;$M$1</formula>
    </cfRule>
    <cfRule type="expression" dxfId="27" priority="7">
      <formula>AND($B5:$O5=0,$Q5&lt;$M$1,$Q5&lt;&gt;0)</formula>
    </cfRule>
  </conditionalFormatting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B17A-2854-43C2-AB85-843054DF145C}">
  <sheetPr>
    <tabColor rgb="FFFFFFFF"/>
  </sheetPr>
  <dimension ref="A1:AV55"/>
  <sheetViews>
    <sheetView zoomScaleNormal="100" workbookViewId="0">
      <selection activeCell="K3" sqref="B3:K3"/>
    </sheetView>
  </sheetViews>
  <sheetFormatPr defaultColWidth="9.140625" defaultRowHeight="15" x14ac:dyDescent="0.25"/>
  <cols>
    <col min="1" max="1" width="47.5703125" customWidth="1"/>
    <col min="2" max="15" width="18.5703125" customWidth="1"/>
    <col min="16" max="16" width="22.85546875" customWidth="1"/>
    <col min="17" max="17" width="23.5703125" bestFit="1" customWidth="1"/>
    <col min="18" max="29" width="9.140625" hidden="1" customWidth="1"/>
    <col min="30" max="35" width="14.28515625" hidden="1" customWidth="1"/>
    <col min="36" max="46" width="9.140625" hidden="1" customWidth="1"/>
    <col min="47" max="47" width="6.28515625" hidden="1" customWidth="1"/>
    <col min="48" max="48" width="21" bestFit="1" customWidth="1"/>
  </cols>
  <sheetData>
    <row r="1" spans="1:48" ht="27" thickBot="1" x14ac:dyDescent="0.45">
      <c r="A1" s="428" t="s">
        <v>0</v>
      </c>
      <c r="B1" s="429"/>
      <c r="C1" s="429"/>
      <c r="D1" t="str">
        <f ca="1">L1&amp;"/"&amp;COUNTIF(P5:P24,"&gt;4")&amp;"/"&amp;COUNTIF(Q5:Q24,"&lt;"&amp;M1)-COUNT(P5:P24)&amp;"/"&amp;COUNTIF(Q5:Q24,"&gt;"&amp;NOW())</f>
        <v>9/12/0/0</v>
      </c>
      <c r="E1" s="407" t="s">
        <v>1</v>
      </c>
      <c r="F1" s="408"/>
      <c r="G1" s="408"/>
      <c r="H1" s="120">
        <v>0.8</v>
      </c>
      <c r="I1" s="409" t="s">
        <v>2</v>
      </c>
      <c r="J1" s="409"/>
      <c r="K1" s="409"/>
      <c r="L1" s="113">
        <f>IF(ROUNDDOWN(COUNTIF(P5:P24,"&gt;4")*H1,0)&lt;3,COUNTIF(P5:P24,"&gt;4"),ROUNDDOWN(COUNTIF(P5:P24,"&gt;4")*H1,0))</f>
        <v>9</v>
      </c>
      <c r="M1" s="251">
        <f ca="1">NOW()+0.08333333334</f>
        <v>44298.757660763898</v>
      </c>
      <c r="N1" t="str">
        <f>ADDRESS(COUNT(B5:B24)+3,COLUMN(B2),4)</f>
        <v>B15</v>
      </c>
      <c r="O1" s="318">
        <f>COUNTIFS(A5:A24,"&lt;&gt;",P5:P24,"&gt;1")</f>
        <v>12</v>
      </c>
    </row>
    <row r="2" spans="1:48" ht="18.75" customHeight="1" thickBot="1" x14ac:dyDescent="0.35">
      <c r="A2" s="206" t="s">
        <v>41</v>
      </c>
      <c r="B2" s="207">
        <f>B27+0.0001*B25+0.000001+SUM(R5:R24)</f>
        <v>70.031200999999996</v>
      </c>
      <c r="C2" s="207">
        <f>C27+0.0001*C25+0.000002+SUM(S5:S24)</f>
        <v>50.001201999999999</v>
      </c>
      <c r="D2" s="25">
        <f>D27+0.0001*D25+0.000003+SUM(T5:T24)</f>
        <v>60.021203</v>
      </c>
      <c r="E2" s="25">
        <f>E27+0.0001*E25+0.000004+SUM(U5:U24)</f>
        <v>34.000803999999995</v>
      </c>
      <c r="F2" s="25">
        <f>F27+0.0001*F25+0.000005+SUM(V5:V24)</f>
        <v>58.001204999999999</v>
      </c>
      <c r="G2" s="25">
        <f>G27+0.0001*G25+0.000006+SUM(W5:W24)</f>
        <v>79.041206000000003</v>
      </c>
      <c r="H2" s="159">
        <f>H27+0.0001*H25+0.000007+SUM(X5:X24)</f>
        <v>32.010806999999993</v>
      </c>
      <c r="I2" s="25">
        <f>I27+0.0001*I25+0.000008+SUM(Y5:Y23)</f>
        <v>12.000408</v>
      </c>
      <c r="J2" s="25">
        <f>J27+0.0001*J25+0.000009+SUM(Z5:Z24)</f>
        <v>41.000808999999997</v>
      </c>
      <c r="K2" s="25">
        <f>K27+0.0001*K25+0.00001+SUM(AA5:AA24)</f>
        <v>8.0005100000000002</v>
      </c>
      <c r="L2" s="25">
        <f>L27+0.0001*L25+0.000011+SUM(AB5:AB24)</f>
        <v>41.001111000000002</v>
      </c>
      <c r="M2" s="25">
        <f>M27+0.0001*M25+0.000012+SUM(AC5:AC24)</f>
        <v>51.011111999999997</v>
      </c>
      <c r="N2" s="25">
        <f>N27+0.0001*N25+0.000013+SUM(AD5:AD24)</f>
        <v>45.010913000000002</v>
      </c>
      <c r="O2" s="25">
        <f>O27+0.0001*O25+0.000014+SUM(AE5:AE24)</f>
        <v>10.000414000000001</v>
      </c>
      <c r="AG2" s="410" t="s">
        <v>4</v>
      </c>
      <c r="AH2" s="411"/>
      <c r="AI2" s="411"/>
      <c r="AJ2" s="411"/>
      <c r="AK2" s="411"/>
      <c r="AL2" s="411"/>
      <c r="AM2" s="411"/>
      <c r="AN2" s="411"/>
      <c r="AO2" s="411"/>
      <c r="AP2" s="411"/>
      <c r="AQ2" s="411"/>
      <c r="AR2" s="411"/>
      <c r="AS2" s="411"/>
      <c r="AT2" s="411"/>
      <c r="AU2" s="411"/>
    </row>
    <row r="3" spans="1:48" ht="19.5" thickBot="1" x14ac:dyDescent="0.35">
      <c r="A3" s="9" t="s">
        <v>5</v>
      </c>
      <c r="B3" s="187" t="s">
        <v>75</v>
      </c>
      <c r="C3" s="187" t="s">
        <v>76</v>
      </c>
      <c r="D3" s="187" t="s">
        <v>77</v>
      </c>
      <c r="E3" s="187" t="s">
        <v>78</v>
      </c>
      <c r="F3" s="187" t="s">
        <v>79</v>
      </c>
      <c r="G3" s="187" t="s">
        <v>80</v>
      </c>
      <c r="H3" s="187" t="s">
        <v>81</v>
      </c>
      <c r="I3" s="187" t="s">
        <v>82</v>
      </c>
      <c r="J3" s="187" t="s">
        <v>83</v>
      </c>
      <c r="K3" s="187" t="s">
        <v>84</v>
      </c>
      <c r="L3" s="187" t="s">
        <v>85</v>
      </c>
      <c r="M3" s="187" t="s">
        <v>86</v>
      </c>
      <c r="N3" s="187" t="s">
        <v>87</v>
      </c>
      <c r="O3" s="199" t="s">
        <v>88</v>
      </c>
      <c r="P3" s="198" t="s">
        <v>6</v>
      </c>
      <c r="Q3" s="197" t="s">
        <v>7</v>
      </c>
      <c r="R3" s="423" t="s">
        <v>8</v>
      </c>
      <c r="S3" s="413"/>
      <c r="T3" s="413"/>
      <c r="U3" s="413"/>
      <c r="V3" s="413"/>
      <c r="W3" s="413"/>
      <c r="X3" s="413"/>
      <c r="Y3" s="413"/>
      <c r="Z3" s="413"/>
      <c r="AA3" s="413"/>
      <c r="AB3" s="413"/>
      <c r="AC3" s="413"/>
      <c r="AD3" s="413"/>
      <c r="AE3" s="414"/>
      <c r="AG3" s="282">
        <f>L1</f>
        <v>9</v>
      </c>
      <c r="AH3" s="283">
        <f>SUMIF(AH4:AH24,"&gt;0",AH4:AH24)</f>
        <v>70</v>
      </c>
      <c r="AI3" s="283">
        <f>SUMIF(AI4:AI24,"&gt;0",AI4:AI24)</f>
        <v>50</v>
      </c>
      <c r="AJ3" s="283">
        <f t="shared" ref="AJ3:AS3" si="0">SUMIF(AJ4:AJ24,"&gt;0",AJ4:AJ24)</f>
        <v>60</v>
      </c>
      <c r="AK3" s="283">
        <f t="shared" si="0"/>
        <v>34</v>
      </c>
      <c r="AL3" s="283">
        <f t="shared" si="0"/>
        <v>58</v>
      </c>
      <c r="AM3" s="283">
        <f>SUMIF(AM4:AM24,"&gt;0",AM4:AM24)</f>
        <v>79</v>
      </c>
      <c r="AN3" s="283">
        <f t="shared" si="0"/>
        <v>32</v>
      </c>
      <c r="AO3" s="283">
        <f t="shared" si="0"/>
        <v>12</v>
      </c>
      <c r="AP3" s="283">
        <f t="shared" si="0"/>
        <v>41</v>
      </c>
      <c r="AQ3" s="283">
        <f>SUMIF(AQ4:AQ24,"&gt;0",AQ4:AQ24)</f>
        <v>8</v>
      </c>
      <c r="AR3" s="283">
        <f t="shared" si="0"/>
        <v>41</v>
      </c>
      <c r="AS3" s="283">
        <f t="shared" si="0"/>
        <v>51</v>
      </c>
      <c r="AT3" s="283">
        <f>SUMIF(AT4:AT24,"&gt;0",AT4:AT24)</f>
        <v>45</v>
      </c>
      <c r="AU3" s="284">
        <f>SUMIF(AU4:AU24,"&gt;0",AU4:AU24)</f>
        <v>10</v>
      </c>
      <c r="AV3" s="280" t="s">
        <v>9</v>
      </c>
    </row>
    <row r="4" spans="1:48" ht="18.75" x14ac:dyDescent="0.3">
      <c r="A4" s="205" t="s">
        <v>10</v>
      </c>
      <c r="B4" s="241">
        <v>0</v>
      </c>
      <c r="C4" s="242">
        <v>0</v>
      </c>
      <c r="D4" s="242">
        <v>0</v>
      </c>
      <c r="E4" s="242">
        <v>0</v>
      </c>
      <c r="F4" s="242">
        <v>0</v>
      </c>
      <c r="G4" s="242">
        <v>0</v>
      </c>
      <c r="H4" s="242">
        <v>0</v>
      </c>
      <c r="I4" s="242">
        <v>0</v>
      </c>
      <c r="J4" s="242">
        <v>0</v>
      </c>
      <c r="K4" s="242">
        <v>0</v>
      </c>
      <c r="L4" s="242">
        <v>0</v>
      </c>
      <c r="M4" s="242">
        <v>0</v>
      </c>
      <c r="N4" s="242">
        <v>0</v>
      </c>
      <c r="O4" s="242">
        <v>0</v>
      </c>
      <c r="P4" s="275"/>
      <c r="Q4" s="250"/>
      <c r="R4" s="20">
        <f>COUNTIF(R5:R24,"&gt;0")</f>
        <v>3</v>
      </c>
      <c r="S4" s="20">
        <f>COUNTIF(S5:S24,"&gt;0")</f>
        <v>0</v>
      </c>
      <c r="T4" s="20">
        <f t="shared" ref="T4:AB4" si="1">COUNTIF(T5:T24,"&gt;0")</f>
        <v>2</v>
      </c>
      <c r="U4" s="20">
        <f t="shared" si="1"/>
        <v>0</v>
      </c>
      <c r="V4" s="20">
        <f t="shared" si="1"/>
        <v>0</v>
      </c>
      <c r="W4" s="20">
        <f t="shared" si="1"/>
        <v>4</v>
      </c>
      <c r="X4" s="20">
        <f t="shared" si="1"/>
        <v>1</v>
      </c>
      <c r="Y4" s="20">
        <f t="shared" si="1"/>
        <v>0</v>
      </c>
      <c r="Z4" s="20">
        <f t="shared" si="1"/>
        <v>0</v>
      </c>
      <c r="AA4" s="20">
        <f t="shared" si="1"/>
        <v>0</v>
      </c>
      <c r="AB4" s="20">
        <f t="shared" si="1"/>
        <v>0</v>
      </c>
      <c r="AC4" s="20">
        <f>COUNTIF(AC5:AC24,"&gt;0")</f>
        <v>1</v>
      </c>
      <c r="AD4" s="20">
        <f>COUNTIF(AD5:AD24,"&gt;0")</f>
        <v>1</v>
      </c>
      <c r="AE4" s="136">
        <f>COUNTIF(AE5:AE24,"&gt;0")</f>
        <v>0</v>
      </c>
      <c r="AG4" s="285">
        <v>1</v>
      </c>
      <c r="AH4" s="74">
        <f>IFERROR(IF($AG$3&gt;$AG4-1,ROUNDDOWN(LARGE(B$5:B$24,$AG4),0)),0)</f>
        <v>10</v>
      </c>
      <c r="AI4" s="74">
        <f t="shared" ref="AI4:AU19" si="2">IFERROR(IF($AG$3&gt;$AG4-1,ROUNDDOWN(LARGE(C$5:C$24,$AG4),0)),0)</f>
        <v>9</v>
      </c>
      <c r="AJ4" s="74">
        <f t="shared" si="2"/>
        <v>11</v>
      </c>
      <c r="AK4" s="74">
        <f t="shared" si="2"/>
        <v>8</v>
      </c>
      <c r="AL4" s="74">
        <f t="shared" si="2"/>
        <v>9</v>
      </c>
      <c r="AM4" s="74">
        <f t="shared" si="2"/>
        <v>11</v>
      </c>
      <c r="AN4" s="74">
        <f t="shared" si="2"/>
        <v>9</v>
      </c>
      <c r="AO4" s="74">
        <f t="shared" si="2"/>
        <v>8</v>
      </c>
      <c r="AP4" s="74">
        <f t="shared" si="2"/>
        <v>10</v>
      </c>
      <c r="AQ4" s="74">
        <f t="shared" si="2"/>
        <v>6</v>
      </c>
      <c r="AR4" s="74">
        <f t="shared" si="2"/>
        <v>7</v>
      </c>
      <c r="AS4" s="74">
        <f t="shared" si="2"/>
        <v>10</v>
      </c>
      <c r="AT4" s="74">
        <f t="shared" si="2"/>
        <v>8</v>
      </c>
      <c r="AU4" s="286">
        <f t="shared" si="2"/>
        <v>7</v>
      </c>
      <c r="AV4" s="281" t="s">
        <v>11</v>
      </c>
    </row>
    <row r="5" spans="1:48" ht="18.75" x14ac:dyDescent="0.3">
      <c r="A5" s="203" t="s">
        <v>42</v>
      </c>
      <c r="B5" s="290">
        <v>3</v>
      </c>
      <c r="C5" s="291">
        <v>0</v>
      </c>
      <c r="D5" s="291">
        <v>1</v>
      </c>
      <c r="E5" s="291">
        <v>6</v>
      </c>
      <c r="F5" s="291">
        <v>8</v>
      </c>
      <c r="G5" s="291">
        <v>5</v>
      </c>
      <c r="H5" s="292">
        <v>9</v>
      </c>
      <c r="I5" s="293">
        <v>4</v>
      </c>
      <c r="J5" s="291">
        <v>7</v>
      </c>
      <c r="K5" s="291">
        <v>2</v>
      </c>
      <c r="L5" s="291">
        <v>-1</v>
      </c>
      <c r="M5" s="291">
        <v>-1</v>
      </c>
      <c r="N5" s="291">
        <v>-1</v>
      </c>
      <c r="O5" s="294">
        <v>-1</v>
      </c>
      <c r="P5" s="277">
        <f>IF(COUNT(B5:O5)=0,"",COUNTIF(B5:O5,"&gt;-1"))</f>
        <v>10</v>
      </c>
      <c r="Q5" s="351">
        <v>44075.625</v>
      </c>
      <c r="R5" s="20" t="str" cm="1">
        <f t="array" ref="R5">IF(B5&gt;LARGE($B5:$O5+$B$4:$O$4,2),0.01,"0")</f>
        <v>0</v>
      </c>
      <c r="S5" s="20" t="str" cm="1">
        <f t="array" ref="S5">IF(C5&gt;LARGE($B5:$O5+$B$4:$O$4,2),0.01,"0")</f>
        <v>0</v>
      </c>
      <c r="T5" s="20" t="str" cm="1">
        <f t="array" ref="T5">IF(D5&gt;LARGE($B5:$O5+$B$4:$O$4,2),0.01,"0")</f>
        <v>0</v>
      </c>
      <c r="U5" s="20" t="str" cm="1">
        <f t="array" ref="U5">IF(E5&gt;LARGE($B5:$O5+$B$4:$O$4,2),0.01,"0")</f>
        <v>0</v>
      </c>
      <c r="V5" s="20" t="str" cm="1">
        <f t="array" ref="V5">IF(F5&gt;LARGE($B5:$O5+$B$4:$O$4,2),0.01,"0")</f>
        <v>0</v>
      </c>
      <c r="W5" s="20" t="str" cm="1">
        <f t="array" ref="W5">IF(G5&gt;LARGE($B5:$O5+$B$4:$O$4,2),0.01,"0")</f>
        <v>0</v>
      </c>
      <c r="X5" s="20" cm="1">
        <f t="array" ref="X5">IF(H5&gt;LARGE($B5:$O5+$B$4:$O$4,2),0.01,"0")</f>
        <v>0.01</v>
      </c>
      <c r="Y5" s="20" t="str" cm="1">
        <f t="array" ref="Y5">IF(I5&gt;LARGE($B5:$O5+$B$4:$O$4,2),0.01,"0")</f>
        <v>0</v>
      </c>
      <c r="Z5" s="20" t="str" cm="1">
        <f t="array" ref="Z5">IF(J5&gt;LARGE($B5:$O5+$B$4:$O$4,2),0.01,"0")</f>
        <v>0</v>
      </c>
      <c r="AA5" s="20" t="str" cm="1">
        <f t="array" ref="AA5">IF(K5&gt;LARGE($B5:$O5+$B$4:$O$4,2),0.01,"0")</f>
        <v>0</v>
      </c>
      <c r="AB5" s="20" t="str" cm="1">
        <f t="array" ref="AB5">IF(L5&gt;LARGE($B5:$O5+$B$4:$O$4,2),0.01,"0")</f>
        <v>0</v>
      </c>
      <c r="AC5" s="20" t="str" cm="1">
        <f t="array" ref="AC5">IF(M5&gt;LARGE($B5:$O5+$B$4:$O$4,2),0.01,"0")</f>
        <v>0</v>
      </c>
      <c r="AD5" s="20" t="str" cm="1">
        <f t="array" ref="AD5">IF(N5&gt;LARGE($B5:$O5+$B$4:$O$4,2),0.01,"0")</f>
        <v>0</v>
      </c>
      <c r="AE5" s="136" t="str" cm="1">
        <f t="array" ref="AE5">IF(O5&gt;LARGE($B5:$O5+$B$4:$O$4,2),0.01,"0")</f>
        <v>0</v>
      </c>
      <c r="AG5" s="285">
        <v>2</v>
      </c>
      <c r="AH5" s="74">
        <f t="shared" ref="AH5:AH24" si="3">IFERROR(IF($AG$3&gt;$AG5-1,ROUNDDOWN(LARGE(B$5:B$24,$AG5),0)),0)</f>
        <v>9</v>
      </c>
      <c r="AI5" s="74">
        <f t="shared" si="2"/>
        <v>9</v>
      </c>
      <c r="AJ5" s="74">
        <f t="shared" si="2"/>
        <v>10</v>
      </c>
      <c r="AK5" s="74">
        <f t="shared" si="2"/>
        <v>7</v>
      </c>
      <c r="AL5" s="74">
        <f t="shared" si="2"/>
        <v>9</v>
      </c>
      <c r="AM5" s="74">
        <f t="shared" si="2"/>
        <v>11</v>
      </c>
      <c r="AN5" s="74">
        <f t="shared" si="2"/>
        <v>8</v>
      </c>
      <c r="AO5" s="74">
        <f t="shared" si="2"/>
        <v>4</v>
      </c>
      <c r="AP5" s="74">
        <f t="shared" si="2"/>
        <v>7</v>
      </c>
      <c r="AQ5" s="74">
        <f t="shared" si="2"/>
        <v>2</v>
      </c>
      <c r="AR5" s="74">
        <f t="shared" si="2"/>
        <v>7</v>
      </c>
      <c r="AS5" s="74">
        <f t="shared" si="2"/>
        <v>8</v>
      </c>
      <c r="AT5" s="74">
        <f t="shared" si="2"/>
        <v>8</v>
      </c>
      <c r="AU5" s="286">
        <f t="shared" si="2"/>
        <v>3</v>
      </c>
    </row>
    <row r="6" spans="1:48" ht="18.75" x14ac:dyDescent="0.3">
      <c r="A6" s="204" t="s">
        <v>43</v>
      </c>
      <c r="B6" s="295">
        <v>5</v>
      </c>
      <c r="C6" s="296">
        <v>3</v>
      </c>
      <c r="D6" s="296">
        <v>10</v>
      </c>
      <c r="E6" s="296">
        <v>4</v>
      </c>
      <c r="F6" s="296">
        <v>9</v>
      </c>
      <c r="G6" s="296">
        <v>11</v>
      </c>
      <c r="H6" s="297">
        <v>8</v>
      </c>
      <c r="I6" s="298">
        <v>0</v>
      </c>
      <c r="J6" s="299">
        <v>1</v>
      </c>
      <c r="K6" s="299">
        <v>6</v>
      </c>
      <c r="L6" s="299">
        <v>7</v>
      </c>
      <c r="M6" s="299">
        <v>2</v>
      </c>
      <c r="N6" s="299">
        <v>-1</v>
      </c>
      <c r="O6" s="300">
        <v>-2</v>
      </c>
      <c r="P6" s="278">
        <f t="shared" ref="P6:P24" si="4">IF(COUNT(B6:O6)=0,"",COUNTIF(B6:O6,"&gt;-1"))</f>
        <v>12</v>
      </c>
      <c r="Q6" s="351">
        <v>44103.625</v>
      </c>
      <c r="R6" s="20" t="str" cm="1">
        <f t="array" ref="R6">IF(B6&gt;LARGE($B6:$O6+$B$4:$O$4,2),0.01,"0")</f>
        <v>0</v>
      </c>
      <c r="S6" s="20" t="str" cm="1">
        <f t="array" ref="S6">IF(C6&gt;LARGE($B6:$O6+$B$4:$O$4,2),0.01,"0")</f>
        <v>0</v>
      </c>
      <c r="T6" s="20" t="str" cm="1">
        <f t="array" ref="T6">IF(D6&gt;LARGE($B6:$O6+$B$4:$O$4,2),0.01,"0")</f>
        <v>0</v>
      </c>
      <c r="U6" s="20" t="str" cm="1">
        <f t="array" ref="U6">IF(E6&gt;LARGE($B6:$O6+$B$4:$O$4,2),0.01,"0")</f>
        <v>0</v>
      </c>
      <c r="V6" s="20" t="str" cm="1">
        <f t="array" ref="V6">IF(F6&gt;LARGE($B6:$O6+$B$4:$O$4,2),0.01,"0")</f>
        <v>0</v>
      </c>
      <c r="W6" s="20" cm="1">
        <f t="array" ref="W6">IF(G6&gt;LARGE($B6:$O6+$B$4:$O$4,2),0.01,"0")</f>
        <v>0.01</v>
      </c>
      <c r="X6" s="20" t="str" cm="1">
        <f t="array" ref="X6">IF(H6&gt;LARGE($B6:$O6+$B$4:$O$4,2),0.01,"0")</f>
        <v>0</v>
      </c>
      <c r="Y6" s="20" t="str" cm="1">
        <f t="array" ref="Y6">IF(I6&gt;LARGE($B6:$O6+$B$4:$O$4,2),0.01,"0")</f>
        <v>0</v>
      </c>
      <c r="Z6" s="20" t="str" cm="1">
        <f t="array" ref="Z6">IF(J6&gt;LARGE($B6:$O6+$B$4:$O$4,2),0.01,"0")</f>
        <v>0</v>
      </c>
      <c r="AA6" s="20" t="str" cm="1">
        <f t="array" ref="AA6">IF(K6&gt;LARGE($B6:$O6+$B$4:$O$4,2),0.01,"0")</f>
        <v>0</v>
      </c>
      <c r="AB6" s="20" t="str" cm="1">
        <f t="array" ref="AB6">IF(L6&gt;LARGE($B6:$O6+$B$4:$O$4,2),0.01,"0")</f>
        <v>0</v>
      </c>
      <c r="AC6" s="20" t="str" cm="1">
        <f t="array" ref="AC6">IF(M6&gt;LARGE($B6:$O6+$B$4:$O$4,2),0.01,"0")</f>
        <v>0</v>
      </c>
      <c r="AD6" s="20" t="str" cm="1">
        <f t="array" ref="AD6">IF(N6&gt;LARGE($B6:$O6+$B$4:$O$4,2),0.01,"0")</f>
        <v>0</v>
      </c>
      <c r="AE6" s="136" t="str" cm="1">
        <f t="array" ref="AE6">IF(O6&gt;LARGE($B6:$O6+$B$4:$O$4,2),0.01,"0")</f>
        <v>0</v>
      </c>
      <c r="AG6" s="285">
        <v>3</v>
      </c>
      <c r="AH6" s="74">
        <f t="shared" si="3"/>
        <v>9</v>
      </c>
      <c r="AI6" s="74">
        <f t="shared" si="2"/>
        <v>7</v>
      </c>
      <c r="AJ6" s="74">
        <f t="shared" si="2"/>
        <v>9</v>
      </c>
      <c r="AK6" s="74">
        <f t="shared" si="2"/>
        <v>6</v>
      </c>
      <c r="AL6" s="74">
        <f t="shared" si="2"/>
        <v>9</v>
      </c>
      <c r="AM6" s="74">
        <f t="shared" si="2"/>
        <v>11</v>
      </c>
      <c r="AN6" s="74">
        <f t="shared" si="2"/>
        <v>5</v>
      </c>
      <c r="AO6" s="74">
        <f t="shared" si="2"/>
        <v>0</v>
      </c>
      <c r="AP6" s="74">
        <f t="shared" si="2"/>
        <v>7</v>
      </c>
      <c r="AQ6" s="74">
        <f t="shared" si="2"/>
        <v>0</v>
      </c>
      <c r="AR6" s="74">
        <f t="shared" si="2"/>
        <v>6</v>
      </c>
      <c r="AS6" s="74">
        <f t="shared" si="2"/>
        <v>8</v>
      </c>
      <c r="AT6" s="74">
        <f t="shared" si="2"/>
        <v>7</v>
      </c>
      <c r="AU6" s="286">
        <f t="shared" si="2"/>
        <v>0</v>
      </c>
    </row>
    <row r="7" spans="1:48" ht="18.75" x14ac:dyDescent="0.3">
      <c r="A7" s="204" t="s">
        <v>44</v>
      </c>
      <c r="B7" s="295">
        <v>8</v>
      </c>
      <c r="C7" s="296">
        <v>1</v>
      </c>
      <c r="D7" s="296">
        <v>9</v>
      </c>
      <c r="E7" s="296">
        <v>-1</v>
      </c>
      <c r="F7" s="296">
        <v>2</v>
      </c>
      <c r="G7" s="296">
        <v>3</v>
      </c>
      <c r="H7" s="297">
        <v>4</v>
      </c>
      <c r="I7" s="298">
        <v>-1</v>
      </c>
      <c r="J7" s="299">
        <v>7.01</v>
      </c>
      <c r="K7" s="299">
        <v>0</v>
      </c>
      <c r="L7" s="299">
        <v>5</v>
      </c>
      <c r="M7" s="299">
        <v>6</v>
      </c>
      <c r="N7" s="299">
        <v>-1</v>
      </c>
      <c r="O7" s="300">
        <v>-3</v>
      </c>
      <c r="P7" s="278">
        <f t="shared" si="4"/>
        <v>10</v>
      </c>
      <c r="Q7" s="351">
        <v>44110.625</v>
      </c>
      <c r="R7" s="20" t="str" cm="1">
        <f t="array" ref="R7">IF(B7&gt;LARGE($B7:$O7+$B$4:$O$4,2),0.01,"0")</f>
        <v>0</v>
      </c>
      <c r="S7" s="20" t="str" cm="1">
        <f t="array" ref="S7">IF(C7&gt;LARGE($B7:$O7+$B$4:$O$4,2),0.01,"0")</f>
        <v>0</v>
      </c>
      <c r="T7" s="20" cm="1">
        <f t="array" ref="T7">IF(D7&gt;LARGE($B7:$O7+$B$4:$O$4,2),0.01,"0")</f>
        <v>0.01</v>
      </c>
      <c r="U7" s="20" t="str" cm="1">
        <f t="array" ref="U7">IF(E7&gt;LARGE($B7:$O7+$B$4:$O$4,2),0.01,"0")</f>
        <v>0</v>
      </c>
      <c r="V7" s="20" t="str" cm="1">
        <f t="array" ref="V7">IF(F7&gt;LARGE($B7:$O7+$B$4:$O$4,2),0.01,"0")</f>
        <v>0</v>
      </c>
      <c r="W7" s="20" t="str" cm="1">
        <f t="array" ref="W7">IF(G7&gt;LARGE($B7:$O7+$B$4:$O$4,2),0.01,"0")</f>
        <v>0</v>
      </c>
      <c r="X7" s="20" t="str" cm="1">
        <f t="array" ref="X7">IF(H7&gt;LARGE($B7:$O7+$B$4:$O$4,2),0.01,"0")</f>
        <v>0</v>
      </c>
      <c r="Y7" s="20" t="str" cm="1">
        <f t="array" ref="Y7">IF(I7&gt;LARGE($B7:$O7+$B$4:$O$4,2),0.01,"0")</f>
        <v>0</v>
      </c>
      <c r="Z7" s="20" t="str" cm="1">
        <f t="array" ref="Z7">IF(J7&gt;LARGE($B7:$O7+$B$4:$O$4,2),0.01,"0")</f>
        <v>0</v>
      </c>
      <c r="AA7" s="20" t="str" cm="1">
        <f t="array" ref="AA7">IF(K7&gt;LARGE($B7:$O7+$B$4:$O$4,2),0.01,"0")</f>
        <v>0</v>
      </c>
      <c r="AB7" s="20" t="str" cm="1">
        <f t="array" ref="AB7">IF(L7&gt;LARGE($B7:$O7+$B$4:$O$4,2),0.01,"0")</f>
        <v>0</v>
      </c>
      <c r="AC7" s="20" t="str" cm="1">
        <f t="array" ref="AC7">IF(M7&gt;LARGE($B7:$O7+$B$4:$O$4,2),0.01,"0")</f>
        <v>0</v>
      </c>
      <c r="AD7" s="20" t="str" cm="1">
        <f t="array" ref="AD7">IF(N7&gt;LARGE($B7:$O7+$B$4:$O$4,2),0.01,"0")</f>
        <v>0</v>
      </c>
      <c r="AE7" s="136" t="str" cm="1">
        <f t="array" ref="AE7">IF(O7&gt;LARGE($B7:$O7+$B$4:$O$4,2),0.01,"0")</f>
        <v>0</v>
      </c>
      <c r="AG7" s="285">
        <v>4</v>
      </c>
      <c r="AH7" s="74">
        <f t="shared" si="3"/>
        <v>9</v>
      </c>
      <c r="AI7" s="74">
        <f t="shared" si="2"/>
        <v>6</v>
      </c>
      <c r="AJ7" s="74">
        <f t="shared" si="2"/>
        <v>8</v>
      </c>
      <c r="AK7" s="74">
        <f t="shared" si="2"/>
        <v>4</v>
      </c>
      <c r="AL7" s="74">
        <f t="shared" si="2"/>
        <v>8</v>
      </c>
      <c r="AM7" s="74">
        <f t="shared" si="2"/>
        <v>10</v>
      </c>
      <c r="AN7" s="74">
        <f t="shared" si="2"/>
        <v>4</v>
      </c>
      <c r="AO7" s="74">
        <f t="shared" si="2"/>
        <v>0</v>
      </c>
      <c r="AP7" s="74">
        <f t="shared" si="2"/>
        <v>6</v>
      </c>
      <c r="AQ7" s="74">
        <f t="shared" si="2"/>
        <v>0</v>
      </c>
      <c r="AR7" s="74">
        <f t="shared" si="2"/>
        <v>5</v>
      </c>
      <c r="AS7" s="74">
        <f t="shared" si="2"/>
        <v>8</v>
      </c>
      <c r="AT7" s="74">
        <f t="shared" si="2"/>
        <v>6</v>
      </c>
      <c r="AU7" s="286">
        <f t="shared" si="2"/>
        <v>0</v>
      </c>
    </row>
    <row r="8" spans="1:48" ht="18.75" x14ac:dyDescent="0.3">
      <c r="A8" s="204" t="s">
        <v>45</v>
      </c>
      <c r="B8" s="295">
        <v>9</v>
      </c>
      <c r="C8" s="296">
        <v>1.01</v>
      </c>
      <c r="D8" s="296">
        <v>3</v>
      </c>
      <c r="E8" s="296">
        <v>8</v>
      </c>
      <c r="F8" s="296">
        <v>4</v>
      </c>
      <c r="G8" s="296">
        <v>6</v>
      </c>
      <c r="H8" s="297">
        <v>2</v>
      </c>
      <c r="I8" s="298">
        <v>-1</v>
      </c>
      <c r="J8" s="299">
        <v>-1</v>
      </c>
      <c r="K8" s="299">
        <v>-1</v>
      </c>
      <c r="L8" s="299">
        <v>5.01</v>
      </c>
      <c r="M8" s="299">
        <v>10</v>
      </c>
      <c r="N8" s="299">
        <v>7</v>
      </c>
      <c r="O8" s="300">
        <v>0</v>
      </c>
      <c r="P8" s="278">
        <f t="shared" si="4"/>
        <v>11</v>
      </c>
      <c r="Q8" s="351">
        <v>44119.583333333336</v>
      </c>
      <c r="R8" s="20" t="str" cm="1">
        <f t="array" ref="R8">IF(B8&gt;LARGE($B8:$O8+$B$4:$O$4,2),0.01,"0")</f>
        <v>0</v>
      </c>
      <c r="S8" s="20" t="str" cm="1">
        <f t="array" ref="S8">IF(C8&gt;LARGE($B8:$O8+$B$4:$O$4,2),0.01,"0")</f>
        <v>0</v>
      </c>
      <c r="T8" s="20" t="str" cm="1">
        <f t="array" ref="T8">IF(D8&gt;LARGE($B8:$O8+$B$4:$O$4,2),0.01,"0")</f>
        <v>0</v>
      </c>
      <c r="U8" s="20" t="str" cm="1">
        <f t="array" ref="U8">IF(E8&gt;LARGE($B8:$O8+$B$4:$O$4,2),0.01,"0")</f>
        <v>0</v>
      </c>
      <c r="V8" s="20" t="str" cm="1">
        <f t="array" ref="V8">IF(F8&gt;LARGE($B8:$O8+$B$4:$O$4,2),0.01,"0")</f>
        <v>0</v>
      </c>
      <c r="W8" s="20" t="str" cm="1">
        <f t="array" ref="W8">IF(G8&gt;LARGE($B8:$O8+$B$4:$O$4,2),0.01,"0")</f>
        <v>0</v>
      </c>
      <c r="X8" s="20" t="str" cm="1">
        <f t="array" ref="X8">IF(H8&gt;LARGE($B8:$O8+$B$4:$O$4,2),0.01,"0")</f>
        <v>0</v>
      </c>
      <c r="Y8" s="20" t="str" cm="1">
        <f t="array" ref="Y8">IF(I8&gt;LARGE($B8:$O8+$B$4:$O$4,2),0.01,"0")</f>
        <v>0</v>
      </c>
      <c r="Z8" s="20" t="str" cm="1">
        <f t="array" ref="Z8">IF(J8&gt;LARGE($B8:$O8+$B$4:$O$4,2),0.01,"0")</f>
        <v>0</v>
      </c>
      <c r="AA8" s="20" t="str" cm="1">
        <f t="array" ref="AA8">IF(K8&gt;LARGE($B8:$O8+$B$4:$O$4,2),0.01,"0")</f>
        <v>0</v>
      </c>
      <c r="AB8" s="20" t="str" cm="1">
        <f t="array" ref="AB8">IF(L8&gt;LARGE($B8:$O8+$B$4:$O$4,2),0.01,"0")</f>
        <v>0</v>
      </c>
      <c r="AC8" s="20" cm="1">
        <f t="array" ref="AC8">IF(M8&gt;LARGE($B8:$O8+$B$4:$O$4,2),0.01,"0")</f>
        <v>0.01</v>
      </c>
      <c r="AD8" s="20" t="str" cm="1">
        <f t="array" ref="AD8">IF(N8&gt;LARGE($B8:$O8+$B$4:$O$4,2),0.01,"0")</f>
        <v>0</v>
      </c>
      <c r="AE8" s="136" t="str" cm="1">
        <f t="array" ref="AE8">IF(O8&gt;LARGE($B8:$O8+$B$4:$O$4,2),0.01,"0")</f>
        <v>0</v>
      </c>
      <c r="AG8" s="285">
        <v>5</v>
      </c>
      <c r="AH8" s="74">
        <f t="shared" si="3"/>
        <v>8</v>
      </c>
      <c r="AI8" s="74">
        <f t="shared" si="2"/>
        <v>6</v>
      </c>
      <c r="AJ8" s="74">
        <f t="shared" si="2"/>
        <v>6</v>
      </c>
      <c r="AK8" s="74">
        <f t="shared" si="2"/>
        <v>4</v>
      </c>
      <c r="AL8" s="74">
        <f t="shared" si="2"/>
        <v>7</v>
      </c>
      <c r="AM8" s="74">
        <f t="shared" si="2"/>
        <v>10</v>
      </c>
      <c r="AN8" s="74">
        <f t="shared" si="2"/>
        <v>2</v>
      </c>
      <c r="AO8" s="74">
        <f t="shared" si="2"/>
        <v>-1</v>
      </c>
      <c r="AP8" s="74">
        <f t="shared" si="2"/>
        <v>5</v>
      </c>
      <c r="AQ8" s="74">
        <f t="shared" si="2"/>
        <v>0</v>
      </c>
      <c r="AR8" s="74">
        <f t="shared" si="2"/>
        <v>5</v>
      </c>
      <c r="AS8" s="74">
        <f t="shared" si="2"/>
        <v>6</v>
      </c>
      <c r="AT8" s="74">
        <f t="shared" si="2"/>
        <v>5</v>
      </c>
      <c r="AU8" s="286">
        <f t="shared" si="2"/>
        <v>-1</v>
      </c>
    </row>
    <row r="9" spans="1:48" ht="18.75" x14ac:dyDescent="0.3">
      <c r="A9" s="204" t="s">
        <v>46</v>
      </c>
      <c r="B9" s="295">
        <v>4</v>
      </c>
      <c r="C9" s="296">
        <v>2</v>
      </c>
      <c r="D9" s="296">
        <v>3.01</v>
      </c>
      <c r="E9" s="296">
        <v>-1</v>
      </c>
      <c r="F9" s="296">
        <v>9.01</v>
      </c>
      <c r="G9" s="296">
        <v>11.01</v>
      </c>
      <c r="H9" s="297">
        <v>5</v>
      </c>
      <c r="I9" s="298">
        <v>0.01</v>
      </c>
      <c r="J9" s="299">
        <v>10</v>
      </c>
      <c r="K9" s="299">
        <v>-1</v>
      </c>
      <c r="L9" s="299">
        <v>6</v>
      </c>
      <c r="M9" s="299">
        <v>1</v>
      </c>
      <c r="N9" s="299">
        <v>8</v>
      </c>
      <c r="O9" s="300">
        <v>7</v>
      </c>
      <c r="P9" s="278">
        <f t="shared" si="4"/>
        <v>12</v>
      </c>
      <c r="Q9" s="351">
        <v>44130.729166666664</v>
      </c>
      <c r="R9" s="20" t="str" cm="1">
        <f t="array" ref="R9">IF(B9&gt;LARGE($B9:$O9+$B$4:$O$4,2),0.01,"0")</f>
        <v>0</v>
      </c>
      <c r="S9" s="20" t="str" cm="1">
        <f t="array" ref="S9">IF(C9&gt;LARGE($B9:$O9+$B$4:$O$4,2),0.01,"0")</f>
        <v>0</v>
      </c>
      <c r="T9" s="20" t="str" cm="1">
        <f t="array" ref="T9">IF(D9&gt;LARGE($B9:$O9+$B$4:$O$4,2),0.01,"0")</f>
        <v>0</v>
      </c>
      <c r="U9" s="20" t="str" cm="1">
        <f t="array" ref="U9">IF(E9&gt;LARGE($B9:$O9+$B$4:$O$4,2),0.01,"0")</f>
        <v>0</v>
      </c>
      <c r="V9" s="20" t="str" cm="1">
        <f t="array" ref="V9">IF(F9&gt;LARGE($B9:$O9+$B$4:$O$4,2),0.01,"0")</f>
        <v>0</v>
      </c>
      <c r="W9" s="20" cm="1">
        <f t="array" ref="W9">IF(G9&gt;LARGE($B9:$O9+$B$4:$O$4,2),0.01,"0")</f>
        <v>0.01</v>
      </c>
      <c r="X9" s="20" t="str" cm="1">
        <f t="array" ref="X9">IF(H9&gt;LARGE($B9:$O9+$B$4:$O$4,2),0.01,"0")</f>
        <v>0</v>
      </c>
      <c r="Y9" s="20" t="str" cm="1">
        <f t="array" ref="Y9">IF(I9&gt;LARGE($B9:$O9+$B$4:$O$4,2),0.01,"0")</f>
        <v>0</v>
      </c>
      <c r="Z9" s="20" t="str" cm="1">
        <f t="array" ref="Z9">IF(J9&gt;LARGE($B9:$O9+$B$4:$O$4,2),0.01,"0")</f>
        <v>0</v>
      </c>
      <c r="AA9" s="20" t="str" cm="1">
        <f t="array" ref="AA9">IF(K9&gt;LARGE($B9:$O9+$B$4:$O$4,2),0.01,"0")</f>
        <v>0</v>
      </c>
      <c r="AB9" s="20" t="str" cm="1">
        <f t="array" ref="AB9">IF(L9&gt;LARGE($B9:$O9+$B$4:$O$4,2),0.01,"0")</f>
        <v>0</v>
      </c>
      <c r="AC9" s="20" t="str" cm="1">
        <f t="array" ref="AC9">IF(M9&gt;LARGE($B9:$O9+$B$4:$O$4,2),0.01,"0")</f>
        <v>0</v>
      </c>
      <c r="AD9" s="20" t="str" cm="1">
        <f t="array" ref="AD9">IF(N9&gt;LARGE($B9:$O9+$B$4:$O$4,2),0.01,"0")</f>
        <v>0</v>
      </c>
      <c r="AE9" s="136" t="str" cm="1">
        <f t="array" ref="AE9">IF(O9&gt;LARGE($B9:$O9+$B$4:$O$4,2),0.01,"0")</f>
        <v>0</v>
      </c>
      <c r="AG9" s="285">
        <v>6</v>
      </c>
      <c r="AH9" s="74">
        <f t="shared" si="3"/>
        <v>8</v>
      </c>
      <c r="AI9" s="74">
        <f t="shared" si="2"/>
        <v>4</v>
      </c>
      <c r="AJ9" s="74">
        <f t="shared" si="2"/>
        <v>5</v>
      </c>
      <c r="AK9" s="74">
        <f t="shared" si="2"/>
        <v>4</v>
      </c>
      <c r="AL9" s="74">
        <f t="shared" si="2"/>
        <v>6</v>
      </c>
      <c r="AM9" s="74">
        <f t="shared" si="2"/>
        <v>7</v>
      </c>
      <c r="AN9" s="74">
        <f t="shared" si="2"/>
        <v>2</v>
      </c>
      <c r="AO9" s="74">
        <f t="shared" si="2"/>
        <v>-1</v>
      </c>
      <c r="AP9" s="74">
        <f t="shared" si="2"/>
        <v>3</v>
      </c>
      <c r="AQ9" s="74">
        <f t="shared" si="2"/>
        <v>-1</v>
      </c>
      <c r="AR9" s="74">
        <f t="shared" si="2"/>
        <v>4</v>
      </c>
      <c r="AS9" s="74">
        <f t="shared" si="2"/>
        <v>4</v>
      </c>
      <c r="AT9" s="74">
        <f t="shared" si="2"/>
        <v>5</v>
      </c>
      <c r="AU9" s="286">
        <f t="shared" si="2"/>
        <v>-1</v>
      </c>
    </row>
    <row r="10" spans="1:48" ht="18.75" x14ac:dyDescent="0.3">
      <c r="A10" s="204" t="s">
        <v>47</v>
      </c>
      <c r="B10" s="295">
        <v>7</v>
      </c>
      <c r="C10" s="296">
        <v>4</v>
      </c>
      <c r="D10" s="296">
        <v>6</v>
      </c>
      <c r="E10" s="296">
        <v>-1</v>
      </c>
      <c r="F10" s="296">
        <v>9.02</v>
      </c>
      <c r="G10" s="296">
        <v>10</v>
      </c>
      <c r="H10" s="297">
        <v>2.0099999999999998</v>
      </c>
      <c r="I10" s="298">
        <v>-1</v>
      </c>
      <c r="J10" s="299">
        <v>3</v>
      </c>
      <c r="K10" s="299">
        <v>-1</v>
      </c>
      <c r="L10" s="299">
        <v>1</v>
      </c>
      <c r="M10" s="299">
        <v>8</v>
      </c>
      <c r="N10" s="299">
        <v>5</v>
      </c>
      <c r="O10" s="300">
        <v>0.01</v>
      </c>
      <c r="P10" s="278">
        <f t="shared" si="4"/>
        <v>11</v>
      </c>
      <c r="Q10" s="351">
        <v>44141.666666666664</v>
      </c>
      <c r="R10" s="20" t="str" cm="1">
        <f t="array" ref="R10">IF(B10&gt;LARGE($B10:$O10+$B$4:$O$4,2),0.01,"0")</f>
        <v>0</v>
      </c>
      <c r="S10" s="20" t="str" cm="1">
        <f t="array" ref="S10">IF(C10&gt;LARGE($B10:$O10+$B$4:$O$4,2),0.01,"0")</f>
        <v>0</v>
      </c>
      <c r="T10" s="20" t="str" cm="1">
        <f t="array" ref="T10">IF(D10&gt;LARGE($B10:$O10+$B$4:$O$4,2),0.01,"0")</f>
        <v>0</v>
      </c>
      <c r="U10" s="20" t="str" cm="1">
        <f t="array" ref="U10">IF(E10&gt;LARGE($B10:$O10+$B$4:$O$4,2),0.01,"0")</f>
        <v>0</v>
      </c>
      <c r="V10" s="20" t="str" cm="1">
        <f t="array" ref="V10">IF(F10&gt;LARGE($B10:$O10+$B$4:$O$4,2),0.01,"0")</f>
        <v>0</v>
      </c>
      <c r="W10" s="20" cm="1">
        <f t="array" ref="W10">IF(G10&gt;LARGE($B10:$O10+$B$4:$O$4,2),0.01,"0")</f>
        <v>0.01</v>
      </c>
      <c r="X10" s="20" t="str" cm="1">
        <f t="array" ref="X10">IF(H10&gt;LARGE($B10:$O10+$B$4:$O$4,2),0.01,"0")</f>
        <v>0</v>
      </c>
      <c r="Y10" s="20" t="str" cm="1">
        <f t="array" ref="Y10">IF(I10&gt;LARGE($B10:$O10+$B$4:$O$4,2),0.01,"0")</f>
        <v>0</v>
      </c>
      <c r="Z10" s="20" t="str" cm="1">
        <f t="array" ref="Z10">IF(J10&gt;LARGE($B10:$O10+$B$4:$O$4,2),0.01,"0")</f>
        <v>0</v>
      </c>
      <c r="AA10" s="20" t="str" cm="1">
        <f t="array" ref="AA10">IF(K10&gt;LARGE($B10:$O10+$B$4:$O$4,2),0.01,"0")</f>
        <v>0</v>
      </c>
      <c r="AB10" s="20" t="str" cm="1">
        <f t="array" ref="AB10">IF(L10&gt;LARGE($B10:$O10+$B$4:$O$4,2),0.01,"0")</f>
        <v>0</v>
      </c>
      <c r="AC10" s="20" t="str" cm="1">
        <f t="array" ref="AC10">IF(M10&gt;LARGE($B10:$O10+$B$4:$O$4,2),0.01,"0")</f>
        <v>0</v>
      </c>
      <c r="AD10" s="20" t="str" cm="1">
        <f t="array" ref="AD10">IF(N10&gt;LARGE($B10:$O10+$B$4:$O$4,2),0.01,"0")</f>
        <v>0</v>
      </c>
      <c r="AE10" s="136" t="str" cm="1">
        <f t="array" ref="AE10">IF(O10&gt;LARGE($B10:$O10+$B$4:$O$4,2),0.01,"0")</f>
        <v>0</v>
      </c>
      <c r="AG10" s="285">
        <v>7</v>
      </c>
      <c r="AH10" s="74">
        <f t="shared" si="3"/>
        <v>7</v>
      </c>
      <c r="AI10" s="74">
        <f t="shared" si="2"/>
        <v>4</v>
      </c>
      <c r="AJ10" s="74">
        <f t="shared" si="2"/>
        <v>5</v>
      </c>
      <c r="AK10" s="74">
        <f t="shared" si="2"/>
        <v>1</v>
      </c>
      <c r="AL10" s="74">
        <f t="shared" si="2"/>
        <v>4</v>
      </c>
      <c r="AM10" s="74">
        <f t="shared" si="2"/>
        <v>7</v>
      </c>
      <c r="AN10" s="74">
        <f t="shared" si="2"/>
        <v>2</v>
      </c>
      <c r="AO10" s="74">
        <f t="shared" si="2"/>
        <v>-1</v>
      </c>
      <c r="AP10" s="74">
        <f t="shared" si="2"/>
        <v>2</v>
      </c>
      <c r="AQ10" s="74">
        <f t="shared" si="2"/>
        <v>-1</v>
      </c>
      <c r="AR10" s="74">
        <f t="shared" si="2"/>
        <v>3</v>
      </c>
      <c r="AS10" s="74">
        <f t="shared" si="2"/>
        <v>3</v>
      </c>
      <c r="AT10" s="74">
        <f t="shared" si="2"/>
        <v>4</v>
      </c>
      <c r="AU10" s="286">
        <f t="shared" si="2"/>
        <v>-1</v>
      </c>
    </row>
    <row r="11" spans="1:48" ht="18.75" x14ac:dyDescent="0.3">
      <c r="A11" s="204" t="s">
        <v>48</v>
      </c>
      <c r="B11" s="295">
        <v>10</v>
      </c>
      <c r="C11" s="296">
        <v>9</v>
      </c>
      <c r="D11" s="296">
        <v>1.01</v>
      </c>
      <c r="E11" s="296">
        <v>7</v>
      </c>
      <c r="F11" s="296">
        <v>6</v>
      </c>
      <c r="G11" s="296">
        <v>11.02</v>
      </c>
      <c r="H11" s="297">
        <v>-1</v>
      </c>
      <c r="I11" s="298">
        <v>8</v>
      </c>
      <c r="J11" s="299">
        <v>-1</v>
      </c>
      <c r="K11" s="299">
        <v>0.01</v>
      </c>
      <c r="L11" s="299">
        <v>2</v>
      </c>
      <c r="M11" s="299">
        <v>4</v>
      </c>
      <c r="N11" s="299">
        <v>5.01</v>
      </c>
      <c r="O11" s="300">
        <v>3</v>
      </c>
      <c r="P11" s="278">
        <f t="shared" si="4"/>
        <v>12</v>
      </c>
      <c r="Q11" s="351">
        <v>44145.645833333336</v>
      </c>
      <c r="R11" s="20" t="str" cm="1">
        <f t="array" ref="R11">IF(B11&gt;LARGE($B11:$O11+$B$4:$O$4,2),0.01,"0")</f>
        <v>0</v>
      </c>
      <c r="S11" s="20" t="str" cm="1">
        <f t="array" ref="S11">IF(C11&gt;LARGE($B11:$O11+$B$4:$O$4,2),0.01,"0")</f>
        <v>0</v>
      </c>
      <c r="T11" s="20" t="str" cm="1">
        <f t="array" ref="T11">IF(D11&gt;LARGE($B11:$O11+$B$4:$O$4,2),0.01,"0")</f>
        <v>0</v>
      </c>
      <c r="U11" s="20" t="str" cm="1">
        <f t="array" ref="U11">IF(E11&gt;LARGE($B11:$O11+$B$4:$O$4,2),0.01,"0")</f>
        <v>0</v>
      </c>
      <c r="V11" s="20" t="str" cm="1">
        <f t="array" ref="V11">IF(F11&gt;LARGE($B11:$O11+$B$4:$O$4,2),0.01,"0")</f>
        <v>0</v>
      </c>
      <c r="W11" s="20" cm="1">
        <f t="array" ref="W11">IF(G11&gt;LARGE($B11:$O11+$B$4:$O$4,2),0.01,"0")</f>
        <v>0.01</v>
      </c>
      <c r="X11" s="20" t="str" cm="1">
        <f t="array" ref="X11">IF(H11&gt;LARGE($B11:$O11+$B$4:$O$4,2),0.01,"0")</f>
        <v>0</v>
      </c>
      <c r="Y11" s="20" t="str" cm="1">
        <f t="array" ref="Y11">IF(I11&gt;LARGE($B11:$O11+$B$4:$O$4,2),0.01,"0")</f>
        <v>0</v>
      </c>
      <c r="Z11" s="20" t="str" cm="1">
        <f t="array" ref="Z11">IF(J11&gt;LARGE($B11:$O11+$B$4:$O$4,2),0.01,"0")</f>
        <v>0</v>
      </c>
      <c r="AA11" s="20" t="str" cm="1">
        <f t="array" ref="AA11">IF(K11&gt;LARGE($B11:$O11+$B$4:$O$4,2),0.01,"0")</f>
        <v>0</v>
      </c>
      <c r="AB11" s="20" t="str" cm="1">
        <f t="array" ref="AB11">IF(L11&gt;LARGE($B11:$O11+$B$4:$O$4,2),0.01,"0")</f>
        <v>0</v>
      </c>
      <c r="AC11" s="20" t="str" cm="1">
        <f t="array" ref="AC11">IF(M11&gt;LARGE($B11:$O11+$B$4:$O$4,2),0.01,"0")</f>
        <v>0</v>
      </c>
      <c r="AD11" s="20" t="str" cm="1">
        <f t="array" ref="AD11">IF(N11&gt;LARGE($B11:$O11+$B$4:$O$4,2),0.01,"0")</f>
        <v>0</v>
      </c>
      <c r="AE11" s="136" t="str" cm="1">
        <f t="array" ref="AE11">IF(O11&gt;LARGE($B11:$O11+$B$4:$O$4,2),0.01,"0")</f>
        <v>0</v>
      </c>
      <c r="AG11" s="285">
        <v>8</v>
      </c>
      <c r="AH11" s="74">
        <f t="shared" si="3"/>
        <v>5</v>
      </c>
      <c r="AI11" s="74">
        <f t="shared" si="2"/>
        <v>3</v>
      </c>
      <c r="AJ11" s="74">
        <f t="shared" si="2"/>
        <v>3</v>
      </c>
      <c r="AK11" s="74">
        <f t="shared" si="2"/>
        <v>0</v>
      </c>
      <c r="AL11" s="74">
        <f t="shared" si="2"/>
        <v>3</v>
      </c>
      <c r="AM11" s="74">
        <f t="shared" si="2"/>
        <v>6</v>
      </c>
      <c r="AN11" s="74">
        <f t="shared" si="2"/>
        <v>0</v>
      </c>
      <c r="AO11" s="74">
        <f t="shared" si="2"/>
        <v>-1</v>
      </c>
      <c r="AP11" s="74">
        <f t="shared" si="2"/>
        <v>1</v>
      </c>
      <c r="AQ11" s="74">
        <f t="shared" si="2"/>
        <v>-1</v>
      </c>
      <c r="AR11" s="74">
        <f t="shared" si="2"/>
        <v>2</v>
      </c>
      <c r="AS11" s="74">
        <f t="shared" si="2"/>
        <v>2</v>
      </c>
      <c r="AT11" s="74">
        <f t="shared" si="2"/>
        <v>1</v>
      </c>
      <c r="AU11" s="286">
        <f t="shared" si="2"/>
        <v>-1</v>
      </c>
    </row>
    <row r="12" spans="1:48" ht="18.75" x14ac:dyDescent="0.3">
      <c r="A12" s="204" t="s">
        <v>49</v>
      </c>
      <c r="B12" s="295">
        <v>5.01</v>
      </c>
      <c r="C12" s="296">
        <v>9.01</v>
      </c>
      <c r="D12" s="296">
        <v>11</v>
      </c>
      <c r="E12" s="296">
        <v>4.01</v>
      </c>
      <c r="F12" s="296">
        <v>3</v>
      </c>
      <c r="G12" s="296">
        <v>10.01</v>
      </c>
      <c r="H12" s="297">
        <v>2.02</v>
      </c>
      <c r="I12" s="298">
        <v>-1</v>
      </c>
      <c r="J12" s="299">
        <v>6</v>
      </c>
      <c r="K12" s="299">
        <v>0.02</v>
      </c>
      <c r="L12" s="299">
        <v>7.01</v>
      </c>
      <c r="M12" s="299">
        <v>8.01</v>
      </c>
      <c r="N12" s="299">
        <v>1</v>
      </c>
      <c r="O12" s="300">
        <v>-1</v>
      </c>
      <c r="P12" s="278">
        <f t="shared" si="4"/>
        <v>12</v>
      </c>
      <c r="Q12" s="351">
        <v>44159.604166666664</v>
      </c>
      <c r="R12" s="20" t="str" cm="1">
        <f t="array" ref="R12">IF(B12&gt;LARGE($B12:$O12+$B$4:$O$4,2),0.01,"0")</f>
        <v>0</v>
      </c>
      <c r="S12" s="20" t="str" cm="1">
        <f t="array" ref="S12">IF(C12&gt;LARGE($B12:$O12+$B$4:$O$4,2),0.01,"0")</f>
        <v>0</v>
      </c>
      <c r="T12" s="20" cm="1">
        <f t="array" ref="T12">IF(D12&gt;LARGE($B12:$O12+$B$4:$O$4,2),0.01,"0")</f>
        <v>0.01</v>
      </c>
      <c r="U12" s="20" t="str" cm="1">
        <f t="array" ref="U12">IF(E12&gt;LARGE($B12:$O12+$B$4:$O$4,2),0.01,"0")</f>
        <v>0</v>
      </c>
      <c r="V12" s="20" t="str" cm="1">
        <f t="array" ref="V12">IF(F12&gt;LARGE($B12:$O12+$B$4:$O$4,2),0.01,"0")</f>
        <v>0</v>
      </c>
      <c r="W12" s="20" t="str" cm="1">
        <f t="array" ref="W12">IF(G12&gt;LARGE($B12:$O12+$B$4:$O$4,2),0.01,"0")</f>
        <v>0</v>
      </c>
      <c r="X12" s="20" t="str" cm="1">
        <f t="array" ref="X12">IF(H12&gt;LARGE($B12:$O12+$B$4:$O$4,2),0.01,"0")</f>
        <v>0</v>
      </c>
      <c r="Y12" s="20" t="str" cm="1">
        <f t="array" ref="Y12">IF(I12&gt;LARGE($B12:$O12+$B$4:$O$4,2),0.01,"0")</f>
        <v>0</v>
      </c>
      <c r="Z12" s="20" t="str" cm="1">
        <f t="array" ref="Z12">IF(J12&gt;LARGE($B12:$O12+$B$4:$O$4,2),0.01,"0")</f>
        <v>0</v>
      </c>
      <c r="AA12" s="20" t="str" cm="1">
        <f t="array" ref="AA12">IF(K12&gt;LARGE($B12:$O12+$B$4:$O$4,2),0.01,"0")</f>
        <v>0</v>
      </c>
      <c r="AB12" s="20" t="str" cm="1">
        <f t="array" ref="AB12">IF(L12&gt;LARGE($B12:$O12+$B$4:$O$4,2),0.01,"0")</f>
        <v>0</v>
      </c>
      <c r="AC12" s="20" t="str" cm="1">
        <f t="array" ref="AC12">IF(M12&gt;LARGE($B12:$O12+$B$4:$O$4,2),0.01,"0")</f>
        <v>0</v>
      </c>
      <c r="AD12" s="20" t="str" cm="1">
        <f t="array" ref="AD12">IF(N12&gt;LARGE($B12:$O12+$B$4:$O$4,2),0.01,"0")</f>
        <v>0</v>
      </c>
      <c r="AE12" s="136" t="str" cm="1">
        <f t="array" ref="AE12">IF(O12&gt;LARGE($B12:$O12+$B$4:$O$4,2),0.01,"0")</f>
        <v>0</v>
      </c>
      <c r="AG12" s="285">
        <v>9</v>
      </c>
      <c r="AH12" s="74">
        <f t="shared" si="3"/>
        <v>5</v>
      </c>
      <c r="AI12" s="74">
        <f t="shared" si="2"/>
        <v>2</v>
      </c>
      <c r="AJ12" s="74">
        <f t="shared" si="2"/>
        <v>3</v>
      </c>
      <c r="AK12" s="74">
        <f t="shared" si="2"/>
        <v>-1</v>
      </c>
      <c r="AL12" s="74">
        <f t="shared" si="2"/>
        <v>3</v>
      </c>
      <c r="AM12" s="74">
        <f t="shared" si="2"/>
        <v>6</v>
      </c>
      <c r="AN12" s="74">
        <f t="shared" si="2"/>
        <v>-1</v>
      </c>
      <c r="AO12" s="74">
        <f t="shared" si="2"/>
        <v>-1</v>
      </c>
      <c r="AP12" s="74">
        <f t="shared" si="2"/>
        <v>-1</v>
      </c>
      <c r="AQ12" s="74">
        <f t="shared" si="2"/>
        <v>-1</v>
      </c>
      <c r="AR12" s="74">
        <f t="shared" si="2"/>
        <v>2</v>
      </c>
      <c r="AS12" s="74">
        <f t="shared" si="2"/>
        <v>2</v>
      </c>
      <c r="AT12" s="74">
        <f t="shared" si="2"/>
        <v>1</v>
      </c>
      <c r="AU12" s="286">
        <f t="shared" si="2"/>
        <v>-1</v>
      </c>
    </row>
    <row r="13" spans="1:48" ht="18.75" x14ac:dyDescent="0.3">
      <c r="A13" s="204" t="s">
        <v>50</v>
      </c>
      <c r="B13" s="301">
        <v>9.01</v>
      </c>
      <c r="C13" s="296">
        <v>6</v>
      </c>
      <c r="D13" s="296">
        <v>8</v>
      </c>
      <c r="E13" s="296">
        <v>1</v>
      </c>
      <c r="F13" s="296">
        <v>2.0099999999999998</v>
      </c>
      <c r="G13" s="296">
        <v>7</v>
      </c>
      <c r="H13" s="297">
        <v>-1</v>
      </c>
      <c r="I13" s="298">
        <v>-1</v>
      </c>
      <c r="J13" s="299">
        <v>5</v>
      </c>
      <c r="K13" s="299">
        <v>-1</v>
      </c>
      <c r="L13" s="299">
        <v>0</v>
      </c>
      <c r="M13" s="299">
        <v>3</v>
      </c>
      <c r="N13" s="299">
        <v>4</v>
      </c>
      <c r="O13" s="300">
        <v>-1</v>
      </c>
      <c r="P13" s="278">
        <f t="shared" si="4"/>
        <v>10</v>
      </c>
      <c r="Q13" s="351">
        <v>44165.583333333336</v>
      </c>
      <c r="R13" s="20" cm="1">
        <f t="array" ref="R13">IF(B13&gt;LARGE($B13:$O13+$B$4:$O$4,2),0.01,"0")</f>
        <v>0.01</v>
      </c>
      <c r="S13" s="20" t="str" cm="1">
        <f t="array" ref="S13">IF(C13&gt;LARGE($B13:$O13+$B$4:$O$4,2),0.01,"0")</f>
        <v>0</v>
      </c>
      <c r="T13" s="20" t="str" cm="1">
        <f t="array" ref="T13">IF(D13&gt;LARGE($B13:$O13+$B$4:$O$4,2),0.01,"0")</f>
        <v>0</v>
      </c>
      <c r="U13" s="20" t="str" cm="1">
        <f t="array" ref="U13">IF(E13&gt;LARGE($B13:$O13+$B$4:$O$4,2),0.01,"0")</f>
        <v>0</v>
      </c>
      <c r="V13" s="20" t="str" cm="1">
        <f t="array" ref="V13">IF(F13&gt;LARGE($B13:$O13+$B$4:$O$4,2),0.01,"0")</f>
        <v>0</v>
      </c>
      <c r="W13" s="20" t="str" cm="1">
        <f t="array" ref="W13">IF(G13&gt;LARGE($B13:$O13+$B$4:$O$4,2),0.01,"0")</f>
        <v>0</v>
      </c>
      <c r="X13" s="20" t="str" cm="1">
        <f t="array" ref="X13">IF(H13&gt;LARGE($B13:$O13+$B$4:$O$4,2),0.01,"0")</f>
        <v>0</v>
      </c>
      <c r="Y13" s="20" t="str" cm="1">
        <f t="array" ref="Y13">IF(I13&gt;LARGE($B13:$O13+$B$4:$O$4,2),0.01,"0")</f>
        <v>0</v>
      </c>
      <c r="Z13" s="20" t="str" cm="1">
        <f t="array" ref="Z13">IF(J13&gt;LARGE($B13:$O13+$B$4:$O$4,2),0.01,"0")</f>
        <v>0</v>
      </c>
      <c r="AA13" s="20" t="str" cm="1">
        <f t="array" ref="AA13">IF(K13&gt;LARGE($B13:$O13+$B$4:$O$4,2),0.01,"0")</f>
        <v>0</v>
      </c>
      <c r="AB13" s="20" t="str" cm="1">
        <f t="array" ref="AB13">IF(L13&gt;LARGE($B13:$O13+$B$4:$O$4,2),0.01,"0")</f>
        <v>0</v>
      </c>
      <c r="AC13" s="20" t="str" cm="1">
        <f t="array" ref="AC13">IF(M13&gt;LARGE($B13:$O13+$B$4:$O$4,2),0.01,"0")</f>
        <v>0</v>
      </c>
      <c r="AD13" s="20" t="str" cm="1">
        <f t="array" ref="AD13">IF(N13&gt;LARGE($B13:$O13+$B$4:$O$4,2),0.01,"0")</f>
        <v>0</v>
      </c>
      <c r="AE13" s="136" t="str" cm="1">
        <f t="array" ref="AE13">IF(O13&gt;LARGE($B13:$O13+$B$4:$O$4,2),0.01,"0")</f>
        <v>0</v>
      </c>
      <c r="AG13" s="285">
        <v>10</v>
      </c>
      <c r="AH13" s="74" t="b">
        <f t="shared" si="3"/>
        <v>0</v>
      </c>
      <c r="AI13" s="74" t="b">
        <f t="shared" si="2"/>
        <v>0</v>
      </c>
      <c r="AJ13" s="74" t="b">
        <f t="shared" si="2"/>
        <v>0</v>
      </c>
      <c r="AK13" s="74" t="b">
        <f t="shared" si="2"/>
        <v>0</v>
      </c>
      <c r="AL13" s="74" t="b">
        <f t="shared" si="2"/>
        <v>0</v>
      </c>
      <c r="AM13" s="74" t="b">
        <f t="shared" si="2"/>
        <v>0</v>
      </c>
      <c r="AN13" s="74" t="b">
        <f t="shared" si="2"/>
        <v>0</v>
      </c>
      <c r="AO13" s="74" t="b">
        <f t="shared" si="2"/>
        <v>0</v>
      </c>
      <c r="AP13" s="74" t="b">
        <f t="shared" si="2"/>
        <v>0</v>
      </c>
      <c r="AQ13" s="74" t="b">
        <f t="shared" si="2"/>
        <v>0</v>
      </c>
      <c r="AR13" s="74" t="b">
        <f t="shared" si="2"/>
        <v>0</v>
      </c>
      <c r="AS13" s="74" t="b">
        <f t="shared" si="2"/>
        <v>0</v>
      </c>
      <c r="AT13" s="74" t="b">
        <f t="shared" si="2"/>
        <v>0</v>
      </c>
      <c r="AU13" s="286" t="b">
        <f t="shared" si="2"/>
        <v>0</v>
      </c>
    </row>
    <row r="14" spans="1:48" ht="18.75" x14ac:dyDescent="0.3">
      <c r="A14" s="204" t="s">
        <v>51</v>
      </c>
      <c r="B14" s="301">
        <v>8</v>
      </c>
      <c r="C14" s="296">
        <v>4.01</v>
      </c>
      <c r="D14" s="296">
        <v>5</v>
      </c>
      <c r="E14" s="313">
        <v>-1</v>
      </c>
      <c r="F14" s="296">
        <v>0</v>
      </c>
      <c r="G14" s="296">
        <v>7.01</v>
      </c>
      <c r="H14" s="297">
        <v>-1</v>
      </c>
      <c r="I14" s="298">
        <v>-1</v>
      </c>
      <c r="J14" s="299">
        <v>2</v>
      </c>
      <c r="K14" s="299">
        <v>-1</v>
      </c>
      <c r="L14" s="299">
        <v>3</v>
      </c>
      <c r="M14" s="299">
        <v>1.01</v>
      </c>
      <c r="N14" s="299">
        <v>6</v>
      </c>
      <c r="O14" s="300">
        <v>-1</v>
      </c>
      <c r="P14" s="278">
        <f t="shared" si="4"/>
        <v>9</v>
      </c>
      <c r="Q14" s="351">
        <v>44165.625</v>
      </c>
      <c r="R14" s="20" cm="1">
        <f t="array" ref="R14">IF(B14&gt;LARGE($B14:$O14+$B$4:$O$4,2),0.01,"0")</f>
        <v>0.01</v>
      </c>
      <c r="S14" s="20" t="str" cm="1">
        <f t="array" ref="S14">IF(C14&gt;LARGE($B14:$O14+$B$4:$O$4,2),0.01,"0")</f>
        <v>0</v>
      </c>
      <c r="T14" s="20" t="str" cm="1">
        <f t="array" ref="T14">IF(D14&gt;LARGE($B14:$O14+$B$4:$O$4,2),0.01,"0")</f>
        <v>0</v>
      </c>
      <c r="U14" s="20" t="str" cm="1">
        <f t="array" ref="U14">IF(E14&gt;LARGE($B14:$O14+$B$4:$O$4,2),0.01,"0")</f>
        <v>0</v>
      </c>
      <c r="V14" s="20" t="str" cm="1">
        <f t="array" ref="V14">IF(F14&gt;LARGE($B14:$O14+$B$4:$O$4,2),0.01,"0")</f>
        <v>0</v>
      </c>
      <c r="W14" s="20" t="str" cm="1">
        <f t="array" ref="W14">IF(G14&gt;LARGE($B14:$O14+$B$4:$O$4,2),0.01,"0")</f>
        <v>0</v>
      </c>
      <c r="X14" s="20" t="str" cm="1">
        <f t="array" ref="X14">IF(H14&gt;LARGE($B14:$O14+$B$4:$O$4,2),0.01,"0")</f>
        <v>0</v>
      </c>
      <c r="Y14" s="20" t="str" cm="1">
        <f t="array" ref="Y14">IF(I14&gt;LARGE($B14:$O14+$B$4:$O$4,2),0.01,"0")</f>
        <v>0</v>
      </c>
      <c r="Z14" s="20" t="str" cm="1">
        <f t="array" ref="Z14">IF(J14&gt;LARGE($B14:$O14+$B$4:$O$4,2),0.01,"0")</f>
        <v>0</v>
      </c>
      <c r="AA14" s="20" t="str" cm="1">
        <f t="array" ref="AA14">IF(K14&gt;LARGE($B14:$O14+$B$4:$O$4,2),0.01,"0")</f>
        <v>0</v>
      </c>
      <c r="AB14" s="20" t="str" cm="1">
        <f t="array" ref="AB14">IF(L14&gt;LARGE($B14:$O14+$B$4:$O$4,2),0.01,"0")</f>
        <v>0</v>
      </c>
      <c r="AC14" s="20" t="str" cm="1">
        <f t="array" ref="AC14">IF(M14&gt;LARGE($B14:$O14+$B$4:$O$4,2),0.01,"0")</f>
        <v>0</v>
      </c>
      <c r="AD14" s="20" t="str" cm="1">
        <f t="array" ref="AD14">IF(N14&gt;LARGE($B14:$O14+$B$4:$O$4,2),0.01,"0")</f>
        <v>0</v>
      </c>
      <c r="AE14" s="136" t="str" cm="1">
        <f t="array" ref="AE14">IF(O14&gt;LARGE($B14:$O14+$B$4:$O$4,2),0.01,"0")</f>
        <v>0</v>
      </c>
      <c r="AG14" s="285">
        <v>11</v>
      </c>
      <c r="AH14" s="74" t="b">
        <f t="shared" si="3"/>
        <v>0</v>
      </c>
      <c r="AI14" s="74" t="b">
        <f t="shared" si="2"/>
        <v>0</v>
      </c>
      <c r="AJ14" s="74" t="b">
        <f t="shared" si="2"/>
        <v>0</v>
      </c>
      <c r="AK14" s="74" t="b">
        <f t="shared" si="2"/>
        <v>0</v>
      </c>
      <c r="AL14" s="74" t="b">
        <f t="shared" si="2"/>
        <v>0</v>
      </c>
      <c r="AM14" s="74" t="b">
        <f t="shared" si="2"/>
        <v>0</v>
      </c>
      <c r="AN14" s="74" t="b">
        <f t="shared" si="2"/>
        <v>0</v>
      </c>
      <c r="AO14" s="74" t="b">
        <f t="shared" si="2"/>
        <v>0</v>
      </c>
      <c r="AP14" s="74" t="b">
        <f t="shared" si="2"/>
        <v>0</v>
      </c>
      <c r="AQ14" s="74" t="b">
        <f t="shared" si="2"/>
        <v>0</v>
      </c>
      <c r="AR14" s="74" t="b">
        <f t="shared" si="2"/>
        <v>0</v>
      </c>
      <c r="AS14" s="74" t="b">
        <f t="shared" si="2"/>
        <v>0</v>
      </c>
      <c r="AT14" s="74" t="b">
        <f t="shared" si="2"/>
        <v>0</v>
      </c>
      <c r="AU14" s="286" t="b">
        <f t="shared" si="2"/>
        <v>0</v>
      </c>
    </row>
    <row r="15" spans="1:48" ht="18.75" x14ac:dyDescent="0.3">
      <c r="A15" s="258" t="s">
        <v>52</v>
      </c>
      <c r="B15" s="295">
        <v>9.02</v>
      </c>
      <c r="C15" s="296">
        <v>7</v>
      </c>
      <c r="D15" s="311">
        <v>5.01</v>
      </c>
      <c r="E15" s="315">
        <v>4.0199999999999996</v>
      </c>
      <c r="F15" s="312">
        <v>3.01</v>
      </c>
      <c r="G15" s="296">
        <v>6.01</v>
      </c>
      <c r="H15" s="297">
        <v>0</v>
      </c>
      <c r="I15" s="298">
        <v>-1</v>
      </c>
      <c r="J15" s="299">
        <v>-1</v>
      </c>
      <c r="K15" s="299">
        <v>-1</v>
      </c>
      <c r="L15" s="299">
        <v>2.0099999999999998</v>
      </c>
      <c r="M15" s="299">
        <v>8.02</v>
      </c>
      <c r="N15" s="302">
        <v>1.01</v>
      </c>
      <c r="O15" s="303">
        <v>-1</v>
      </c>
      <c r="P15" s="278">
        <f t="shared" si="4"/>
        <v>10</v>
      </c>
      <c r="Q15" s="351">
        <v>44173.729166666664</v>
      </c>
      <c r="R15" s="20" cm="1">
        <f t="array" ref="R15">IF(B15&gt;LARGE($B15:$O15+$B$4:$O$4,2),0.01,"0")</f>
        <v>0.01</v>
      </c>
      <c r="S15" s="20" t="str" cm="1">
        <f t="array" ref="S15">IF(C15&gt;LARGE($B15:$O15+$B$4:$O$4,2),0.01,"0")</f>
        <v>0</v>
      </c>
      <c r="T15" s="20" t="str" cm="1">
        <f t="array" ref="T15">IF(D15&gt;LARGE($B15:$O15+$B$4:$O$4,2),0.01,"0")</f>
        <v>0</v>
      </c>
      <c r="U15" s="20" t="str" cm="1">
        <f t="array" ref="U15">IF(E15&gt;LARGE($B15:$O15+$B$4:$O$4,2),0.01,"0")</f>
        <v>0</v>
      </c>
      <c r="V15" s="20" t="str" cm="1">
        <f t="array" ref="V15">IF(F15&gt;LARGE($B15:$O15+$B$4:$O$4,2),0.01,"0")</f>
        <v>0</v>
      </c>
      <c r="W15" s="20" t="str" cm="1">
        <f t="array" ref="W15">IF(G15&gt;LARGE($B15:$O15+$B$4:$O$4,2),0.01,"0")</f>
        <v>0</v>
      </c>
      <c r="X15" s="20" t="str" cm="1">
        <f t="array" ref="X15">IF(H15&gt;LARGE($B15:$O15+$B$4:$O$4,2),0.01,"0")</f>
        <v>0</v>
      </c>
      <c r="Y15" s="20" t="str" cm="1">
        <f t="array" ref="Y15">IF(I15&gt;LARGE($B15:$O15+$B$4:$O$4,2),0.01,"0")</f>
        <v>0</v>
      </c>
      <c r="Z15" s="20" t="str" cm="1">
        <f t="array" ref="Z15">IF(J15&gt;LARGE($B15:$O15+$B$4:$O$4,2),0.01,"0")</f>
        <v>0</v>
      </c>
      <c r="AA15" s="20" t="str" cm="1">
        <f t="array" ref="AA15">IF(K15&gt;LARGE($B15:$O15+$B$4:$O$4,2),0.01,"0")</f>
        <v>0</v>
      </c>
      <c r="AB15" s="20" t="str" cm="1">
        <f t="array" ref="AB15">IF(L15&gt;LARGE($B15:$O15+$B$4:$O$4,2),0.01,"0")</f>
        <v>0</v>
      </c>
      <c r="AC15" s="20" t="str" cm="1">
        <f t="array" ref="AC15">IF(M15&gt;LARGE($B15:$O15+$B$4:$O$4,2),0.01,"0")</f>
        <v>0</v>
      </c>
      <c r="AD15" s="20" t="str" cm="1">
        <f t="array" ref="AD15">IF(N15&gt;LARGE($B15:$O15+$B$4:$O$4,2),0.01,"0")</f>
        <v>0</v>
      </c>
      <c r="AE15" s="136" t="str" cm="1">
        <f t="array" ref="AE15">IF(O15&gt;LARGE($B15:$O15+$B$4:$O$4,2),0.01,"0")</f>
        <v>0</v>
      </c>
      <c r="AG15" s="285">
        <v>12</v>
      </c>
      <c r="AH15" s="74" t="b">
        <f t="shared" si="3"/>
        <v>0</v>
      </c>
      <c r="AI15" s="74" t="b">
        <f t="shared" si="2"/>
        <v>0</v>
      </c>
      <c r="AJ15" s="74" t="b">
        <f t="shared" si="2"/>
        <v>0</v>
      </c>
      <c r="AK15" s="74" t="b">
        <f t="shared" si="2"/>
        <v>0</v>
      </c>
      <c r="AL15" s="74" t="b">
        <f t="shared" si="2"/>
        <v>0</v>
      </c>
      <c r="AM15" s="74" t="b">
        <f t="shared" si="2"/>
        <v>0</v>
      </c>
      <c r="AN15" s="74" t="b">
        <f t="shared" si="2"/>
        <v>0</v>
      </c>
      <c r="AO15" s="74" t="b">
        <f t="shared" si="2"/>
        <v>0</v>
      </c>
      <c r="AP15" s="74" t="b">
        <f t="shared" si="2"/>
        <v>0</v>
      </c>
      <c r="AQ15" s="74" t="b">
        <f t="shared" si="2"/>
        <v>0</v>
      </c>
      <c r="AR15" s="74" t="b">
        <f t="shared" si="2"/>
        <v>0</v>
      </c>
      <c r="AS15" s="74" t="b">
        <f t="shared" si="2"/>
        <v>0</v>
      </c>
      <c r="AT15" s="74" t="b">
        <f t="shared" si="2"/>
        <v>0</v>
      </c>
      <c r="AU15" s="286" t="b">
        <f t="shared" si="2"/>
        <v>0</v>
      </c>
    </row>
    <row r="16" spans="1:48" ht="18.75" x14ac:dyDescent="0.3">
      <c r="A16" s="204" t="s">
        <v>53</v>
      </c>
      <c r="B16" s="295">
        <v>1</v>
      </c>
      <c r="C16" s="296">
        <v>6.01</v>
      </c>
      <c r="D16" s="296">
        <v>3.02</v>
      </c>
      <c r="E16" s="314">
        <v>0</v>
      </c>
      <c r="F16" s="296">
        <v>7</v>
      </c>
      <c r="G16" s="296">
        <v>5.01</v>
      </c>
      <c r="H16" s="296">
        <v>-1</v>
      </c>
      <c r="I16" s="299">
        <v>-1</v>
      </c>
      <c r="J16" s="299">
        <v>-1</v>
      </c>
      <c r="K16" s="299">
        <v>-1</v>
      </c>
      <c r="L16" s="299">
        <v>4</v>
      </c>
      <c r="M16" s="299">
        <v>2.0099999999999998</v>
      </c>
      <c r="N16" s="299">
        <v>8.01</v>
      </c>
      <c r="O16" s="300">
        <v>-1</v>
      </c>
      <c r="P16" s="343">
        <f t="shared" si="4"/>
        <v>9</v>
      </c>
      <c r="Q16" s="351">
        <v>44180.541666666664</v>
      </c>
      <c r="R16" s="20" t="str" cm="1">
        <f t="array" ref="R16">IF(B16&gt;LARGE($B16:$O16+$B$4:$O$4,2),0.01,"0")</f>
        <v>0</v>
      </c>
      <c r="S16" s="20" t="str" cm="1">
        <f t="array" ref="S16">IF(C16&gt;LARGE($B16:$O16+$B$4:$O$4,2),0.01,"0")</f>
        <v>0</v>
      </c>
      <c r="T16" s="20" t="str" cm="1">
        <f t="array" ref="T16">IF(D16&gt;LARGE($B16:$O16+$B$4:$O$4,2),0.01,"0")</f>
        <v>0</v>
      </c>
      <c r="U16" s="20" t="str" cm="1">
        <f t="array" ref="U16">IF(E16&gt;LARGE($B16:$O16+$B$4:$O$4,2),0.01,"0")</f>
        <v>0</v>
      </c>
      <c r="V16" s="20" t="str" cm="1">
        <f t="array" ref="V16">IF(F16&gt;LARGE($B16:$O16+$B$4:$O$4,2),0.01,"0")</f>
        <v>0</v>
      </c>
      <c r="W16" s="20" t="str" cm="1">
        <f t="array" ref="W16">IF(G16&gt;LARGE($B16:$O16+$B$4:$O$4,2),0.01,"0")</f>
        <v>0</v>
      </c>
      <c r="X16" s="20" t="str" cm="1">
        <f t="array" ref="X16">IF(H16&gt;LARGE($B16:$O16+$B$4:$O$4,2),0.01,"0")</f>
        <v>0</v>
      </c>
      <c r="Y16" s="20" t="str" cm="1">
        <f t="array" ref="Y16">IF(I16&gt;LARGE($B16:$O16+$B$4:$O$4,2),0.01,"0")</f>
        <v>0</v>
      </c>
      <c r="Z16" s="20" t="str" cm="1">
        <f t="array" ref="Z16">IF(J16&gt;LARGE($B16:$O16+$B$4:$O$4,2),0.01,"0")</f>
        <v>0</v>
      </c>
      <c r="AA16" s="20" t="str" cm="1">
        <f t="array" ref="AA16">IF(K16&gt;LARGE($B16:$O16+$B$4:$O$4,2),0.01,"0")</f>
        <v>0</v>
      </c>
      <c r="AB16" s="20" t="str" cm="1">
        <f t="array" ref="AB16">IF(L16&gt;LARGE($B16:$O16+$B$4:$O$4,2),0.01,"0")</f>
        <v>0</v>
      </c>
      <c r="AC16" s="20" t="str" cm="1">
        <f t="array" ref="AC16">IF(M16&gt;LARGE($B16:$O16+$B$4:$O$4,2),0.01,"0")</f>
        <v>0</v>
      </c>
      <c r="AD16" s="20" cm="1">
        <f t="array" ref="AD16">IF(N16&gt;LARGE($B16:$O16+$B$4:$O$4,2),0.01,"0")</f>
        <v>0.01</v>
      </c>
      <c r="AE16" s="136" t="str" cm="1">
        <f t="array" ref="AE16">IF(O16&gt;LARGE($B16:$O16+$B$4:$O$4,2),0.01,"0")</f>
        <v>0</v>
      </c>
      <c r="AG16" s="285">
        <v>13</v>
      </c>
      <c r="AH16" s="74" t="b">
        <f t="shared" si="3"/>
        <v>0</v>
      </c>
      <c r="AI16" s="74" t="b">
        <f t="shared" si="2"/>
        <v>0</v>
      </c>
      <c r="AJ16" s="74" t="b">
        <f t="shared" si="2"/>
        <v>0</v>
      </c>
      <c r="AK16" s="74" t="b">
        <f t="shared" si="2"/>
        <v>0</v>
      </c>
      <c r="AL16" s="74" t="b">
        <f t="shared" si="2"/>
        <v>0</v>
      </c>
      <c r="AM16" s="74" t="b">
        <f t="shared" si="2"/>
        <v>0</v>
      </c>
      <c r="AN16" s="74" t="b">
        <f t="shared" si="2"/>
        <v>0</v>
      </c>
      <c r="AO16" s="74" t="b">
        <f t="shared" si="2"/>
        <v>0</v>
      </c>
      <c r="AP16" s="74" t="b">
        <f t="shared" si="2"/>
        <v>0</v>
      </c>
      <c r="AQ16" s="74" t="b">
        <f t="shared" si="2"/>
        <v>0</v>
      </c>
      <c r="AR16" s="74" t="b">
        <f t="shared" si="2"/>
        <v>0</v>
      </c>
      <c r="AS16" s="74" t="b">
        <f t="shared" si="2"/>
        <v>0</v>
      </c>
      <c r="AT16" s="74" t="b">
        <f t="shared" si="2"/>
        <v>0</v>
      </c>
      <c r="AU16" s="286" t="b">
        <f t="shared" si="2"/>
        <v>0</v>
      </c>
    </row>
    <row r="17" spans="1:48" ht="18.75" x14ac:dyDescent="0.3">
      <c r="A17" s="204"/>
      <c r="B17" s="295"/>
      <c r="C17" s="296"/>
      <c r="D17" s="296"/>
      <c r="E17" s="296"/>
      <c r="F17" s="296"/>
      <c r="G17" s="296"/>
      <c r="H17" s="296"/>
      <c r="I17" s="299"/>
      <c r="J17" s="299"/>
      <c r="K17" s="299"/>
      <c r="L17" s="299"/>
      <c r="M17" s="299"/>
      <c r="N17" s="299"/>
      <c r="O17" s="300"/>
      <c r="P17" s="343" t="str">
        <f t="shared" si="4"/>
        <v/>
      </c>
      <c r="Q17" s="272"/>
      <c r="R17" s="20" t="str" cm="1">
        <f t="array" ref="R17">IF(B17&gt;LARGE($B17:$O17+$B$4:$O$4,2),0.01,"0")</f>
        <v>0</v>
      </c>
      <c r="S17" s="20" t="str" cm="1">
        <f t="array" ref="S17">IF(C17&gt;LARGE($B17:$O17+$B$4:$O$4,2),0.01,"0")</f>
        <v>0</v>
      </c>
      <c r="T17" s="20" t="str" cm="1">
        <f t="array" ref="T17">IF(D17&gt;LARGE($B17:$O17+$B$4:$O$4,2),0.01,"0")</f>
        <v>0</v>
      </c>
      <c r="U17" s="20" t="str" cm="1">
        <f t="array" ref="U17">IF(E17&gt;LARGE($B17:$O17+$B$4:$O$4,2),0.01,"0")</f>
        <v>0</v>
      </c>
      <c r="V17" s="20" t="str" cm="1">
        <f t="array" ref="V17">IF(F17&gt;LARGE($B17:$O17+$B$4:$O$4,2),0.01,"0")</f>
        <v>0</v>
      </c>
      <c r="W17" s="20" t="str" cm="1">
        <f t="array" ref="W17">IF(G17&gt;LARGE($B17:$O17+$B$4:$O$4,2),0.01,"0")</f>
        <v>0</v>
      </c>
      <c r="X17" s="20" t="str" cm="1">
        <f t="array" ref="X17">IF(H17&gt;LARGE($B17:$O17+$B$4:$O$4,2),0.01,"0")</f>
        <v>0</v>
      </c>
      <c r="Y17" s="20" t="str" cm="1">
        <f t="array" ref="Y17">IF(I17&gt;LARGE($B17:$O17+$B$4:$O$4,2),0.01,"0")</f>
        <v>0</v>
      </c>
      <c r="Z17" s="20" t="str" cm="1">
        <f t="array" ref="Z17">IF(J17&gt;LARGE($B17:$O17+$B$4:$O$4,2),0.01,"0")</f>
        <v>0</v>
      </c>
      <c r="AA17" s="20" t="str" cm="1">
        <f t="array" ref="AA17">IF(K17&gt;LARGE($B17:$O17+$B$4:$O$4,2),0.01,"0")</f>
        <v>0</v>
      </c>
      <c r="AB17" s="20" t="str" cm="1">
        <f t="array" ref="AB17">IF(L17&gt;LARGE($B17:$O17+$B$4:$O$4,2),0.01,"0")</f>
        <v>0</v>
      </c>
      <c r="AC17" s="20" t="str" cm="1">
        <f t="array" ref="AC17">IF(M17&gt;LARGE($B17:$O17+$B$4:$O$4,2),0.01,"0")</f>
        <v>0</v>
      </c>
      <c r="AD17" s="20" t="str" cm="1">
        <f t="array" ref="AD17">IF(N17&gt;LARGE($B17:$O17+$B$4:$O$4,2),0.01,"0")</f>
        <v>0</v>
      </c>
      <c r="AE17" s="136" t="str" cm="1">
        <f t="array" ref="AE17">IF(O17&gt;LARGE($B17:$O17+$B$4:$O$4,2),0.01,"0")</f>
        <v>0</v>
      </c>
      <c r="AG17" s="285">
        <v>14</v>
      </c>
      <c r="AH17" s="74" t="b">
        <f t="shared" si="3"/>
        <v>0</v>
      </c>
      <c r="AI17" s="74" t="b">
        <f t="shared" si="2"/>
        <v>0</v>
      </c>
      <c r="AJ17" s="74" t="b">
        <f t="shared" si="2"/>
        <v>0</v>
      </c>
      <c r="AK17" s="74" t="b">
        <f t="shared" si="2"/>
        <v>0</v>
      </c>
      <c r="AL17" s="74" t="b">
        <f t="shared" si="2"/>
        <v>0</v>
      </c>
      <c r="AM17" s="74" t="b">
        <f t="shared" si="2"/>
        <v>0</v>
      </c>
      <c r="AN17" s="74" t="b">
        <f t="shared" si="2"/>
        <v>0</v>
      </c>
      <c r="AO17" s="74" t="b">
        <f t="shared" si="2"/>
        <v>0</v>
      </c>
      <c r="AP17" s="74" t="b">
        <f t="shared" si="2"/>
        <v>0</v>
      </c>
      <c r="AQ17" s="74" t="b">
        <f t="shared" si="2"/>
        <v>0</v>
      </c>
      <c r="AR17" s="74" t="b">
        <f t="shared" si="2"/>
        <v>0</v>
      </c>
      <c r="AS17" s="74" t="b">
        <f t="shared" si="2"/>
        <v>0</v>
      </c>
      <c r="AT17" s="74" t="b">
        <f t="shared" si="2"/>
        <v>0</v>
      </c>
      <c r="AU17" s="286" t="b">
        <f t="shared" si="2"/>
        <v>0</v>
      </c>
    </row>
    <row r="18" spans="1:48" ht="18.75" x14ac:dyDescent="0.3">
      <c r="A18" s="204"/>
      <c r="B18" s="295"/>
      <c r="C18" s="296"/>
      <c r="D18" s="296"/>
      <c r="E18" s="296"/>
      <c r="F18" s="296"/>
      <c r="G18" s="296"/>
      <c r="H18" s="297"/>
      <c r="I18" s="298"/>
      <c r="J18" s="299"/>
      <c r="K18" s="299"/>
      <c r="L18" s="299"/>
      <c r="M18" s="299"/>
      <c r="N18" s="299"/>
      <c r="O18" s="300"/>
      <c r="P18" s="278" t="str">
        <f t="shared" si="4"/>
        <v/>
      </c>
      <c r="Q18" s="271"/>
      <c r="R18" s="20" t="str" cm="1">
        <f t="array" ref="R18">IF(B18&gt;LARGE($B18:$O18+$B$4:$O$4,2),0.01,"0")</f>
        <v>0</v>
      </c>
      <c r="S18" s="20" t="str" cm="1">
        <f t="array" ref="S18">IF(C18&gt;LARGE($B18:$O18+$B$4:$O$4,2),0.01,"0")</f>
        <v>0</v>
      </c>
      <c r="T18" s="20" t="str" cm="1">
        <f t="array" ref="T18">IF(D18&gt;LARGE($B18:$O18+$B$4:$O$4,2),0.01,"0")</f>
        <v>0</v>
      </c>
      <c r="U18" s="20" t="str" cm="1">
        <f t="array" ref="U18">IF(E18&gt;LARGE($B18:$O18+$B$4:$O$4,2),0.01,"0")</f>
        <v>0</v>
      </c>
      <c r="V18" s="20" t="str" cm="1">
        <f t="array" ref="V18">IF(F18&gt;LARGE($B18:$O18+$B$4:$O$4,2),0.01,"0")</f>
        <v>0</v>
      </c>
      <c r="W18" s="20" t="str" cm="1">
        <f t="array" ref="W18">IF(G18&gt;LARGE($B18:$O18+$B$4:$O$4,2),0.01,"0")</f>
        <v>0</v>
      </c>
      <c r="X18" s="20" t="str" cm="1">
        <f t="array" ref="X18">IF(H18&gt;LARGE($B18:$O18+$B$4:$O$4,2),0.01,"0")</f>
        <v>0</v>
      </c>
      <c r="Y18" s="20" t="str" cm="1">
        <f t="array" ref="Y18">IF(I18&gt;LARGE($B18:$O18+$B$4:$O$4,2),0.01,"0")</f>
        <v>0</v>
      </c>
      <c r="Z18" s="20" t="str" cm="1">
        <f t="array" ref="Z18">IF(J18&gt;LARGE($B18:$O18+$B$4:$O$4,2),0.01,"0")</f>
        <v>0</v>
      </c>
      <c r="AA18" s="20" t="str" cm="1">
        <f t="array" ref="AA18">IF(K18&gt;LARGE($B18:$O18+$B$4:$O$4,2),0.01,"0")</f>
        <v>0</v>
      </c>
      <c r="AB18" s="20" t="str" cm="1">
        <f t="array" ref="AB18">IF(L18&gt;LARGE($B18:$O18+$B$4:$O$4,2),0.01,"0")</f>
        <v>0</v>
      </c>
      <c r="AC18" s="20" t="str" cm="1">
        <f t="array" ref="AC18">IF(M18&gt;LARGE($B18:$O18+$B$4:$O$4,2),0.01,"0")</f>
        <v>0</v>
      </c>
      <c r="AD18" s="20" t="str" cm="1">
        <f t="array" ref="AD18">IF(N18&gt;LARGE($B18:$O18+$B$4:$O$4,2),0.01,"0")</f>
        <v>0</v>
      </c>
      <c r="AE18" s="136" t="str" cm="1">
        <f t="array" ref="AE18">IF(O18&gt;LARGE($B18:$O18+$B$4:$O$4,2),0.01,"0")</f>
        <v>0</v>
      </c>
      <c r="AG18" s="285">
        <v>15</v>
      </c>
      <c r="AH18" s="74" t="b">
        <f t="shared" si="3"/>
        <v>0</v>
      </c>
      <c r="AI18" s="74" t="b">
        <f t="shared" si="2"/>
        <v>0</v>
      </c>
      <c r="AJ18" s="74" t="b">
        <f t="shared" si="2"/>
        <v>0</v>
      </c>
      <c r="AK18" s="74" t="b">
        <f t="shared" si="2"/>
        <v>0</v>
      </c>
      <c r="AL18" s="74" t="b">
        <f t="shared" si="2"/>
        <v>0</v>
      </c>
      <c r="AM18" s="74" t="b">
        <f t="shared" si="2"/>
        <v>0</v>
      </c>
      <c r="AN18" s="74" t="b">
        <f t="shared" si="2"/>
        <v>0</v>
      </c>
      <c r="AO18" s="74" t="b">
        <f t="shared" si="2"/>
        <v>0</v>
      </c>
      <c r="AP18" s="74" t="b">
        <f t="shared" si="2"/>
        <v>0</v>
      </c>
      <c r="AQ18" s="74" t="b">
        <f t="shared" si="2"/>
        <v>0</v>
      </c>
      <c r="AR18" s="74" t="b">
        <f t="shared" si="2"/>
        <v>0</v>
      </c>
      <c r="AS18" s="74" t="b">
        <f t="shared" si="2"/>
        <v>0</v>
      </c>
      <c r="AT18" s="74" t="b">
        <f t="shared" si="2"/>
        <v>0</v>
      </c>
      <c r="AU18" s="286" t="b">
        <f t="shared" si="2"/>
        <v>0</v>
      </c>
    </row>
    <row r="19" spans="1:48" ht="18.75" x14ac:dyDescent="0.3">
      <c r="A19" s="204"/>
      <c r="B19" s="295"/>
      <c r="C19" s="296"/>
      <c r="D19" s="296"/>
      <c r="E19" s="296"/>
      <c r="F19" s="296"/>
      <c r="G19" s="296"/>
      <c r="H19" s="297"/>
      <c r="I19" s="298"/>
      <c r="J19" s="299"/>
      <c r="K19" s="299"/>
      <c r="L19" s="299"/>
      <c r="M19" s="299"/>
      <c r="N19" s="299"/>
      <c r="O19" s="300"/>
      <c r="P19" s="278" t="str">
        <f t="shared" si="4"/>
        <v/>
      </c>
      <c r="Q19" s="271"/>
      <c r="R19" s="20" t="str" cm="1">
        <f t="array" ref="R19">IF(B19&gt;LARGE($B19:$O19+$B$4:$O$4,2),0.01,"0")</f>
        <v>0</v>
      </c>
      <c r="S19" s="20" t="str" cm="1">
        <f t="array" ref="S19">IF(C19&gt;LARGE($B19:$O19+$B$4:$O$4,2),0.01,"0")</f>
        <v>0</v>
      </c>
      <c r="T19" s="20" t="str" cm="1">
        <f t="array" ref="T19">IF(D19&gt;LARGE($B19:$O19+$B$4:$O$4,2),0.01,"0")</f>
        <v>0</v>
      </c>
      <c r="U19" s="20" t="str" cm="1">
        <f t="array" ref="U19">IF(E19&gt;LARGE($B19:$O19+$B$4:$O$4,2),0.01,"0")</f>
        <v>0</v>
      </c>
      <c r="V19" s="20" t="str" cm="1">
        <f t="array" ref="V19">IF(F19&gt;LARGE($B19:$O19+$B$4:$O$4,2),0.01,"0")</f>
        <v>0</v>
      </c>
      <c r="W19" s="20" t="str" cm="1">
        <f t="array" ref="W19">IF(G19&gt;LARGE($B19:$O19+$B$4:$O$4,2),0.01,"0")</f>
        <v>0</v>
      </c>
      <c r="X19" s="20" t="str" cm="1">
        <f t="array" ref="X19">IF(H19&gt;LARGE($B19:$O19+$B$4:$O$4,2),0.01,"0")</f>
        <v>0</v>
      </c>
      <c r="Y19" s="20" t="str" cm="1">
        <f t="array" ref="Y19">IF(I19&gt;LARGE($B19:$O19+$B$4:$O$4,2),0.01,"0")</f>
        <v>0</v>
      </c>
      <c r="Z19" s="20" t="str" cm="1">
        <f t="array" ref="Z19">IF(J19&gt;LARGE($B19:$O19+$B$4:$O$4,2),0.01,"0")</f>
        <v>0</v>
      </c>
      <c r="AA19" s="20" t="str" cm="1">
        <f t="array" ref="AA19">IF(K19&gt;LARGE($B19:$O19+$B$4:$O$4,2),0.01,"0")</f>
        <v>0</v>
      </c>
      <c r="AB19" s="20" t="str" cm="1">
        <f t="array" ref="AB19">IF(L19&gt;LARGE($B19:$O19+$B$4:$O$4,2),0.01,"0")</f>
        <v>0</v>
      </c>
      <c r="AC19" s="20" t="str" cm="1">
        <f t="array" ref="AC19">IF(M19&gt;LARGE($B19:$O19+$B$4:$O$4,2),0.01,"0")</f>
        <v>0</v>
      </c>
      <c r="AD19" s="20" t="str" cm="1">
        <f t="array" ref="AD19">IF(N19&gt;LARGE($B19:$O19+$B$4:$O$4,2),0.01,"0")</f>
        <v>0</v>
      </c>
      <c r="AE19" s="136" t="str" cm="1">
        <f t="array" ref="AE19">IF(O19&gt;LARGE($B19:$O19+$B$4:$O$4,2),0.01,"0")</f>
        <v>0</v>
      </c>
      <c r="AG19" s="285">
        <v>16</v>
      </c>
      <c r="AH19" s="74" t="b">
        <f t="shared" si="3"/>
        <v>0</v>
      </c>
      <c r="AI19" s="74" t="b">
        <f t="shared" si="2"/>
        <v>0</v>
      </c>
      <c r="AJ19" s="74" t="b">
        <f t="shared" si="2"/>
        <v>0</v>
      </c>
      <c r="AK19" s="74" t="b">
        <f t="shared" si="2"/>
        <v>0</v>
      </c>
      <c r="AL19" s="74" t="b">
        <f t="shared" si="2"/>
        <v>0</v>
      </c>
      <c r="AM19" s="74" t="b">
        <f t="shared" si="2"/>
        <v>0</v>
      </c>
      <c r="AN19" s="74" t="b">
        <f t="shared" si="2"/>
        <v>0</v>
      </c>
      <c r="AO19" s="74" t="b">
        <f t="shared" si="2"/>
        <v>0</v>
      </c>
      <c r="AP19" s="74" t="b">
        <f t="shared" si="2"/>
        <v>0</v>
      </c>
      <c r="AQ19" s="74" t="b">
        <f t="shared" si="2"/>
        <v>0</v>
      </c>
      <c r="AR19" s="74" t="b">
        <f t="shared" si="2"/>
        <v>0</v>
      </c>
      <c r="AS19" s="74" t="b">
        <f t="shared" si="2"/>
        <v>0</v>
      </c>
      <c r="AT19" s="74" t="b">
        <f t="shared" si="2"/>
        <v>0</v>
      </c>
      <c r="AU19" s="286" t="b">
        <f t="shared" si="2"/>
        <v>0</v>
      </c>
    </row>
    <row r="20" spans="1:48" ht="18.75" x14ac:dyDescent="0.3">
      <c r="A20" s="204"/>
      <c r="B20" s="295"/>
      <c r="C20" s="296"/>
      <c r="D20" s="296"/>
      <c r="E20" s="296"/>
      <c r="F20" s="296"/>
      <c r="G20" s="296"/>
      <c r="H20" s="297"/>
      <c r="I20" s="298"/>
      <c r="J20" s="299"/>
      <c r="K20" s="299"/>
      <c r="L20" s="299"/>
      <c r="M20" s="299"/>
      <c r="N20" s="299"/>
      <c r="O20" s="300"/>
      <c r="P20" s="278" t="str">
        <f t="shared" si="4"/>
        <v/>
      </c>
      <c r="Q20" s="273"/>
      <c r="R20" s="20" t="str" cm="1">
        <f t="array" ref="R20">IF(B20&gt;LARGE($B20:$O20+$B$4:$O$4,2),0.01,"0")</f>
        <v>0</v>
      </c>
      <c r="S20" s="20" t="str" cm="1">
        <f t="array" ref="S20">IF(C20&gt;LARGE($B20:$O20+$B$4:$O$4,2),0.01,"0")</f>
        <v>0</v>
      </c>
      <c r="T20" s="20" t="str" cm="1">
        <f t="array" ref="T20">IF(D20&gt;LARGE($B20:$O20+$B$4:$O$4,2),0.01,"0")</f>
        <v>0</v>
      </c>
      <c r="U20" s="20" t="str" cm="1">
        <f t="array" ref="U20">IF(E20&gt;LARGE($B20:$O20+$B$4:$O$4,2),0.01,"0")</f>
        <v>0</v>
      </c>
      <c r="V20" s="20" t="str" cm="1">
        <f t="array" ref="V20">IF(F20&gt;LARGE($B20:$O20+$B$4:$O$4,2),0.01,"0")</f>
        <v>0</v>
      </c>
      <c r="W20" s="20" t="str" cm="1">
        <f t="array" ref="W20">IF(G20&gt;LARGE($B20:$O20+$B$4:$O$4,2),0.01,"0")</f>
        <v>0</v>
      </c>
      <c r="X20" s="20" t="str" cm="1">
        <f t="array" ref="X20">IF(H20&gt;LARGE($B20:$O20+$B$4:$O$4,2),0.01,"0")</f>
        <v>0</v>
      </c>
      <c r="Y20" s="20" t="str" cm="1">
        <f t="array" ref="Y20">IF(I20&gt;LARGE($B20:$O20+$B$4:$O$4,2),0.01,"0")</f>
        <v>0</v>
      </c>
      <c r="Z20" s="20" t="str" cm="1">
        <f t="array" ref="Z20">IF(J20&gt;LARGE($B20:$O20+$B$4:$O$4,2),0.01,"0")</f>
        <v>0</v>
      </c>
      <c r="AA20" s="20" t="str" cm="1">
        <f t="array" ref="AA20">IF(K20&gt;LARGE($B20:$O20+$B$4:$O$4,2),0.01,"0")</f>
        <v>0</v>
      </c>
      <c r="AB20" s="20" t="str" cm="1">
        <f t="array" ref="AB20">IF(L20&gt;LARGE($B20:$O20+$B$4:$O$4,2),0.01,"0")</f>
        <v>0</v>
      </c>
      <c r="AC20" s="20" t="str" cm="1">
        <f t="array" ref="AC20">IF(M20&gt;LARGE($B20:$O20+$B$4:$O$4,2),0.01,"0")</f>
        <v>0</v>
      </c>
      <c r="AD20" s="20" t="str" cm="1">
        <f t="array" ref="AD20">IF(N20&gt;LARGE($B20:$O20+$B$4:$O$4,2),0.01,"0")</f>
        <v>0</v>
      </c>
      <c r="AE20" s="136" t="str" cm="1">
        <f t="array" ref="AE20">IF(O20&gt;LARGE($B20:$O20+$B$4:$O$4,2),0.01,"0")</f>
        <v>0</v>
      </c>
      <c r="AG20" s="285">
        <v>17</v>
      </c>
      <c r="AH20" s="74" t="b">
        <f t="shared" si="3"/>
        <v>0</v>
      </c>
      <c r="AI20" s="74" t="b">
        <f t="shared" ref="AI20:AI24" si="5">IFERROR(IF($AG$3&gt;$AG20-1,ROUNDDOWN(LARGE(C$5:C$24,$AG20),0)),0)</f>
        <v>0</v>
      </c>
      <c r="AJ20" s="74" t="b">
        <f t="shared" ref="AJ20:AJ24" si="6">IFERROR(IF($AG$3&gt;$AG20-1,ROUNDDOWN(LARGE(D$5:D$24,$AG20),0)),0)</f>
        <v>0</v>
      </c>
      <c r="AK20" s="74" t="b">
        <f t="shared" ref="AK20:AK24" si="7">IFERROR(IF($AG$3&gt;$AG20-1,ROUNDDOWN(LARGE(E$5:E$24,$AG20),0)),0)</f>
        <v>0</v>
      </c>
      <c r="AL20" s="74" t="b">
        <f t="shared" ref="AL20:AL24" si="8">IFERROR(IF($AG$3&gt;$AG20-1,ROUNDDOWN(LARGE(F$5:F$24,$AG20),0)),0)</f>
        <v>0</v>
      </c>
      <c r="AM20" s="74" t="b">
        <f t="shared" ref="AM20:AM24" si="9">IFERROR(IF($AG$3&gt;$AG20-1,ROUNDDOWN(LARGE(G$5:G$24,$AG20),0)),0)</f>
        <v>0</v>
      </c>
      <c r="AN20" s="74" t="b">
        <f t="shared" ref="AN20:AN24" si="10">IFERROR(IF($AG$3&gt;$AG20-1,ROUNDDOWN(LARGE(H$5:H$24,$AG20),0)),0)</f>
        <v>0</v>
      </c>
      <c r="AO20" s="74" t="b">
        <f t="shared" ref="AO20:AO24" si="11">IFERROR(IF($AG$3&gt;$AG20-1,ROUNDDOWN(LARGE(I$5:I$24,$AG20),0)),0)</f>
        <v>0</v>
      </c>
      <c r="AP20" s="74" t="b">
        <f t="shared" ref="AP20:AP24" si="12">IFERROR(IF($AG$3&gt;$AG20-1,ROUNDDOWN(LARGE(J$5:J$24,$AG20),0)),0)</f>
        <v>0</v>
      </c>
      <c r="AQ20" s="74" t="b">
        <f t="shared" ref="AQ20:AQ24" si="13">IFERROR(IF($AG$3&gt;$AG20-1,ROUNDDOWN(LARGE(K$5:K$24,$AG20),0)),0)</f>
        <v>0</v>
      </c>
      <c r="AR20" s="74" t="b">
        <f t="shared" ref="AR20:AR24" si="14">IFERROR(IF($AG$3&gt;$AG20-1,ROUNDDOWN(LARGE(L$5:L$24,$AG20),0)),0)</f>
        <v>0</v>
      </c>
      <c r="AS20" s="74" t="b">
        <f t="shared" ref="AS20:AS24" si="15">IFERROR(IF($AG$3&gt;$AG20-1,ROUNDDOWN(LARGE(M$5:M$24,$AG20),0)),0)</f>
        <v>0</v>
      </c>
      <c r="AT20" s="74" t="b">
        <f t="shared" ref="AT20:AT24" si="16">IFERROR(IF($AG$3&gt;$AG20-1,ROUNDDOWN(LARGE(N$5:N$24,$AG20),0)),0)</f>
        <v>0</v>
      </c>
      <c r="AU20" s="286" t="b">
        <f t="shared" ref="AU20:AU24" si="17">IFERROR(IF($AG$3&gt;$AG20-1,ROUNDDOWN(LARGE(O$5:O$24,$AG20),0)),0)</f>
        <v>0</v>
      </c>
    </row>
    <row r="21" spans="1:48" ht="18.75" x14ac:dyDescent="0.3">
      <c r="A21" s="204"/>
      <c r="B21" s="295"/>
      <c r="C21" s="296"/>
      <c r="D21" s="296"/>
      <c r="E21" s="296"/>
      <c r="F21" s="296"/>
      <c r="G21" s="296"/>
      <c r="H21" s="297"/>
      <c r="I21" s="298"/>
      <c r="J21" s="299"/>
      <c r="K21" s="299"/>
      <c r="L21" s="299"/>
      <c r="M21" s="299"/>
      <c r="N21" s="299"/>
      <c r="O21" s="300"/>
      <c r="P21" s="278" t="str">
        <f t="shared" si="4"/>
        <v/>
      </c>
      <c r="Q21" s="271"/>
      <c r="R21" s="20" t="str" cm="1">
        <f t="array" ref="R21">IF(B21&gt;LARGE($B21:$O21+$B$4:$O$4,2),0.01,"0")</f>
        <v>0</v>
      </c>
      <c r="S21" s="20" t="str" cm="1">
        <f t="array" ref="S21">IF(C21&gt;LARGE($B21:$O21+$B$4:$O$4,2),0.01,"0")</f>
        <v>0</v>
      </c>
      <c r="T21" s="20" t="str" cm="1">
        <f t="array" ref="T21">IF(D21&gt;LARGE($B21:$O21+$B$4:$O$4,2),0.01,"0")</f>
        <v>0</v>
      </c>
      <c r="U21" s="20" t="str" cm="1">
        <f t="array" ref="U21">IF(E21&gt;LARGE($B21:$O21+$B$4:$O$4,2),0.01,"0")</f>
        <v>0</v>
      </c>
      <c r="V21" s="20" t="str" cm="1">
        <f t="array" ref="V21">IF(F21&gt;LARGE($B21:$O21+$B$4:$O$4,2),0.01,"0")</f>
        <v>0</v>
      </c>
      <c r="W21" s="20" t="str" cm="1">
        <f t="array" ref="W21">IF(G21&gt;LARGE($B21:$O21+$B$4:$O$4,2),0.01,"0")</f>
        <v>0</v>
      </c>
      <c r="X21" s="20" t="str" cm="1">
        <f t="array" ref="X21">IF(H21&gt;LARGE($B21:$O21+$B$4:$O$4,2),0.01,"0")</f>
        <v>0</v>
      </c>
      <c r="Y21" s="20" t="str" cm="1">
        <f t="array" ref="Y21">IF(I21&gt;LARGE($B21:$O21+$B$4:$O$4,2),0.01,"0")</f>
        <v>0</v>
      </c>
      <c r="Z21" s="20" t="str" cm="1">
        <f t="array" ref="Z21">IF(J21&gt;LARGE($B21:$O21+$B$4:$O$4,2),0.01,"0")</f>
        <v>0</v>
      </c>
      <c r="AA21" s="20" t="str" cm="1">
        <f t="array" ref="AA21">IF(K21&gt;LARGE($B21:$O21+$B$4:$O$4,2),0.01,"0")</f>
        <v>0</v>
      </c>
      <c r="AB21" s="20" t="str" cm="1">
        <f t="array" ref="AB21">IF(L21&gt;LARGE($B21:$O21+$B$4:$O$4,2),0.01,"0")</f>
        <v>0</v>
      </c>
      <c r="AC21" s="20" t="str" cm="1">
        <f t="array" ref="AC21">IF(M21&gt;LARGE($B21:$O21+$B$4:$O$4,2),0.01,"0")</f>
        <v>0</v>
      </c>
      <c r="AD21" s="20" t="str" cm="1">
        <f t="array" ref="AD21">IF(N21&gt;LARGE($B21:$O21+$B$4:$O$4,2),0.01,"0")</f>
        <v>0</v>
      </c>
      <c r="AE21" s="136" t="str" cm="1">
        <f t="array" ref="AE21">IF(O21&gt;LARGE($B21:$O21+$B$4:$O$4,2),0.01,"0")</f>
        <v>0</v>
      </c>
      <c r="AG21" s="285">
        <v>18</v>
      </c>
      <c r="AH21" s="74" t="b">
        <f t="shared" si="3"/>
        <v>0</v>
      </c>
      <c r="AI21" s="74" t="b">
        <f t="shared" si="5"/>
        <v>0</v>
      </c>
      <c r="AJ21" s="74" t="b">
        <f t="shared" si="6"/>
        <v>0</v>
      </c>
      <c r="AK21" s="74" t="b">
        <f t="shared" si="7"/>
        <v>0</v>
      </c>
      <c r="AL21" s="74" t="b">
        <f t="shared" si="8"/>
        <v>0</v>
      </c>
      <c r="AM21" s="74" t="b">
        <f t="shared" si="9"/>
        <v>0</v>
      </c>
      <c r="AN21" s="74" t="b">
        <f t="shared" si="10"/>
        <v>0</v>
      </c>
      <c r="AO21" s="74" t="b">
        <f t="shared" si="11"/>
        <v>0</v>
      </c>
      <c r="AP21" s="74" t="b">
        <f t="shared" si="12"/>
        <v>0</v>
      </c>
      <c r="AQ21" s="74" t="b">
        <f t="shared" si="13"/>
        <v>0</v>
      </c>
      <c r="AR21" s="74" t="b">
        <f t="shared" si="14"/>
        <v>0</v>
      </c>
      <c r="AS21" s="74" t="b">
        <f t="shared" si="15"/>
        <v>0</v>
      </c>
      <c r="AT21" s="74" t="b">
        <f t="shared" si="16"/>
        <v>0</v>
      </c>
      <c r="AU21" s="286" t="b">
        <f t="shared" si="17"/>
        <v>0</v>
      </c>
    </row>
    <row r="22" spans="1:48" ht="18.75" x14ac:dyDescent="0.3">
      <c r="A22" s="204"/>
      <c r="B22" s="295"/>
      <c r="C22" s="296"/>
      <c r="D22" s="296"/>
      <c r="E22" s="296"/>
      <c r="F22" s="296"/>
      <c r="G22" s="296"/>
      <c r="H22" s="297"/>
      <c r="I22" s="298"/>
      <c r="J22" s="299"/>
      <c r="K22" s="299"/>
      <c r="L22" s="299"/>
      <c r="M22" s="299"/>
      <c r="N22" s="299"/>
      <c r="O22" s="300"/>
      <c r="P22" s="278" t="str">
        <f t="shared" si="4"/>
        <v/>
      </c>
      <c r="Q22" s="271"/>
      <c r="R22" s="20" t="str" cm="1">
        <f t="array" ref="R22">IF(B22&gt;LARGE($B22:$O22+$B$4:$O$4,2),0.01,"0")</f>
        <v>0</v>
      </c>
      <c r="S22" s="20" t="str" cm="1">
        <f t="array" ref="S22">IF(C22&gt;LARGE($B22:$O22+$B$4:$O$4,2),0.01,"0")</f>
        <v>0</v>
      </c>
      <c r="T22" s="20" t="str" cm="1">
        <f t="array" ref="T22">IF(D22&gt;LARGE($B22:$O22+$B$4:$O$4,2),0.01,"0")</f>
        <v>0</v>
      </c>
      <c r="U22" s="20" t="str" cm="1">
        <f t="array" ref="U22">IF(E22&gt;LARGE($B22:$O22+$B$4:$O$4,2),0.01,"0")</f>
        <v>0</v>
      </c>
      <c r="V22" s="20" t="str" cm="1">
        <f t="array" ref="V22">IF(F22&gt;LARGE($B22:$O22+$B$4:$O$4,2),0.01,"0")</f>
        <v>0</v>
      </c>
      <c r="W22" s="20" t="str" cm="1">
        <f t="array" ref="W22">IF(G22&gt;LARGE($B22:$O22+$B$4:$O$4,2),0.01,"0")</f>
        <v>0</v>
      </c>
      <c r="X22" s="20" t="str" cm="1">
        <f t="array" ref="X22">IF(H22&gt;LARGE($B22:$O22+$B$4:$O$4,2),0.01,"0")</f>
        <v>0</v>
      </c>
      <c r="Y22" s="20" t="str" cm="1">
        <f t="array" ref="Y22">IF(I22&gt;LARGE($B22:$O22+$B$4:$O$4,2),0.01,"0")</f>
        <v>0</v>
      </c>
      <c r="Z22" s="20" t="str" cm="1">
        <f t="array" ref="Z22">IF(J22&gt;LARGE($B22:$O22+$B$4:$O$4,2),0.01,"0")</f>
        <v>0</v>
      </c>
      <c r="AA22" s="20" t="str" cm="1">
        <f t="array" ref="AA22">IF(K22&gt;LARGE($B22:$O22+$B$4:$O$4,2),0.01,"0")</f>
        <v>0</v>
      </c>
      <c r="AB22" s="20" t="str" cm="1">
        <f t="array" ref="AB22">IF(L22&gt;LARGE($B22:$O22+$B$4:$O$4,2),0.01,"0")</f>
        <v>0</v>
      </c>
      <c r="AC22" s="20" t="str" cm="1">
        <f t="array" ref="AC22">IF(M22&gt;LARGE($B22:$O22+$B$4:$O$4,2),0.01,"0")</f>
        <v>0</v>
      </c>
      <c r="AD22" s="20" t="str" cm="1">
        <f t="array" ref="AD22">IF(N22&gt;LARGE($B22:$O22+$B$4:$O$4,2),0.01,"0")</f>
        <v>0</v>
      </c>
      <c r="AE22" s="136" t="str" cm="1">
        <f t="array" ref="AE22">IF(O22&gt;LARGE($B22:$O22+$B$4:$O$4,2),0.01,"0")</f>
        <v>0</v>
      </c>
      <c r="AG22" s="285">
        <v>19</v>
      </c>
      <c r="AH22" s="74" t="b">
        <f t="shared" si="3"/>
        <v>0</v>
      </c>
      <c r="AI22" s="74" t="b">
        <f t="shared" si="5"/>
        <v>0</v>
      </c>
      <c r="AJ22" s="74" t="b">
        <f t="shared" si="6"/>
        <v>0</v>
      </c>
      <c r="AK22" s="74" t="b">
        <f t="shared" si="7"/>
        <v>0</v>
      </c>
      <c r="AL22" s="74" t="b">
        <f t="shared" si="8"/>
        <v>0</v>
      </c>
      <c r="AM22" s="74" t="b">
        <f t="shared" si="9"/>
        <v>0</v>
      </c>
      <c r="AN22" s="74" t="b">
        <f t="shared" si="10"/>
        <v>0</v>
      </c>
      <c r="AO22" s="74" t="b">
        <f t="shared" si="11"/>
        <v>0</v>
      </c>
      <c r="AP22" s="74" t="b">
        <f t="shared" si="12"/>
        <v>0</v>
      </c>
      <c r="AQ22" s="74" t="b">
        <f t="shared" si="13"/>
        <v>0</v>
      </c>
      <c r="AR22" s="74" t="b">
        <f t="shared" si="14"/>
        <v>0</v>
      </c>
      <c r="AS22" s="74" t="b">
        <f t="shared" si="15"/>
        <v>0</v>
      </c>
      <c r="AT22" s="74" t="b">
        <f t="shared" si="16"/>
        <v>0</v>
      </c>
      <c r="AU22" s="286" t="b">
        <f t="shared" si="17"/>
        <v>0</v>
      </c>
    </row>
    <row r="23" spans="1:48" ht="18.75" customHeight="1" x14ac:dyDescent="0.3">
      <c r="A23" s="204"/>
      <c r="B23" s="295"/>
      <c r="C23" s="296"/>
      <c r="D23" s="296"/>
      <c r="E23" s="296"/>
      <c r="F23" s="296"/>
      <c r="G23" s="296"/>
      <c r="H23" s="297"/>
      <c r="I23" s="298"/>
      <c r="J23" s="299"/>
      <c r="K23" s="299"/>
      <c r="L23" s="299"/>
      <c r="M23" s="299"/>
      <c r="N23" s="299"/>
      <c r="O23" s="300"/>
      <c r="P23" s="278" t="str">
        <f t="shared" si="4"/>
        <v/>
      </c>
      <c r="Q23" s="271"/>
      <c r="R23" s="20" t="str" cm="1">
        <f t="array" ref="R23">IF(B23&gt;LARGE($B23:$O23+$B$4:$O$4,2),0.01,"0")</f>
        <v>0</v>
      </c>
      <c r="S23" s="20" t="str" cm="1">
        <f t="array" ref="S23">IF(C23&gt;LARGE($B23:$O23+$B$4:$O$4,2),0.01,"0")</f>
        <v>0</v>
      </c>
      <c r="T23" s="20" t="str" cm="1">
        <f t="array" ref="T23">IF(D23&gt;LARGE($B23:$O23+$B$4:$O$4,2),0.01,"0")</f>
        <v>0</v>
      </c>
      <c r="U23" s="20" t="str" cm="1">
        <f t="array" ref="U23">IF(E23&gt;LARGE($B23:$O23+$B$4:$O$4,2),0.01,"0")</f>
        <v>0</v>
      </c>
      <c r="V23" s="20" t="str" cm="1">
        <f t="array" ref="V23">IF(F23&gt;LARGE($B23:$O23+$B$4:$O$4,2),0.01,"0")</f>
        <v>0</v>
      </c>
      <c r="W23" s="20" t="str" cm="1">
        <f t="array" ref="W23">IF(G23&gt;LARGE($B23:$O23+$B$4:$O$4,2),0.01,"0")</f>
        <v>0</v>
      </c>
      <c r="X23" s="20" t="str" cm="1">
        <f t="array" ref="X23">IF(H23&gt;LARGE($B23:$O23+$B$4:$O$4,2),0.01,"0")</f>
        <v>0</v>
      </c>
      <c r="Y23" s="20" t="str" cm="1">
        <f t="array" ref="Y23">IF(I23&gt;LARGE($B23:$O23+$B$4:$O$4,2),0.01,"0")</f>
        <v>0</v>
      </c>
      <c r="Z23" s="20" t="str" cm="1">
        <f t="array" ref="Z23">IF(J23&gt;LARGE($B23:$O23+$B$4:$O$4,2),0.01,"0")</f>
        <v>0</v>
      </c>
      <c r="AA23" s="20" t="str" cm="1">
        <f t="array" ref="AA23">IF(K23&gt;LARGE($B23:$O23+$B$4:$O$4,2),0.01,"0")</f>
        <v>0</v>
      </c>
      <c r="AB23" s="20" t="str" cm="1">
        <f t="array" ref="AB23">IF(L23&gt;LARGE($B23:$O23+$B$4:$O$4,2),0.01,"0")</f>
        <v>0</v>
      </c>
      <c r="AC23" s="20" t="str" cm="1">
        <f t="array" ref="AC23">IF(M23&gt;LARGE($B23:$O23+$B$4:$O$4,2),0.01,"0")</f>
        <v>0</v>
      </c>
      <c r="AD23" s="20" t="str" cm="1">
        <f t="array" ref="AD23">IF(N23&gt;LARGE($B23:$O23+$B$4:$O$4,2),0.01,"0")</f>
        <v>0</v>
      </c>
      <c r="AE23" s="136" t="str" cm="1">
        <f t="array" ref="AE23">IF(O23&gt;LARGE($B23:$O23+$B$4:$O$4,2),0.01,"0")</f>
        <v>0</v>
      </c>
      <c r="AG23" s="285">
        <v>20</v>
      </c>
      <c r="AH23" s="74" t="b">
        <f t="shared" si="3"/>
        <v>0</v>
      </c>
      <c r="AI23" s="74" t="b">
        <f t="shared" si="5"/>
        <v>0</v>
      </c>
      <c r="AJ23" s="74" t="b">
        <f t="shared" si="6"/>
        <v>0</v>
      </c>
      <c r="AK23" s="74" t="b">
        <f t="shared" si="7"/>
        <v>0</v>
      </c>
      <c r="AL23" s="74" t="b">
        <f t="shared" si="8"/>
        <v>0</v>
      </c>
      <c r="AM23" s="74" t="b">
        <f t="shared" si="9"/>
        <v>0</v>
      </c>
      <c r="AN23" s="74" t="b">
        <f t="shared" si="10"/>
        <v>0</v>
      </c>
      <c r="AO23" s="74" t="b">
        <f t="shared" si="11"/>
        <v>0</v>
      </c>
      <c r="AP23" s="74" t="b">
        <f t="shared" si="12"/>
        <v>0</v>
      </c>
      <c r="AQ23" s="74" t="b">
        <f t="shared" si="13"/>
        <v>0</v>
      </c>
      <c r="AR23" s="74" t="b">
        <f t="shared" si="14"/>
        <v>0</v>
      </c>
      <c r="AS23" s="74" t="b">
        <f t="shared" si="15"/>
        <v>0</v>
      </c>
      <c r="AT23" s="74" t="b">
        <f t="shared" si="16"/>
        <v>0</v>
      </c>
      <c r="AU23" s="286" t="b">
        <f t="shared" si="17"/>
        <v>0</v>
      </c>
    </row>
    <row r="24" spans="1:48" ht="18.75" customHeight="1" thickBot="1" x14ac:dyDescent="0.35">
      <c r="A24" s="204"/>
      <c r="B24" s="304"/>
      <c r="C24" s="305"/>
      <c r="D24" s="305"/>
      <c r="E24" s="305"/>
      <c r="F24" s="305"/>
      <c r="G24" s="305"/>
      <c r="H24" s="306"/>
      <c r="I24" s="307"/>
      <c r="J24" s="308"/>
      <c r="K24" s="308"/>
      <c r="L24" s="308"/>
      <c r="M24" s="308"/>
      <c r="N24" s="308"/>
      <c r="O24" s="309"/>
      <c r="P24" s="279" t="str">
        <f t="shared" si="4"/>
        <v/>
      </c>
      <c r="Q24" s="274"/>
      <c r="R24" s="41" t="str" cm="1">
        <f t="array" ref="R24">IF(B24&gt;LARGE($B24:$O24+$B$4:$O$4,2),0.01,"0")</f>
        <v>0</v>
      </c>
      <c r="S24" s="41" t="str" cm="1">
        <f t="array" ref="S24">IF(C24&gt;LARGE($B24:$O24+$B$4:$O$4,2),0.01,"0")</f>
        <v>0</v>
      </c>
      <c r="T24" s="41" t="str" cm="1">
        <f t="array" ref="T24">IF(D24&gt;LARGE($B24:$O24+$B$4:$O$4,2),0.01,"0")</f>
        <v>0</v>
      </c>
      <c r="U24" s="41" t="str" cm="1">
        <f t="array" ref="U24">IF(E24&gt;LARGE($B24:$O24+$B$4:$O$4,2),0.01,"0")</f>
        <v>0</v>
      </c>
      <c r="V24" s="41" t="str" cm="1">
        <f t="array" ref="V24">IF(F24&gt;LARGE($B24:$O24+$B$4:$O$4,2),0.01,"0")</f>
        <v>0</v>
      </c>
      <c r="W24" s="41" t="str" cm="1">
        <f t="array" ref="W24">IF(G24&gt;LARGE($B24:$O24+$B$4:$O$4,2),0.01,"0")</f>
        <v>0</v>
      </c>
      <c r="X24" s="41" t="str" cm="1">
        <f t="array" ref="X24">IF(H24&gt;LARGE($B24:$O24+$B$4:$O$4,2),0.01,"0")</f>
        <v>0</v>
      </c>
      <c r="Y24" s="41" t="str" cm="1">
        <f t="array" ref="Y24">IF(I24&gt;LARGE($B24:$O24+$B$4:$O$4,2),0.01,"0")</f>
        <v>0</v>
      </c>
      <c r="Z24" s="41" t="str" cm="1">
        <f t="array" ref="Z24">IF(J24&gt;LARGE($B24:$O24+$B$4:$O$4,2),0.01,"0")</f>
        <v>0</v>
      </c>
      <c r="AA24" s="41" t="str" cm="1">
        <f t="array" ref="AA24">IF(K24&gt;LARGE($B24:$O24+$B$4:$O$4,2),0.01,"0")</f>
        <v>0</v>
      </c>
      <c r="AB24" s="41" t="str" cm="1">
        <f t="array" ref="AB24">IF(L24&gt;LARGE($B24:$O24+$B$4:$O$4,2),0.01,"0")</f>
        <v>0</v>
      </c>
      <c r="AC24" s="41" t="str" cm="1">
        <f t="array" ref="AC24">IF(M24&gt;LARGE($B24:$O24+$B$4:$O$4,2),0.01,"0")</f>
        <v>0</v>
      </c>
      <c r="AD24" s="41" t="str" cm="1">
        <f t="array" ref="AD24">IF(N24&gt;LARGE($B24:$O24+$B$4:$O$4,2),0.01,"0")</f>
        <v>0</v>
      </c>
      <c r="AE24" s="138" t="str" cm="1">
        <f t="array" ref="AE24">IF(O24&gt;LARGE($B24:$O24+$B$4:$O$4,2),0.01,"0")</f>
        <v>0</v>
      </c>
      <c r="AG24" s="287">
        <v>21</v>
      </c>
      <c r="AH24" s="288" t="b">
        <f t="shared" si="3"/>
        <v>0</v>
      </c>
      <c r="AI24" s="288" t="b">
        <f t="shared" si="5"/>
        <v>0</v>
      </c>
      <c r="AJ24" s="288" t="b">
        <f t="shared" si="6"/>
        <v>0</v>
      </c>
      <c r="AK24" s="288" t="b">
        <f t="shared" si="7"/>
        <v>0</v>
      </c>
      <c r="AL24" s="288" t="b">
        <f t="shared" si="8"/>
        <v>0</v>
      </c>
      <c r="AM24" s="288" t="b">
        <f t="shared" si="9"/>
        <v>0</v>
      </c>
      <c r="AN24" s="288" t="b">
        <f t="shared" si="10"/>
        <v>0</v>
      </c>
      <c r="AO24" s="288" t="b">
        <f t="shared" si="11"/>
        <v>0</v>
      </c>
      <c r="AP24" s="288" t="b">
        <f t="shared" si="12"/>
        <v>0</v>
      </c>
      <c r="AQ24" s="288" t="b">
        <f t="shared" si="13"/>
        <v>0</v>
      </c>
      <c r="AR24" s="288" t="b">
        <f t="shared" si="14"/>
        <v>0</v>
      </c>
      <c r="AS24" s="288" t="b">
        <f t="shared" si="15"/>
        <v>0</v>
      </c>
      <c r="AT24" s="288" t="b">
        <f t="shared" si="16"/>
        <v>0</v>
      </c>
      <c r="AU24" s="289" t="b">
        <f t="shared" si="17"/>
        <v>0</v>
      </c>
    </row>
    <row r="25" spans="1:48" ht="18.75" customHeight="1" thickBot="1" x14ac:dyDescent="0.35">
      <c r="A25" s="196" t="str">
        <f>"Turnaukset osallisena (max "&amp;COUNTIF(A5:A24,"&lt;&gt;")&amp;")"</f>
        <v>Turnaukset osallisena (max 12)</v>
      </c>
      <c r="B25" s="191">
        <f>COUNTIF(B5:B24,"&gt;-1")</f>
        <v>12</v>
      </c>
      <c r="C25" s="191">
        <f t="shared" ref="C25:O25" si="18">COUNTIF(C5:C24,"&gt;-1")</f>
        <v>12</v>
      </c>
      <c r="D25" s="191">
        <f t="shared" si="18"/>
        <v>12</v>
      </c>
      <c r="E25" s="191">
        <f t="shared" si="18"/>
        <v>8</v>
      </c>
      <c r="F25" s="191">
        <f t="shared" si="18"/>
        <v>12</v>
      </c>
      <c r="G25" s="191">
        <f t="shared" si="18"/>
        <v>12</v>
      </c>
      <c r="H25" s="191">
        <f t="shared" si="18"/>
        <v>8</v>
      </c>
      <c r="I25" s="191">
        <f t="shared" si="18"/>
        <v>4</v>
      </c>
      <c r="J25" s="191">
        <f t="shared" si="18"/>
        <v>8</v>
      </c>
      <c r="K25" s="191">
        <f t="shared" si="18"/>
        <v>5</v>
      </c>
      <c r="L25" s="191">
        <f t="shared" si="18"/>
        <v>11</v>
      </c>
      <c r="M25" s="191">
        <f t="shared" si="18"/>
        <v>11</v>
      </c>
      <c r="N25" s="191">
        <f t="shared" si="18"/>
        <v>9</v>
      </c>
      <c r="O25" s="191">
        <f t="shared" si="18"/>
        <v>4</v>
      </c>
      <c r="P25" s="276" t="str">
        <f>"Suurin: "&amp;IFERROR(LARGE(P5:P24,1),0)</f>
        <v>Suurin: 12</v>
      </c>
      <c r="Q25" s="235" t="str">
        <f ca="1">"Käynnissä: "&amp;COUNTIF(Q5:Q24,"&lt;"&amp;M1)-COUNT(P5:P24)</f>
        <v>Käynnissä: 0</v>
      </c>
      <c r="R25" s="190"/>
      <c r="AV25" s="4"/>
    </row>
    <row r="26" spans="1:48" ht="19.5" thickBot="1" x14ac:dyDescent="0.35">
      <c r="A26" s="91" t="str">
        <f>"Pisteet yhteensä (max "&amp;SUM(W27:W47)&amp;")"</f>
        <v>Pisteet yhteensä (max 116)</v>
      </c>
      <c r="B26" s="95">
        <f>ROUNDDOWN(SUMIF(B5:B24,"&gt;0"),0)</f>
        <v>78</v>
      </c>
      <c r="C26" s="95">
        <f t="shared" ref="C26:O26" si="19">ROUNDDOWN(SUMIF(C5:C24,"&gt;0"),0)</f>
        <v>52</v>
      </c>
      <c r="D26" s="95">
        <f t="shared" si="19"/>
        <v>65</v>
      </c>
      <c r="E26" s="95">
        <f t="shared" si="19"/>
        <v>34</v>
      </c>
      <c r="F26" s="95">
        <f t="shared" si="19"/>
        <v>62</v>
      </c>
      <c r="G26" s="95">
        <f t="shared" si="19"/>
        <v>92</v>
      </c>
      <c r="H26" s="95">
        <f t="shared" si="19"/>
        <v>32</v>
      </c>
      <c r="I26" s="95">
        <f t="shared" si="19"/>
        <v>12</v>
      </c>
      <c r="J26" s="95">
        <f t="shared" si="19"/>
        <v>41</v>
      </c>
      <c r="K26" s="95">
        <f t="shared" si="19"/>
        <v>8</v>
      </c>
      <c r="L26" s="95">
        <f t="shared" si="19"/>
        <v>42</v>
      </c>
      <c r="M26" s="95">
        <f t="shared" si="19"/>
        <v>53</v>
      </c>
      <c r="N26" s="95">
        <f t="shared" si="19"/>
        <v>45</v>
      </c>
      <c r="O26" s="95">
        <f t="shared" si="19"/>
        <v>10</v>
      </c>
      <c r="P26" s="200" t="str">
        <f ca="1">"Pienin: "&amp;_xlfn.MINIFS(P5:P24,Q5:Q24,"&lt;"&amp;M1)</f>
        <v>Pienin: 9</v>
      </c>
      <c r="Q26" s="316" t="str">
        <f ca="1">"Ilmottautuminen: "&amp;COUNTIF(Q5:Q24,"&gt;"&amp;M1)</f>
        <v>Ilmottautuminen: 0</v>
      </c>
      <c r="R26" s="195" t="s">
        <v>22</v>
      </c>
      <c r="S26" s="162"/>
      <c r="T26" s="162"/>
      <c r="U26" s="163"/>
      <c r="W26" s="164" t="s">
        <v>23</v>
      </c>
      <c r="X26" s="165"/>
      <c r="AV26" s="4"/>
    </row>
    <row r="27" spans="1:48" ht="18.75" customHeight="1" thickBot="1" x14ac:dyDescent="0.35">
      <c r="A27" s="93" t="str" cm="1">
        <f t="array" aca="1" ref="A27" ca="1">"Lopulliset pisteet (max "&amp;IFERROR(SUMPRODUCT(LARGE(X27:X47,ROW(INDIRECT("1:"&amp;MIN(L1,COUNT(X27:X47)))))),0)&amp;")"</f>
        <v>Lopulliset pisteet (max 91)</v>
      </c>
      <c r="B27" s="94">
        <f>AH$3</f>
        <v>70</v>
      </c>
      <c r="C27" s="94">
        <f t="shared" ref="C27:O27" si="20">AI$3</f>
        <v>50</v>
      </c>
      <c r="D27" s="94">
        <f t="shared" si="20"/>
        <v>60</v>
      </c>
      <c r="E27" s="94">
        <f t="shared" si="20"/>
        <v>34</v>
      </c>
      <c r="F27" s="94">
        <f t="shared" si="20"/>
        <v>58</v>
      </c>
      <c r="G27" s="94">
        <f>AM$3</f>
        <v>79</v>
      </c>
      <c r="H27" s="94">
        <f t="shared" si="20"/>
        <v>32</v>
      </c>
      <c r="I27" s="94">
        <f t="shared" si="20"/>
        <v>12</v>
      </c>
      <c r="J27" s="94">
        <f t="shared" si="20"/>
        <v>41</v>
      </c>
      <c r="K27" s="94">
        <f>AQ$3</f>
        <v>8</v>
      </c>
      <c r="L27" s="94">
        <f t="shared" si="20"/>
        <v>41</v>
      </c>
      <c r="M27" s="94">
        <f t="shared" si="20"/>
        <v>51</v>
      </c>
      <c r="N27" s="94">
        <f t="shared" si="20"/>
        <v>45</v>
      </c>
      <c r="O27" s="94">
        <f t="shared" si="20"/>
        <v>10</v>
      </c>
      <c r="P27" s="201" t="str">
        <f ca="1">"Keskiarvo: "&amp;IFERROR(ROUND(AVERAGEIFS(P5:P24,Q5:Q24,"&lt;"&amp;M1),1),0)</f>
        <v>Keskiarvo: 10,7</v>
      </c>
      <c r="Q27" s="317" t="str">
        <f>"Loppuneet: "&amp;COUNTIF(P5:P24,"&gt;4")</f>
        <v>Loppuneet: 12</v>
      </c>
      <c r="R27" s="193"/>
      <c r="S27" s="396"/>
      <c r="T27" s="396"/>
      <c r="U27" s="397"/>
      <c r="W27" s="47">
        <f>IFERROR(ROUNDDOWN(LARGE(B5:O5,1),),0)</f>
        <v>9</v>
      </c>
      <c r="X27" s="31">
        <f>LARGE($W$27:$W$46,1)</f>
        <v>11</v>
      </c>
      <c r="Y27" s="26"/>
      <c r="Z27" s="27">
        <f>_xlfn.MINIFS(B5:B24,B5:B24,"&lt;&gt;")</f>
        <v>1</v>
      </c>
      <c r="AA27" s="27">
        <f t="shared" ref="AA27:AJ27" si="21">_xlfn.MINIFS(C5:C24,C5:C24,"&lt;&gt;")</f>
        <v>0</v>
      </c>
      <c r="AB27" s="27">
        <f t="shared" si="21"/>
        <v>1</v>
      </c>
      <c r="AC27" s="27">
        <f t="shared" si="21"/>
        <v>-1</v>
      </c>
      <c r="AD27" s="27">
        <f t="shared" si="21"/>
        <v>0</v>
      </c>
      <c r="AE27" s="27">
        <f t="shared" si="21"/>
        <v>3</v>
      </c>
      <c r="AF27" s="27">
        <f t="shared" si="21"/>
        <v>-1</v>
      </c>
      <c r="AG27" s="27">
        <f t="shared" si="21"/>
        <v>-1</v>
      </c>
      <c r="AH27" s="27">
        <f t="shared" si="21"/>
        <v>-1</v>
      </c>
      <c r="AI27" s="27">
        <f t="shared" si="21"/>
        <v>-1</v>
      </c>
      <c r="AJ27" s="27">
        <f t="shared" si="21"/>
        <v>-1</v>
      </c>
      <c r="AK27" s="27">
        <f>_xlfn.MINIFS(M5:M24,M5:M24,"&lt;&gt;")</f>
        <v>-1</v>
      </c>
      <c r="AL27" s="27">
        <f t="shared" ref="AL27" si="22">_xlfn.MINIFS(N5:N24,N5:N24,"&lt;&gt;")</f>
        <v>-1</v>
      </c>
      <c r="AM27" s="27">
        <f>_xlfn.MINIFS(O5:O24,O5:O24,"&lt;&gt;")</f>
        <v>-3</v>
      </c>
      <c r="AV27" s="4"/>
    </row>
    <row r="28" spans="1:48" ht="18.75" customHeight="1" thickBot="1" x14ac:dyDescent="0.35">
      <c r="A28" s="12" t="str">
        <f>"Pelaajat (yhteensä "&amp;COUNTIF(B28:O28,"&lt;&gt;*Nimetön*")&amp;")"</f>
        <v>Pelaajat (yhteensä 14)</v>
      </c>
      <c r="B28" s="3" t="str">
        <f t="shared" ref="B28:O28" si="23">B3</f>
        <v>Pelaaja 1</v>
      </c>
      <c r="C28" s="3" t="str">
        <f t="shared" si="23"/>
        <v>Pelaaja 2</v>
      </c>
      <c r="D28" s="3" t="str">
        <f t="shared" si="23"/>
        <v>Pelaaja 3</v>
      </c>
      <c r="E28" s="3" t="str">
        <f t="shared" si="23"/>
        <v>Pelaaja 4</v>
      </c>
      <c r="F28" s="3" t="str">
        <f t="shared" si="23"/>
        <v>Pelaaja 5</v>
      </c>
      <c r="G28" s="15" t="str">
        <f t="shared" si="23"/>
        <v>Pelaaja 6 ★</v>
      </c>
      <c r="H28" s="52" t="str">
        <f t="shared" si="23"/>
        <v>Pelaaja 7</v>
      </c>
      <c r="I28" s="52" t="str">
        <f t="shared" si="23"/>
        <v>Pelaaja 8</v>
      </c>
      <c r="J28" s="112" t="str">
        <f t="shared" si="23"/>
        <v>Pelaaja 9</v>
      </c>
      <c r="K28" s="3" t="str">
        <f t="shared" si="23"/>
        <v>Pelaaja 10</v>
      </c>
      <c r="L28" s="3" t="str">
        <f t="shared" si="23"/>
        <v>Pelaaja 11</v>
      </c>
      <c r="M28" s="3" t="str">
        <f t="shared" si="23"/>
        <v>Pelaaja 12</v>
      </c>
      <c r="N28" s="49" t="str">
        <f t="shared" si="23"/>
        <v>Pelaaja 13</v>
      </c>
      <c r="O28" s="3" t="str">
        <f t="shared" si="23"/>
        <v>Pelaaja 14</v>
      </c>
      <c r="P28" s="202" t="str">
        <f>P3</f>
        <v>Osallistujien määrä</v>
      </c>
      <c r="Q28" s="208" t="str">
        <f>Q3</f>
        <v>Alkamisaika</v>
      </c>
      <c r="R28" s="42" t="b">
        <f>IFERROR(AND(ROUND($E32, 0) = ROUND($E33, 0), ROUND($F32, 0) = ROUND($F33, 0), ROUND($G32, 0) = ROUND($G33, 0),"jaa","ejj"),FALSE)</f>
        <v>0</v>
      </c>
      <c r="S28" s="29">
        <f t="shared" ref="S28:S40" si="24">$R28+0</f>
        <v>0</v>
      </c>
      <c r="T28" s="72" t="str">
        <f>IF(SUM($S28:$S39) &gt; 0,"1v1 MATSIT:","")</f>
        <v/>
      </c>
      <c r="U28" s="30"/>
      <c r="W28" s="47">
        <f t="shared" ref="W28:W46" si="25">IFERROR(ROUNDDOWN(LARGE(B6:O6,1),),0)</f>
        <v>11</v>
      </c>
      <c r="X28" s="31">
        <f>LARGE($W$27:$W$46,2)</f>
        <v>11</v>
      </c>
      <c r="Z28" s="27"/>
    </row>
    <row r="29" spans="1:48" ht="18.75" customHeight="1" thickBot="1" x14ac:dyDescent="0.3">
      <c r="G29" t="b">
        <f>IF(G3="Soigelo*",TRUE,FALSE)</f>
        <v>0</v>
      </c>
      <c r="Q29" s="29"/>
      <c r="R29" s="19" t="b">
        <f t="shared" ref="R29:R33" si="26">IFERROR(AND(ROUND($E33, 0) = ROUND($E34, 0), ROUND($F33, 0) = ROUND($F34, 0), ROUND($G33, 0) = ROUND($G34, 0),"jaa","ejj"),FALSE)</f>
        <v>0</v>
      </c>
      <c r="S29" s="4">
        <f t="shared" si="24"/>
        <v>0</v>
      </c>
      <c r="T29" s="4">
        <f>SUM(S28:S39)</f>
        <v>0</v>
      </c>
      <c r="U29" s="31"/>
      <c r="W29" s="47">
        <f t="shared" si="25"/>
        <v>9</v>
      </c>
      <c r="X29" s="31">
        <f>LARGE($W$27:$W$46,3)</f>
        <v>11</v>
      </c>
      <c r="Z29" s="27"/>
      <c r="AV29" s="4"/>
    </row>
    <row r="30" spans="1:48" ht="63.75" customHeight="1" x14ac:dyDescent="0.4">
      <c r="A30" s="142"/>
      <c r="B30" s="1"/>
      <c r="C30" s="36" t="s">
        <v>24</v>
      </c>
      <c r="D30" s="35"/>
      <c r="E30" s="415" t="str">
        <f ca="1">"Päättyneet turnaukset: "&amp;COUNTIF(P5:P24,"&gt;4")&amp;"
Turnaukset joista lasketaan pisteet: "&amp;L1&amp;"
Keskeneräiset turnaukset: "&amp;COUNTIF(Q5:Q24,"&lt;"&amp;M1)-COUNT(P5:P24)</f>
        <v>Päättyneet turnaukset: 12
Turnaukset joista lasketaan pisteet: 9
Keskeneräiset turnaukset: 0</v>
      </c>
      <c r="F30" s="415"/>
      <c r="G30" s="415"/>
      <c r="H30" s="166"/>
      <c r="J30" s="77"/>
      <c r="K30" s="84" t="s">
        <v>25</v>
      </c>
      <c r="L30" s="78"/>
      <c r="M30" s="81"/>
      <c r="O30" s="255"/>
      <c r="P30" s="27"/>
      <c r="Q30" s="252"/>
      <c r="R30" s="33" t="b">
        <f t="shared" si="26"/>
        <v>0</v>
      </c>
      <c r="S30" s="4">
        <f t="shared" si="24"/>
        <v>0</v>
      </c>
      <c r="T30" s="4"/>
      <c r="U30" s="31"/>
      <c r="W30" s="47">
        <f t="shared" si="25"/>
        <v>10</v>
      </c>
      <c r="X30" s="31">
        <f>LARGE($W$27:$W$46,4)</f>
        <v>11</v>
      </c>
      <c r="Z30" s="27"/>
    </row>
    <row r="31" spans="1:48" ht="22.5" customHeight="1" x14ac:dyDescent="0.3">
      <c r="A31" s="257"/>
      <c r="B31" s="28"/>
      <c r="C31" s="53" t="s">
        <v>26</v>
      </c>
      <c r="D31" s="54" t="s">
        <v>5</v>
      </c>
      <c r="E31" s="256" t="s">
        <v>54</v>
      </c>
      <c r="F31" s="55" t="s">
        <v>28</v>
      </c>
      <c r="G31" s="56" t="s">
        <v>29</v>
      </c>
      <c r="H31" s="167"/>
      <c r="I31" s="31"/>
      <c r="J31" s="87" t="s">
        <v>30</v>
      </c>
      <c r="K31" s="416" t="s">
        <v>31</v>
      </c>
      <c r="L31" s="416"/>
      <c r="M31" s="82"/>
      <c r="O31" s="270" t="s">
        <v>32</v>
      </c>
      <c r="Q31" s="344" t="s">
        <v>33</v>
      </c>
      <c r="R31" s="33" t="b">
        <f t="shared" si="26"/>
        <v>0</v>
      </c>
      <c r="S31" s="4">
        <f t="shared" si="24"/>
        <v>0</v>
      </c>
      <c r="T31" s="4"/>
      <c r="U31" s="31"/>
      <c r="W31" s="47">
        <f t="shared" si="25"/>
        <v>11</v>
      </c>
      <c r="X31" s="31">
        <f>LARGE($W$27:$W$46,5)</f>
        <v>10</v>
      </c>
      <c r="Z31" s="27"/>
    </row>
    <row r="32" spans="1:48" ht="22.5" customHeight="1" x14ac:dyDescent="0.35">
      <c r="B32" s="28">
        <v>1</v>
      </c>
      <c r="C32" s="332">
        <v>1</v>
      </c>
      <c r="D32" s="333" t="str" cm="1">
        <f t="array" ref="D32:D45">IF(INDEX(B$28:O$28,MATCH(LARGE(B$2:O$2,$B32:$B45),B$2:O$2,0))="Nimetön","",INDEX(B$28:O$28,MATCH(LARGE(B$2:O$2,$B32:$B45),B$2:O$2,0)))</f>
        <v>Pelaaja 6 ★</v>
      </c>
      <c r="E32" s="334">
        <f>IF(D32="","",LARGE($B$2:$O$2,$B32))</f>
        <v>79.041206000000003</v>
      </c>
      <c r="F32" s="335">
        <f>IFERROR(($E32-ROUNDDOWN($E32,1))*100,"")</f>
        <v>4.1206000000002518</v>
      </c>
      <c r="G32" s="336">
        <f>IFERROR(($E32-ROUNDDOWN($E32,2))*10000,"")</f>
        <v>12.059999999962656</v>
      </c>
      <c r="H32" s="168"/>
      <c r="J32" s="86" t="str">
        <f>C32&amp;". Sija"</f>
        <v>1. Sija</v>
      </c>
      <c r="K32" s="430" t="str">
        <f t="shared" ref="K32:K44" si="27">IF(OR($D32&amp;" vs "&amp;$D33="Nimetön vs Nimetön",$R28=FALSE),"",$D32&amp;" vs "&amp;$D33)</f>
        <v/>
      </c>
      <c r="L32" s="431"/>
      <c r="M32" s="82"/>
      <c r="O32" s="269" t="s">
        <v>34</v>
      </c>
      <c r="Q32" s="345" t="s">
        <v>55</v>
      </c>
      <c r="R32" s="20" t="b">
        <f t="shared" si="26"/>
        <v>0</v>
      </c>
      <c r="S32" s="4">
        <f t="shared" si="24"/>
        <v>0</v>
      </c>
      <c r="T32" s="4"/>
      <c r="U32" s="31"/>
      <c r="W32" s="47">
        <f t="shared" si="25"/>
        <v>10</v>
      </c>
      <c r="X32" s="31">
        <f>LARGE($W$27:$W$46,6)</f>
        <v>10</v>
      </c>
      <c r="Z32" s="27"/>
    </row>
    <row r="33" spans="1:24" ht="22.5" customHeight="1" x14ac:dyDescent="0.35">
      <c r="B33" s="28">
        <v>2</v>
      </c>
      <c r="C33" s="337" t="str">
        <f>IF(D33="","",IF($R28=FALSE,"2",$C32))</f>
        <v>2</v>
      </c>
      <c r="D33" s="338" t="str">
        <v>Pelaaja 1</v>
      </c>
      <c r="E33" s="339">
        <f t="shared" ref="E33:E45" si="28">IF(D33="","",LARGE($B$2:$O$2,$B33))</f>
        <v>70.031200999999996</v>
      </c>
      <c r="F33" s="340">
        <f t="shared" ref="F33:F45" si="29">IFERROR(($E33-ROUNDDOWN($E33,1))*100,"")</f>
        <v>3.1200999999995815</v>
      </c>
      <c r="G33" s="341">
        <f t="shared" ref="G33:G45" si="30">IFERROR(($E33-ROUNDDOWN($E33,2))*10000,"")</f>
        <v>12.009999999946785</v>
      </c>
      <c r="H33" s="168"/>
      <c r="J33" s="86" t="str">
        <f t="shared" ref="J33:J44" si="31">C33&amp;". Sija"</f>
        <v>2. Sija</v>
      </c>
      <c r="K33" s="424" t="str">
        <f t="shared" si="27"/>
        <v/>
      </c>
      <c r="L33" s="425"/>
      <c r="M33" s="82"/>
      <c r="O33" s="268" t="s">
        <v>36</v>
      </c>
      <c r="Q33" s="346" t="s">
        <v>56</v>
      </c>
      <c r="R33" s="20" t="b">
        <f t="shared" si="26"/>
        <v>0</v>
      </c>
      <c r="S33" s="4">
        <f t="shared" si="24"/>
        <v>0</v>
      </c>
      <c r="T33" s="4"/>
      <c r="U33" s="31"/>
      <c r="W33" s="47">
        <f t="shared" si="25"/>
        <v>11</v>
      </c>
      <c r="X33" s="31">
        <f>LARGE($W$27:$W$46,7)</f>
        <v>9</v>
      </c>
    </row>
    <row r="34" spans="1:24" ht="22.5" customHeight="1" x14ac:dyDescent="0.35">
      <c r="B34" s="28">
        <v>3</v>
      </c>
      <c r="C34" s="263" t="str">
        <f>IF(D34="","",IF($R29=FALSE,"3",$C33))</f>
        <v>3</v>
      </c>
      <c r="D34" s="264" t="str">
        <v>Pelaaja 3</v>
      </c>
      <c r="E34" s="342">
        <f t="shared" si="28"/>
        <v>60.021203</v>
      </c>
      <c r="F34" s="266">
        <f t="shared" si="29"/>
        <v>2.1202999999999861</v>
      </c>
      <c r="G34" s="267">
        <f t="shared" si="30"/>
        <v>12.029999999967345</v>
      </c>
      <c r="H34" s="168"/>
      <c r="J34" s="86" t="str">
        <f>C34&amp;". Sija"</f>
        <v>3. Sija</v>
      </c>
      <c r="K34" s="424" t="str">
        <f t="shared" si="27"/>
        <v/>
      </c>
      <c r="L34" s="425"/>
      <c r="M34" s="82"/>
      <c r="Q34" s="347" t="s">
        <v>38</v>
      </c>
      <c r="R34" s="20" t="b">
        <f>IFERROR(AND(ROUND($E38, 0) = ROUND($E39, 0), ROUND($F38, 0) = ROUND($F39, 0), ROUND($G38, 0) = ROUND($G39, 0),"jaa","ejj"),FALSE)</f>
        <v>0</v>
      </c>
      <c r="S34" s="4">
        <f t="shared" si="24"/>
        <v>0</v>
      </c>
      <c r="T34" s="4"/>
      <c r="U34" s="31"/>
      <c r="W34" s="47">
        <f t="shared" si="25"/>
        <v>11</v>
      </c>
      <c r="X34" s="31">
        <f>LARGE($W$27:$W$46,8)</f>
        <v>9</v>
      </c>
    </row>
    <row r="35" spans="1:24" ht="22.5" customHeight="1" x14ac:dyDescent="0.35">
      <c r="B35" s="28">
        <v>4</v>
      </c>
      <c r="C35" s="61" t="str">
        <f>IF(D35="","",IF($R30=FALSE,"4",$C34))</f>
        <v>4</v>
      </c>
      <c r="D35" s="62" t="str">
        <v>Pelaaja 5</v>
      </c>
      <c r="E35" s="123">
        <f t="shared" si="28"/>
        <v>58.001204999999999</v>
      </c>
      <c r="F35" s="63">
        <f t="shared" si="29"/>
        <v>0.12049999999987904</v>
      </c>
      <c r="G35" s="64">
        <f t="shared" si="30"/>
        <v>12.049999999987904</v>
      </c>
      <c r="H35" s="168"/>
      <c r="J35" s="86" t="str">
        <f t="shared" si="31"/>
        <v>4. Sija</v>
      </c>
      <c r="K35" s="424" t="str">
        <f t="shared" si="27"/>
        <v/>
      </c>
      <c r="L35" s="425"/>
      <c r="M35" s="82"/>
      <c r="R35" s="33" t="b">
        <f t="shared" ref="R35:R38" si="32">IFERROR(AND(ROUND($E39, 0) = ROUND($E40, 0), ROUND($F39, 0) = ROUND($F40, 0), ROUND($G39, 0) = ROUND($G40, 0),"jaa","ejj"),FALSE)</f>
        <v>0</v>
      </c>
      <c r="S35" s="4">
        <f t="shared" si="24"/>
        <v>0</v>
      </c>
      <c r="T35" s="4"/>
      <c r="U35" s="31"/>
      <c r="W35" s="47">
        <f t="shared" si="25"/>
        <v>9</v>
      </c>
      <c r="X35" s="31">
        <f>LARGE($W$27:$W$46,9)</f>
        <v>9</v>
      </c>
    </row>
    <row r="36" spans="1:24" ht="22.5" customHeight="1" x14ac:dyDescent="0.35">
      <c r="B36" s="28">
        <v>5</v>
      </c>
      <c r="C36" s="61" t="str">
        <f>IF(D36="","",IF($R31=FALSE,"5",$C35))</f>
        <v>5</v>
      </c>
      <c r="D36" s="62" t="str">
        <v>Pelaaja 12</v>
      </c>
      <c r="E36" s="123">
        <f t="shared" si="28"/>
        <v>51.011111999999997</v>
      </c>
      <c r="F36" s="63">
        <f t="shared" si="29"/>
        <v>1.1111999999997124</v>
      </c>
      <c r="G36" s="64">
        <f t="shared" si="30"/>
        <v>11.119999999991137</v>
      </c>
      <c r="H36" s="168"/>
      <c r="J36" s="86" t="str">
        <f t="shared" si="31"/>
        <v>5. Sija</v>
      </c>
      <c r="K36" s="424" t="str">
        <f t="shared" si="27"/>
        <v/>
      </c>
      <c r="L36" s="425"/>
      <c r="M36" s="82"/>
      <c r="R36" s="33" t="b">
        <f t="shared" si="32"/>
        <v>0</v>
      </c>
      <c r="S36" s="4">
        <f t="shared" si="24"/>
        <v>0</v>
      </c>
      <c r="T36" s="4"/>
      <c r="U36" s="31"/>
      <c r="W36" s="47">
        <f t="shared" si="25"/>
        <v>8</v>
      </c>
      <c r="X36" s="31">
        <f>LARGE($W$27:$W$46,10)</f>
        <v>9</v>
      </c>
    </row>
    <row r="37" spans="1:24" ht="22.5" customHeight="1" x14ac:dyDescent="0.35">
      <c r="B37" s="28">
        <v>6</v>
      </c>
      <c r="C37" s="61" t="str">
        <f>IF(D37="","",IF($R32=FALSE,"6",$C36))</f>
        <v>6</v>
      </c>
      <c r="D37" s="62" t="str">
        <v>Pelaaja 2</v>
      </c>
      <c r="E37" s="123">
        <f t="shared" si="28"/>
        <v>50.001201999999999</v>
      </c>
      <c r="F37" s="63">
        <f t="shared" si="29"/>
        <v>0.12019999999992592</v>
      </c>
      <c r="G37" s="64">
        <f t="shared" si="30"/>
        <v>12.019999999992592</v>
      </c>
      <c r="H37" s="168"/>
      <c r="J37" s="86" t="str">
        <f t="shared" si="31"/>
        <v>6. Sija</v>
      </c>
      <c r="K37" s="424" t="str">
        <f t="shared" si="27"/>
        <v/>
      </c>
      <c r="L37" s="425"/>
      <c r="M37" s="82"/>
      <c r="R37" s="33" t="b">
        <f t="shared" si="32"/>
        <v>0</v>
      </c>
      <c r="S37" s="4">
        <f t="shared" si="24"/>
        <v>0</v>
      </c>
      <c r="T37" s="4"/>
      <c r="U37" s="31"/>
      <c r="W37" s="47">
        <f t="shared" si="25"/>
        <v>9</v>
      </c>
      <c r="X37" s="31">
        <f>LARGE($W$27:$W$46,11)</f>
        <v>8</v>
      </c>
    </row>
    <row r="38" spans="1:24" ht="22.5" customHeight="1" x14ac:dyDescent="0.35">
      <c r="B38" s="43">
        <v>7</v>
      </c>
      <c r="C38" s="61" t="str">
        <f>IF(D38="","",IF($R33=FALSE,"7",$C37))</f>
        <v>7</v>
      </c>
      <c r="D38" s="62" t="str">
        <v>Pelaaja 13</v>
      </c>
      <c r="E38" s="123">
        <f t="shared" si="28"/>
        <v>45.010913000000002</v>
      </c>
      <c r="F38" s="63">
        <f t="shared" si="29"/>
        <v>1.0913000000002171</v>
      </c>
      <c r="G38" s="64">
        <f t="shared" si="30"/>
        <v>9.1300000000416048</v>
      </c>
      <c r="H38" s="168"/>
      <c r="J38" s="86" t="str">
        <f t="shared" si="31"/>
        <v>7. Sija</v>
      </c>
      <c r="K38" s="424" t="str">
        <f t="shared" si="27"/>
        <v/>
      </c>
      <c r="L38" s="425"/>
      <c r="M38" s="82"/>
      <c r="R38" s="33" t="b">
        <f t="shared" si="32"/>
        <v>0</v>
      </c>
      <c r="S38" s="4">
        <f t="shared" si="24"/>
        <v>0</v>
      </c>
      <c r="T38" s="4"/>
      <c r="U38" s="31"/>
      <c r="W38" s="47">
        <f t="shared" si="25"/>
        <v>8</v>
      </c>
      <c r="X38" s="31">
        <f>LARGE($W$27:$W$46,12)</f>
        <v>8</v>
      </c>
    </row>
    <row r="39" spans="1:24" ht="23.25" x14ac:dyDescent="0.35">
      <c r="B39" s="43">
        <v>8</v>
      </c>
      <c r="C39" s="61" t="str">
        <f>IF(D39="","",IF($R34=FALSE,"8",$C38))</f>
        <v>8</v>
      </c>
      <c r="D39" s="62" t="str">
        <v>Pelaaja 11</v>
      </c>
      <c r="E39" s="123">
        <f t="shared" si="28"/>
        <v>41.001111000000002</v>
      </c>
      <c r="F39" s="63">
        <f t="shared" si="29"/>
        <v>0.11110000000016385</v>
      </c>
      <c r="G39" s="64">
        <f>IFERROR(($E39-ROUNDDOWN($E39,2))*10000,"")</f>
        <v>11.110000000016385</v>
      </c>
      <c r="H39" s="168"/>
      <c r="I39" s="4"/>
      <c r="J39" s="86" t="str">
        <f t="shared" si="31"/>
        <v>8. Sija</v>
      </c>
      <c r="K39" s="424" t="str">
        <f t="shared" si="27"/>
        <v/>
      </c>
      <c r="L39" s="425"/>
      <c r="M39" s="82"/>
      <c r="R39" s="33" t="b">
        <f>IFERROR(AND(ROUND($E43, 0) = ROUND($E44, 0), ROUND($F43, 0) = ROUND($F44, 0), ROUND($G43, 0) = ROUND($G44, 0),"jaa","ejj"),FALSE)</f>
        <v>0</v>
      </c>
      <c r="S39" s="4">
        <f t="shared" si="24"/>
        <v>0</v>
      </c>
      <c r="T39" s="4"/>
      <c r="U39" s="31"/>
      <c r="W39" s="47">
        <f t="shared" si="25"/>
        <v>0</v>
      </c>
      <c r="X39" s="31">
        <f>LARGE($W$27:$W$46,13)</f>
        <v>0</v>
      </c>
    </row>
    <row r="40" spans="1:24" ht="24" thickBot="1" x14ac:dyDescent="0.4">
      <c r="B40" s="43">
        <v>9</v>
      </c>
      <c r="C40" s="61" t="str">
        <f>IF(D40="","",IF($R35=FALSE,"9",$C39))</f>
        <v>9</v>
      </c>
      <c r="D40" s="62" t="str">
        <v>Pelaaja 9</v>
      </c>
      <c r="E40" s="123">
        <f t="shared" si="28"/>
        <v>41.000808999999997</v>
      </c>
      <c r="F40" s="63">
        <f t="shared" si="29"/>
        <v>8.08999999996729E-2</v>
      </c>
      <c r="G40" s="64">
        <f>IFERROR(($E40-ROUNDDOWN($E40,2))*10000,"")</f>
        <v>8.08999999996729</v>
      </c>
      <c r="H40" s="168"/>
      <c r="J40" s="86" t="str">
        <f t="shared" si="31"/>
        <v>9. Sija</v>
      </c>
      <c r="K40" s="424" t="str">
        <f t="shared" si="27"/>
        <v/>
      </c>
      <c r="L40" s="425"/>
      <c r="M40" s="82"/>
      <c r="R40" s="137" t="b">
        <f>IFERROR(AND(ROUND($E44, 0) = ROUND($E45, 0), ROUND($F44, 0) = ROUND($F45, 0), ROUND($G44, 0) = ROUND($G45, 0),"jaa","ejj"),FALSE)</f>
        <v>0</v>
      </c>
      <c r="S40" s="32">
        <f t="shared" si="24"/>
        <v>0</v>
      </c>
      <c r="T40" s="32"/>
      <c r="U40" s="160"/>
      <c r="W40" s="47">
        <f t="shared" si="25"/>
        <v>0</v>
      </c>
      <c r="X40" s="31">
        <f>LARGE($W$27:$W$46,14)</f>
        <v>0</v>
      </c>
    </row>
    <row r="41" spans="1:24" ht="23.25" x14ac:dyDescent="0.35">
      <c r="B41" s="43">
        <v>10</v>
      </c>
      <c r="C41" s="61" t="str">
        <f>IF(D41="","",IF($R36=FALSE,"10",$C40))</f>
        <v>10</v>
      </c>
      <c r="D41" s="62" t="str">
        <v>Pelaaja 4</v>
      </c>
      <c r="E41" s="123">
        <f t="shared" si="28"/>
        <v>34.000803999999995</v>
      </c>
      <c r="F41" s="63">
        <f t="shared" si="29"/>
        <v>8.0399999999514193E-2</v>
      </c>
      <c r="G41" s="64">
        <f t="shared" si="30"/>
        <v>8.0399999999514193</v>
      </c>
      <c r="H41" s="168"/>
      <c r="J41" s="86" t="str">
        <f t="shared" si="31"/>
        <v>10. Sija</v>
      </c>
      <c r="K41" s="424" t="str">
        <f t="shared" si="27"/>
        <v/>
      </c>
      <c r="L41" s="425"/>
      <c r="M41" s="82"/>
      <c r="S41" s="4"/>
      <c r="W41" s="47">
        <f t="shared" si="25"/>
        <v>0</v>
      </c>
      <c r="X41" s="31">
        <f>LARGE($W$27:$W$46,15)</f>
        <v>0</v>
      </c>
    </row>
    <row r="42" spans="1:24" ht="23.25" x14ac:dyDescent="0.35">
      <c r="B42" s="43">
        <v>11</v>
      </c>
      <c r="C42" s="61" t="str">
        <f>IF(D42="","",IF($R37=FALSE,"11",$C41))</f>
        <v>11</v>
      </c>
      <c r="D42" s="62" t="str">
        <v>Pelaaja 7</v>
      </c>
      <c r="E42" s="123">
        <f t="shared" si="28"/>
        <v>32.010806999999993</v>
      </c>
      <c r="F42" s="63">
        <f t="shared" si="29"/>
        <v>1.0806999999992684</v>
      </c>
      <c r="G42" s="64">
        <f t="shared" si="30"/>
        <v>8.0699999999467309</v>
      </c>
      <c r="H42" s="168"/>
      <c r="J42" s="86" t="str">
        <f t="shared" si="31"/>
        <v>11. Sija</v>
      </c>
      <c r="K42" s="424" t="str">
        <f t="shared" si="27"/>
        <v/>
      </c>
      <c r="L42" s="425"/>
      <c r="M42" s="82"/>
      <c r="W42" s="47">
        <f t="shared" si="25"/>
        <v>0</v>
      </c>
      <c r="X42" s="31">
        <f>LARGE($W$27:$W$46,16)</f>
        <v>0</v>
      </c>
    </row>
    <row r="43" spans="1:24" ht="23.25" x14ac:dyDescent="0.35">
      <c r="B43" s="43">
        <v>12</v>
      </c>
      <c r="C43" s="61" t="str">
        <f>IF(D43="","",IF($R38=FALSE,"12",$C42))</f>
        <v>12</v>
      </c>
      <c r="D43" s="62" t="str">
        <v>Pelaaja 8</v>
      </c>
      <c r="E43" s="123">
        <f t="shared" si="28"/>
        <v>12.000408</v>
      </c>
      <c r="F43" s="63">
        <f t="shared" si="29"/>
        <v>4.0800000000018599E-2</v>
      </c>
      <c r="G43" s="64">
        <f t="shared" si="30"/>
        <v>4.0800000000018599</v>
      </c>
      <c r="H43" s="168"/>
      <c r="J43" s="86" t="str">
        <f t="shared" si="31"/>
        <v>12. Sija</v>
      </c>
      <c r="K43" s="424" t="str">
        <f t="shared" si="27"/>
        <v/>
      </c>
      <c r="L43" s="425"/>
      <c r="M43" s="82"/>
      <c r="W43" s="47">
        <f t="shared" si="25"/>
        <v>0</v>
      </c>
      <c r="X43" s="31">
        <f>LARGE($W$27:$W$46,17)</f>
        <v>0</v>
      </c>
    </row>
    <row r="44" spans="1:24" ht="23.25" customHeight="1" thickBot="1" x14ac:dyDescent="0.4">
      <c r="B44" s="43">
        <v>13</v>
      </c>
      <c r="C44" s="61" t="str">
        <f>IF(D44="","",IF($R39=FALSE,"13",$C43))</f>
        <v>13</v>
      </c>
      <c r="D44" s="62" t="str">
        <v>Pelaaja 14</v>
      </c>
      <c r="E44" s="123">
        <f t="shared" si="28"/>
        <v>10.000414000000001</v>
      </c>
      <c r="F44" s="63">
        <f t="shared" si="29"/>
        <v>4.1400000000102466E-2</v>
      </c>
      <c r="G44" s="64">
        <f t="shared" si="30"/>
        <v>4.1400000000102466</v>
      </c>
      <c r="H44" s="168"/>
      <c r="J44" s="86" t="str">
        <f t="shared" si="31"/>
        <v>13. Sija</v>
      </c>
      <c r="K44" s="426" t="str">
        <f t="shared" si="27"/>
        <v/>
      </c>
      <c r="L44" s="427"/>
      <c r="M44" s="82"/>
      <c r="W44" s="47">
        <f t="shared" si="25"/>
        <v>0</v>
      </c>
      <c r="X44" s="31">
        <f>LARGE($W$27:$W$46,18)</f>
        <v>0</v>
      </c>
    </row>
    <row r="45" spans="1:24" ht="23.25" customHeight="1" thickBot="1" x14ac:dyDescent="0.35">
      <c r="B45" s="43">
        <v>14</v>
      </c>
      <c r="C45" s="65" t="str">
        <f>IF(D45="","",IF($R40=FALSE,"14",$C44))</f>
        <v>14</v>
      </c>
      <c r="D45" s="44" t="str">
        <v>Pelaaja 10</v>
      </c>
      <c r="E45" s="124">
        <f t="shared" si="28"/>
        <v>8.0005100000000002</v>
      </c>
      <c r="F45" s="45">
        <f t="shared" si="29"/>
        <v>5.1000000000023249E-2</v>
      </c>
      <c r="G45" s="46">
        <f t="shared" si="30"/>
        <v>5.1000000000023249</v>
      </c>
      <c r="H45" s="168"/>
      <c r="J45" s="83"/>
      <c r="K45" s="85"/>
      <c r="L45" s="85"/>
      <c r="M45" s="82"/>
      <c r="W45" s="47">
        <f t="shared" si="25"/>
        <v>0</v>
      </c>
      <c r="X45" s="31">
        <f>LARGE($W$27:$W$46,19)</f>
        <v>0</v>
      </c>
    </row>
    <row r="46" spans="1:24" ht="63.75" customHeight="1" thickBot="1" x14ac:dyDescent="0.3">
      <c r="A46" s="66"/>
      <c r="B46" s="50"/>
      <c r="C46" s="37"/>
      <c r="D46" s="37"/>
      <c r="E46" s="37"/>
      <c r="F46" s="37"/>
      <c r="G46" s="37"/>
      <c r="H46" s="40"/>
      <c r="J46" s="79"/>
      <c r="K46" s="80"/>
      <c r="L46" s="80"/>
      <c r="M46" s="76"/>
      <c r="W46" s="310">
        <f t="shared" si="25"/>
        <v>0</v>
      </c>
      <c r="X46" s="160">
        <f>LARGE($W$27:$W$46,20)</f>
        <v>0</v>
      </c>
    </row>
    <row r="47" spans="1:24" ht="15.75" thickBot="1" x14ac:dyDescent="0.3">
      <c r="W47" s="4"/>
      <c r="X47" s="4"/>
    </row>
    <row r="48" spans="1:24" ht="22.5" customHeight="1" thickBot="1" x14ac:dyDescent="0.3">
      <c r="B48" s="73" t="s">
        <v>40</v>
      </c>
    </row>
    <row r="49" spans="2:7" ht="22.5" customHeight="1" x14ac:dyDescent="0.25">
      <c r="B49" s="417" t="str">
        <f>"Turnauksen viimeinen saa 0 pistettä ja jokaisesta sijasta paremmin saa +1 piste. 
Turnauksessa tulee olla vähintään 5 osallistujaa, jotta pisteet lasketaan. 
Pisteet lasketaan vain pelaajan top "&amp;H1*100&amp;"% turnauksista, kuitenkin vähintään 3 turnauksesta.
1. tiebreaker voittojen määrä.
2. tiebreaker turnaukset osallisena.
3. tiebreaker 1v1 matsi tasapisteissä olevien kesken."</f>
        <v>Turnauksen viimeinen saa 0 pistettä ja jokaisesta sijasta paremmin saa +1 piste. 
Turnauksessa tulee olla vähintään 5 osallistujaa, jotta pisteet lasketaan. 
Pisteet lasketaan vain pelaajan top 80% turnauksista, kuitenkin vähintään 3 turnauksesta.
1. tiebreaker voittojen määrä.
2. tiebreaker turnaukset osallisena.
3. tiebreaker 1v1 matsi tasapisteissä olevien kesken.</v>
      </c>
      <c r="C49" s="418"/>
      <c r="D49" s="418"/>
      <c r="E49" s="418"/>
      <c r="F49" s="418"/>
      <c r="G49" s="419"/>
    </row>
    <row r="50" spans="2:7" ht="22.5" customHeight="1" x14ac:dyDescent="0.25">
      <c r="B50" s="420"/>
      <c r="C50" s="421"/>
      <c r="D50" s="421"/>
      <c r="E50" s="421"/>
      <c r="F50" s="421"/>
      <c r="G50" s="422"/>
    </row>
    <row r="51" spans="2:7" ht="22.5" customHeight="1" x14ac:dyDescent="0.25">
      <c r="B51" s="420"/>
      <c r="C51" s="421"/>
      <c r="D51" s="421"/>
      <c r="E51" s="421"/>
      <c r="F51" s="421"/>
      <c r="G51" s="422"/>
    </row>
    <row r="52" spans="2:7" ht="22.5" customHeight="1" x14ac:dyDescent="0.25">
      <c r="B52" s="420"/>
      <c r="C52" s="421"/>
      <c r="D52" s="421"/>
      <c r="E52" s="421"/>
      <c r="F52" s="421"/>
      <c r="G52" s="422"/>
    </row>
    <row r="53" spans="2:7" ht="22.5" customHeight="1" x14ac:dyDescent="0.25">
      <c r="B53" s="420"/>
      <c r="C53" s="421"/>
      <c r="D53" s="421"/>
      <c r="E53" s="421"/>
      <c r="F53" s="421"/>
      <c r="G53" s="422"/>
    </row>
    <row r="54" spans="2:7" ht="21" customHeight="1" x14ac:dyDescent="0.25">
      <c r="B54" s="398" t="str">
        <f>"Boosterit ovat toistaiseksi pois käytöstä.
Jos pelaaja jättää välistä 5 peräkkäistä turnausta voidaan hänet diskata."</f>
        <v>Boosterit ovat toistaiseksi pois käytöstä.
Jos pelaaja jättää välistä 5 peräkkäistä turnausta voidaan hänet diskata.</v>
      </c>
      <c r="C54" s="399"/>
      <c r="D54" s="399"/>
      <c r="E54" s="399"/>
      <c r="F54" s="399"/>
      <c r="G54" s="400"/>
    </row>
    <row r="55" spans="2:7" ht="21" customHeight="1" thickBot="1" x14ac:dyDescent="0.3">
      <c r="B55" s="401"/>
      <c r="C55" s="402"/>
      <c r="D55" s="402"/>
      <c r="E55" s="402"/>
      <c r="F55" s="402"/>
      <c r="G55" s="403"/>
    </row>
  </sheetData>
  <mergeCells count="22">
    <mergeCell ref="K44:L44"/>
    <mergeCell ref="A1:C1"/>
    <mergeCell ref="E1:G1"/>
    <mergeCell ref="I1:K1"/>
    <mergeCell ref="K31:L31"/>
    <mergeCell ref="K32:L32"/>
    <mergeCell ref="AG2:AU2"/>
    <mergeCell ref="R3:AE3"/>
    <mergeCell ref="B49:G53"/>
    <mergeCell ref="E30:G30"/>
    <mergeCell ref="B54:G55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</mergeCells>
  <conditionalFormatting sqref="B5:O24">
    <cfRule type="expression" dxfId="26" priority="28" stopIfTrue="1">
      <formula>B5=IF($Q5="",FALSE,TRUE)</formula>
    </cfRule>
    <cfRule type="cellIs" dxfId="25" priority="30" operator="lessThanOrEqual">
      <formula>SMALL(B$5:B$24,$O$1-$L$1)</formula>
    </cfRule>
    <cfRule type="expression" dxfId="24" priority="31">
      <formula>IF(B5:O24&lt;0,TRUE)</formula>
    </cfRule>
    <cfRule type="expression" dxfId="23" priority="38">
      <formula>B5=MAX($B5:$O5)</formula>
    </cfRule>
  </conditionalFormatting>
  <conditionalFormatting sqref="A5:Q24">
    <cfRule type="expression" dxfId="22" priority="5">
      <formula>$Q5&gt;$M$1</formula>
    </cfRule>
    <cfRule type="expression" dxfId="21" priority="26">
      <formula>AND($B5:$O5=0,$Q5&lt;$M$1,$Q5&lt;&gt;0)</formula>
    </cfRule>
  </conditionalFormatting>
  <conditionalFormatting sqref="A5:A24">
    <cfRule type="expression" dxfId="20" priority="3">
      <formula>IF(1=1,TRUE,FALSE)</formula>
    </cfRule>
  </conditionalFormatting>
  <conditionalFormatting sqref="B4:Q4">
    <cfRule type="expression" dxfId="19" priority="2">
      <formula>IF(1=1,TRUE,FALSE)</formula>
    </cfRule>
  </conditionalFormatting>
  <conditionalFormatting sqref="P5:P24">
    <cfRule type="expression" dxfId="18" priority="1">
      <formula>IF(1=1,TRUE,FALSE)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416D-5456-4FE4-9E08-298B51D94D57}">
  <sheetPr>
    <tabColor rgb="FFFFFFFF"/>
  </sheetPr>
  <dimension ref="A1:AR59"/>
  <sheetViews>
    <sheetView workbookViewId="0">
      <selection activeCell="B3" sqref="B3:K3"/>
    </sheetView>
  </sheetViews>
  <sheetFormatPr defaultColWidth="9.140625" defaultRowHeight="15" x14ac:dyDescent="0.25"/>
  <cols>
    <col min="1" max="1" width="53.5703125" bestFit="1" customWidth="1"/>
    <col min="2" max="7" width="16.85546875" customWidth="1"/>
    <col min="8" max="8" width="16.85546875" style="90" customWidth="1"/>
    <col min="9" max="13" width="16.85546875" customWidth="1"/>
    <col min="14" max="14" width="16.85546875" hidden="1" customWidth="1"/>
    <col min="15" max="15" width="22.5703125" bestFit="1" customWidth="1"/>
    <col min="16" max="28" width="9.140625" hidden="1" customWidth="1"/>
    <col min="29" max="34" width="14.28515625" hidden="1" customWidth="1"/>
    <col min="35" max="43" width="9.140625" hidden="1" customWidth="1"/>
    <col min="44" max="44" width="16.85546875" bestFit="1" customWidth="1"/>
    <col min="45" max="45" width="9.140625" bestFit="1" customWidth="1"/>
  </cols>
  <sheetData>
    <row r="1" spans="1:43" ht="27" thickBot="1" x14ac:dyDescent="0.45">
      <c r="A1" s="404" t="s">
        <v>0</v>
      </c>
      <c r="B1" s="405"/>
      <c r="C1" s="406"/>
      <c r="E1" s="407" t="s">
        <v>1</v>
      </c>
      <c r="F1" s="408"/>
      <c r="G1" s="408"/>
      <c r="H1" s="120">
        <v>0.8</v>
      </c>
      <c r="I1" s="409" t="s">
        <v>2</v>
      </c>
      <c r="J1" s="409"/>
      <c r="K1" s="409"/>
      <c r="L1" s="113">
        <f>ROUNDDOWN(COUNTIF(A5:A23,"&lt;&gt;")*H1,0)</f>
        <v>9</v>
      </c>
    </row>
    <row r="2" spans="1:43" ht="18.75" customHeight="1" thickBot="1" x14ac:dyDescent="0.35">
      <c r="A2" s="75" t="s">
        <v>57</v>
      </c>
      <c r="B2" s="25">
        <f>B26+0.0001*B24+0.000013+SUM(P5:P23)</f>
        <v>14.010712999999999</v>
      </c>
      <c r="C2" s="25">
        <f>C26+0.0001*C24+0.000012+SUM(Q5:Q23)</f>
        <v>31.041212000000002</v>
      </c>
      <c r="D2" s="25">
        <f>D26+0.0001*D24+0.000011+SUM(R5:R23)</f>
        <v>7.0005109999999995</v>
      </c>
      <c r="E2" s="25">
        <f>E26+0.0001*E24+0.00001+SUM(S5:S23)</f>
        <v>24.010910000000003</v>
      </c>
      <c r="F2" s="25">
        <f>F26+0.0001*F24+0.000009+SUM(T5:T23)</f>
        <v>21.011109000000001</v>
      </c>
      <c r="G2" s="25">
        <f>G26+0.0001*G24+0.000008+SUM(U5:U23)</f>
        <v>33.041207999999997</v>
      </c>
      <c r="H2" s="159">
        <f>H26+0.0001*H24+0.000007+SUM(V5:V23)</f>
        <v>3.0002070000000001</v>
      </c>
      <c r="I2" s="25">
        <f>I26+0.0001*I24+0.000006+SUM(W5:W23)</f>
        <v>7.0003060000000001</v>
      </c>
      <c r="J2" s="25">
        <f>J26+0.0001*J24+0.000005+SUM(X5:X23)</f>
        <v>1.05E-4</v>
      </c>
      <c r="K2" s="25">
        <f>K26+0.0001*K24+0.000004+SUM(Y5:Y23)</f>
        <v>6.0103039999999996</v>
      </c>
      <c r="L2" s="25">
        <f>L25+0.0001*L24+0.000003+SUM(Z5:Z23)</f>
        <v>3.0000000000000001E-6</v>
      </c>
      <c r="M2" s="25">
        <f>M26+0.0001*M24+0.000002+SUM(AA5:AA23)</f>
        <v>1.9999999999999999E-6</v>
      </c>
      <c r="N2" s="25">
        <f>N26+0.0001*N24+0.000001+SUM(AB5:AB23)</f>
        <v>9.9999999999999995E-7</v>
      </c>
    </row>
    <row r="3" spans="1:43" ht="19.5" thickBot="1" x14ac:dyDescent="0.35">
      <c r="A3" s="143" t="s">
        <v>58</v>
      </c>
      <c r="B3" s="187" t="s">
        <v>75</v>
      </c>
      <c r="C3" s="187" t="s">
        <v>76</v>
      </c>
      <c r="D3" s="187" t="s">
        <v>77</v>
      </c>
      <c r="E3" s="187" t="s">
        <v>78</v>
      </c>
      <c r="F3" s="187" t="s">
        <v>79</v>
      </c>
      <c r="G3" s="187" t="s">
        <v>80</v>
      </c>
      <c r="H3" s="187" t="s">
        <v>81</v>
      </c>
      <c r="I3" s="187" t="s">
        <v>82</v>
      </c>
      <c r="J3" s="187" t="s">
        <v>83</v>
      </c>
      <c r="K3" s="187" t="s">
        <v>84</v>
      </c>
      <c r="L3" s="184" t="s">
        <v>59</v>
      </c>
      <c r="M3" s="185" t="s">
        <v>59</v>
      </c>
      <c r="N3" s="48" t="s">
        <v>59</v>
      </c>
      <c r="O3" s="171" t="s">
        <v>6</v>
      </c>
      <c r="P3" s="432" t="s">
        <v>8</v>
      </c>
      <c r="Q3" s="433"/>
      <c r="R3" s="433"/>
      <c r="S3" s="433"/>
      <c r="T3" s="433"/>
      <c r="U3" s="433"/>
      <c r="V3" s="433"/>
      <c r="W3" s="433"/>
      <c r="X3" s="433"/>
      <c r="Y3" s="433"/>
      <c r="Z3" s="433"/>
      <c r="AA3" s="433"/>
      <c r="AB3" s="434"/>
      <c r="AD3">
        <f>ROUNDDOWN(COUNTIF(A5:A23,"&lt;&gt;")*H1,0)</f>
        <v>9</v>
      </c>
      <c r="AE3">
        <f>SUMIF(AE4:AE23,"&gt;0",AE4:AE23)</f>
        <v>14</v>
      </c>
      <c r="AF3">
        <f>SUMIF(AF4:AF23,"&gt;0",AF4:AF23)</f>
        <v>31</v>
      </c>
      <c r="AG3">
        <f t="shared" ref="AG3:AQ3" si="0">SUMIF(AG4:AG23,"&gt;0",AG4:AG23)</f>
        <v>7</v>
      </c>
      <c r="AH3">
        <f t="shared" si="0"/>
        <v>24</v>
      </c>
      <c r="AI3">
        <f t="shared" si="0"/>
        <v>21</v>
      </c>
      <c r="AJ3">
        <f>SUMIF(AJ4:AJ23,"&gt;0",AJ4:AJ23)</f>
        <v>33</v>
      </c>
      <c r="AK3">
        <f t="shared" si="0"/>
        <v>3</v>
      </c>
      <c r="AL3">
        <f t="shared" si="0"/>
        <v>7</v>
      </c>
      <c r="AM3">
        <f t="shared" si="0"/>
        <v>0</v>
      </c>
      <c r="AN3">
        <f t="shared" si="0"/>
        <v>6</v>
      </c>
      <c r="AO3">
        <f t="shared" si="0"/>
        <v>0</v>
      </c>
      <c r="AP3">
        <f t="shared" si="0"/>
        <v>0</v>
      </c>
      <c r="AQ3">
        <f t="shared" si="0"/>
        <v>0</v>
      </c>
    </row>
    <row r="4" spans="1:43" ht="19.5" thickBot="1" x14ac:dyDescent="0.35">
      <c r="A4" s="6" t="s">
        <v>10</v>
      </c>
      <c r="B4" s="7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144">
        <v>0</v>
      </c>
      <c r="I4" s="98">
        <v>0</v>
      </c>
      <c r="J4" s="99">
        <v>0</v>
      </c>
      <c r="K4" s="100">
        <v>0</v>
      </c>
      <c r="L4" s="243"/>
      <c r="M4" s="244">
        <v>0</v>
      </c>
      <c r="N4" s="99">
        <v>0</v>
      </c>
      <c r="O4" s="170"/>
      <c r="P4" s="16">
        <f>COUNTIF(P5:P23,"&gt;0")</f>
        <v>1</v>
      </c>
      <c r="Q4" s="17">
        <f t="shared" ref="Q4:S4" si="1">COUNTIF(Q5:Q23,"&gt;0")</f>
        <v>4</v>
      </c>
      <c r="R4" s="17">
        <f t="shared" si="1"/>
        <v>0</v>
      </c>
      <c r="S4" s="17">
        <f t="shared" si="1"/>
        <v>1</v>
      </c>
      <c r="T4" s="17">
        <f>COUNTIF(T5:T23,"&gt;0")</f>
        <v>1</v>
      </c>
      <c r="U4" s="17">
        <f>COUNTIF(U5:U23,"&gt;0")</f>
        <v>4</v>
      </c>
      <c r="V4" s="42">
        <f>COUNTIF(V5:V23,"&gt;0")</f>
        <v>0</v>
      </c>
      <c r="W4" s="42">
        <f t="shared" ref="W4:AA4" si="2">COUNTIF(W5:W23,"&gt;0")</f>
        <v>0</v>
      </c>
      <c r="X4" s="17">
        <f t="shared" si="2"/>
        <v>0</v>
      </c>
      <c r="Y4" s="17">
        <f t="shared" si="2"/>
        <v>1</v>
      </c>
      <c r="Z4" s="17">
        <f t="shared" si="2"/>
        <v>0</v>
      </c>
      <c r="AA4" s="17">
        <f t="shared" si="2"/>
        <v>0</v>
      </c>
      <c r="AB4" s="18">
        <f>COUNTIF(AB5:AB23,"&gt;0")</f>
        <v>0</v>
      </c>
      <c r="AD4">
        <v>1</v>
      </c>
      <c r="AE4" s="74">
        <f>IFERROR(IF($AD$3&gt;$AD4-1,LARGE(B$5:B$23,$AD4)),0)</f>
        <v>5</v>
      </c>
      <c r="AF4" s="74">
        <f t="shared" ref="AF4:AF6" si="3">IFERROR(IF($AD$3&gt;$AD4-1,LARGE(C$5:C$23,$AD4)),0)</f>
        <v>5</v>
      </c>
      <c r="AG4" s="74">
        <f t="shared" ref="AG4:AG6" si="4">IFERROR(IF($AD$3&gt;$AD4-1,LARGE(D$5:D$23,$AD4)),0)</f>
        <v>4</v>
      </c>
      <c r="AH4" s="74">
        <f t="shared" ref="AH4:AH6" si="5">IFERROR(IF($AD$3&gt;$AD4-1,LARGE(E$5:E$23,$AD4)),0)</f>
        <v>7</v>
      </c>
      <c r="AI4" s="74">
        <f t="shared" ref="AI4:AI6" si="6">IFERROR(IF($AD$3&gt;$AD4-1,LARGE(F$5:F$23,$AD4)),0)</f>
        <v>5</v>
      </c>
      <c r="AJ4" s="74">
        <f t="shared" ref="AJ4:AJ6" si="7">IFERROR(IF($AD$3&gt;$AD4-1,LARGE(G$5:G$23,$AD4)),0)</f>
        <v>6</v>
      </c>
      <c r="AK4" s="74">
        <f t="shared" ref="AK4:AK5" si="8">IFERROR(IF($AD$3&gt;$AD4-1,LARGE(H$5:H$23,$AD4)),0)</f>
        <v>2</v>
      </c>
      <c r="AL4" s="74">
        <f t="shared" ref="AL4:AL23" si="9">IFERROR(IF($AD$3&gt;$AD4-1,LARGE(I$5:I$23,$AD4)),0)</f>
        <v>5</v>
      </c>
      <c r="AM4" s="74">
        <f t="shared" ref="AM4:AM23" si="10">IFERROR(IF($AD$3&gt;$AD4-1,LARGE(J$5:J$23,$AD4)),0)</f>
        <v>0</v>
      </c>
      <c r="AN4" s="74">
        <f t="shared" ref="AN4:AN23" si="11">IFERROR(IF($AD$3&gt;$AD4-1,LARGE(K$5:K$23,$AD4)),0)</f>
        <v>5</v>
      </c>
      <c r="AO4" s="74">
        <f t="shared" ref="AO4:AO23" si="12">IFERROR(IF($AD$3&gt;$AD4-1,LARGE(L$5:L$23,$AD4)),0)</f>
        <v>0</v>
      </c>
      <c r="AP4" s="74">
        <f t="shared" ref="AP4:AP23" si="13">IFERROR(IF($AD$3&gt;$AD4-1,LARGE(M$5:M$23,$AD4)),0)</f>
        <v>0</v>
      </c>
      <c r="AQ4" s="74">
        <f t="shared" ref="AQ4:AQ23" si="14">IFERROR(IF($AD$3&gt;$AD4-1,LARGE(N$5:N$23,$AD4)),0)</f>
        <v>0</v>
      </c>
    </row>
    <row r="5" spans="1:43" ht="18.75" x14ac:dyDescent="0.3">
      <c r="A5" s="2" t="s">
        <v>60</v>
      </c>
      <c r="B5" s="88">
        <v>3</v>
      </c>
      <c r="C5" s="89">
        <v>4</v>
      </c>
      <c r="D5" s="89">
        <v>2</v>
      </c>
      <c r="E5" s="89">
        <v>1</v>
      </c>
      <c r="F5" s="89">
        <v>5</v>
      </c>
      <c r="G5" s="89">
        <v>0</v>
      </c>
      <c r="H5" s="105"/>
      <c r="I5" s="5"/>
      <c r="J5" s="70"/>
      <c r="K5" s="70"/>
      <c r="L5" s="139"/>
      <c r="M5" s="177"/>
      <c r="N5" s="126"/>
      <c r="O5" s="188">
        <f t="shared" ref="O5:O23" si="15">IF(COUNT(A5:N5)=0,"",COUNT(A5:N5))</f>
        <v>6</v>
      </c>
      <c r="P5" s="19" t="str" cm="1">
        <f t="array" ref="P5">IF(B5&gt;LARGE($B5:$N5+$B$4:$N$4,2),0.01,"0")</f>
        <v>0</v>
      </c>
      <c r="Q5" s="20" t="str" cm="1">
        <f t="array" ref="Q5">IF(C5&gt;LARGE($B5:$N5+$B$4:$N$4,2),0.01,"0")</f>
        <v>0</v>
      </c>
      <c r="R5" s="20" t="str" cm="1">
        <f t="array" ref="R5">IF(D5&gt;LARGE($B5:$N5+$B$4:$N$4,2),0.01,"0")</f>
        <v>0</v>
      </c>
      <c r="S5" s="20" t="str" cm="1">
        <f t="array" ref="S5">IF(E5&gt;LARGE($B5:$N5+$B$4:$N$4,2),0.01,"0")</f>
        <v>0</v>
      </c>
      <c r="T5" s="20" cm="1">
        <f t="array" ref="T5">IF(F5&gt;LARGE($B5:$N5+$B$4:$N$4,2),0.01,"0")</f>
        <v>0.01</v>
      </c>
      <c r="U5" s="20" t="str" cm="1">
        <f t="array" ref="U5">IF(G5&gt;LARGE($B5:$N5+$B$4:$N$4,2),0.01,"0")</f>
        <v>0</v>
      </c>
      <c r="V5" s="20" t="str" cm="1">
        <f t="array" ref="V5">IF(H5&gt;LARGE($B5:$N5+$B$4:$N$4,2),0.01,"0")</f>
        <v>0</v>
      </c>
      <c r="W5" s="20" t="str" cm="1">
        <f t="array" ref="W5">IF(I5&gt;LARGE($B5:$N5+$B$4:$N$4,2),0.01,"0")</f>
        <v>0</v>
      </c>
      <c r="X5" s="20" t="str" cm="1">
        <f t="array" ref="X5">IF(J5&gt;LARGE($B5:$N5+$B$4:$N$4,2),0.01,"0")</f>
        <v>0</v>
      </c>
      <c r="Y5" s="20" t="str" cm="1">
        <f t="array" ref="Y5">IF(K5&gt;LARGE($B5:$N5+$B$4:$N$4,2),0.01,"0")</f>
        <v>0</v>
      </c>
      <c r="Z5" s="20" t="str" cm="1">
        <f t="array" ref="Z5">IF(L5&gt;LARGE($B5:$N5+$B$4:$N$4,2),0.01,"0")</f>
        <v>0</v>
      </c>
      <c r="AA5" s="20" t="str" cm="1">
        <f t="array" ref="AA5">IF(M5&gt;LARGE($B5:$N5+$B$4:$N$4,2),0.01,"0")</f>
        <v>0</v>
      </c>
      <c r="AB5" s="21" t="str" cm="1">
        <f t="array" ref="AB5">IF(N5&gt;LARGE($B5:$N5+$B$4:$N$4,2),0.01,"0")</f>
        <v>0</v>
      </c>
      <c r="AD5">
        <v>2</v>
      </c>
      <c r="AE5" s="74">
        <f t="shared" ref="AE5" si="16">IFERROR(IF($AD$3&gt;$AD5-1,LARGE(B$5:B$23,$AD5)),0)</f>
        <v>3</v>
      </c>
      <c r="AF5" s="74">
        <f t="shared" si="3"/>
        <v>4</v>
      </c>
      <c r="AG5" s="74">
        <f t="shared" si="4"/>
        <v>2</v>
      </c>
      <c r="AH5" s="74">
        <f t="shared" si="5"/>
        <v>4</v>
      </c>
      <c r="AI5" s="74">
        <f t="shared" si="6"/>
        <v>4</v>
      </c>
      <c r="AJ5" s="74">
        <f t="shared" si="7"/>
        <v>5</v>
      </c>
      <c r="AK5" s="74">
        <f t="shared" si="8"/>
        <v>1</v>
      </c>
      <c r="AL5" s="74">
        <f t="shared" si="9"/>
        <v>1</v>
      </c>
      <c r="AM5" s="74">
        <f t="shared" si="10"/>
        <v>0</v>
      </c>
      <c r="AN5" s="74">
        <f t="shared" si="11"/>
        <v>1</v>
      </c>
      <c r="AO5" s="74">
        <f t="shared" si="12"/>
        <v>0</v>
      </c>
      <c r="AP5" s="74">
        <f t="shared" si="13"/>
        <v>0</v>
      </c>
      <c r="AQ5" s="74">
        <f t="shared" si="14"/>
        <v>0</v>
      </c>
    </row>
    <row r="6" spans="1:43" ht="18.75" x14ac:dyDescent="0.3">
      <c r="A6" s="2" t="s">
        <v>61</v>
      </c>
      <c r="B6" s="88">
        <v>0</v>
      </c>
      <c r="C6" s="89">
        <v>3</v>
      </c>
      <c r="D6" s="89">
        <v>1</v>
      </c>
      <c r="E6" s="89">
        <v>4</v>
      </c>
      <c r="F6" s="89">
        <v>2</v>
      </c>
      <c r="G6" s="89">
        <v>5</v>
      </c>
      <c r="H6" s="105"/>
      <c r="I6" s="5"/>
      <c r="J6" s="71"/>
      <c r="K6" s="71"/>
      <c r="L6" s="47"/>
      <c r="M6" s="71"/>
      <c r="N6" s="127"/>
      <c r="O6" s="188">
        <f t="shared" si="15"/>
        <v>6</v>
      </c>
      <c r="P6" s="19" t="str" cm="1">
        <f t="array" ref="P6">IF(B6&gt;LARGE($B6:$N6+$B$4:$N$4,2),0.01,"0")</f>
        <v>0</v>
      </c>
      <c r="Q6" s="20" t="str" cm="1">
        <f t="array" ref="Q6">IF(C6&gt;LARGE($B6:$N6+$B$4:$N$4,2),0.01,"0")</f>
        <v>0</v>
      </c>
      <c r="R6" s="20" t="str" cm="1">
        <f t="array" ref="R6">IF(D6&gt;LARGE($B6:$N6+$B$4:$N$4,2),0.01,"0")</f>
        <v>0</v>
      </c>
      <c r="S6" s="20" t="str" cm="1">
        <f t="array" ref="S6">IF(E6&gt;LARGE($B6:$N6+$B$4:$N$4,2),0.01,"0")</f>
        <v>0</v>
      </c>
      <c r="T6" s="20" t="str" cm="1">
        <f t="array" ref="T6">IF(F6&gt;LARGE($B6:$N6+$B$4:$N$4,2),0.01,"0")</f>
        <v>0</v>
      </c>
      <c r="U6" s="20" cm="1">
        <f t="array" ref="U6">IF(G6&gt;LARGE($B6:$N6+$B$4:$N$4,2),0.01,"0")</f>
        <v>0.01</v>
      </c>
      <c r="V6" s="20" t="str" cm="1">
        <f t="array" ref="V6">IF(H6&gt;LARGE($B6:$N6+$B$4:$N$4,2),0.01,"0")</f>
        <v>0</v>
      </c>
      <c r="W6" s="20" t="str" cm="1">
        <f t="array" ref="W6">IF(I6&gt;LARGE($B6:$N6+$B$4:$N$4,2),0.01,"0")</f>
        <v>0</v>
      </c>
      <c r="X6" s="20" t="str" cm="1">
        <f t="array" ref="X6">IF(J6&gt;LARGE($B6:$N6+$B$4:$N$4,2),0.01,"0")</f>
        <v>0</v>
      </c>
      <c r="Y6" s="20" t="str" cm="1">
        <f t="array" ref="Y6">IF(K6&gt;LARGE($B6:$N6+$B$4:$N$4,2),0.01,"0")</f>
        <v>0</v>
      </c>
      <c r="Z6" s="20" t="str" cm="1">
        <f t="array" ref="Z6">IF(L6&gt;LARGE($B6:$N6+$B$4:$N$4,2),0.01,"0")</f>
        <v>0</v>
      </c>
      <c r="AA6" s="20" t="str" cm="1">
        <f t="array" ref="AA6">IF(M6&gt;LARGE($B6:$N6+$B$4:$N$4,2),0.01,"0")</f>
        <v>0</v>
      </c>
      <c r="AB6" s="21" t="str" cm="1">
        <f t="array" ref="AB6">IF(N6&gt;LARGE($B6:$N6+$B$4:$N$4,2),0.01,"0")</f>
        <v>0</v>
      </c>
      <c r="AD6">
        <v>3</v>
      </c>
      <c r="AE6" s="74">
        <f>IFERROR(IF($AD$3&gt;$AD6-1,LARGE(B$5:B$23,$AD6)),0)</f>
        <v>3</v>
      </c>
      <c r="AF6" s="74">
        <f t="shared" si="3"/>
        <v>4</v>
      </c>
      <c r="AG6" s="74">
        <f t="shared" si="4"/>
        <v>1</v>
      </c>
      <c r="AH6" s="74">
        <f t="shared" si="5"/>
        <v>4</v>
      </c>
      <c r="AI6" s="74">
        <f t="shared" si="6"/>
        <v>3</v>
      </c>
      <c r="AJ6" s="74">
        <f t="shared" si="7"/>
        <v>4</v>
      </c>
      <c r="AK6" s="74">
        <f>IFERROR(IF($AD$3&gt;$AD6-1,LARGE(H$5:H$23,$AD6)),0)</f>
        <v>0</v>
      </c>
      <c r="AL6" s="74">
        <f t="shared" si="9"/>
        <v>1</v>
      </c>
      <c r="AM6" s="74">
        <f t="shared" si="10"/>
        <v>0</v>
      </c>
      <c r="AN6" s="74">
        <f t="shared" si="11"/>
        <v>0</v>
      </c>
      <c r="AO6" s="74">
        <f t="shared" si="12"/>
        <v>0</v>
      </c>
      <c r="AP6" s="74">
        <f t="shared" si="13"/>
        <v>0</v>
      </c>
      <c r="AQ6" s="74">
        <f t="shared" si="14"/>
        <v>0</v>
      </c>
    </row>
    <row r="7" spans="1:43" ht="18.75" x14ac:dyDescent="0.3">
      <c r="A7" s="2" t="s">
        <v>62</v>
      </c>
      <c r="B7" s="88">
        <v>5</v>
      </c>
      <c r="C7" s="89">
        <v>0</v>
      </c>
      <c r="D7" s="89">
        <v>4</v>
      </c>
      <c r="E7" s="89">
        <v>1</v>
      </c>
      <c r="F7" s="89">
        <v>2</v>
      </c>
      <c r="G7" s="89">
        <v>3</v>
      </c>
      <c r="H7" s="105"/>
      <c r="I7" s="5"/>
      <c r="J7" s="71"/>
      <c r="K7" s="71"/>
      <c r="L7" s="47"/>
      <c r="M7" s="71"/>
      <c r="N7" s="128"/>
      <c r="O7" s="188">
        <f t="shared" si="15"/>
        <v>6</v>
      </c>
      <c r="P7" s="19" cm="1">
        <f t="array" ref="P7">IF(B7&gt;LARGE($B7:$N7+$B$4:$N$4,2),0.01,"0")</f>
        <v>0.01</v>
      </c>
      <c r="Q7" s="20" t="str" cm="1">
        <f t="array" ref="Q7">IF(C7&gt;LARGE($B7:$N7+$B$4:$N$4,2),0.01,"0")</f>
        <v>0</v>
      </c>
      <c r="R7" s="20" t="str" cm="1">
        <f t="array" ref="R7">IF(D7&gt;LARGE($B7:$N7+$B$4:$N$4,2),0.01,"0")</f>
        <v>0</v>
      </c>
      <c r="S7" s="20" t="str" cm="1">
        <f t="array" ref="S7">IF(E7&gt;LARGE($B7:$N7+$B$4:$N$4,2),0.01,"0")</f>
        <v>0</v>
      </c>
      <c r="T7" s="20" t="str" cm="1">
        <f t="array" ref="T7">IF(F7&gt;LARGE($B7:$N7+$B$4:$N$4,2),0.01,"0")</f>
        <v>0</v>
      </c>
      <c r="U7" s="20" t="str" cm="1">
        <f t="array" ref="U7">IF(G7&gt;LARGE($B7:$N7+$B$4:$N$4,2),0.01,"0")</f>
        <v>0</v>
      </c>
      <c r="V7" s="20" t="str" cm="1">
        <f t="array" ref="V7">IF(H7&gt;LARGE($B7:$N7+$B$4:$N$4,2),0.01,"0")</f>
        <v>0</v>
      </c>
      <c r="W7" s="20" t="str" cm="1">
        <f t="array" ref="W7">IF(I7&gt;LARGE($B7:$N7+$B$4:$N$4,2),0.01,"0")</f>
        <v>0</v>
      </c>
      <c r="X7" s="20" t="str" cm="1">
        <f t="array" ref="X7">IF(J7&gt;LARGE($B7:$N7+$B$4:$N$4,2),0.01,"0")</f>
        <v>0</v>
      </c>
      <c r="Y7" s="20" t="str" cm="1">
        <f t="array" ref="Y7">IF(K7&gt;LARGE($B7:$N7+$B$4:$N$4,2),0.01,"0")</f>
        <v>0</v>
      </c>
      <c r="Z7" s="20" t="str" cm="1">
        <f t="array" ref="Z7">IF(L7&gt;LARGE($B7:$N7+$B$4:$N$4,2),0.01,"0")</f>
        <v>0</v>
      </c>
      <c r="AA7" s="20" t="str" cm="1">
        <f t="array" ref="AA7">IF(M7&gt;LARGE($B7:$N7+$B$4:$N$4,2),0.01,"0")</f>
        <v>0</v>
      </c>
      <c r="AB7" s="21" t="str" cm="1">
        <f t="array" ref="AB7">IF(N7&gt;LARGE($B7:$N7+$B$4:$N$4,2),0.01,"0")</f>
        <v>0</v>
      </c>
      <c r="AD7">
        <v>4</v>
      </c>
      <c r="AE7" s="74">
        <f t="shared" ref="AE7:AE23" si="17">IFERROR(IF($AD$3&gt;$AD7-1,LARGE(B$5:B$23,$AD7)),0)</f>
        <v>2</v>
      </c>
      <c r="AF7" s="74">
        <f t="shared" ref="AF7:AF23" si="18">IFERROR(IF($AD$3&gt;$AD7-1,LARGE(C$5:C$23,$AD7)),0)</f>
        <v>4</v>
      </c>
      <c r="AG7" s="74">
        <f t="shared" ref="AG7:AG23" si="19">IFERROR(IF($AD$3&gt;$AD7-1,LARGE(D$5:D$23,$AD7)),0)</f>
        <v>0</v>
      </c>
      <c r="AH7" s="74">
        <f t="shared" ref="AH7:AH23" si="20">IFERROR(IF($AD$3&gt;$AD7-1,LARGE(E$5:E$23,$AD7)),0)</f>
        <v>3</v>
      </c>
      <c r="AI7" s="74">
        <f t="shared" ref="AI7:AI23" si="21">IFERROR(IF($AD$3&gt;$AD7-1,LARGE(F$5:F$23,$AD7)),0)</f>
        <v>2</v>
      </c>
      <c r="AJ7" s="74">
        <f t="shared" ref="AJ7:AJ23" si="22">IFERROR(IF($AD$3&gt;$AD7-1,LARGE(G$5:G$23,$AD7)),0)</f>
        <v>4</v>
      </c>
      <c r="AK7" s="74">
        <f t="shared" ref="AK7:AK23" si="23">IFERROR(IF($AD$3&gt;$AD7-1,LARGE(H$5:H$23,$AD7)),0)</f>
        <v>0</v>
      </c>
      <c r="AL7" s="74">
        <f t="shared" si="9"/>
        <v>0</v>
      </c>
      <c r="AM7" s="74">
        <f t="shared" si="10"/>
        <v>0</v>
      </c>
      <c r="AN7" s="74">
        <f t="shared" si="11"/>
        <v>0</v>
      </c>
      <c r="AO7" s="74">
        <f t="shared" si="12"/>
        <v>0</v>
      </c>
      <c r="AP7" s="74">
        <f t="shared" si="13"/>
        <v>0</v>
      </c>
      <c r="AQ7" s="74">
        <f t="shared" si="14"/>
        <v>0</v>
      </c>
    </row>
    <row r="8" spans="1:43" ht="18.75" x14ac:dyDescent="0.3">
      <c r="A8" s="2" t="s">
        <v>63</v>
      </c>
      <c r="B8" s="88"/>
      <c r="C8" s="89">
        <v>4</v>
      </c>
      <c r="D8" s="89">
        <v>0</v>
      </c>
      <c r="E8" s="89">
        <v>3</v>
      </c>
      <c r="F8" s="89">
        <v>1</v>
      </c>
      <c r="G8" s="89">
        <v>2</v>
      </c>
      <c r="H8" s="105"/>
      <c r="I8" s="5"/>
      <c r="J8" s="71"/>
      <c r="K8" s="71"/>
      <c r="L8" s="47"/>
      <c r="M8" s="71"/>
      <c r="N8" s="127"/>
      <c r="O8" s="188">
        <f t="shared" si="15"/>
        <v>5</v>
      </c>
      <c r="P8" s="19" t="str" cm="1">
        <f t="array" ref="P8">IF(B8&gt;LARGE($B8:$N8+$B$4:$N$4,2),0.01,"0")</f>
        <v>0</v>
      </c>
      <c r="Q8" s="20" cm="1">
        <f t="array" ref="Q8">IF(C8&gt;LARGE($B8:$N8+$B$4:$N$4,2),0.01,"0")</f>
        <v>0.01</v>
      </c>
      <c r="R8" s="20" t="str" cm="1">
        <f t="array" ref="R8">IF(D8&gt;LARGE($B8:$N8+$B$4:$N$4,2),0.01,"0")</f>
        <v>0</v>
      </c>
      <c r="S8" s="20" t="str" cm="1">
        <f t="array" ref="S8">IF(E8&gt;LARGE($B8:$N8+$B$4:$N$4,2),0.01,"0")</f>
        <v>0</v>
      </c>
      <c r="T8" s="20" t="str" cm="1">
        <f t="array" ref="T8">IF(F8&gt;LARGE($B8:$N8+$B$4:$N$4,2),0.01,"0")</f>
        <v>0</v>
      </c>
      <c r="U8" s="20" t="str" cm="1">
        <f t="array" ref="U8">IF(G8&gt;LARGE($B8:$N8+$B$4:$N$4,2),0.01,"0")</f>
        <v>0</v>
      </c>
      <c r="V8" s="20" t="str" cm="1">
        <f t="array" ref="V8">IF(H8&gt;LARGE($B8:$N8+$B$4:$N$4,2),0.01,"0")</f>
        <v>0</v>
      </c>
      <c r="W8" s="20" t="str" cm="1">
        <f t="array" ref="W8">IF(I8&gt;LARGE($B8:$N8+$B$4:$N$4,2),0.01,"0")</f>
        <v>0</v>
      </c>
      <c r="X8" s="20" t="str" cm="1">
        <f t="array" ref="X8">IF(J8&gt;LARGE($B8:$N8+$B$4:$N$4,2),0.01,"0")</f>
        <v>0</v>
      </c>
      <c r="Y8" s="20" t="str" cm="1">
        <f t="array" ref="Y8">IF(K8&gt;LARGE($B8:$N8+$B$4:$N$4,2),0.01,"0")</f>
        <v>0</v>
      </c>
      <c r="Z8" s="20" t="str" cm="1">
        <f t="array" ref="Z8">IF(L8&gt;LARGE($B8:$N8+$B$4:$N$4,2),0.01,"0")</f>
        <v>0</v>
      </c>
      <c r="AA8" s="20" t="str" cm="1">
        <f t="array" ref="AA8">IF(M8&gt;LARGE($B8:$N8+$B$4:$N$4,2),0.01,"0")</f>
        <v>0</v>
      </c>
      <c r="AB8" s="21" t="str" cm="1">
        <f t="array" ref="AB8">IF(N8&gt;LARGE($B8:$N8+$B$4:$N$4,2),0.01,"0")</f>
        <v>0</v>
      </c>
      <c r="AD8">
        <v>5</v>
      </c>
      <c r="AE8" s="74">
        <f t="shared" si="17"/>
        <v>1</v>
      </c>
      <c r="AF8" s="74">
        <f t="shared" si="18"/>
        <v>3</v>
      </c>
      <c r="AG8" s="74">
        <f t="shared" si="19"/>
        <v>0</v>
      </c>
      <c r="AH8" s="74">
        <f t="shared" si="20"/>
        <v>3</v>
      </c>
      <c r="AI8" s="74">
        <f t="shared" si="21"/>
        <v>2</v>
      </c>
      <c r="AJ8" s="74">
        <f t="shared" si="22"/>
        <v>4</v>
      </c>
      <c r="AK8" s="74">
        <f t="shared" si="23"/>
        <v>0</v>
      </c>
      <c r="AL8" s="74">
        <f t="shared" si="9"/>
        <v>0</v>
      </c>
      <c r="AM8" s="74">
        <f t="shared" si="10"/>
        <v>0</v>
      </c>
      <c r="AN8" s="74">
        <f t="shared" si="11"/>
        <v>0</v>
      </c>
      <c r="AO8" s="74">
        <f t="shared" si="12"/>
        <v>0</v>
      </c>
      <c r="AP8" s="74">
        <f t="shared" si="13"/>
        <v>0</v>
      </c>
      <c r="AQ8" s="74">
        <f t="shared" si="14"/>
        <v>0</v>
      </c>
    </row>
    <row r="9" spans="1:43" ht="18.75" x14ac:dyDescent="0.3">
      <c r="A9" s="2" t="s">
        <v>64</v>
      </c>
      <c r="B9" s="88"/>
      <c r="C9" s="89">
        <v>1</v>
      </c>
      <c r="D9" s="89"/>
      <c r="E9" s="89"/>
      <c r="F9" s="89">
        <v>0</v>
      </c>
      <c r="G9" s="89">
        <v>2</v>
      </c>
      <c r="H9" s="105"/>
      <c r="I9" s="5"/>
      <c r="J9" s="71"/>
      <c r="K9" s="71"/>
      <c r="L9" s="47"/>
      <c r="M9" s="71"/>
      <c r="N9" s="128"/>
      <c r="O9" s="188">
        <f t="shared" si="15"/>
        <v>3</v>
      </c>
      <c r="P9" s="19" t="str" cm="1">
        <f t="array" ref="P9">IF(B9&gt;LARGE($B9:$N9+$B$4:$N$4,2),0.01,"0")</f>
        <v>0</v>
      </c>
      <c r="Q9" s="20" t="str" cm="1">
        <f t="array" ref="Q9">IF(C9&gt;LARGE($B9:$N9+$B$4:$N$4,2),0.01,"0")</f>
        <v>0</v>
      </c>
      <c r="R9" s="20" t="str" cm="1">
        <f t="array" ref="R9">IF(D9&gt;LARGE($B9:$N9+$B$4:$N$4,2),0.01,"0")</f>
        <v>0</v>
      </c>
      <c r="S9" s="20" t="str" cm="1">
        <f t="array" ref="S9">IF(E9&gt;LARGE($B9:$N9+$B$4:$N$4,2),0.01,"0")</f>
        <v>0</v>
      </c>
      <c r="T9" s="20" t="str" cm="1">
        <f t="array" ref="T9">IF(F9&gt;LARGE($B9:$N9+$B$4:$N$4,2),0.01,"0")</f>
        <v>0</v>
      </c>
      <c r="U9" s="20" cm="1">
        <f t="array" ref="U9">IF(G9&gt;LARGE($B9:$N9+$B$4:$N$4,2),0.01,"0")</f>
        <v>0.01</v>
      </c>
      <c r="V9" s="20" t="str" cm="1">
        <f t="array" ref="V9">IF(H9&gt;LARGE($B9:$N9+$B$4:$N$4,2),0.01,"0")</f>
        <v>0</v>
      </c>
      <c r="W9" s="20" t="str" cm="1">
        <f t="array" ref="W9">IF(I9&gt;LARGE($B9:$N9+$B$4:$N$4,2),0.01,"0")</f>
        <v>0</v>
      </c>
      <c r="X9" s="20" t="str" cm="1">
        <f t="array" ref="X9">IF(J9&gt;LARGE($B9:$N9+$B$4:$N$4,2),0.01,"0")</f>
        <v>0</v>
      </c>
      <c r="Y9" s="20" t="str" cm="1">
        <f t="array" ref="Y9">IF(K9&gt;LARGE($B9:$N9+$B$4:$N$4,2),0.01,"0")</f>
        <v>0</v>
      </c>
      <c r="Z9" s="20" t="str" cm="1">
        <f t="array" ref="Z9">IF(L9&gt;LARGE($B9:$N9+$B$4:$N$4,2),0.01,"0")</f>
        <v>0</v>
      </c>
      <c r="AA9" s="20" t="str" cm="1">
        <f t="array" ref="AA9">IF(M9&gt;LARGE($B9:$N9+$B$4:$N$4,2),0.01,"0")</f>
        <v>0</v>
      </c>
      <c r="AB9" s="21" t="str" cm="1">
        <f t="array" ref="AB9">IF(N9&gt;LARGE($B9:$N9+$B$4:$N$4,2),0.01,"0")</f>
        <v>0</v>
      </c>
      <c r="AD9">
        <v>6</v>
      </c>
      <c r="AE9" s="74">
        <f t="shared" si="17"/>
        <v>0</v>
      </c>
      <c r="AF9" s="74">
        <f t="shared" si="18"/>
        <v>3</v>
      </c>
      <c r="AG9" s="74">
        <f t="shared" si="19"/>
        <v>0</v>
      </c>
      <c r="AH9" s="74">
        <f t="shared" si="20"/>
        <v>1</v>
      </c>
      <c r="AI9" s="74">
        <f t="shared" si="21"/>
        <v>2</v>
      </c>
      <c r="AJ9" s="74">
        <f t="shared" si="22"/>
        <v>3</v>
      </c>
      <c r="AK9" s="74">
        <f t="shared" si="23"/>
        <v>0</v>
      </c>
      <c r="AL9" s="74">
        <f t="shared" si="9"/>
        <v>0</v>
      </c>
      <c r="AM9" s="74">
        <f t="shared" si="10"/>
        <v>0</v>
      </c>
      <c r="AN9" s="74">
        <f t="shared" si="11"/>
        <v>0</v>
      </c>
      <c r="AO9" s="74">
        <f t="shared" si="12"/>
        <v>0</v>
      </c>
      <c r="AP9" s="74">
        <f t="shared" si="13"/>
        <v>0</v>
      </c>
      <c r="AQ9" s="74">
        <f t="shared" si="14"/>
        <v>0</v>
      </c>
    </row>
    <row r="10" spans="1:43" ht="18.75" x14ac:dyDescent="0.3">
      <c r="A10" s="2" t="s">
        <v>65</v>
      </c>
      <c r="B10" s="88"/>
      <c r="C10" s="89">
        <v>3</v>
      </c>
      <c r="D10" s="89">
        <v>0</v>
      </c>
      <c r="E10" s="89">
        <v>1</v>
      </c>
      <c r="F10" s="89">
        <v>2</v>
      </c>
      <c r="G10" s="89">
        <v>4</v>
      </c>
      <c r="H10" s="105"/>
      <c r="I10" s="5"/>
      <c r="J10" s="71"/>
      <c r="K10" s="71"/>
      <c r="L10" s="47"/>
      <c r="M10" s="71"/>
      <c r="N10" s="127"/>
      <c r="O10" s="188">
        <f t="shared" si="15"/>
        <v>5</v>
      </c>
      <c r="P10" s="19" t="str" cm="1">
        <f t="array" ref="P10">IF(B10&gt;LARGE($B10:$N10+$B$4:$N$4,2),0.01,"0")</f>
        <v>0</v>
      </c>
      <c r="Q10" s="20" t="str" cm="1">
        <f t="array" ref="Q10">IF(C10&gt;LARGE($B10:$N10+$B$4:$N$4,2),0.01,"0")</f>
        <v>0</v>
      </c>
      <c r="R10" s="20" t="str" cm="1">
        <f t="array" ref="R10">IF(D10&gt;LARGE($B10:$N10+$B$4:$N$4,2),0.01,"0")</f>
        <v>0</v>
      </c>
      <c r="S10" s="20" t="str" cm="1">
        <f t="array" ref="S10">IF(E10&gt;LARGE($B10:$N10+$B$4:$N$4,2),0.01,"0")</f>
        <v>0</v>
      </c>
      <c r="T10" s="20" t="str" cm="1">
        <f t="array" ref="T10">IF(F10&gt;LARGE($B10:$N10+$B$4:$N$4,2),0.01,"0")</f>
        <v>0</v>
      </c>
      <c r="U10" s="20" cm="1">
        <f t="array" ref="U10">IF(G10&gt;LARGE($B10:$N10+$B$4:$N$4,2),0.01,"0")</f>
        <v>0.01</v>
      </c>
      <c r="V10" s="20" t="str" cm="1">
        <f t="array" ref="V10">IF(H10&gt;LARGE($B10:$N10+$B$4:$N$4,2),0.01,"0")</f>
        <v>0</v>
      </c>
      <c r="W10" s="20" t="str" cm="1">
        <f t="array" ref="W10">IF(I10&gt;LARGE($B10:$N10+$B$4:$N$4,2),0.01,"0")</f>
        <v>0</v>
      </c>
      <c r="X10" s="20" t="str" cm="1">
        <f t="array" ref="X10">IF(J10&gt;LARGE($B10:$N10+$B$4:$N$4,2),0.01,"0")</f>
        <v>0</v>
      </c>
      <c r="Y10" s="20" t="str" cm="1">
        <f t="array" ref="Y10">IF(K10&gt;LARGE($B10:$N10+$B$4:$N$4,2),0.01,"0")</f>
        <v>0</v>
      </c>
      <c r="Z10" s="20" t="str" cm="1">
        <f t="array" ref="Z10">IF(L10&gt;LARGE($B10:$N10+$B$4:$N$4,2),0.01,"0")</f>
        <v>0</v>
      </c>
      <c r="AA10" s="20" t="str" cm="1">
        <f t="array" ref="AA10">IF(M10&gt;LARGE($B10:$N10+$B$4:$N$4,2),0.01,"0")</f>
        <v>0</v>
      </c>
      <c r="AB10" s="21" t="str" cm="1">
        <f t="array" ref="AB10">IF(N10&gt;LARGE($B10:$N10+$B$4:$N$4,2),0.01,"0")</f>
        <v>0</v>
      </c>
      <c r="AD10">
        <v>7</v>
      </c>
      <c r="AE10" s="74">
        <f t="shared" si="17"/>
        <v>0</v>
      </c>
      <c r="AF10" s="74">
        <f t="shared" si="18"/>
        <v>3</v>
      </c>
      <c r="AG10" s="74">
        <f t="shared" si="19"/>
        <v>0</v>
      </c>
      <c r="AH10" s="74">
        <f t="shared" si="20"/>
        <v>1</v>
      </c>
      <c r="AI10" s="74">
        <f t="shared" si="21"/>
        <v>2</v>
      </c>
      <c r="AJ10" s="74">
        <f t="shared" si="22"/>
        <v>3</v>
      </c>
      <c r="AK10" s="74">
        <f t="shared" si="23"/>
        <v>0</v>
      </c>
      <c r="AL10" s="74">
        <f t="shared" si="9"/>
        <v>0</v>
      </c>
      <c r="AM10" s="74">
        <f t="shared" si="10"/>
        <v>0</v>
      </c>
      <c r="AN10" s="74">
        <f t="shared" si="11"/>
        <v>0</v>
      </c>
      <c r="AO10" s="74">
        <f t="shared" si="12"/>
        <v>0</v>
      </c>
      <c r="AP10" s="74">
        <f t="shared" si="13"/>
        <v>0</v>
      </c>
      <c r="AQ10" s="74">
        <f t="shared" si="14"/>
        <v>0</v>
      </c>
    </row>
    <row r="11" spans="1:43" ht="18.75" x14ac:dyDescent="0.3">
      <c r="A11" s="2" t="s">
        <v>66</v>
      </c>
      <c r="B11" s="88"/>
      <c r="C11" s="89">
        <v>4</v>
      </c>
      <c r="D11" s="89"/>
      <c r="E11" s="89">
        <v>3</v>
      </c>
      <c r="F11" s="89">
        <v>0</v>
      </c>
      <c r="G11" s="89">
        <v>1</v>
      </c>
      <c r="H11" s="105">
        <v>2</v>
      </c>
      <c r="I11" s="5"/>
      <c r="J11" s="71"/>
      <c r="K11" s="71"/>
      <c r="L11" s="47"/>
      <c r="M11" s="71"/>
      <c r="N11" s="128"/>
      <c r="O11" s="188">
        <f t="shared" si="15"/>
        <v>5</v>
      </c>
      <c r="P11" s="19" t="str" cm="1">
        <f t="array" ref="P11">IF(B11&gt;LARGE($B11:$N11+$B$4:$N$4,2),0.01,"0")</f>
        <v>0</v>
      </c>
      <c r="Q11" s="20" cm="1">
        <f t="array" ref="Q11">IF(C11&gt;LARGE($B11:$N11+$B$4:$N$4,2),0.01,"0")</f>
        <v>0.01</v>
      </c>
      <c r="R11" s="20" t="str" cm="1">
        <f t="array" ref="R11">IF(D11&gt;LARGE($B11:$N11+$B$4:$N$4,2),0.01,"0")</f>
        <v>0</v>
      </c>
      <c r="S11" s="20" t="str" cm="1">
        <f t="array" ref="S11">IF(E11&gt;LARGE($B11:$N11+$B$4:$N$4,2),0.01,"0")</f>
        <v>0</v>
      </c>
      <c r="T11" s="20" t="str" cm="1">
        <f t="array" ref="T11">IF(F11&gt;LARGE($B11:$N11+$B$4:$N$4,2),0.01,"0")</f>
        <v>0</v>
      </c>
      <c r="U11" s="20" t="str" cm="1">
        <f t="array" ref="U11">IF(G11&gt;LARGE($B11:$N11+$B$4:$N$4,2),0.01,"0")</f>
        <v>0</v>
      </c>
      <c r="V11" s="20" t="str" cm="1">
        <f t="array" ref="V11">IF(H11&gt;LARGE($B11:$N11+$B$4:$N$4,2),0.01,"0")</f>
        <v>0</v>
      </c>
      <c r="W11" s="20" t="str" cm="1">
        <f t="array" ref="W11">IF(I11&gt;LARGE($B11:$N11+$B$4:$N$4,2),0.01,"0")</f>
        <v>0</v>
      </c>
      <c r="X11" s="20" t="str" cm="1">
        <f t="array" ref="X11">IF(J11&gt;LARGE($B11:$N11+$B$4:$N$4,2),0.01,"0")</f>
        <v>0</v>
      </c>
      <c r="Y11" s="20" t="str" cm="1">
        <f t="array" ref="Y11">IF(K11&gt;LARGE($B11:$N11+$B$4:$N$4,2),0.01,"0")</f>
        <v>0</v>
      </c>
      <c r="Z11" s="20" t="str" cm="1">
        <f t="array" ref="Z11">IF(L11&gt;LARGE($B11:$N11+$B$4:$N$4,2),0.01,"0")</f>
        <v>0</v>
      </c>
      <c r="AA11" s="20" t="str" cm="1">
        <f t="array" ref="AA11">IF(M11&gt;LARGE($B11:$N11+$B$4:$N$4,2),0.01,"0")</f>
        <v>0</v>
      </c>
      <c r="AB11" s="21" t="str" cm="1">
        <f t="array" ref="AB11">IF(N11&gt;LARGE($B11:$N11+$B$4:$N$4,2),0.01,"0")</f>
        <v>0</v>
      </c>
      <c r="AD11">
        <v>8</v>
      </c>
      <c r="AE11" s="74">
        <f t="shared" si="17"/>
        <v>0</v>
      </c>
      <c r="AF11" s="74">
        <f t="shared" si="18"/>
        <v>3</v>
      </c>
      <c r="AG11" s="74">
        <f t="shared" si="19"/>
        <v>0</v>
      </c>
      <c r="AH11" s="74">
        <f t="shared" si="20"/>
        <v>1</v>
      </c>
      <c r="AI11" s="74">
        <f t="shared" si="21"/>
        <v>1</v>
      </c>
      <c r="AJ11" s="74">
        <f t="shared" si="22"/>
        <v>2</v>
      </c>
      <c r="AK11" s="74">
        <f t="shared" si="23"/>
        <v>0</v>
      </c>
      <c r="AL11" s="74">
        <f t="shared" si="9"/>
        <v>0</v>
      </c>
      <c r="AM11" s="74">
        <f t="shared" si="10"/>
        <v>0</v>
      </c>
      <c r="AN11" s="74">
        <f t="shared" si="11"/>
        <v>0</v>
      </c>
      <c r="AO11" s="74">
        <f t="shared" si="12"/>
        <v>0</v>
      </c>
      <c r="AP11" s="74">
        <f t="shared" si="13"/>
        <v>0</v>
      </c>
      <c r="AQ11" s="74">
        <f t="shared" si="14"/>
        <v>0</v>
      </c>
    </row>
    <row r="12" spans="1:43" ht="18.75" x14ac:dyDescent="0.3">
      <c r="A12" s="2" t="s">
        <v>67</v>
      </c>
      <c r="B12" s="88">
        <v>2</v>
      </c>
      <c r="C12" s="89">
        <v>5</v>
      </c>
      <c r="D12" s="89"/>
      <c r="E12" s="89">
        <v>4</v>
      </c>
      <c r="F12" s="89">
        <v>0</v>
      </c>
      <c r="G12" s="89">
        <v>3</v>
      </c>
      <c r="H12" s="105">
        <v>1</v>
      </c>
      <c r="I12" s="5"/>
      <c r="J12" s="71"/>
      <c r="K12" s="71"/>
      <c r="L12" s="47"/>
      <c r="M12" s="71"/>
      <c r="N12" s="127"/>
      <c r="O12" s="188">
        <f t="shared" si="15"/>
        <v>6</v>
      </c>
      <c r="P12" s="19" t="str" cm="1">
        <f t="array" ref="P12">IF(B12&gt;LARGE($B12:$N12+$B$4:$N$4,2),0.01,"0")</f>
        <v>0</v>
      </c>
      <c r="Q12" s="20" cm="1">
        <f t="array" ref="Q12">IF(C12&gt;LARGE($B12:$N12+$B$4:$N$4,2),0.01,"0")</f>
        <v>0.01</v>
      </c>
      <c r="R12" s="20" t="str" cm="1">
        <f t="array" ref="R12">IF(D12&gt;LARGE($B12:$N12+$B$4:$N$4,2),0.01,"0")</f>
        <v>0</v>
      </c>
      <c r="S12" s="20" t="str" cm="1">
        <f t="array" ref="S12">IF(E12&gt;LARGE($B12:$N12+$B$4:$N$4,2),0.01,"0")</f>
        <v>0</v>
      </c>
      <c r="T12" s="20" t="str" cm="1">
        <f t="array" ref="T12">IF(F12&gt;LARGE($B12:$N12+$B$4:$N$4,2),0.01,"0")</f>
        <v>0</v>
      </c>
      <c r="U12" s="20" t="str" cm="1">
        <f t="array" ref="U12">IF(G12&gt;LARGE($B12:$N12+$B$4:$N$4,2),0.01,"0")</f>
        <v>0</v>
      </c>
      <c r="V12" s="20" t="str" cm="1">
        <f t="array" ref="V12">IF(H12&gt;LARGE($B12:$N12+$B$4:$N$4,2),0.01,"0")</f>
        <v>0</v>
      </c>
      <c r="W12" s="20" t="str" cm="1">
        <f t="array" ref="W12">IF(I12&gt;LARGE($B12:$N12+$B$4:$N$4,2),0.01,"0")</f>
        <v>0</v>
      </c>
      <c r="X12" s="20" t="str" cm="1">
        <f t="array" ref="X12">IF(J12&gt;LARGE($B12:$N12+$B$4:$N$4,2),0.01,"0")</f>
        <v>0</v>
      </c>
      <c r="Y12" s="20" t="str" cm="1">
        <f t="array" ref="Y12">IF(K12&gt;LARGE($B12:$N12+$B$4:$N$4,2),0.01,"0")</f>
        <v>0</v>
      </c>
      <c r="Z12" s="20" t="str" cm="1">
        <f t="array" ref="Z12">IF(L12&gt;LARGE($B12:$N12+$B$4:$N$4,2),0.01,"0")</f>
        <v>0</v>
      </c>
      <c r="AA12" s="20" t="str" cm="1">
        <f t="array" ref="AA12">IF(M12&gt;LARGE($B12:$N12+$B$4:$N$4,2),0.01,"0")</f>
        <v>0</v>
      </c>
      <c r="AB12" s="21" t="str" cm="1">
        <f t="array" ref="AB12">IF(N12&gt;LARGE($B12:$N12+$B$4:$N$4,2),0.01,"0")</f>
        <v>0</v>
      </c>
      <c r="AD12">
        <v>9</v>
      </c>
      <c r="AE12" s="74">
        <f t="shared" si="17"/>
        <v>0</v>
      </c>
      <c r="AF12" s="74">
        <f t="shared" si="18"/>
        <v>2</v>
      </c>
      <c r="AG12" s="74">
        <f t="shared" si="19"/>
        <v>0</v>
      </c>
      <c r="AH12" s="74">
        <f t="shared" si="20"/>
        <v>0</v>
      </c>
      <c r="AI12" s="74">
        <f t="shared" si="21"/>
        <v>0</v>
      </c>
      <c r="AJ12" s="74">
        <f t="shared" si="22"/>
        <v>2</v>
      </c>
      <c r="AK12" s="74">
        <f t="shared" si="23"/>
        <v>0</v>
      </c>
      <c r="AL12" s="74">
        <f t="shared" si="9"/>
        <v>0</v>
      </c>
      <c r="AM12" s="74">
        <f t="shared" si="10"/>
        <v>0</v>
      </c>
      <c r="AN12" s="74">
        <f t="shared" si="11"/>
        <v>0</v>
      </c>
      <c r="AO12" s="74">
        <f t="shared" si="12"/>
        <v>0</v>
      </c>
      <c r="AP12" s="74">
        <f t="shared" si="13"/>
        <v>0</v>
      </c>
      <c r="AQ12" s="74">
        <f t="shared" si="14"/>
        <v>0</v>
      </c>
    </row>
    <row r="13" spans="1:43" ht="18.75" x14ac:dyDescent="0.3">
      <c r="A13" s="2" t="s">
        <v>68</v>
      </c>
      <c r="B13" s="38">
        <v>1</v>
      </c>
      <c r="C13" s="39">
        <v>2</v>
      </c>
      <c r="D13" s="39"/>
      <c r="E13" s="39">
        <v>0</v>
      </c>
      <c r="F13" s="39">
        <v>3</v>
      </c>
      <c r="G13" s="39">
        <v>4</v>
      </c>
      <c r="H13" s="106"/>
      <c r="I13" s="5"/>
      <c r="J13" s="71"/>
      <c r="K13" s="71"/>
      <c r="L13" s="47"/>
      <c r="M13" s="71"/>
      <c r="N13" s="128"/>
      <c r="O13" s="188">
        <f t="shared" si="15"/>
        <v>5</v>
      </c>
      <c r="P13" s="19" t="str" cm="1">
        <f t="array" ref="P13">IF(B13&gt;LARGE($B13:$N13+$B$4:$N$4,2),0.01,"0")</f>
        <v>0</v>
      </c>
      <c r="Q13" s="20" t="str" cm="1">
        <f t="array" ref="Q13">IF(C13&gt;LARGE($B13:$N13+$B$4:$N$4,2),0.01,"0")</f>
        <v>0</v>
      </c>
      <c r="R13" s="20" t="str" cm="1">
        <f t="array" ref="R13">IF(D13&gt;LARGE($B13:$N13+$B$4:$N$4,2),0.01,"0")</f>
        <v>0</v>
      </c>
      <c r="S13" s="20" t="str" cm="1">
        <f t="array" ref="S13">IF(E13&gt;LARGE($B13:$N13+$B$4:$N$4,2),0.01,"0")</f>
        <v>0</v>
      </c>
      <c r="T13" s="20" t="str" cm="1">
        <f t="array" ref="T13">IF(F13&gt;LARGE($B13:$N13+$B$4:$N$4,2),0.01,"0")</f>
        <v>0</v>
      </c>
      <c r="U13" s="20" cm="1">
        <f t="array" ref="U13">IF(G13&gt;LARGE($B13:$N13+$B$4:$N$4,2),0.01,"0")</f>
        <v>0.01</v>
      </c>
      <c r="V13" s="20" t="str" cm="1">
        <f t="array" ref="V13">IF(H13&gt;LARGE($B13:$N13+$B$4:$N$4,2),0.01,"0")</f>
        <v>0</v>
      </c>
      <c r="W13" s="20" t="str" cm="1">
        <f t="array" ref="W13">IF(I13&gt;LARGE($B13:$N13+$B$4:$N$4,2),0.01,"0")</f>
        <v>0</v>
      </c>
      <c r="X13" s="20" t="str" cm="1">
        <f t="array" ref="X13">IF(J13&gt;LARGE($B13:$N13+$B$4:$N$4,2),0.01,"0")</f>
        <v>0</v>
      </c>
      <c r="Y13" s="20" t="str" cm="1">
        <f t="array" ref="Y13">IF(K13&gt;LARGE($B13:$N13+$B$4:$N$4,2),0.01,"0")</f>
        <v>0</v>
      </c>
      <c r="Z13" s="20" t="str" cm="1">
        <f t="array" ref="Z13">IF(L13&gt;LARGE($B13:$N13+$B$4:$N$4,2),0.01,"0")</f>
        <v>0</v>
      </c>
      <c r="AA13" s="20" t="str" cm="1">
        <f t="array" ref="AA13">IF(M13&gt;LARGE($B13:$N13+$B$4:$N$4,2),0.01,"0")</f>
        <v>0</v>
      </c>
      <c r="AB13" s="21" t="str" cm="1">
        <f t="array" ref="AB13">IF(N13&gt;LARGE($B13:$N13+$B$4:$N$4,2),0.01,"0")</f>
        <v>0</v>
      </c>
      <c r="AD13">
        <v>10</v>
      </c>
      <c r="AE13" s="74" t="b">
        <f t="shared" si="17"/>
        <v>0</v>
      </c>
      <c r="AF13" s="74" t="b">
        <f t="shared" si="18"/>
        <v>0</v>
      </c>
      <c r="AG13" s="74" t="b">
        <f t="shared" si="19"/>
        <v>0</v>
      </c>
      <c r="AH13" s="74" t="b">
        <f t="shared" si="20"/>
        <v>0</v>
      </c>
      <c r="AI13" s="74" t="b">
        <f t="shared" si="21"/>
        <v>0</v>
      </c>
      <c r="AJ13" s="74" t="b">
        <f t="shared" si="22"/>
        <v>0</v>
      </c>
      <c r="AK13" s="74" t="b">
        <f t="shared" si="23"/>
        <v>0</v>
      </c>
      <c r="AL13" s="74" t="b">
        <f t="shared" si="9"/>
        <v>0</v>
      </c>
      <c r="AM13" s="74" t="b">
        <f t="shared" si="10"/>
        <v>0</v>
      </c>
      <c r="AN13" s="74" t="b">
        <f t="shared" si="11"/>
        <v>0</v>
      </c>
      <c r="AO13" s="74" t="b">
        <f t="shared" si="12"/>
        <v>0</v>
      </c>
      <c r="AP13" s="74" t="b">
        <f t="shared" si="13"/>
        <v>0</v>
      </c>
      <c r="AQ13" s="74" t="b">
        <f t="shared" si="14"/>
        <v>0</v>
      </c>
    </row>
    <row r="14" spans="1:43" ht="18.75" x14ac:dyDescent="0.3">
      <c r="A14" s="2" t="s">
        <v>69</v>
      </c>
      <c r="B14" s="38"/>
      <c r="C14" s="39">
        <v>3</v>
      </c>
      <c r="D14" s="39"/>
      <c r="E14" s="39"/>
      <c r="F14" s="39"/>
      <c r="G14" s="39">
        <v>2</v>
      </c>
      <c r="H14" s="106"/>
      <c r="I14" s="5">
        <v>1</v>
      </c>
      <c r="J14" s="71"/>
      <c r="K14" s="71">
        <v>0</v>
      </c>
      <c r="L14" s="47"/>
      <c r="M14" s="71"/>
      <c r="N14" s="127"/>
      <c r="O14" s="188">
        <f t="shared" si="15"/>
        <v>4</v>
      </c>
      <c r="P14" s="19" t="str" cm="1">
        <f t="array" ref="P14">IF(B14&gt;LARGE($B14:$N14+$B$4:$N$4,2),0.01,"0")</f>
        <v>0</v>
      </c>
      <c r="Q14" s="20" cm="1">
        <f t="array" ref="Q14">IF(C14&gt;LARGE($B14:$N14+$B$4:$N$4,2),0.01,"0")</f>
        <v>0.01</v>
      </c>
      <c r="R14" s="20" t="str" cm="1">
        <f t="array" ref="R14">IF(D14&gt;LARGE($B14:$N14+$B$4:$N$4,2),0.01,"0")</f>
        <v>0</v>
      </c>
      <c r="S14" s="20" t="str" cm="1">
        <f t="array" ref="S14">IF(E14&gt;LARGE($B14:$N14+$B$4:$N$4,2),0.01,"0")</f>
        <v>0</v>
      </c>
      <c r="T14" s="20" t="str" cm="1">
        <f t="array" ref="T14">IF(F14&gt;LARGE($B14:$N14+$B$4:$N$4,2),0.01,"0")</f>
        <v>0</v>
      </c>
      <c r="U14" s="20" t="str" cm="1">
        <f t="array" ref="U14">IF(G14&gt;LARGE($B14:$N14+$B$4:$N$4,2),0.01,"0")</f>
        <v>0</v>
      </c>
      <c r="V14" s="20" t="str" cm="1">
        <f t="array" ref="V14">IF(H14&gt;LARGE($B14:$N14+$B$4:$N$4,2),0.01,"0")</f>
        <v>0</v>
      </c>
      <c r="W14" s="20" t="str" cm="1">
        <f t="array" ref="W14">IF(I14&gt;LARGE($B14:$N14+$B$4:$N$4,2),0.01,"0")</f>
        <v>0</v>
      </c>
      <c r="X14" s="20" t="str" cm="1">
        <f t="array" ref="X14">IF(J14&gt;LARGE($B14:$N14+$B$4:$N$4,2),0.01,"0")</f>
        <v>0</v>
      </c>
      <c r="Y14" s="20" t="str" cm="1">
        <f t="array" ref="Y14">IF(K14&gt;LARGE($B14:$N14+$B$4:$N$4,2),0.01,"0")</f>
        <v>0</v>
      </c>
      <c r="Z14" s="20" t="str" cm="1">
        <f t="array" ref="Z14">IF(L14&gt;LARGE($B14:$N14+$B$4:$N$4,2),0.01,"0")</f>
        <v>0</v>
      </c>
      <c r="AA14" s="20" t="str" cm="1">
        <f t="array" ref="AA14">IF(M14&gt;LARGE($B14:$N14+$B$4:$N$4,2),0.01,"0")</f>
        <v>0</v>
      </c>
      <c r="AB14" s="21" t="str" cm="1">
        <f t="array" ref="AB14">IF(N14&gt;LARGE($B14:$N14+$B$4:$N$4,2),0.01,"0")</f>
        <v>0</v>
      </c>
      <c r="AD14">
        <v>11</v>
      </c>
      <c r="AE14" s="74" t="b">
        <f t="shared" si="17"/>
        <v>0</v>
      </c>
      <c r="AF14" s="74" t="b">
        <f t="shared" si="18"/>
        <v>0</v>
      </c>
      <c r="AG14" s="74" t="b">
        <f t="shared" si="19"/>
        <v>0</v>
      </c>
      <c r="AH14" s="74" t="b">
        <f t="shared" si="20"/>
        <v>0</v>
      </c>
      <c r="AI14" s="74" t="b">
        <f t="shared" si="21"/>
        <v>0</v>
      </c>
      <c r="AJ14" s="74" t="b">
        <f t="shared" si="22"/>
        <v>0</v>
      </c>
      <c r="AK14" s="74" t="b">
        <f t="shared" si="23"/>
        <v>0</v>
      </c>
      <c r="AL14" s="74" t="b">
        <f t="shared" si="9"/>
        <v>0</v>
      </c>
      <c r="AM14" s="74" t="b">
        <f t="shared" si="10"/>
        <v>0</v>
      </c>
      <c r="AN14" s="74" t="b">
        <f t="shared" si="11"/>
        <v>0</v>
      </c>
      <c r="AO14" s="74" t="b">
        <f t="shared" si="12"/>
        <v>0</v>
      </c>
      <c r="AP14" s="74" t="b">
        <f t="shared" si="13"/>
        <v>0</v>
      </c>
      <c r="AQ14" s="74" t="b">
        <f t="shared" si="14"/>
        <v>0</v>
      </c>
    </row>
    <row r="15" spans="1:43" ht="18.75" x14ac:dyDescent="0.3">
      <c r="A15" s="2" t="s">
        <v>70</v>
      </c>
      <c r="B15" s="38">
        <v>3</v>
      </c>
      <c r="C15" s="39">
        <v>2</v>
      </c>
      <c r="D15" s="39"/>
      <c r="E15" s="39">
        <v>7</v>
      </c>
      <c r="F15" s="39">
        <v>4</v>
      </c>
      <c r="G15" s="39">
        <v>6</v>
      </c>
      <c r="H15" s="106"/>
      <c r="I15" s="5">
        <v>5</v>
      </c>
      <c r="J15" s="71">
        <v>0</v>
      </c>
      <c r="K15" s="71">
        <v>1</v>
      </c>
      <c r="L15" s="47"/>
      <c r="M15" s="71"/>
      <c r="N15" s="128"/>
      <c r="O15" s="188">
        <f t="shared" si="15"/>
        <v>8</v>
      </c>
      <c r="P15" s="19" t="str" cm="1">
        <f t="array" ref="P15">IF(B15&gt;LARGE($B15:$N15+$B$4:$N$4,2),0.01,"0")</f>
        <v>0</v>
      </c>
      <c r="Q15" s="20" t="str" cm="1">
        <f t="array" ref="Q15">IF(C15&gt;LARGE($B15:$N15+$B$4:$N$4,2),0.01,"0")</f>
        <v>0</v>
      </c>
      <c r="R15" s="20" t="str" cm="1">
        <f t="array" ref="R15">IF(D15&gt;LARGE($B15:$N15+$B$4:$N$4,2),0.01,"0")</f>
        <v>0</v>
      </c>
      <c r="S15" s="20" cm="1">
        <f t="array" ref="S15">IF(E15&gt;LARGE($B15:$N15+$B$4:$N$4,2),0.01,"0")</f>
        <v>0.01</v>
      </c>
      <c r="T15" s="20" t="str" cm="1">
        <f t="array" ref="T15">IF(F15&gt;LARGE($B15:$N15+$B$4:$N$4,2),0.01,"0")</f>
        <v>0</v>
      </c>
      <c r="U15" s="20" t="str" cm="1">
        <f t="array" ref="U15">IF(G15&gt;LARGE($B15:$N15+$B$4:$N$4,2),0.01,"0")</f>
        <v>0</v>
      </c>
      <c r="V15" s="20" t="str" cm="1">
        <f t="array" ref="V15">IF(H15&gt;LARGE($B15:$N15+$B$4:$N$4,2),0.01,"0")</f>
        <v>0</v>
      </c>
      <c r="W15" s="20" t="str" cm="1">
        <f t="array" ref="W15">IF(I15&gt;LARGE($B15:$N15+$B$4:$N$4,2),0.01,"0")</f>
        <v>0</v>
      </c>
      <c r="X15" s="20" t="str" cm="1">
        <f t="array" ref="X15">IF(J15&gt;LARGE($B15:$N15+$B$4:$N$4,2),0.01,"0")</f>
        <v>0</v>
      </c>
      <c r="Y15" s="20" t="str" cm="1">
        <f t="array" ref="Y15">IF(K15&gt;LARGE($B15:$N15+$B$4:$N$4,2),0.01,"0")</f>
        <v>0</v>
      </c>
      <c r="Z15" s="20" t="str" cm="1">
        <f t="array" ref="Z15">IF(L15&gt;LARGE($B15:$N15+$B$4:$N$4,2),0.01,"0")</f>
        <v>0</v>
      </c>
      <c r="AA15" s="20" t="str" cm="1">
        <f t="array" ref="AA15">IF(M15&gt;LARGE($B15:$N15+$B$4:$N$4,2),0.01,"0")</f>
        <v>0</v>
      </c>
      <c r="AB15" s="21" t="str" cm="1">
        <f t="array" ref="AB15">IF(N15&gt;LARGE($B15:$N15+$B$4:$N$4,2),0.01,"0")</f>
        <v>0</v>
      </c>
      <c r="AD15">
        <v>12</v>
      </c>
      <c r="AE15" s="74" t="b">
        <f t="shared" si="17"/>
        <v>0</v>
      </c>
      <c r="AF15" s="74" t="b">
        <f t="shared" si="18"/>
        <v>0</v>
      </c>
      <c r="AG15" s="74" t="b">
        <f t="shared" si="19"/>
        <v>0</v>
      </c>
      <c r="AH15" s="74" t="b">
        <f t="shared" si="20"/>
        <v>0</v>
      </c>
      <c r="AI15" s="74" t="b">
        <f t="shared" si="21"/>
        <v>0</v>
      </c>
      <c r="AJ15" s="74" t="b">
        <f t="shared" si="22"/>
        <v>0</v>
      </c>
      <c r="AK15" s="74" t="b">
        <f t="shared" si="23"/>
        <v>0</v>
      </c>
      <c r="AL15" s="74" t="b">
        <f t="shared" si="9"/>
        <v>0</v>
      </c>
      <c r="AM15" s="74" t="b">
        <f t="shared" si="10"/>
        <v>0</v>
      </c>
      <c r="AN15" s="74" t="b">
        <f t="shared" si="11"/>
        <v>0</v>
      </c>
      <c r="AO15" s="74" t="b">
        <f t="shared" si="12"/>
        <v>0</v>
      </c>
      <c r="AP15" s="74" t="b">
        <f t="shared" si="13"/>
        <v>0</v>
      </c>
      <c r="AQ15" s="74" t="b">
        <f t="shared" si="14"/>
        <v>0</v>
      </c>
    </row>
    <row r="16" spans="1:43" ht="18.75" x14ac:dyDescent="0.3">
      <c r="A16" s="2" t="s">
        <v>71</v>
      </c>
      <c r="B16" s="38">
        <v>0</v>
      </c>
      <c r="C16" s="39">
        <v>3</v>
      </c>
      <c r="D16" s="39"/>
      <c r="E16" s="39"/>
      <c r="F16" s="39">
        <v>2</v>
      </c>
      <c r="G16" s="39">
        <v>4</v>
      </c>
      <c r="H16" s="106"/>
      <c r="I16" s="5">
        <v>1</v>
      </c>
      <c r="J16" s="71"/>
      <c r="K16" s="71">
        <v>5</v>
      </c>
      <c r="L16" s="47"/>
      <c r="M16" s="71"/>
      <c r="N16" s="127"/>
      <c r="O16" s="188">
        <f t="shared" si="15"/>
        <v>6</v>
      </c>
      <c r="P16" s="19" t="str" cm="1">
        <f t="array" ref="P16">IF(B16&gt;LARGE($B16:$N16+$B$4:$N$4,2),0.01,"0")</f>
        <v>0</v>
      </c>
      <c r="Q16" s="20" t="str" cm="1">
        <f t="array" ref="Q16">IF(C16&gt;LARGE($B16:$N16+$B$4:$N$4,2),0.01,"0")</f>
        <v>0</v>
      </c>
      <c r="R16" s="20" t="str" cm="1">
        <f t="array" ref="R16">IF(D16&gt;LARGE($B16:$N16+$B$4:$N$4,2),0.01,"0")</f>
        <v>0</v>
      </c>
      <c r="S16" s="20" t="str" cm="1">
        <f t="array" ref="S16">IF(E16&gt;LARGE($B16:$N16+$B$4:$N$4,2),0.01,"0")</f>
        <v>0</v>
      </c>
      <c r="T16" s="20" t="str" cm="1">
        <f t="array" ref="T16">IF(F16&gt;LARGE($B16:$N16+$B$4:$N$4,2),0.01,"0")</f>
        <v>0</v>
      </c>
      <c r="U16" s="20" t="str" cm="1">
        <f t="array" ref="U16">IF(G16&gt;LARGE($B16:$N16+$B$4:$N$4,2),0.01,"0")</f>
        <v>0</v>
      </c>
      <c r="V16" s="20" t="str" cm="1">
        <f t="array" ref="V16">IF(H16&gt;LARGE($B16:$N16+$B$4:$N$4,2),0.01,"0")</f>
        <v>0</v>
      </c>
      <c r="W16" s="20" t="str" cm="1">
        <f t="array" ref="W16">IF(I16&gt;LARGE($B16:$N16+$B$4:$N$4,2),0.01,"0")</f>
        <v>0</v>
      </c>
      <c r="X16" s="20" t="str" cm="1">
        <f t="array" ref="X16">IF(J16&gt;LARGE($B16:$N16+$B$4:$N$4,2),0.01,"0")</f>
        <v>0</v>
      </c>
      <c r="Y16" s="20" cm="1">
        <f t="array" ref="Y16">IF(K16&gt;LARGE($B16:$N16+$B$4:$N$4,2),0.01,"0")</f>
        <v>0.01</v>
      </c>
      <c r="Z16" s="20" t="str" cm="1">
        <f t="array" ref="Z16">IF(L16&gt;LARGE($B16:$N16+$B$4:$N$4,2),0.01,"0")</f>
        <v>0</v>
      </c>
      <c r="AA16" s="20" t="str" cm="1">
        <f t="array" ref="AA16">IF(M16&gt;LARGE($B16:$N16+$B$4:$N$4,2),0.01,"0")</f>
        <v>0</v>
      </c>
      <c r="AB16" s="21" t="str" cm="1">
        <f t="array" ref="AB16">IF(N16&gt;LARGE($B16:$N16+$B$4:$N$4,2),0.01,"0")</f>
        <v>0</v>
      </c>
      <c r="AD16">
        <v>13</v>
      </c>
      <c r="AE16" s="74" t="b">
        <f t="shared" si="17"/>
        <v>0</v>
      </c>
      <c r="AF16" s="74" t="b">
        <f t="shared" si="18"/>
        <v>0</v>
      </c>
      <c r="AG16" s="74" t="b">
        <f t="shared" si="19"/>
        <v>0</v>
      </c>
      <c r="AH16" s="74" t="b">
        <f t="shared" si="20"/>
        <v>0</v>
      </c>
      <c r="AI16" s="74" t="b">
        <f t="shared" si="21"/>
        <v>0</v>
      </c>
      <c r="AJ16" s="74" t="b">
        <f t="shared" si="22"/>
        <v>0</v>
      </c>
      <c r="AK16" s="74" t="b">
        <f t="shared" si="23"/>
        <v>0</v>
      </c>
      <c r="AL16" s="74" t="b">
        <f t="shared" si="9"/>
        <v>0</v>
      </c>
      <c r="AM16" s="74" t="b">
        <f t="shared" si="10"/>
        <v>0</v>
      </c>
      <c r="AN16" s="74" t="b">
        <f t="shared" si="11"/>
        <v>0</v>
      </c>
      <c r="AO16" s="74" t="b">
        <f t="shared" si="12"/>
        <v>0</v>
      </c>
      <c r="AP16" s="74" t="b">
        <f t="shared" si="13"/>
        <v>0</v>
      </c>
      <c r="AQ16" s="74" t="b">
        <f t="shared" si="14"/>
        <v>0</v>
      </c>
    </row>
    <row r="17" spans="1:44" ht="18.75" x14ac:dyDescent="0.3">
      <c r="A17" s="149"/>
      <c r="B17" s="150"/>
      <c r="C17" s="151"/>
      <c r="D17" s="151"/>
      <c r="E17" s="151"/>
      <c r="F17" s="151"/>
      <c r="G17" s="151"/>
      <c r="H17" s="152"/>
      <c r="I17" s="153"/>
      <c r="J17" s="154"/>
      <c r="K17" s="154"/>
      <c r="L17" s="4"/>
      <c r="M17" s="71"/>
      <c r="N17" s="128"/>
      <c r="O17" s="169" t="str">
        <f t="shared" si="15"/>
        <v/>
      </c>
      <c r="P17" s="19" t="str" cm="1">
        <f t="array" ref="P17">IF(B17&gt;LARGE($B17:$N17+$B$4:$N$4,2),0.01,"0")</f>
        <v>0</v>
      </c>
      <c r="Q17" s="20" t="str" cm="1">
        <f t="array" ref="Q17">IF(C17&gt;LARGE($B17:$N17+$B$4:$N$4,2),0.01,"0")</f>
        <v>0</v>
      </c>
      <c r="R17" s="20" t="str" cm="1">
        <f t="array" ref="R17">IF(D17&gt;LARGE($B17:$N17+$B$4:$N$4,2),0.01,"0")</f>
        <v>0</v>
      </c>
      <c r="S17" s="20" t="str" cm="1">
        <f t="array" ref="S17">IF(E17&gt;LARGE($B17:$N17+$B$4:$N$4,2),0.01,"0")</f>
        <v>0</v>
      </c>
      <c r="T17" s="20" t="str" cm="1">
        <f t="array" ref="T17">IF(F17&gt;LARGE($B17:$N17+$B$4:$N$4,2),0.01,"0")</f>
        <v>0</v>
      </c>
      <c r="U17" s="20" t="str" cm="1">
        <f t="array" ref="U17">IF(G17&gt;LARGE($B17:$N17+$B$4:$N$4,2),0.01,"0")</f>
        <v>0</v>
      </c>
      <c r="V17" s="20" t="str" cm="1">
        <f t="array" ref="V17">IF(H17&gt;LARGE($B17:$N17+$B$4:$N$4,2),0.01,"0")</f>
        <v>0</v>
      </c>
      <c r="W17" s="20" t="str" cm="1">
        <f t="array" ref="W17">IF(I17&gt;LARGE($B17:$N17+$B$4:$N$4,2),0.01,"0")</f>
        <v>0</v>
      </c>
      <c r="X17" s="20" t="str" cm="1">
        <f t="array" ref="X17">IF(J17&gt;LARGE($B17:$N17+$B$4:$N$4,2),0.01,"0")</f>
        <v>0</v>
      </c>
      <c r="Y17" s="20" t="str" cm="1">
        <f t="array" ref="Y17">IF(K17&gt;LARGE($B17:$N17+$B$4:$N$4,2),0.01,"0")</f>
        <v>0</v>
      </c>
      <c r="Z17" s="20" t="str" cm="1">
        <f t="array" ref="Z17">IF(L17&gt;LARGE($B17:$N17+$B$4:$N$4,2),0.01,"0")</f>
        <v>0</v>
      </c>
      <c r="AA17" s="20" t="str" cm="1">
        <f t="array" ref="AA17">IF(M17&gt;LARGE($B17:$N17+$B$4:$N$4,2),0.01,"0")</f>
        <v>0</v>
      </c>
      <c r="AB17" s="21" t="str" cm="1">
        <f t="array" ref="AB17">IF(N17&gt;LARGE($B17:$N17+$B$4:$N$4,2),0.01,"0")</f>
        <v>0</v>
      </c>
      <c r="AD17">
        <v>14</v>
      </c>
      <c r="AE17" s="74" t="b">
        <f t="shared" si="17"/>
        <v>0</v>
      </c>
      <c r="AF17" s="74" t="b">
        <f t="shared" si="18"/>
        <v>0</v>
      </c>
      <c r="AG17" s="74" t="b">
        <f t="shared" si="19"/>
        <v>0</v>
      </c>
      <c r="AH17" s="74" t="b">
        <f t="shared" si="20"/>
        <v>0</v>
      </c>
      <c r="AI17" s="74" t="b">
        <f t="shared" si="21"/>
        <v>0</v>
      </c>
      <c r="AJ17" s="74" t="b">
        <f t="shared" si="22"/>
        <v>0</v>
      </c>
      <c r="AK17" s="74" t="b">
        <f t="shared" si="23"/>
        <v>0</v>
      </c>
      <c r="AL17" s="74" t="b">
        <f t="shared" si="9"/>
        <v>0</v>
      </c>
      <c r="AM17" s="74" t="b">
        <f t="shared" si="10"/>
        <v>0</v>
      </c>
      <c r="AN17" s="74" t="b">
        <f t="shared" si="11"/>
        <v>0</v>
      </c>
      <c r="AO17" s="74" t="b">
        <f t="shared" si="12"/>
        <v>0</v>
      </c>
      <c r="AP17" s="74" t="b">
        <f t="shared" si="13"/>
        <v>0</v>
      </c>
      <c r="AQ17" s="74" t="b">
        <f t="shared" si="14"/>
        <v>0</v>
      </c>
    </row>
    <row r="18" spans="1:44" ht="18.75" x14ac:dyDescent="0.3">
      <c r="A18" s="2"/>
      <c r="B18" s="38"/>
      <c r="C18" s="39"/>
      <c r="D18" s="39"/>
      <c r="E18" s="39"/>
      <c r="F18" s="39"/>
      <c r="G18" s="39"/>
      <c r="H18" s="106"/>
      <c r="I18" s="5"/>
      <c r="J18" s="71"/>
      <c r="K18" s="71"/>
      <c r="L18" s="4"/>
      <c r="M18" s="71"/>
      <c r="N18" s="127"/>
      <c r="O18" s="169" t="str">
        <f t="shared" si="15"/>
        <v/>
      </c>
      <c r="P18" s="19" t="str" cm="1">
        <f t="array" ref="P18">IF(B18&gt;LARGE($B18:$N18+$B$4:$N$4,2),0.01,"0")</f>
        <v>0</v>
      </c>
      <c r="Q18" s="20" t="str" cm="1">
        <f t="array" ref="Q18">IF(C18&gt;LARGE($B18:$N18+$B$4:$N$4,2),0.01,"0")</f>
        <v>0</v>
      </c>
      <c r="R18" s="20" t="str" cm="1">
        <f t="array" ref="R18">IF(D18&gt;LARGE($B18:$N18+$B$4:$N$4,2),0.01,"0")</f>
        <v>0</v>
      </c>
      <c r="S18" s="20" t="str" cm="1">
        <f t="array" ref="S18">IF(E18&gt;LARGE($B18:$N18+$B$4:$N$4,2),0.01,"0")</f>
        <v>0</v>
      </c>
      <c r="T18" s="20" t="str" cm="1">
        <f t="array" ref="T18">IF(F18&gt;LARGE($B18:$N18+$B$4:$N$4,2),0.01,"0")</f>
        <v>0</v>
      </c>
      <c r="U18" s="20" t="str" cm="1">
        <f t="array" ref="U18">IF(G18&gt;LARGE($B18:$N18+$B$4:$N$4,2),0.01,"0")</f>
        <v>0</v>
      </c>
      <c r="V18" s="20" t="str" cm="1">
        <f t="array" ref="V18">IF(H18&gt;LARGE($B18:$N18+$B$4:$N$4,2),0.01,"0")</f>
        <v>0</v>
      </c>
      <c r="W18" s="20" t="str" cm="1">
        <f t="array" ref="W18">IF(I18&gt;LARGE($B18:$N18+$B$4:$N$4,2),0.01,"0")</f>
        <v>0</v>
      </c>
      <c r="X18" s="20" t="str" cm="1">
        <f t="array" ref="X18">IF(J18&gt;LARGE($B18:$N18+$B$4:$N$4,2),0.01,"0")</f>
        <v>0</v>
      </c>
      <c r="Y18" s="20" t="str" cm="1">
        <f t="array" ref="Y18">IF(K18&gt;LARGE($B18:$N18+$B$4:$N$4,2),0.01,"0")</f>
        <v>0</v>
      </c>
      <c r="Z18" s="20" t="str" cm="1">
        <f t="array" ref="Z18">IF(L18&gt;LARGE($B18:$N18+$B$4:$N$4,2),0.01,"0")</f>
        <v>0</v>
      </c>
      <c r="AA18" s="20" t="str" cm="1">
        <f t="array" ref="AA18">IF(M18&gt;LARGE($B18:$N18+$B$4:$N$4,2),0.01,"0")</f>
        <v>0</v>
      </c>
      <c r="AB18" s="21" t="str" cm="1">
        <f t="array" ref="AB18">IF(N18&gt;LARGE($B18:$N18+$B$4:$N$4,2),0.01,"0")</f>
        <v>0</v>
      </c>
      <c r="AD18">
        <v>15</v>
      </c>
      <c r="AE18" s="74" t="b">
        <f t="shared" si="17"/>
        <v>0</v>
      </c>
      <c r="AF18" s="74" t="b">
        <f t="shared" si="18"/>
        <v>0</v>
      </c>
      <c r="AG18" s="74" t="b">
        <f t="shared" si="19"/>
        <v>0</v>
      </c>
      <c r="AH18" s="74" t="b">
        <f t="shared" si="20"/>
        <v>0</v>
      </c>
      <c r="AI18" s="74" t="b">
        <f t="shared" si="21"/>
        <v>0</v>
      </c>
      <c r="AJ18" s="74" t="b">
        <f t="shared" si="22"/>
        <v>0</v>
      </c>
      <c r="AK18" s="74" t="b">
        <f t="shared" si="23"/>
        <v>0</v>
      </c>
      <c r="AL18" s="74" t="b">
        <f t="shared" si="9"/>
        <v>0</v>
      </c>
      <c r="AM18" s="74" t="b">
        <f t="shared" si="10"/>
        <v>0</v>
      </c>
      <c r="AN18" s="74" t="b">
        <f t="shared" si="11"/>
        <v>0</v>
      </c>
      <c r="AO18" s="74" t="b">
        <f t="shared" si="12"/>
        <v>0</v>
      </c>
      <c r="AP18" s="74" t="b">
        <f t="shared" si="13"/>
        <v>0</v>
      </c>
      <c r="AQ18" s="74" t="b">
        <f t="shared" si="14"/>
        <v>0</v>
      </c>
    </row>
    <row r="19" spans="1:44" ht="18.75" x14ac:dyDescent="0.3">
      <c r="A19" s="2"/>
      <c r="B19" s="38"/>
      <c r="C19" s="39"/>
      <c r="D19" s="39"/>
      <c r="E19" s="39"/>
      <c r="F19" s="39"/>
      <c r="G19" s="39"/>
      <c r="H19" s="106"/>
      <c r="I19" s="5"/>
      <c r="J19" s="71"/>
      <c r="K19" s="71"/>
      <c r="L19" s="4"/>
      <c r="M19" s="71"/>
      <c r="N19" s="128"/>
      <c r="O19" s="169" t="str">
        <f t="shared" si="15"/>
        <v/>
      </c>
      <c r="P19" s="19" t="str" cm="1">
        <f t="array" ref="P19">IF(B19&gt;LARGE($B19:$N19+$B$4:$N$4,2),0.01,"0")</f>
        <v>0</v>
      </c>
      <c r="Q19" s="20" t="str" cm="1">
        <f t="array" ref="Q19">IF(C19&gt;LARGE($B19:$N19+$B$4:$N$4,2),0.01,"0")</f>
        <v>0</v>
      </c>
      <c r="R19" s="20" t="str" cm="1">
        <f t="array" ref="R19">IF(D19&gt;LARGE($B19:$N19+$B$4:$N$4,2),0.01,"0")</f>
        <v>0</v>
      </c>
      <c r="S19" s="20" t="str" cm="1">
        <f t="array" ref="S19">IF(E19&gt;LARGE($B19:$N19+$B$4:$N$4,2),0.01,"0")</f>
        <v>0</v>
      </c>
      <c r="T19" s="20" t="str" cm="1">
        <f t="array" ref="T19">IF(F19&gt;LARGE($B19:$N19+$B$4:$N$4,2),0.01,"0")</f>
        <v>0</v>
      </c>
      <c r="U19" s="20" t="str" cm="1">
        <f t="array" ref="U19">IF(G19&gt;LARGE($B19:$N19+$B$4:$N$4,2),0.01,"0")</f>
        <v>0</v>
      </c>
      <c r="V19" s="20" t="str" cm="1">
        <f t="array" ref="V19">IF(H19&gt;LARGE($B19:$N19+$B$4:$N$4,2),0.01,"0")</f>
        <v>0</v>
      </c>
      <c r="W19" s="20" t="str" cm="1">
        <f t="array" ref="W19">IF(I19&gt;LARGE($B19:$N19+$B$4:$N$4,2),0.01,"0")</f>
        <v>0</v>
      </c>
      <c r="X19" s="20" t="str" cm="1">
        <f t="array" ref="X19">IF(J19&gt;LARGE($B19:$N19+$B$4:$N$4,2),0.01,"0")</f>
        <v>0</v>
      </c>
      <c r="Y19" s="20" t="str" cm="1">
        <f t="array" ref="Y19">IF(K19&gt;LARGE($B19:$N19+$B$4:$N$4,2),0.01,"0")</f>
        <v>0</v>
      </c>
      <c r="Z19" s="20" t="str" cm="1">
        <f t="array" ref="Z19">IF(L19&gt;LARGE($B19:$N19+$B$4:$N$4,2),0.01,"0")</f>
        <v>0</v>
      </c>
      <c r="AA19" s="20" t="str" cm="1">
        <f t="array" ref="AA19">IF(M19&gt;LARGE($B19:$N19+$B$4:$N$4,2),0.01,"0")</f>
        <v>0</v>
      </c>
      <c r="AB19" s="21" t="str" cm="1">
        <f t="array" ref="AB19">IF(N19&gt;LARGE($B19:$N19+$B$4:$N$4,2),0.01,"0")</f>
        <v>0</v>
      </c>
      <c r="AD19">
        <v>16</v>
      </c>
      <c r="AE19" s="74" t="b">
        <f t="shared" si="17"/>
        <v>0</v>
      </c>
      <c r="AF19" s="74" t="b">
        <f t="shared" si="18"/>
        <v>0</v>
      </c>
      <c r="AG19" s="74" t="b">
        <f t="shared" si="19"/>
        <v>0</v>
      </c>
      <c r="AH19" s="74" t="b">
        <f t="shared" si="20"/>
        <v>0</v>
      </c>
      <c r="AI19" s="74" t="b">
        <f t="shared" si="21"/>
        <v>0</v>
      </c>
      <c r="AJ19" s="74" t="b">
        <f t="shared" si="22"/>
        <v>0</v>
      </c>
      <c r="AK19" s="74" t="b">
        <f t="shared" si="23"/>
        <v>0</v>
      </c>
      <c r="AL19" s="74" t="b">
        <f t="shared" si="9"/>
        <v>0</v>
      </c>
      <c r="AM19" s="74" t="b">
        <f t="shared" si="10"/>
        <v>0</v>
      </c>
      <c r="AN19" s="74" t="b">
        <f t="shared" si="11"/>
        <v>0</v>
      </c>
      <c r="AO19" s="74" t="b">
        <f t="shared" si="12"/>
        <v>0</v>
      </c>
      <c r="AP19" s="74" t="b">
        <f t="shared" si="13"/>
        <v>0</v>
      </c>
      <c r="AQ19" s="74" t="b">
        <f t="shared" si="14"/>
        <v>0</v>
      </c>
    </row>
    <row r="20" spans="1:44" ht="18.75" x14ac:dyDescent="0.3">
      <c r="A20" s="2"/>
      <c r="B20" s="38"/>
      <c r="C20" s="39"/>
      <c r="D20" s="39"/>
      <c r="E20" s="39"/>
      <c r="F20" s="39"/>
      <c r="G20" s="39"/>
      <c r="H20" s="106"/>
      <c r="I20" s="5"/>
      <c r="J20" s="71"/>
      <c r="K20" s="71"/>
      <c r="L20" s="4"/>
      <c r="M20" s="71"/>
      <c r="N20" s="127"/>
      <c r="O20" s="169" t="str">
        <f t="shared" si="15"/>
        <v/>
      </c>
      <c r="P20" s="19" t="str" cm="1">
        <f t="array" ref="P20">IF(B20&gt;LARGE($B20:$N20+$B$4:$N$4,2),0.01,"0")</f>
        <v>0</v>
      </c>
      <c r="Q20" s="20" t="str" cm="1">
        <f t="array" ref="Q20">IF(C20&gt;LARGE($B20:$N20+$B$4:$N$4,2),0.01,"0")</f>
        <v>0</v>
      </c>
      <c r="R20" s="20" t="str" cm="1">
        <f t="array" ref="R20">IF(D20&gt;LARGE($B20:$N20+$B$4:$N$4,2),0.01,"0")</f>
        <v>0</v>
      </c>
      <c r="S20" s="20" t="str" cm="1">
        <f t="array" ref="S20">IF(E20&gt;LARGE($B20:$N20+$B$4:$N$4,2),0.01,"0")</f>
        <v>0</v>
      </c>
      <c r="T20" s="20" t="str" cm="1">
        <f t="array" ref="T20">IF(F20&gt;LARGE($B20:$N20+$B$4:$N$4,2),0.01,"0")</f>
        <v>0</v>
      </c>
      <c r="U20" s="20" t="str" cm="1">
        <f t="array" ref="U20">IF(G20&gt;LARGE($B20:$N20+$B$4:$N$4,2),0.01,"0")</f>
        <v>0</v>
      </c>
      <c r="V20" s="20" t="str" cm="1">
        <f t="array" ref="V20">IF(H20&gt;LARGE($B20:$N20+$B$4:$N$4,2),0.01,"0")</f>
        <v>0</v>
      </c>
      <c r="W20" s="20" t="str" cm="1">
        <f t="array" ref="W20">IF(I20&gt;LARGE($B20:$N20+$B$4:$N$4,2),0.01,"0")</f>
        <v>0</v>
      </c>
      <c r="X20" s="20" t="str" cm="1">
        <f t="array" ref="X20">IF(J20&gt;LARGE($B20:$N20+$B$4:$N$4,2),0.01,"0")</f>
        <v>0</v>
      </c>
      <c r="Y20" s="20" t="str" cm="1">
        <f t="array" ref="Y20">IF(K20&gt;LARGE($B20:$N20+$B$4:$N$4,2),0.01,"0")</f>
        <v>0</v>
      </c>
      <c r="Z20" s="20" t="str" cm="1">
        <f t="array" ref="Z20">IF(L20&gt;LARGE($B20:$N20+$B$4:$N$4,2),0.01,"0")</f>
        <v>0</v>
      </c>
      <c r="AA20" s="20" t="str" cm="1">
        <f t="array" ref="AA20">IF(M20&gt;LARGE($B20:$N20+$B$4:$N$4,2),0.01,"0")</f>
        <v>0</v>
      </c>
      <c r="AB20" s="21" t="str" cm="1">
        <f t="array" ref="AB20">IF(N20&gt;LARGE($B20:$N20+$B$4:$N$4,2),0.01,"0")</f>
        <v>0</v>
      </c>
      <c r="AD20">
        <v>17</v>
      </c>
      <c r="AE20" s="74" t="b">
        <f t="shared" si="17"/>
        <v>0</v>
      </c>
      <c r="AF20" s="74" t="b">
        <f t="shared" si="18"/>
        <v>0</v>
      </c>
      <c r="AG20" s="74" t="b">
        <f t="shared" si="19"/>
        <v>0</v>
      </c>
      <c r="AH20" s="74" t="b">
        <f t="shared" si="20"/>
        <v>0</v>
      </c>
      <c r="AI20" s="74" t="b">
        <f t="shared" si="21"/>
        <v>0</v>
      </c>
      <c r="AJ20" s="74" t="b">
        <f t="shared" si="22"/>
        <v>0</v>
      </c>
      <c r="AK20" s="74" t="b">
        <f t="shared" si="23"/>
        <v>0</v>
      </c>
      <c r="AL20" s="74" t="b">
        <f t="shared" si="9"/>
        <v>0</v>
      </c>
      <c r="AM20" s="74" t="b">
        <f t="shared" si="10"/>
        <v>0</v>
      </c>
      <c r="AN20" s="74" t="b">
        <f t="shared" si="11"/>
        <v>0</v>
      </c>
      <c r="AO20" s="74" t="b">
        <f t="shared" si="12"/>
        <v>0</v>
      </c>
      <c r="AP20" s="74" t="b">
        <f t="shared" si="13"/>
        <v>0</v>
      </c>
      <c r="AQ20" s="74" t="b">
        <f t="shared" si="14"/>
        <v>0</v>
      </c>
    </row>
    <row r="21" spans="1:44" ht="18.75" x14ac:dyDescent="0.3">
      <c r="A21" s="2"/>
      <c r="B21" s="38"/>
      <c r="C21" s="39"/>
      <c r="D21" s="39"/>
      <c r="E21" s="39"/>
      <c r="F21" s="39"/>
      <c r="G21" s="39"/>
      <c r="H21" s="106"/>
      <c r="I21" s="5"/>
      <c r="J21" s="71"/>
      <c r="K21" s="71"/>
      <c r="L21" s="4"/>
      <c r="M21" s="71"/>
      <c r="N21" s="128"/>
      <c r="O21" s="169" t="str">
        <f>IF(COUNT(A21:N21)=0,"",COUNT(A21:N21))</f>
        <v/>
      </c>
      <c r="P21" s="19" t="str" cm="1">
        <f t="array" ref="P21">IF(B21&gt;LARGE($B21:$N21+$B$4:$N$4,2),0.01,"0")</f>
        <v>0</v>
      </c>
      <c r="Q21" s="20" t="str" cm="1">
        <f t="array" ref="Q21">IF(C21&gt;LARGE($B21:$N21+$B$4:$N$4,2),0.01,"0")</f>
        <v>0</v>
      </c>
      <c r="R21" s="20" t="str" cm="1">
        <f t="array" ref="R21">IF(D21&gt;LARGE($B21:$N21+$B$4:$N$4,2),0.01,"0")</f>
        <v>0</v>
      </c>
      <c r="S21" s="20" t="str" cm="1">
        <f t="array" ref="S21">IF(E21&gt;LARGE($B21:$N21+$B$4:$N$4,2),0.01,"0")</f>
        <v>0</v>
      </c>
      <c r="T21" s="20" t="str" cm="1">
        <f t="array" ref="T21">IF(F21&gt;LARGE($B21:$N21+$B$4:$N$4,2),0.01,"0")</f>
        <v>0</v>
      </c>
      <c r="U21" s="20" t="str" cm="1">
        <f t="array" ref="U21">IF(G21&gt;LARGE($B21:$N21+$B$4:$N$4,2),0.01,"0")</f>
        <v>0</v>
      </c>
      <c r="V21" s="20" t="str" cm="1">
        <f t="array" ref="V21">IF(H21&gt;LARGE($B21:$N21+$B$4:$N$4,2),0.01,"0")</f>
        <v>0</v>
      </c>
      <c r="W21" s="20" t="str" cm="1">
        <f t="array" ref="W21">IF(I21&gt;LARGE($B21:$N21+$B$4:$N$4,2),0.01,"0")</f>
        <v>0</v>
      </c>
      <c r="X21" s="20" t="str" cm="1">
        <f t="array" ref="X21">IF(J21&gt;LARGE($B21:$N21+$B$4:$N$4,2),0.01,"0")</f>
        <v>0</v>
      </c>
      <c r="Y21" s="20" t="str" cm="1">
        <f t="array" ref="Y21">IF(K21&gt;LARGE($B21:$N21+$B$4:$N$4,2),0.01,"0")</f>
        <v>0</v>
      </c>
      <c r="Z21" s="20" t="str" cm="1">
        <f t="array" ref="Z21">IF(L21&gt;LARGE($B21:$N21+$B$4:$N$4,2),0.01,"0")</f>
        <v>0</v>
      </c>
      <c r="AA21" s="20" t="str" cm="1">
        <f t="array" ref="AA21">IF(M21&gt;LARGE($B21:$N21+$B$4:$N$4,2),0.01,"0")</f>
        <v>0</v>
      </c>
      <c r="AB21" s="21" t="str" cm="1">
        <f t="array" ref="AB21">IF(N21&gt;LARGE($B21:$N21+$B$4:$N$4,2),0.01,"0")</f>
        <v>0</v>
      </c>
      <c r="AD21">
        <v>18</v>
      </c>
      <c r="AE21" s="74" t="b">
        <f t="shared" si="17"/>
        <v>0</v>
      </c>
      <c r="AF21" s="74" t="b">
        <f t="shared" si="18"/>
        <v>0</v>
      </c>
      <c r="AG21" s="74" t="b">
        <f t="shared" si="19"/>
        <v>0</v>
      </c>
      <c r="AH21" s="74" t="b">
        <f t="shared" si="20"/>
        <v>0</v>
      </c>
      <c r="AI21" s="74" t="b">
        <f t="shared" si="21"/>
        <v>0</v>
      </c>
      <c r="AJ21" s="74" t="b">
        <f t="shared" si="22"/>
        <v>0</v>
      </c>
      <c r="AK21" s="74" t="b">
        <f t="shared" si="23"/>
        <v>0</v>
      </c>
      <c r="AL21" s="74" t="b">
        <f t="shared" si="9"/>
        <v>0</v>
      </c>
      <c r="AM21" s="74" t="b">
        <f t="shared" si="10"/>
        <v>0</v>
      </c>
      <c r="AN21" s="74" t="b">
        <f t="shared" si="11"/>
        <v>0</v>
      </c>
      <c r="AO21" s="74" t="b">
        <f t="shared" si="12"/>
        <v>0</v>
      </c>
      <c r="AP21" s="74" t="b">
        <f t="shared" si="13"/>
        <v>0</v>
      </c>
      <c r="AQ21" s="74" t="b">
        <f t="shared" si="14"/>
        <v>0</v>
      </c>
    </row>
    <row r="22" spans="1:44" ht="18.75" x14ac:dyDescent="0.3">
      <c r="A22" s="2"/>
      <c r="B22" s="38"/>
      <c r="C22" s="39"/>
      <c r="D22" s="39"/>
      <c r="E22" s="39"/>
      <c r="F22" s="39"/>
      <c r="G22" s="39"/>
      <c r="H22" s="106"/>
      <c r="I22" s="5"/>
      <c r="J22" s="71"/>
      <c r="K22" s="71"/>
      <c r="L22" s="4"/>
      <c r="M22" s="71"/>
      <c r="N22" s="127"/>
      <c r="O22" s="169" t="str">
        <f t="shared" si="15"/>
        <v/>
      </c>
      <c r="P22" s="19" t="str" cm="1">
        <f t="array" ref="P22">IF(B22&gt;LARGE($B22:$N22+$B$4:$N$4,2),0.01,"0")</f>
        <v>0</v>
      </c>
      <c r="Q22" s="20" t="str" cm="1">
        <f t="array" ref="Q22">IF(C22&gt;LARGE($B22:$N22+$B$4:$N$4,2),0.01,"0")</f>
        <v>0</v>
      </c>
      <c r="R22" s="20" t="str" cm="1">
        <f t="array" ref="R22">IF(D22&gt;LARGE($B22:$N22+$B$4:$N$4,2),0.01,"0")</f>
        <v>0</v>
      </c>
      <c r="S22" s="20" t="str" cm="1">
        <f t="array" ref="S22">IF(E22&gt;LARGE($B22:$N22+$B$4:$N$4,2),0.01,"0")</f>
        <v>0</v>
      </c>
      <c r="T22" s="20" t="str" cm="1">
        <f t="array" ref="T22">IF(F22&gt;LARGE($B22:$N22+$B$4:$N$4,2),0.01,"0")</f>
        <v>0</v>
      </c>
      <c r="U22" s="20" t="str" cm="1">
        <f t="array" ref="U22">IF(G22&gt;LARGE($B22:$N22+$B$4:$N$4,2),0.01,"0")</f>
        <v>0</v>
      </c>
      <c r="V22" s="20" t="str" cm="1">
        <f t="array" ref="V22">IF(H22&gt;LARGE($B22:$N22+$B$4:$N$4,2),0.01,"0")</f>
        <v>0</v>
      </c>
      <c r="W22" s="20" t="str" cm="1">
        <f t="array" ref="W22">IF(I22&gt;LARGE($B22:$N22+$B$4:$N$4,2),0.01,"0")</f>
        <v>0</v>
      </c>
      <c r="X22" s="20" t="str" cm="1">
        <f t="array" ref="X22">IF(J22&gt;LARGE($B22:$N22+$B$4:$N$4,2),0.01,"0")</f>
        <v>0</v>
      </c>
      <c r="Y22" s="20" t="str" cm="1">
        <f t="array" ref="Y22">IF(K22&gt;LARGE($B22:$N22+$B$4:$N$4,2),0.01,"0")</f>
        <v>0</v>
      </c>
      <c r="Z22" s="20" t="str" cm="1">
        <f t="array" ref="Z22">IF(L22&gt;LARGE($B22:$N22+$B$4:$N$4,2),0.01,"0")</f>
        <v>0</v>
      </c>
      <c r="AA22" s="20" t="str" cm="1">
        <f t="array" ref="AA22">IF(M22&gt;LARGE($B22:$N22+$B$4:$N$4,2),0.01,"0")</f>
        <v>0</v>
      </c>
      <c r="AB22" s="21" t="str" cm="1">
        <f t="array" ref="AB22">IF(N22&gt;LARGE($B22:$N22+$B$4:$N$4,2),0.01,"0")</f>
        <v>0</v>
      </c>
      <c r="AD22">
        <v>19</v>
      </c>
      <c r="AE22" s="74" t="b">
        <f t="shared" si="17"/>
        <v>0</v>
      </c>
      <c r="AF22" s="74" t="b">
        <f t="shared" si="18"/>
        <v>0</v>
      </c>
      <c r="AG22" s="74" t="b">
        <f t="shared" si="19"/>
        <v>0</v>
      </c>
      <c r="AH22" s="74" t="b">
        <f t="shared" si="20"/>
        <v>0</v>
      </c>
      <c r="AI22" s="74" t="b">
        <f t="shared" si="21"/>
        <v>0</v>
      </c>
      <c r="AJ22" s="74" t="b">
        <f t="shared" si="22"/>
        <v>0</v>
      </c>
      <c r="AK22" s="74" t="b">
        <f t="shared" si="23"/>
        <v>0</v>
      </c>
      <c r="AL22" s="74" t="b">
        <f t="shared" si="9"/>
        <v>0</v>
      </c>
      <c r="AM22" s="74" t="b">
        <f t="shared" si="10"/>
        <v>0</v>
      </c>
      <c r="AN22" s="74" t="b">
        <f t="shared" si="11"/>
        <v>0</v>
      </c>
      <c r="AO22" s="74" t="b">
        <f t="shared" si="12"/>
        <v>0</v>
      </c>
      <c r="AP22" s="74" t="b">
        <f t="shared" si="13"/>
        <v>0</v>
      </c>
      <c r="AQ22" s="74" t="b">
        <f t="shared" si="14"/>
        <v>0</v>
      </c>
    </row>
    <row r="23" spans="1:44" ht="19.5" thickBot="1" x14ac:dyDescent="0.35">
      <c r="A23" s="2"/>
      <c r="B23" s="38"/>
      <c r="C23" s="39"/>
      <c r="D23" s="39"/>
      <c r="E23" s="39"/>
      <c r="F23" s="39"/>
      <c r="G23" s="39"/>
      <c r="H23" s="106"/>
      <c r="I23" s="5"/>
      <c r="J23" s="71"/>
      <c r="K23" s="71"/>
      <c r="L23" s="32"/>
      <c r="M23" s="176"/>
      <c r="N23" s="128"/>
      <c r="O23" s="169" t="str">
        <f t="shared" si="15"/>
        <v/>
      </c>
      <c r="P23" s="22" t="str" cm="1">
        <f t="array" ref="P23">IF(B23&gt;LARGE($B23:$N23+$B$4:$N$4,2),0.01,"0")</f>
        <v>0</v>
      </c>
      <c r="Q23" s="23" t="str" cm="1">
        <f t="array" ref="Q23">IF(C23&gt;LARGE($B23:$N23+$B$4:$N$4,2),0.01,"0")</f>
        <v>0</v>
      </c>
      <c r="R23" s="23" t="str" cm="1">
        <f t="array" ref="R23">IF(D23&gt;LARGE($B23:$N23+$B$4:$N$4,2),0.01,"0")</f>
        <v>0</v>
      </c>
      <c r="S23" s="23" t="str" cm="1">
        <f t="array" ref="S23">IF(E23&gt;LARGE($B23:$N23+$B$4:$N$4,2),0.01,"0")</f>
        <v>0</v>
      </c>
      <c r="T23" s="23" t="str" cm="1">
        <f t="array" ref="T23">IF(F23&gt;LARGE($B23:$N23+$B$4:$N$4,2),0.01,"0")</f>
        <v>0</v>
      </c>
      <c r="U23" s="23" t="str" cm="1">
        <f t="array" ref="U23">IF(G23&gt;LARGE($B23:$N23+$B$4:$N$4,2),0.01,"0")</f>
        <v>0</v>
      </c>
      <c r="V23" s="41" t="str" cm="1">
        <f t="array" ref="V23">IF(H23&gt;LARGE($B23:$N23+$B$4:$N$4,2),0.01,"0")</f>
        <v>0</v>
      </c>
      <c r="W23" s="41" t="str" cm="1">
        <f t="array" ref="W23">IF(I23&gt;LARGE($B23:$N23+$B$4:$N$4,2),0.01,"0")</f>
        <v>0</v>
      </c>
      <c r="X23" s="23" t="str" cm="1">
        <f t="array" ref="X23">IF(J23&gt;LARGE($B23:$N23+$B$4:$N$4,2),0.01,"0")</f>
        <v>0</v>
      </c>
      <c r="Y23" s="23" t="str" cm="1">
        <f t="array" ref="Y23">IF(K23&gt;LARGE($B23:$N23+$B$4:$N$4,2),0.01,"0")</f>
        <v>0</v>
      </c>
      <c r="Z23" s="23" t="str" cm="1">
        <f t="array" ref="Z23">IF(L23&gt;LARGE($B23:$N23+$B$4:$N$4,2),0.01,"0")</f>
        <v>0</v>
      </c>
      <c r="AA23" s="23" t="str" cm="1">
        <f t="array" ref="AA23">IF(M23&gt;LARGE($B23:$N23+$B$4:$N$4,2),0.01,"0")</f>
        <v>0</v>
      </c>
      <c r="AB23" s="24" t="str" cm="1">
        <f t="array" ref="AB23">IF(N23&gt;LARGE($B23:$N23+$B$4:$N$4,2),0.01,"0")</f>
        <v>0</v>
      </c>
      <c r="AD23">
        <v>20</v>
      </c>
      <c r="AE23" s="74" t="b">
        <f t="shared" si="17"/>
        <v>0</v>
      </c>
      <c r="AF23" s="74" t="b">
        <f t="shared" si="18"/>
        <v>0</v>
      </c>
      <c r="AG23" s="74" t="b">
        <f t="shared" si="19"/>
        <v>0</v>
      </c>
      <c r="AH23" s="74" t="b">
        <f t="shared" si="20"/>
        <v>0</v>
      </c>
      <c r="AI23" s="74" t="b">
        <f t="shared" si="21"/>
        <v>0</v>
      </c>
      <c r="AJ23" s="74" t="b">
        <f t="shared" si="22"/>
        <v>0</v>
      </c>
      <c r="AK23" s="74" t="b">
        <f t="shared" si="23"/>
        <v>0</v>
      </c>
      <c r="AL23" s="74" t="b">
        <f t="shared" si="9"/>
        <v>0</v>
      </c>
      <c r="AM23" s="74" t="b">
        <f t="shared" si="10"/>
        <v>0</v>
      </c>
      <c r="AN23" s="74" t="b">
        <f t="shared" si="11"/>
        <v>0</v>
      </c>
      <c r="AO23" s="74" t="b">
        <f t="shared" si="12"/>
        <v>0</v>
      </c>
      <c r="AP23" s="74" t="b">
        <f t="shared" si="13"/>
        <v>0</v>
      </c>
      <c r="AQ23" s="74" t="b">
        <f t="shared" si="14"/>
        <v>0</v>
      </c>
    </row>
    <row r="24" spans="1:44" ht="19.5" thickBot="1" x14ac:dyDescent="0.35">
      <c r="A24" s="10" t="str">
        <f>"Turnaukset osallisena (max "&amp;COUNTIF(A5:A23,"&lt;&gt;")&amp;")"</f>
        <v>Turnaukset osallisena (max 12)</v>
      </c>
      <c r="B24" s="11">
        <f>COUNT(B5:B23)</f>
        <v>7</v>
      </c>
      <c r="C24" s="11">
        <f t="shared" ref="C24:N24" si="24">COUNT(C5:C23)</f>
        <v>12</v>
      </c>
      <c r="D24" s="11">
        <f t="shared" si="24"/>
        <v>5</v>
      </c>
      <c r="E24" s="11">
        <f t="shared" si="24"/>
        <v>9</v>
      </c>
      <c r="F24" s="11">
        <f t="shared" si="24"/>
        <v>11</v>
      </c>
      <c r="G24" s="13">
        <f t="shared" si="24"/>
        <v>12</v>
      </c>
      <c r="H24" s="107">
        <f t="shared" si="24"/>
        <v>2</v>
      </c>
      <c r="I24" s="51">
        <f t="shared" si="24"/>
        <v>3</v>
      </c>
      <c r="J24" s="110">
        <f t="shared" si="24"/>
        <v>1</v>
      </c>
      <c r="K24" s="11">
        <f t="shared" si="24"/>
        <v>3</v>
      </c>
      <c r="L24" s="175">
        <f>COUNT(L5:L23)</f>
        <v>0</v>
      </c>
      <c r="M24" s="175">
        <f t="shared" si="24"/>
        <v>0</v>
      </c>
      <c r="N24" s="11">
        <f t="shared" si="24"/>
        <v>0</v>
      </c>
      <c r="O24" s="172" t="str">
        <f>"Suurin: "&amp;IFERROR(LARGE(O5:O23,1),0)</f>
        <v>Suurin: 8</v>
      </c>
    </row>
    <row r="25" spans="1:44" ht="19.5" thickBot="1" x14ac:dyDescent="0.35">
      <c r="A25" s="91" t="str">
        <f>"Pisteet yhteensä (max "&amp;SUM(U26:U45)&amp;")"</f>
        <v>Pisteet yhteensä (max 53)</v>
      </c>
      <c r="B25" s="95">
        <f>SUM(B5:B23)</f>
        <v>14</v>
      </c>
      <c r="C25" s="95">
        <f>SUM(C5:C23)</f>
        <v>34</v>
      </c>
      <c r="D25" s="95">
        <f t="shared" ref="D25:N25" si="25">SUM(D5:D23)</f>
        <v>7</v>
      </c>
      <c r="E25" s="95">
        <f t="shared" si="25"/>
        <v>24</v>
      </c>
      <c r="F25" s="95">
        <f t="shared" si="25"/>
        <v>21</v>
      </c>
      <c r="G25" s="96">
        <f t="shared" si="25"/>
        <v>36</v>
      </c>
      <c r="H25" s="108">
        <f t="shared" si="25"/>
        <v>3</v>
      </c>
      <c r="I25" s="92">
        <f t="shared" si="25"/>
        <v>7</v>
      </c>
      <c r="J25" s="111">
        <f t="shared" si="25"/>
        <v>0</v>
      </c>
      <c r="K25" s="95">
        <f t="shared" si="25"/>
        <v>6</v>
      </c>
      <c r="L25" s="95">
        <f>SUM(L5:L23)</f>
        <v>0</v>
      </c>
      <c r="M25" s="95">
        <f t="shared" si="25"/>
        <v>0</v>
      </c>
      <c r="N25" s="97">
        <f t="shared" si="25"/>
        <v>0</v>
      </c>
      <c r="O25" s="189" t="str">
        <f>"Pienin: "&amp;IFERROR(SMALL(O5:O23,COUNTIF(O5:O23,0)+1),0)</f>
        <v>Pienin: 3</v>
      </c>
      <c r="P25" s="435" t="s">
        <v>22</v>
      </c>
      <c r="Q25" s="436"/>
      <c r="R25" s="436"/>
      <c r="S25" s="437"/>
      <c r="U25" s="439" t="s">
        <v>23</v>
      </c>
      <c r="V25" s="440"/>
    </row>
    <row r="26" spans="1:44" ht="19.5" thickBot="1" x14ac:dyDescent="0.35">
      <c r="A26" s="93" t="str" cm="1">
        <f t="array" aca="1" ref="A26" ca="1">"Lopulliset pisteet (max "&amp;IFERROR(SUMPRODUCT(LARGE(V26:V44,ROW(INDIRECT("1:"&amp;MIN(L1,COUNT(V26:V44)))))),0)&amp;")"</f>
        <v>Lopulliset pisteet (max 44)</v>
      </c>
      <c r="B26" s="94">
        <f>AE$3</f>
        <v>14</v>
      </c>
      <c r="C26" s="94">
        <f>AF$3</f>
        <v>31</v>
      </c>
      <c r="D26" s="94">
        <f t="shared" ref="D26:N26" si="26">AG$3</f>
        <v>7</v>
      </c>
      <c r="E26" s="94">
        <f t="shared" si="26"/>
        <v>24</v>
      </c>
      <c r="F26" s="94">
        <f t="shared" si="26"/>
        <v>21</v>
      </c>
      <c r="G26" s="94">
        <f t="shared" si="26"/>
        <v>33</v>
      </c>
      <c r="H26" s="109">
        <f t="shared" si="26"/>
        <v>3</v>
      </c>
      <c r="I26" s="94">
        <f t="shared" si="26"/>
        <v>7</v>
      </c>
      <c r="J26" s="94">
        <f t="shared" si="26"/>
        <v>0</v>
      </c>
      <c r="K26" s="178">
        <f t="shared" si="26"/>
        <v>6</v>
      </c>
      <c r="L26" s="181">
        <f>AO$3</f>
        <v>0</v>
      </c>
      <c r="M26" s="179">
        <f t="shared" si="26"/>
        <v>0</v>
      </c>
      <c r="N26" s="94">
        <f t="shared" si="26"/>
        <v>0</v>
      </c>
      <c r="O26" s="174" t="str">
        <f>"Keskiarvo: "&amp;IFERROR(ROUND(AVERAGEIF(O5:O23,"&lt;&gt;0"),1),0)</f>
        <v>Keskiarvo: 5,4</v>
      </c>
      <c r="P26" s="395"/>
      <c r="Q26" s="396"/>
      <c r="R26" s="396"/>
      <c r="S26" s="397"/>
      <c r="U26" s="47">
        <f t="shared" ref="U26:U44" si="27">IFERROR(LARGE(B5:N5,1),0)</f>
        <v>5</v>
      </c>
      <c r="V26" s="31">
        <f>LARGE($U$26:$U$44,1)</f>
        <v>7</v>
      </c>
    </row>
    <row r="27" spans="1:44" ht="19.5" thickBot="1" x14ac:dyDescent="0.35">
      <c r="A27" s="12" t="str">
        <f>"Pelaajat (yhteensä "&amp;COUNTIF(B27:N27,"&lt;&gt;*Nimetön*")&amp;")"</f>
        <v>Pelaajat (yhteensä 10)</v>
      </c>
      <c r="B27" s="3" t="str">
        <f>B3</f>
        <v>Pelaaja 1</v>
      </c>
      <c r="C27" s="3" t="str">
        <f t="shared" ref="C27:E27" si="28">C3</f>
        <v>Pelaaja 2</v>
      </c>
      <c r="D27" s="3" t="str">
        <f t="shared" si="28"/>
        <v>Pelaaja 3</v>
      </c>
      <c r="E27" s="3" t="str">
        <f t="shared" si="28"/>
        <v>Pelaaja 4</v>
      </c>
      <c r="F27" s="3" t="str">
        <f>F3</f>
        <v>Pelaaja 5</v>
      </c>
      <c r="G27" s="15" t="str">
        <f>G3</f>
        <v>Pelaaja 6 ★</v>
      </c>
      <c r="H27" s="101" t="str">
        <f>H3</f>
        <v>Pelaaja 7</v>
      </c>
      <c r="I27" s="52" t="str">
        <f t="shared" ref="I27:N27" si="29">I3</f>
        <v>Pelaaja 8</v>
      </c>
      <c r="J27" s="112" t="str">
        <f t="shared" si="29"/>
        <v>Pelaaja 9</v>
      </c>
      <c r="K27" s="180" t="str">
        <f t="shared" si="29"/>
        <v>Pelaaja 10</v>
      </c>
      <c r="L27" s="183" t="str">
        <f>L3</f>
        <v>Nimetön</v>
      </c>
      <c r="M27" s="182" t="str">
        <f t="shared" si="29"/>
        <v>Nimetön</v>
      </c>
      <c r="N27" s="49" t="str">
        <f t="shared" si="29"/>
        <v>Nimetön</v>
      </c>
      <c r="O27" s="173" t="str">
        <f>O3</f>
        <v>Osallistujien määrä</v>
      </c>
      <c r="P27" s="34" t="b">
        <f t="shared" ref="P27:P32" si="30">IFERROR(AND(ROUND($E31, 0) = ROUND($E32, 0), ROUND($F31, 0) = ROUND($F32, 0), ROUND($G31, 0) = ROUND($G32, 0),"jaa","ejj"),FALSE)</f>
        <v>0</v>
      </c>
      <c r="Q27" s="29">
        <f>$P27+0</f>
        <v>0</v>
      </c>
      <c r="R27" s="72" t="str">
        <f>IF(SUM($Q27:$Q38) &gt; 0,"1v1 MATSIT:","")</f>
        <v/>
      </c>
      <c r="S27" s="30"/>
      <c r="U27" s="47">
        <f t="shared" si="27"/>
        <v>5</v>
      </c>
      <c r="V27" s="31">
        <f>LARGE($U$26:$U$44,2)</f>
        <v>5</v>
      </c>
      <c r="W27" s="26"/>
      <c r="X27" s="27"/>
      <c r="Y27" s="27"/>
    </row>
    <row r="28" spans="1:44" ht="18.75" x14ac:dyDescent="0.3">
      <c r="B28" s="155" t="s">
        <v>72</v>
      </c>
      <c r="P28" s="33" t="b">
        <f t="shared" si="30"/>
        <v>0</v>
      </c>
      <c r="Q28" s="4">
        <f>$P28+0</f>
        <v>0</v>
      </c>
      <c r="R28" s="4">
        <f>SUM(Q27:Q38)</f>
        <v>0</v>
      </c>
      <c r="S28" s="31"/>
      <c r="U28" s="47">
        <f t="shared" si="27"/>
        <v>5</v>
      </c>
      <c r="V28" s="31">
        <f>LARGE($U$26:$U$44,3)</f>
        <v>5</v>
      </c>
    </row>
    <row r="29" spans="1:44" ht="63.75" customHeight="1" x14ac:dyDescent="0.4">
      <c r="A29" s="142"/>
      <c r="B29" s="156"/>
      <c r="C29" s="36" t="s">
        <v>24</v>
      </c>
      <c r="D29" s="35"/>
      <c r="E29" s="441" t="str">
        <f>"Turnaukset joista lasketaan pisteet: "&amp;L1&amp;"  "</f>
        <v xml:space="preserve">Turnaukset joista lasketaan pisteet: 9  </v>
      </c>
      <c r="F29" s="441"/>
      <c r="G29" s="441"/>
      <c r="H29" s="102"/>
      <c r="J29" s="77"/>
      <c r="K29" s="84" t="s">
        <v>25</v>
      </c>
      <c r="L29" s="78"/>
      <c r="M29" s="81"/>
      <c r="P29" s="33" t="b">
        <f t="shared" si="30"/>
        <v>0</v>
      </c>
      <c r="Q29" s="4">
        <f t="shared" ref="Q29:Q37" si="31">$P29+0</f>
        <v>0</v>
      </c>
      <c r="R29" s="4"/>
      <c r="S29" s="31"/>
      <c r="U29" s="47">
        <f t="shared" si="27"/>
        <v>4</v>
      </c>
      <c r="V29" s="31">
        <f>LARGE($U$26:$U$44,4)</f>
        <v>5</v>
      </c>
    </row>
    <row r="30" spans="1:44" ht="22.5" customHeight="1" x14ac:dyDescent="0.3">
      <c r="B30" s="67"/>
      <c r="C30" s="114" t="s">
        <v>26</v>
      </c>
      <c r="D30" s="115" t="s">
        <v>5</v>
      </c>
      <c r="E30" s="125" t="s">
        <v>27</v>
      </c>
      <c r="F30" s="116" t="s">
        <v>28</v>
      </c>
      <c r="G30" s="117" t="s">
        <v>29</v>
      </c>
      <c r="H30" s="103"/>
      <c r="I30" s="31"/>
      <c r="J30" s="129" t="s">
        <v>30</v>
      </c>
      <c r="K30" s="438" t="s">
        <v>31</v>
      </c>
      <c r="L30" s="438"/>
      <c r="M30" s="82"/>
      <c r="P30" s="33" t="b">
        <f t="shared" si="30"/>
        <v>0</v>
      </c>
      <c r="Q30" s="4">
        <f t="shared" si="31"/>
        <v>0</v>
      </c>
      <c r="R30" s="4"/>
      <c r="S30" s="31"/>
      <c r="U30" s="47">
        <f t="shared" si="27"/>
        <v>2</v>
      </c>
      <c r="V30" s="31">
        <f>LARGE($U$26:$U$44,5)</f>
        <v>5</v>
      </c>
      <c r="AR30" s="270" t="s">
        <v>32</v>
      </c>
    </row>
    <row r="31" spans="1:44" ht="22.5" customHeight="1" x14ac:dyDescent="0.35">
      <c r="A31" s="27"/>
      <c r="B31" s="28">
        <v>1</v>
      </c>
      <c r="C31" s="259">
        <v>1</v>
      </c>
      <c r="D31" s="260" t="str" cm="1">
        <f t="array" ref="D31:D43">IF(INDEX(B$27:N$27,MATCH(LARGE(B$2:N$2,$B31:$B43),B$2:N$2,0))="Nimetön","",INDEX(B$27:N$27,MATCH(LARGE(B$2:N$2,$B31:$B43),B$2:N$2,0)))</f>
        <v>Pelaaja 6 ★</v>
      </c>
      <c r="E31" s="261">
        <f>IF(D31="","",LARGE($B$2:$N$2,$B31))</f>
        <v>33.041207999999997</v>
      </c>
      <c r="F31" s="261">
        <f>IFERROR(($E31-ROUNDDOWN($E31,1))*100,"")</f>
        <v>4.1207999999997469</v>
      </c>
      <c r="G31" s="262">
        <f>IFERROR((LARGE($B$2:$N$2,$B31)-ROUNDDOWN(LARGE($B$2:$N$2,$B31),2))*10000,"")</f>
        <v>12.079999999983215</v>
      </c>
      <c r="H31" s="103"/>
      <c r="J31" s="86" t="str">
        <f>C31&amp;". Sija"</f>
        <v>1. Sija</v>
      </c>
      <c r="K31" s="430" t="str">
        <f t="shared" ref="K31:K33" si="32">IF(OR($D31&amp;" vs "&amp;$D32="Nimetön vs Nimetön",$P27=FALSE),"",$D31&amp;" vs "&amp;$D32)</f>
        <v/>
      </c>
      <c r="L31" s="431"/>
      <c r="M31" s="82"/>
      <c r="P31" s="33" t="b">
        <f t="shared" si="30"/>
        <v>0</v>
      </c>
      <c r="Q31" s="4">
        <f t="shared" si="31"/>
        <v>0</v>
      </c>
      <c r="R31" s="4"/>
      <c r="S31" s="31"/>
      <c r="U31" s="47">
        <f t="shared" si="27"/>
        <v>4</v>
      </c>
      <c r="V31" s="31">
        <f>LARGE($U$26:$U$44,6)</f>
        <v>5</v>
      </c>
      <c r="AR31" s="269" t="s">
        <v>34</v>
      </c>
    </row>
    <row r="32" spans="1:44" ht="22.5" customHeight="1" x14ac:dyDescent="0.35">
      <c r="B32" s="28">
        <v>2</v>
      </c>
      <c r="C32" s="145" t="str">
        <f>IF(D32="","",IF($P27=FALSE,"2",$C31))</f>
        <v>2</v>
      </c>
      <c r="D32" s="146" t="str">
        <v>Pelaaja 2</v>
      </c>
      <c r="E32" s="157">
        <f t="shared" ref="E32:E43" si="33">IF(D32="","",LARGE($B$2:$N$2,$B32))</f>
        <v>31.041212000000002</v>
      </c>
      <c r="F32" s="147">
        <f t="shared" ref="F32:F40" si="34">IFERROR(($E32-ROUNDDOWN($E32,1))*100,"")</f>
        <v>4.1212000000001581</v>
      </c>
      <c r="G32" s="148">
        <f t="shared" ref="G32:G37" si="35">IFERROR(($E32-ROUNDDOWN($E32,2))*10000,"")</f>
        <v>12.120000000024334</v>
      </c>
      <c r="H32" s="103"/>
      <c r="J32" s="86" t="str">
        <f t="shared" ref="J32:J42" si="36">C32&amp;". Sija"</f>
        <v>2. Sija</v>
      </c>
      <c r="K32" s="424" t="str">
        <f t="shared" si="32"/>
        <v/>
      </c>
      <c r="L32" s="425"/>
      <c r="M32" s="82"/>
      <c r="P32" s="33" t="b">
        <f t="shared" si="30"/>
        <v>0</v>
      </c>
      <c r="Q32" s="4">
        <f t="shared" si="31"/>
        <v>0</v>
      </c>
      <c r="R32" s="4"/>
      <c r="S32" s="31"/>
      <c r="U32" s="47">
        <f t="shared" si="27"/>
        <v>4</v>
      </c>
      <c r="V32" s="31">
        <f>LARGE($U$26:$U$44,7)</f>
        <v>4</v>
      </c>
      <c r="AR32" s="268" t="s">
        <v>36</v>
      </c>
    </row>
    <row r="33" spans="1:22" ht="22.5" customHeight="1" x14ac:dyDescent="0.35">
      <c r="B33" s="28">
        <v>3</v>
      </c>
      <c r="C33" s="263" t="str">
        <f>IF(D33="","",IF($P28=FALSE,"3",$C32))</f>
        <v>3</v>
      </c>
      <c r="D33" s="264" t="str">
        <v>Pelaaja 4</v>
      </c>
      <c r="E33" s="265">
        <f t="shared" si="33"/>
        <v>24.010910000000003</v>
      </c>
      <c r="F33" s="266">
        <f t="shared" si="34"/>
        <v>1.091000000000264</v>
      </c>
      <c r="G33" s="267">
        <f t="shared" si="35"/>
        <v>9.1000000000107661</v>
      </c>
      <c r="H33" s="103"/>
      <c r="J33" s="86" t="str">
        <f t="shared" si="36"/>
        <v>3. Sija</v>
      </c>
      <c r="K33" s="424" t="str">
        <f t="shared" si="32"/>
        <v/>
      </c>
      <c r="L33" s="425"/>
      <c r="M33" s="82"/>
      <c r="P33" s="33" t="b">
        <f>IFERROR(AND(ROUND($E37, 0) = ROUND($E38, 0), ROUND($F37, 0) = ROUND($F38, 0), ROUND($G37, 0) = ROUND($G38, 0),"jaa","ejj"),FALSE)</f>
        <v>0</v>
      </c>
      <c r="Q33" s="4">
        <f t="shared" si="31"/>
        <v>0</v>
      </c>
      <c r="R33" s="4"/>
      <c r="S33" s="31"/>
      <c r="U33" s="47">
        <f t="shared" si="27"/>
        <v>5</v>
      </c>
      <c r="V33" s="31">
        <f>LARGE($U$26:$U$44,8)</f>
        <v>4</v>
      </c>
    </row>
    <row r="34" spans="1:22" ht="22.5" customHeight="1" x14ac:dyDescent="0.35">
      <c r="B34" s="28">
        <v>4</v>
      </c>
      <c r="C34" s="61" t="str">
        <f>IF(D34="","",IF($P29=FALSE,"4",$C33))</f>
        <v>4</v>
      </c>
      <c r="D34" s="62" t="str">
        <v>Pelaaja 5</v>
      </c>
      <c r="E34" s="158">
        <f t="shared" si="33"/>
        <v>21.011109000000001</v>
      </c>
      <c r="F34" s="63">
        <f t="shared" si="34"/>
        <v>1.1109000000001146</v>
      </c>
      <c r="G34" s="64">
        <f t="shared" si="35"/>
        <v>11.089999999995825</v>
      </c>
      <c r="H34" s="103"/>
      <c r="J34" s="86" t="str">
        <f t="shared" si="36"/>
        <v>4. Sija</v>
      </c>
      <c r="K34" s="424" t="str">
        <f>IF(OR($D34&amp;" vs "&amp;$D35="Nimetön vs Nimetön",$P30=FALSE),"",$D34&amp;" vs "&amp;$D35)</f>
        <v/>
      </c>
      <c r="L34" s="425"/>
      <c r="M34" s="82"/>
      <c r="P34" s="33" t="b">
        <f t="shared" ref="P34:P38" si="37">IFERROR(AND(ROUND($E38, 0) = ROUND($E39, 0), ROUND($F38, 0) = ROUND($F39, 0), ROUND($G38, 0) = ROUND($G39, 0),"jaa","ejj"),FALSE)</f>
        <v>0</v>
      </c>
      <c r="Q34" s="4">
        <f>$P34+0</f>
        <v>0</v>
      </c>
      <c r="R34" s="4"/>
      <c r="S34" s="31"/>
      <c r="U34" s="47">
        <f t="shared" si="27"/>
        <v>4</v>
      </c>
      <c r="V34" s="31">
        <f>LARGE($U$26:$U$44,9)</f>
        <v>4</v>
      </c>
    </row>
    <row r="35" spans="1:22" ht="22.5" customHeight="1" x14ac:dyDescent="0.35">
      <c r="B35" s="28">
        <v>5</v>
      </c>
      <c r="C35" s="61" t="str">
        <f>IF(D35="","",IF($P30=FALSE,"5",$C34))</f>
        <v>5</v>
      </c>
      <c r="D35" s="62" t="str">
        <v>Pelaaja 1</v>
      </c>
      <c r="E35" s="158">
        <f t="shared" si="33"/>
        <v>14.010712999999999</v>
      </c>
      <c r="F35" s="63">
        <f t="shared" si="34"/>
        <v>1.0712999999999084</v>
      </c>
      <c r="G35" s="64">
        <f t="shared" si="35"/>
        <v>7.1299999999929753</v>
      </c>
      <c r="H35" s="103"/>
      <c r="J35" s="86" t="str">
        <f t="shared" si="36"/>
        <v>5. Sija</v>
      </c>
      <c r="K35" s="424" t="str">
        <f t="shared" ref="K35:K42" si="38">IF(OR($D35&amp;" vs "&amp;$D36="Nimetön vs Nimetön",$P31=FALSE),"",$D35&amp;" vs "&amp;$D36)</f>
        <v/>
      </c>
      <c r="L35" s="425"/>
      <c r="M35" s="82"/>
      <c r="P35" s="33" t="b">
        <f t="shared" si="37"/>
        <v>0</v>
      </c>
      <c r="Q35" s="4">
        <f t="shared" si="31"/>
        <v>0</v>
      </c>
      <c r="R35" s="4"/>
      <c r="S35" s="31"/>
      <c r="U35" s="47">
        <f t="shared" si="27"/>
        <v>3</v>
      </c>
      <c r="V35" s="31">
        <f>LARGE($U$26:$U$44,10)</f>
        <v>4</v>
      </c>
    </row>
    <row r="36" spans="1:22" ht="22.5" customHeight="1" x14ac:dyDescent="0.35">
      <c r="B36" s="28">
        <v>6</v>
      </c>
      <c r="C36" s="61" t="str">
        <f>IF(D36="","",IF($P31=FALSE,"6",$C35))</f>
        <v>6</v>
      </c>
      <c r="D36" s="62" t="str">
        <v>Pelaaja 3</v>
      </c>
      <c r="E36" s="158">
        <f t="shared" si="33"/>
        <v>7.0005109999999995</v>
      </c>
      <c r="F36" s="63">
        <f t="shared" si="34"/>
        <v>5.1099999999948409E-2</v>
      </c>
      <c r="G36" s="64">
        <f t="shared" si="35"/>
        <v>5.1099999999948409</v>
      </c>
      <c r="H36" s="103"/>
      <c r="J36" s="86" t="str">
        <f t="shared" si="36"/>
        <v>6. Sija</v>
      </c>
      <c r="K36" s="424" t="str">
        <f t="shared" si="38"/>
        <v/>
      </c>
      <c r="L36" s="425"/>
      <c r="M36" s="82"/>
      <c r="P36" s="33" t="b">
        <f t="shared" si="37"/>
        <v>0</v>
      </c>
      <c r="Q36" s="4">
        <f t="shared" si="31"/>
        <v>0</v>
      </c>
      <c r="R36" s="4"/>
      <c r="S36" s="31"/>
      <c r="U36" s="47">
        <f t="shared" si="27"/>
        <v>7</v>
      </c>
      <c r="V36" s="31">
        <f>LARGE($U$26:$U$44,11)</f>
        <v>3</v>
      </c>
    </row>
    <row r="37" spans="1:22" ht="22.5" customHeight="1" x14ac:dyDescent="0.35">
      <c r="B37" s="43">
        <v>7</v>
      </c>
      <c r="C37" s="61" t="str">
        <f>IF(D37="","",IF($P32=FALSE,"7",$C36))</f>
        <v>7</v>
      </c>
      <c r="D37" s="62" t="str">
        <v>Pelaaja 8</v>
      </c>
      <c r="E37" s="158">
        <f t="shared" si="33"/>
        <v>7.0003060000000001</v>
      </c>
      <c r="F37" s="63">
        <f t="shared" si="34"/>
        <v>3.0600000000013949E-2</v>
      </c>
      <c r="G37" s="64">
        <f t="shared" si="35"/>
        <v>3.0600000000013949</v>
      </c>
      <c r="H37" s="103"/>
      <c r="J37" s="86" t="str">
        <f t="shared" si="36"/>
        <v>7. Sija</v>
      </c>
      <c r="K37" s="424" t="str">
        <f t="shared" si="38"/>
        <v/>
      </c>
      <c r="L37" s="425"/>
      <c r="M37" s="82"/>
      <c r="P37" s="33" t="b">
        <f t="shared" si="37"/>
        <v>0</v>
      </c>
      <c r="Q37" s="4">
        <f t="shared" si="31"/>
        <v>0</v>
      </c>
      <c r="R37" s="4"/>
      <c r="S37" s="31"/>
      <c r="U37" s="47">
        <f t="shared" si="27"/>
        <v>5</v>
      </c>
      <c r="V37" s="31">
        <f>LARGE($U$26:$U$44,12)</f>
        <v>2</v>
      </c>
    </row>
    <row r="38" spans="1:22" ht="22.5" customHeight="1" x14ac:dyDescent="0.35">
      <c r="B38" s="43">
        <v>8</v>
      </c>
      <c r="C38" s="61" t="str">
        <f>IF(D38="","",IF($P33=FALSE,"8",$C37))</f>
        <v>8</v>
      </c>
      <c r="D38" s="62" t="str">
        <v>Pelaaja 10</v>
      </c>
      <c r="E38" s="158">
        <f t="shared" si="33"/>
        <v>6.0103039999999996</v>
      </c>
      <c r="F38" s="63">
        <f t="shared" si="34"/>
        <v>1.0303999999999647</v>
      </c>
      <c r="G38" s="64">
        <f>IFERROR(($E38-ROUNDDOWN($E38,2))*10000,"")</f>
        <v>3.0399999999985994</v>
      </c>
      <c r="H38" s="103"/>
      <c r="I38" s="47"/>
      <c r="J38" s="86" t="str">
        <f t="shared" si="36"/>
        <v>8. Sija</v>
      </c>
      <c r="K38" s="424" t="str">
        <f t="shared" si="38"/>
        <v/>
      </c>
      <c r="L38" s="425"/>
      <c r="M38" s="82"/>
      <c r="P38" s="33" t="b">
        <f t="shared" si="37"/>
        <v>0</v>
      </c>
      <c r="Q38" s="32">
        <f>$P38+0</f>
        <v>0</v>
      </c>
      <c r="R38" s="4"/>
      <c r="S38" s="31"/>
      <c r="U38" s="47">
        <f t="shared" si="27"/>
        <v>0</v>
      </c>
      <c r="V38" s="31">
        <f>LARGE($U$26:$U$44,13)</f>
        <v>0</v>
      </c>
    </row>
    <row r="39" spans="1:22" ht="23.25" x14ac:dyDescent="0.35">
      <c r="B39" s="43">
        <v>9</v>
      </c>
      <c r="C39" s="61" t="str">
        <f>IF(D39="","",IF($P34=FALSE,"9",$C38))</f>
        <v>9</v>
      </c>
      <c r="D39" s="62" t="str">
        <v>Pelaaja 7</v>
      </c>
      <c r="E39" s="158">
        <f t="shared" si="33"/>
        <v>3.0002070000000001</v>
      </c>
      <c r="F39" s="63">
        <f t="shared" si="34"/>
        <v>2.0700000000006824E-2</v>
      </c>
      <c r="G39" s="64">
        <f>IFERROR(($E39-ROUNDDOWN($E39,2))*10000,"")</f>
        <v>2.0700000000006824</v>
      </c>
      <c r="H39" s="103"/>
      <c r="J39" s="86" t="str">
        <f t="shared" si="36"/>
        <v>9. Sija</v>
      </c>
      <c r="K39" s="424" t="str">
        <f t="shared" si="38"/>
        <v/>
      </c>
      <c r="L39" s="425"/>
      <c r="M39" s="82"/>
      <c r="P39" s="42"/>
      <c r="Q39" s="4"/>
      <c r="R39" s="29"/>
      <c r="S39" s="29"/>
      <c r="U39" s="47">
        <f t="shared" si="27"/>
        <v>0</v>
      </c>
      <c r="V39" s="31">
        <f>LARGE($U$26:$U$44,14)</f>
        <v>0</v>
      </c>
    </row>
    <row r="40" spans="1:22" ht="23.25" x14ac:dyDescent="0.35">
      <c r="B40" s="43">
        <v>10</v>
      </c>
      <c r="C40" s="61" t="str">
        <f>IF(D40="","",IF($P35=FALSE,"10",$C39))</f>
        <v>10</v>
      </c>
      <c r="D40" s="62" t="str">
        <v>Pelaaja 9</v>
      </c>
      <c r="E40" s="158">
        <f t="shared" si="33"/>
        <v>1.05E-4</v>
      </c>
      <c r="F40" s="63">
        <f t="shared" si="34"/>
        <v>1.0500000000000001E-2</v>
      </c>
      <c r="G40" s="64">
        <f>IFERROR(($E40-ROUNDDOWN($E40,2))*10000,"")</f>
        <v>1.05</v>
      </c>
      <c r="H40" s="103"/>
      <c r="J40" s="86" t="str">
        <f t="shared" si="36"/>
        <v>10. Sija</v>
      </c>
      <c r="K40" s="424" t="str">
        <f t="shared" si="38"/>
        <v/>
      </c>
      <c r="L40" s="425"/>
      <c r="M40" s="82"/>
      <c r="U40" s="47">
        <f t="shared" si="27"/>
        <v>0</v>
      </c>
      <c r="V40" s="31">
        <f>LARGE($U$26:$U$44,15)</f>
        <v>0</v>
      </c>
    </row>
    <row r="41" spans="1:22" ht="23.25" x14ac:dyDescent="0.35">
      <c r="B41" s="43">
        <v>11</v>
      </c>
      <c r="C41" s="61" t="str">
        <f>IF(D41="","",IF($P36=FALSE,"11",$C40))</f>
        <v/>
      </c>
      <c r="D41" s="62" t="str">
        <v/>
      </c>
      <c r="E41" s="158" t="str">
        <f t="shared" si="33"/>
        <v/>
      </c>
      <c r="F41" s="63" t="str">
        <f>IFERROR(($E41-ROUNDDOWN($E41,1))*100,"")</f>
        <v/>
      </c>
      <c r="G41" s="64" t="str">
        <f>IFERROR(($E41-ROUNDDOWN($E41,2))*10000,"")</f>
        <v/>
      </c>
      <c r="H41" s="103"/>
      <c r="J41" s="86" t="str">
        <f t="shared" si="36"/>
        <v>. Sija</v>
      </c>
      <c r="K41" s="424" t="str">
        <f t="shared" si="38"/>
        <v/>
      </c>
      <c r="L41" s="425"/>
      <c r="M41" s="82"/>
      <c r="U41" s="47">
        <f t="shared" si="27"/>
        <v>0</v>
      </c>
      <c r="V41" s="31">
        <f>LARGE($U$26:$U$44,16)</f>
        <v>0</v>
      </c>
    </row>
    <row r="42" spans="1:22" ht="23.25" x14ac:dyDescent="0.35">
      <c r="B42" s="43">
        <v>12</v>
      </c>
      <c r="C42" s="61" t="str">
        <f>IF(D42="","",IF($P37=FALSE,"12",$C41))</f>
        <v/>
      </c>
      <c r="D42" s="62" t="str">
        <v/>
      </c>
      <c r="E42" s="158" t="str">
        <f t="shared" si="33"/>
        <v/>
      </c>
      <c r="F42" s="63" t="str">
        <f t="shared" ref="F42:F43" si="39">IFERROR(($E42-ROUNDDOWN($E42,1))*100,"")</f>
        <v/>
      </c>
      <c r="G42" s="64" t="str">
        <f t="shared" ref="G42:G43" si="40">IFERROR(($E42-ROUNDDOWN($E42,2))*10000,"")</f>
        <v/>
      </c>
      <c r="H42" s="103"/>
      <c r="J42" s="86" t="str">
        <f t="shared" si="36"/>
        <v>. Sija</v>
      </c>
      <c r="K42" s="426" t="str">
        <f t="shared" si="38"/>
        <v/>
      </c>
      <c r="L42" s="427"/>
      <c r="M42" s="82"/>
      <c r="U42" s="47">
        <f t="shared" si="27"/>
        <v>0</v>
      </c>
      <c r="V42" s="31">
        <f>LARGE($U$26:$U$44,17)</f>
        <v>0</v>
      </c>
    </row>
    <row r="43" spans="1:22" ht="18.75" x14ac:dyDescent="0.3">
      <c r="B43" s="43">
        <v>13</v>
      </c>
      <c r="C43" s="61" t="str">
        <f>IF(D43="","",IF($P38=FALSE,"13",$C42))</f>
        <v/>
      </c>
      <c r="D43" s="119" t="str">
        <v/>
      </c>
      <c r="E43" s="158" t="str">
        <f t="shared" si="33"/>
        <v/>
      </c>
      <c r="F43" s="63" t="str">
        <f t="shared" si="39"/>
        <v/>
      </c>
      <c r="G43" s="64" t="str">
        <f t="shared" si="40"/>
        <v/>
      </c>
      <c r="H43" s="103"/>
      <c r="J43" s="83"/>
      <c r="K43" s="85"/>
      <c r="L43" s="85"/>
      <c r="M43" s="82"/>
      <c r="U43" s="47">
        <f t="shared" si="27"/>
        <v>0</v>
      </c>
      <c r="V43" s="31">
        <f>LARGE($U$26:$U$44,18)</f>
        <v>0</v>
      </c>
    </row>
    <row r="44" spans="1:22" ht="63.75" customHeight="1" x14ac:dyDescent="0.25">
      <c r="A44" s="66"/>
      <c r="B44" s="50"/>
      <c r="C44" s="118"/>
      <c r="D44" s="118"/>
      <c r="E44" s="118"/>
      <c r="F44" s="118"/>
      <c r="G44" s="118"/>
      <c r="H44" s="104"/>
      <c r="J44" s="79"/>
      <c r="K44" s="80"/>
      <c r="L44" s="80"/>
      <c r="M44" s="76"/>
      <c r="P44" s="4"/>
      <c r="Q44" s="4"/>
      <c r="R44" s="4"/>
      <c r="S44" s="4"/>
      <c r="U44" s="140">
        <f t="shared" si="27"/>
        <v>0</v>
      </c>
      <c r="V44" s="160">
        <f>LARGE($U$26:$U$44,19)</f>
        <v>0</v>
      </c>
    </row>
    <row r="45" spans="1:22" x14ac:dyDescent="0.25">
      <c r="U45" s="4"/>
      <c r="V45" s="4"/>
    </row>
    <row r="46" spans="1:22" ht="18.75" x14ac:dyDescent="0.25">
      <c r="B46" s="73" t="s">
        <v>40</v>
      </c>
    </row>
    <row r="47" spans="1:22" ht="22.5" customHeight="1" x14ac:dyDescent="0.25">
      <c r="B47" s="442" t="str">
        <f>"Turnauksen viimeinen saa 0 pistettä ja jokaisesta sijasta paremmin saa +1 piste. 
Turnauksessa tulee olla vähintään 3 osallistujaa, jotta pisteet lasketaan. 
Pisteet lasketaan vain pelaajan top "&amp;H1*100&amp;"% turnauksista.
1. tiebreaker voittojen määrä.
2. tiebreaker turnaukset osallisena.
3. tiebreaker 1v1 matsi tasapisteissä olevien kesken.
Jos pelaaja jättää välistä 5 peräkkäistä turnausta voidaan hänet diskata."</f>
        <v>Turnauksen viimeinen saa 0 pistettä ja jokaisesta sijasta paremmin saa +1 piste. 
Turnauksessa tulee olla vähintään 3 osallistujaa, jotta pisteet lasketaan. 
Pisteet lasketaan vain pelaajan top 80% turnauksista.
1. tiebreaker voittojen määrä.
2. tiebreaker turnaukset osallisena.
3. tiebreaker 1v1 matsi tasapisteissä olevien kesken.
Jos pelaaja jättää välistä 5 peräkkäistä turnausta voidaan hänet diskata.</v>
      </c>
      <c r="C47" s="443"/>
      <c r="D47" s="443"/>
      <c r="E47" s="443"/>
      <c r="F47" s="443"/>
      <c r="G47" s="444"/>
    </row>
    <row r="48" spans="1:22" ht="22.5" customHeight="1" x14ac:dyDescent="0.25">
      <c r="B48" s="445"/>
      <c r="C48" s="446"/>
      <c r="D48" s="446"/>
      <c r="E48" s="446"/>
      <c r="F48" s="446"/>
      <c r="G48" s="447"/>
    </row>
    <row r="49" spans="2:7" ht="22.5" customHeight="1" x14ac:dyDescent="0.25">
      <c r="B49" s="445"/>
      <c r="C49" s="446"/>
      <c r="D49" s="446"/>
      <c r="E49" s="446"/>
      <c r="F49" s="446"/>
      <c r="G49" s="447"/>
    </row>
    <row r="50" spans="2:7" ht="22.5" customHeight="1" x14ac:dyDescent="0.25">
      <c r="B50" s="445"/>
      <c r="C50" s="446"/>
      <c r="D50" s="446"/>
      <c r="E50" s="446"/>
      <c r="F50" s="446"/>
      <c r="G50" s="447"/>
    </row>
    <row r="51" spans="2:7" ht="35.25" customHeight="1" x14ac:dyDescent="0.25">
      <c r="B51" s="448"/>
      <c r="C51" s="449"/>
      <c r="D51" s="449"/>
      <c r="E51" s="449"/>
      <c r="F51" s="449"/>
      <c r="G51" s="450"/>
    </row>
    <row r="59" spans="2:7" ht="60" customHeight="1" x14ac:dyDescent="0.25"/>
  </sheetData>
  <mergeCells count="21">
    <mergeCell ref="K39:L39"/>
    <mergeCell ref="K40:L40"/>
    <mergeCell ref="K41:L41"/>
    <mergeCell ref="K42:L42"/>
    <mergeCell ref="B47:G51"/>
    <mergeCell ref="K36:L36"/>
    <mergeCell ref="K37:L37"/>
    <mergeCell ref="K38:L38"/>
    <mergeCell ref="A1:C1"/>
    <mergeCell ref="P3:AB3"/>
    <mergeCell ref="P25:S25"/>
    <mergeCell ref="K30:L30"/>
    <mergeCell ref="K31:L31"/>
    <mergeCell ref="K32:L32"/>
    <mergeCell ref="I1:K1"/>
    <mergeCell ref="E1:G1"/>
    <mergeCell ref="K33:L33"/>
    <mergeCell ref="K34:L34"/>
    <mergeCell ref="K35:L35"/>
    <mergeCell ref="U25:V25"/>
    <mergeCell ref="E29:G29"/>
  </mergeCells>
  <pageMargins left="0.7" right="0.7" top="0.75" bottom="0.75" header="0.3" footer="0.3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BBAE-DA6E-4F58-B217-B54186F7A3A4}">
  <sheetPr>
    <tabColor rgb="FFFF0000"/>
  </sheetPr>
  <dimension ref="A1:AV55"/>
  <sheetViews>
    <sheetView workbookViewId="0">
      <selection activeCell="A26" sqref="A26"/>
    </sheetView>
  </sheetViews>
  <sheetFormatPr defaultColWidth="9.140625" defaultRowHeight="15" x14ac:dyDescent="0.25"/>
  <cols>
    <col min="1" max="1" width="49" bestFit="1" customWidth="1"/>
    <col min="2" max="14" width="16.85546875" customWidth="1"/>
    <col min="15" max="15" width="16.85546875" bestFit="1" customWidth="1"/>
    <col min="16" max="16" width="22.5703125" bestFit="1" customWidth="1"/>
    <col min="17" max="17" width="22.5703125" customWidth="1"/>
    <col min="18" max="29" width="9.140625" hidden="1" customWidth="1"/>
    <col min="30" max="35" width="14.28515625" hidden="1" customWidth="1"/>
    <col min="36" max="47" width="9.140625" hidden="1" customWidth="1"/>
    <col min="48" max="48" width="20.5703125" bestFit="1" customWidth="1"/>
  </cols>
  <sheetData>
    <row r="1" spans="1:48" ht="26.25" x14ac:dyDescent="0.4">
      <c r="A1" s="404" t="s">
        <v>0</v>
      </c>
      <c r="B1" s="405"/>
      <c r="C1" s="406"/>
      <c r="D1" t="str">
        <f ca="1">L1&amp;"/"&amp;COUNTIF(P5:P24,"&gt;4")&amp;"/"&amp;COUNTIF(Q5:Q24,"&lt;"&amp;M1)-COUNT(P5:P24)&amp;"/"&amp;COUNTIF(Q5:Q24,"&gt;"&amp;NOW())</f>
        <v>0/0/0/0</v>
      </c>
      <c r="E1" s="407" t="s">
        <v>1</v>
      </c>
      <c r="F1" s="408"/>
      <c r="G1" s="408"/>
      <c r="H1" s="120">
        <v>0.8</v>
      </c>
      <c r="I1" s="409" t="s">
        <v>2</v>
      </c>
      <c r="J1" s="409"/>
      <c r="K1" s="409"/>
      <c r="L1" s="113">
        <f>IF(ROUNDDOWN(COUNTIF(P5:P24,"&gt;4")*H1,0)&lt;3,COUNTIF(P5:P24,"&gt;4"),ROUNDDOWN(COUNTIF(P5:P24,"&gt;4")*H1,0))</f>
        <v>0</v>
      </c>
      <c r="M1" s="251">
        <f ca="1">NOW()+0.08333333333</f>
        <v>44298.757660763884</v>
      </c>
      <c r="O1" s="25">
        <f>COUNTIFS(A5:A24,"&lt;&gt;",P5:P24,"&gt;1")</f>
        <v>0</v>
      </c>
    </row>
    <row r="2" spans="1:48" ht="19.5" thickBot="1" x14ac:dyDescent="0.35">
      <c r="A2" s="75" t="s">
        <v>73</v>
      </c>
      <c r="B2" s="25">
        <f>B27+0.0001*B25+0.000001+SUM(R5:R24)</f>
        <v>9.9999999999999995E-7</v>
      </c>
      <c r="C2" s="25">
        <f>C27+0.0001*C25+0.000002+SUM(S5:S24)</f>
        <v>1.9999999999999999E-6</v>
      </c>
      <c r="D2" s="25">
        <f>D27+0.0001*D25+0.000003+SUM(T5:T24)</f>
        <v>3.0000000000000001E-6</v>
      </c>
      <c r="E2" s="25">
        <f>E27+0.0001*E25+0.000004+SUM(U5:U24)</f>
        <v>3.9999999999999998E-6</v>
      </c>
      <c r="F2" s="25">
        <f>F27+0.0001*F25+0.000005+SUM(V5:V24)</f>
        <v>5.0000000000000004E-6</v>
      </c>
      <c r="G2" s="25">
        <f>G27+0.0001*G25+0.000006+SUM(W5:W24)</f>
        <v>6.0000000000000002E-6</v>
      </c>
      <c r="H2" s="159">
        <f>H27+0.0001*H25+0.000007+SUM(X5:X24)</f>
        <v>6.9999999999999999E-6</v>
      </c>
      <c r="I2" s="25">
        <f>I27+0.0001*I25+0.000008+SUM(Y5:Y23)</f>
        <v>7.9999999999999996E-6</v>
      </c>
      <c r="J2" s="25">
        <f>J27+0.0001*J25+0.000009+SUM(Z5:Z24)</f>
        <v>9.0000000000000002E-6</v>
      </c>
      <c r="K2" s="25">
        <f>K27+0.0001*K25+0.00001+SUM(AA5:AA24)</f>
        <v>1.0000000000000001E-5</v>
      </c>
      <c r="L2" s="25">
        <f>L27+0.0001*L25+0.000011+SUM(AB5:AB24)</f>
        <v>1.1E-5</v>
      </c>
      <c r="M2" s="25">
        <f>M27+0.0001*M25+0.000012+SUM(AC5:AC24)</f>
        <v>1.2E-5</v>
      </c>
      <c r="N2" s="25">
        <f>N27+0.0001*N25+0.000013+SUM(AD5:AD24)</f>
        <v>1.2999999999999999E-5</v>
      </c>
      <c r="O2" s="25">
        <f>O27+0.0001*O25+0.000014+SUM(AE5:AE24)</f>
        <v>1.4E-5</v>
      </c>
      <c r="Q2" s="186"/>
      <c r="AG2" s="410" t="s">
        <v>4</v>
      </c>
      <c r="AH2" s="411"/>
      <c r="AI2" s="411"/>
      <c r="AJ2" s="411"/>
      <c r="AK2" s="411"/>
      <c r="AL2" s="411"/>
      <c r="AM2" s="411"/>
      <c r="AN2" s="411"/>
      <c r="AO2" s="411"/>
      <c r="AP2" s="411"/>
      <c r="AQ2" s="411"/>
      <c r="AR2" s="411"/>
      <c r="AS2" s="411"/>
      <c r="AT2" s="411"/>
      <c r="AU2" s="412"/>
    </row>
    <row r="3" spans="1:48" ht="19.5" thickBot="1" x14ac:dyDescent="0.35">
      <c r="A3" s="9" t="s">
        <v>5</v>
      </c>
      <c r="B3" s="14" t="s">
        <v>59</v>
      </c>
      <c r="C3" s="14" t="s">
        <v>59</v>
      </c>
      <c r="D3" s="14" t="s">
        <v>59</v>
      </c>
      <c r="E3" s="14" t="s">
        <v>59</v>
      </c>
      <c r="F3" s="14" t="s">
        <v>59</v>
      </c>
      <c r="G3" s="14" t="s">
        <v>59</v>
      </c>
      <c r="H3" s="14" t="s">
        <v>59</v>
      </c>
      <c r="I3" s="14" t="s">
        <v>59</v>
      </c>
      <c r="J3" s="14" t="s">
        <v>59</v>
      </c>
      <c r="K3" s="14" t="s">
        <v>59</v>
      </c>
      <c r="L3" s="14" t="s">
        <v>59</v>
      </c>
      <c r="M3" s="14" t="s">
        <v>59</v>
      </c>
      <c r="N3" s="14" t="s">
        <v>59</v>
      </c>
      <c r="O3" s="224" t="s">
        <v>59</v>
      </c>
      <c r="P3" s="227" t="s">
        <v>6</v>
      </c>
      <c r="Q3" s="226" t="s">
        <v>7</v>
      </c>
      <c r="R3" s="451" t="s">
        <v>8</v>
      </c>
      <c r="S3" s="413"/>
      <c r="T3" s="413"/>
      <c r="U3" s="413"/>
      <c r="V3" s="413"/>
      <c r="W3" s="413"/>
      <c r="X3" s="413"/>
      <c r="Y3" s="413"/>
      <c r="Z3" s="413"/>
      <c r="AA3" s="413"/>
      <c r="AB3" s="413"/>
      <c r="AC3" s="413"/>
      <c r="AD3" s="413"/>
      <c r="AE3" s="414"/>
      <c r="AG3" s="282">
        <f>L1</f>
        <v>0</v>
      </c>
      <c r="AH3" s="283">
        <f>SUMIF(AH4:AH24,"&gt;0",AH4:AH24)</f>
        <v>0</v>
      </c>
      <c r="AI3" s="283">
        <f>SUMIF(AI4:AI24,"&gt;0",AI4:AI24)</f>
        <v>0</v>
      </c>
      <c r="AJ3" s="283">
        <f t="shared" ref="AJ3:AS3" si="0">SUMIF(AJ4:AJ24,"&gt;0",AJ4:AJ24)</f>
        <v>0</v>
      </c>
      <c r="AK3" s="283">
        <f t="shared" si="0"/>
        <v>0</v>
      </c>
      <c r="AL3" s="283">
        <f t="shared" si="0"/>
        <v>0</v>
      </c>
      <c r="AM3" s="283">
        <f t="shared" si="0"/>
        <v>0</v>
      </c>
      <c r="AN3" s="283">
        <f t="shared" si="0"/>
        <v>0</v>
      </c>
      <c r="AO3" s="283">
        <f t="shared" si="0"/>
        <v>0</v>
      </c>
      <c r="AP3" s="283">
        <f t="shared" si="0"/>
        <v>0</v>
      </c>
      <c r="AQ3" s="283">
        <f t="shared" si="0"/>
        <v>0</v>
      </c>
      <c r="AR3" s="283">
        <f t="shared" si="0"/>
        <v>0</v>
      </c>
      <c r="AS3" s="283">
        <f t="shared" si="0"/>
        <v>0</v>
      </c>
      <c r="AT3" s="283">
        <f>SUMIF(AT4:AT24,"&gt;0",AT4:AT24)</f>
        <v>0</v>
      </c>
      <c r="AU3" s="284">
        <f>SUMIF(AU4:AU24,"&gt;0",AU4:AU24)</f>
        <v>0</v>
      </c>
      <c r="AV3" s="280" t="s">
        <v>9</v>
      </c>
    </row>
    <row r="4" spans="1:48" ht="18.75" x14ac:dyDescent="0.3">
      <c r="A4" s="230" t="s">
        <v>10</v>
      </c>
      <c r="B4" s="245">
        <v>0</v>
      </c>
      <c r="C4" s="246">
        <v>0</v>
      </c>
      <c r="D4" s="246">
        <v>0</v>
      </c>
      <c r="E4" s="246">
        <v>0</v>
      </c>
      <c r="F4" s="246">
        <v>0</v>
      </c>
      <c r="G4" s="246">
        <v>0</v>
      </c>
      <c r="H4" s="246">
        <v>0</v>
      </c>
      <c r="I4" s="247">
        <v>0</v>
      </c>
      <c r="J4" s="248">
        <v>0</v>
      </c>
      <c r="K4" s="248">
        <v>0</v>
      </c>
      <c r="L4" s="248">
        <v>0</v>
      </c>
      <c r="M4" s="248">
        <v>0</v>
      </c>
      <c r="N4" s="248">
        <v>0</v>
      </c>
      <c r="O4" s="248">
        <v>0</v>
      </c>
      <c r="P4" s="325"/>
      <c r="Q4" s="249"/>
      <c r="R4" s="33">
        <f>COUNTIF(R5:R24,"&gt;0")</f>
        <v>0</v>
      </c>
      <c r="S4" s="20">
        <f>COUNTIF(S5:S24,"&gt;0")</f>
        <v>0</v>
      </c>
      <c r="T4" s="20">
        <f t="shared" ref="T4:AB4" si="1">COUNTIF(T5:T24,"&gt;0")</f>
        <v>0</v>
      </c>
      <c r="U4" s="20">
        <f t="shared" si="1"/>
        <v>0</v>
      </c>
      <c r="V4" s="20">
        <f t="shared" si="1"/>
        <v>0</v>
      </c>
      <c r="W4" s="20">
        <f t="shared" si="1"/>
        <v>0</v>
      </c>
      <c r="X4" s="20">
        <f t="shared" si="1"/>
        <v>0</v>
      </c>
      <c r="Y4" s="20">
        <f t="shared" si="1"/>
        <v>0</v>
      </c>
      <c r="Z4" s="20">
        <f t="shared" si="1"/>
        <v>0</v>
      </c>
      <c r="AA4" s="20">
        <f t="shared" si="1"/>
        <v>0</v>
      </c>
      <c r="AB4" s="20">
        <f t="shared" si="1"/>
        <v>0</v>
      </c>
      <c r="AC4" s="20">
        <f>COUNTIF(AC5:AC24,"&gt;0")</f>
        <v>0</v>
      </c>
      <c r="AD4" s="20">
        <f>COUNTIF(AD5:AD24,"&gt;0")</f>
        <v>0</v>
      </c>
      <c r="AE4" s="136">
        <f>COUNTIF(AE5:AE24,"&gt;0")</f>
        <v>0</v>
      </c>
      <c r="AG4" s="285">
        <v>1</v>
      </c>
      <c r="AH4" s="74" t="b">
        <f>IFERROR(IF($AG$3&gt;$AG4-1,ROUNDDOWN(LARGE(B$5:B$24,$AG4),0)),0)</f>
        <v>0</v>
      </c>
      <c r="AI4" s="74" t="b">
        <f t="shared" ref="AI4:AU19" si="2">IFERROR(IF($AG$3&gt;$AG4-1,ROUNDDOWN(LARGE(C$5:C$24,$AG4),0)),0)</f>
        <v>0</v>
      </c>
      <c r="AJ4" s="74" t="b">
        <f t="shared" si="2"/>
        <v>0</v>
      </c>
      <c r="AK4" s="74" t="b">
        <f t="shared" si="2"/>
        <v>0</v>
      </c>
      <c r="AL4" s="74" t="b">
        <f t="shared" si="2"/>
        <v>0</v>
      </c>
      <c r="AM4" s="74" t="b">
        <f t="shared" si="2"/>
        <v>0</v>
      </c>
      <c r="AN4" s="74" t="b">
        <f t="shared" si="2"/>
        <v>0</v>
      </c>
      <c r="AO4" s="74" t="b">
        <f t="shared" si="2"/>
        <v>0</v>
      </c>
      <c r="AP4" s="74" t="b">
        <f t="shared" si="2"/>
        <v>0</v>
      </c>
      <c r="AQ4" s="74" t="b">
        <f t="shared" si="2"/>
        <v>0</v>
      </c>
      <c r="AR4" s="74" t="b">
        <f t="shared" si="2"/>
        <v>0</v>
      </c>
      <c r="AS4" s="74" t="b">
        <f t="shared" si="2"/>
        <v>0</v>
      </c>
      <c r="AT4" s="74" t="b">
        <f t="shared" si="2"/>
        <v>0</v>
      </c>
      <c r="AU4" s="286" t="b">
        <f t="shared" si="2"/>
        <v>0</v>
      </c>
      <c r="AV4" s="281" t="s">
        <v>11</v>
      </c>
    </row>
    <row r="5" spans="1:48" ht="18.75" x14ac:dyDescent="0.3">
      <c r="A5" s="222"/>
      <c r="B5" s="358"/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60"/>
      <c r="P5" s="352" t="str">
        <f>IF(SUMIF(B5:O5,"&gt;0")&lt;1,"",COUNTIF(B5:O5,"&gt;-1"))</f>
        <v/>
      </c>
      <c r="Q5" s="353"/>
      <c r="R5" s="20" t="str" cm="1">
        <f t="array" ref="R5">IF(B5&gt;LARGE($B5:$O5+$B$4:$O$4,2),0.01,"0")</f>
        <v>0</v>
      </c>
      <c r="S5" s="20" t="str" cm="1">
        <f t="array" ref="S5">IF(C5&gt;LARGE($B5:$O5+$B$4:$O$4,2),0.01,"0")</f>
        <v>0</v>
      </c>
      <c r="T5" s="20" t="str" cm="1">
        <f t="array" ref="T5">IF(D5&gt;LARGE($B5:$O5+$B$4:$O$4,2),0.01,"0")</f>
        <v>0</v>
      </c>
      <c r="U5" s="20" t="str" cm="1">
        <f t="array" ref="U5">IF(E5&gt;LARGE($B5:$O5+$B$4:$O$4,2),0.01,"0")</f>
        <v>0</v>
      </c>
      <c r="V5" s="20" t="str" cm="1">
        <f t="array" ref="V5">IF(F5&gt;LARGE($B5:$O5+$B$4:$O$4,2),0.01,"0")</f>
        <v>0</v>
      </c>
      <c r="W5" s="20" t="str" cm="1">
        <f t="array" ref="W5">IF(G5&gt;LARGE($B5:$O5+$B$4:$O$4,2),0.01,"0")</f>
        <v>0</v>
      </c>
      <c r="X5" s="20" t="str" cm="1">
        <f t="array" ref="X5">IF(H5&gt;LARGE($B5:$O5+$B$4:$O$4,2),0.01,"0")</f>
        <v>0</v>
      </c>
      <c r="Y5" s="20" t="str" cm="1">
        <f t="array" ref="Y5">IF(I5&gt;LARGE($B5:$O5+$B$4:$O$4,2),0.01,"0")</f>
        <v>0</v>
      </c>
      <c r="Z5" s="20" t="str" cm="1">
        <f t="array" ref="Z5">IF(J5&gt;LARGE($B5:$O5+$B$4:$O$4,2),0.01,"0")</f>
        <v>0</v>
      </c>
      <c r="AA5" s="20" t="str" cm="1">
        <f t="array" ref="AA5">IF(K5&gt;LARGE($B5:$O5+$B$4:$O$4,2),0.01,"0")</f>
        <v>0</v>
      </c>
      <c r="AB5" s="20" t="str" cm="1">
        <f t="array" ref="AB5">IF(L5&gt;LARGE($B5:$O5+$B$4:$O$4,2),0.01,"0")</f>
        <v>0</v>
      </c>
      <c r="AC5" s="20" t="str" cm="1">
        <f t="array" ref="AC5">IF(M5&gt;LARGE($B5:$O5+$B$4:$O$4,2),0.01,"0")</f>
        <v>0</v>
      </c>
      <c r="AD5" s="20" t="str" cm="1">
        <f t="array" ref="AD5">IF(N5&gt;LARGE($B5:$O5+$B$4:$O$4,2),0.01,"0")</f>
        <v>0</v>
      </c>
      <c r="AE5" s="136" t="str" cm="1">
        <f t="array" ref="AE5">IF(O5&gt;LARGE($B5:$O5+$B$4:$O$4,2),0.01,"0")</f>
        <v>0</v>
      </c>
      <c r="AG5" s="285">
        <v>2</v>
      </c>
      <c r="AH5" s="74" t="b">
        <f t="shared" ref="AH5:AH23" si="3">IFERROR(IF($AG$3&gt;$AG5-1,ROUNDDOWN(LARGE(B$5:B$24,$AG5),0)),0)</f>
        <v>0</v>
      </c>
      <c r="AI5" s="74" t="b">
        <f t="shared" si="2"/>
        <v>0</v>
      </c>
      <c r="AJ5" s="74" t="b">
        <f t="shared" si="2"/>
        <v>0</v>
      </c>
      <c r="AK5" s="74" t="b">
        <f t="shared" si="2"/>
        <v>0</v>
      </c>
      <c r="AL5" s="74" t="b">
        <f t="shared" si="2"/>
        <v>0</v>
      </c>
      <c r="AM5" s="74" t="b">
        <f t="shared" si="2"/>
        <v>0</v>
      </c>
      <c r="AN5" s="74" t="b">
        <f t="shared" si="2"/>
        <v>0</v>
      </c>
      <c r="AO5" s="74" t="b">
        <f t="shared" si="2"/>
        <v>0</v>
      </c>
      <c r="AP5" s="74" t="b">
        <f t="shared" si="2"/>
        <v>0</v>
      </c>
      <c r="AQ5" s="74" t="b">
        <f t="shared" si="2"/>
        <v>0</v>
      </c>
      <c r="AR5" s="74" t="b">
        <f t="shared" si="2"/>
        <v>0</v>
      </c>
      <c r="AS5" s="74" t="b">
        <f t="shared" si="2"/>
        <v>0</v>
      </c>
      <c r="AT5" s="74" t="b">
        <f t="shared" si="2"/>
        <v>0</v>
      </c>
      <c r="AU5" s="286" t="b">
        <f t="shared" si="2"/>
        <v>0</v>
      </c>
    </row>
    <row r="6" spans="1:48" ht="18.75" x14ac:dyDescent="0.3">
      <c r="A6" s="222"/>
      <c r="B6" s="361"/>
      <c r="C6" s="362"/>
      <c r="D6" s="362"/>
      <c r="E6" s="362"/>
      <c r="F6" s="362"/>
      <c r="G6" s="362"/>
      <c r="H6" s="362"/>
      <c r="I6" s="362"/>
      <c r="J6" s="362"/>
      <c r="K6" s="362"/>
      <c r="L6" s="362"/>
      <c r="M6" s="362"/>
      <c r="N6" s="362"/>
      <c r="O6" s="363"/>
      <c r="P6" s="356" t="str">
        <f>IF(SUMIF(B6:O6,"&gt;0")&lt;1,"",COUNTIF(B6:O6,"&gt;-1"))</f>
        <v/>
      </c>
      <c r="Q6" s="354"/>
      <c r="R6" s="20" t="str" cm="1">
        <f t="array" ref="R6">IF(B6&gt;LARGE($B6:$O6+$B$4:$O$4,2),0.01,"0")</f>
        <v>0</v>
      </c>
      <c r="S6" s="20" t="str" cm="1">
        <f t="array" ref="S6">IF(C6&gt;LARGE($B6:$O6+$B$4:$O$4,2),0.01,"0")</f>
        <v>0</v>
      </c>
      <c r="T6" s="20" t="str" cm="1">
        <f t="array" ref="T6">IF(D6&gt;LARGE($B6:$O6+$B$4:$O$4,2),0.01,"0")</f>
        <v>0</v>
      </c>
      <c r="U6" s="20" t="str" cm="1">
        <f t="array" ref="U6">IF(E6&gt;LARGE($B6:$O6+$B$4:$O$4,2),0.01,"0")</f>
        <v>0</v>
      </c>
      <c r="V6" s="20" t="str" cm="1">
        <f t="array" ref="V6">IF(F6&gt;LARGE($B6:$O6+$B$4:$O$4,2),0.01,"0")</f>
        <v>0</v>
      </c>
      <c r="W6" s="20" t="str" cm="1">
        <f t="array" ref="W6">IF(G6&gt;LARGE($B6:$O6+$B$4:$O$4,2),0.01,"0")</f>
        <v>0</v>
      </c>
      <c r="X6" s="20" t="str" cm="1">
        <f t="array" ref="X6">IF(H6&gt;LARGE($B6:$O6+$B$4:$O$4,2),0.01,"0")</f>
        <v>0</v>
      </c>
      <c r="Y6" s="20" t="str" cm="1">
        <f t="array" ref="Y6">IF(I6&gt;LARGE($B6:$O6+$B$4:$O$4,2),0.01,"0")</f>
        <v>0</v>
      </c>
      <c r="Z6" s="20" t="str" cm="1">
        <f t="array" ref="Z6">IF(J6&gt;LARGE($B6:$O6+$B$4:$O$4,2),0.01,"0")</f>
        <v>0</v>
      </c>
      <c r="AA6" s="20" t="str" cm="1">
        <f t="array" ref="AA6">IF(K6&gt;LARGE($B6:$O6+$B$4:$O$4,2),0.01,"0")</f>
        <v>0</v>
      </c>
      <c r="AB6" s="20" t="str" cm="1">
        <f t="array" ref="AB6">IF(L6&gt;LARGE($B6:$O6+$B$4:$O$4,2),0.01,"0")</f>
        <v>0</v>
      </c>
      <c r="AC6" s="20" t="str" cm="1">
        <f t="array" ref="AC6">IF(M6&gt;LARGE($B6:$O6+$B$4:$O$4,2),0.01,"0")</f>
        <v>0</v>
      </c>
      <c r="AD6" s="20" t="str" cm="1">
        <f t="array" ref="AD6">IF(N6&gt;LARGE($B6:$O6+$B$4:$O$4,2),0.01,"0")</f>
        <v>0</v>
      </c>
      <c r="AE6" s="136" t="str" cm="1">
        <f t="array" ref="AE6">IF(O6&gt;LARGE($B6:$O6+$B$4:$O$4,2),0.01,"0")</f>
        <v>0</v>
      </c>
      <c r="AG6" s="285">
        <v>3</v>
      </c>
      <c r="AH6" s="74" t="b">
        <f t="shared" si="3"/>
        <v>0</v>
      </c>
      <c r="AI6" s="74" t="b">
        <f t="shared" si="2"/>
        <v>0</v>
      </c>
      <c r="AJ6" s="74" t="b">
        <f t="shared" si="2"/>
        <v>0</v>
      </c>
      <c r="AK6" s="74" t="b">
        <f t="shared" si="2"/>
        <v>0</v>
      </c>
      <c r="AL6" s="74" t="b">
        <f t="shared" si="2"/>
        <v>0</v>
      </c>
      <c r="AM6" s="74" t="b">
        <f t="shared" si="2"/>
        <v>0</v>
      </c>
      <c r="AN6" s="74" t="b">
        <f t="shared" si="2"/>
        <v>0</v>
      </c>
      <c r="AO6" s="74" t="b">
        <f t="shared" si="2"/>
        <v>0</v>
      </c>
      <c r="AP6" s="74" t="b">
        <f t="shared" si="2"/>
        <v>0</v>
      </c>
      <c r="AQ6" s="74" t="b">
        <f t="shared" si="2"/>
        <v>0</v>
      </c>
      <c r="AR6" s="74" t="b">
        <f t="shared" si="2"/>
        <v>0</v>
      </c>
      <c r="AS6" s="74" t="b">
        <f t="shared" si="2"/>
        <v>0</v>
      </c>
      <c r="AT6" s="74" t="b">
        <f t="shared" si="2"/>
        <v>0</v>
      </c>
      <c r="AU6" s="286" t="b">
        <f t="shared" si="2"/>
        <v>0</v>
      </c>
    </row>
    <row r="7" spans="1:48" ht="18.75" x14ac:dyDescent="0.3">
      <c r="A7" s="222"/>
      <c r="B7" s="361"/>
      <c r="C7" s="362"/>
      <c r="D7" s="362"/>
      <c r="E7" s="362"/>
      <c r="F7" s="362"/>
      <c r="G7" s="362"/>
      <c r="H7" s="362"/>
      <c r="I7" s="362"/>
      <c r="J7" s="362"/>
      <c r="K7" s="362"/>
      <c r="L7" s="362"/>
      <c r="M7" s="362"/>
      <c r="N7" s="362"/>
      <c r="O7" s="363"/>
      <c r="P7" s="356" t="str">
        <f t="shared" ref="P7:P23" si="4">IF(SUMIF(B7:O7,"&gt;0")&lt;1,"",COUNTIF(B7:O7,"&gt;-1"))</f>
        <v/>
      </c>
      <c r="Q7" s="354"/>
      <c r="R7" s="20" t="str" cm="1">
        <f t="array" ref="R7">IF(B7&gt;LARGE($B7:$O7+$B$4:$O$4,2),0.01,"0")</f>
        <v>0</v>
      </c>
      <c r="S7" s="20" t="str" cm="1">
        <f t="array" ref="S7">IF(C7&gt;LARGE($B7:$O7+$B$4:$O$4,2),0.01,"0")</f>
        <v>0</v>
      </c>
      <c r="T7" s="20" t="str" cm="1">
        <f t="array" ref="T7">IF(D7&gt;LARGE($B7:$O7+$B$4:$O$4,2),0.01,"0")</f>
        <v>0</v>
      </c>
      <c r="U7" s="20" t="str" cm="1">
        <f t="array" ref="U7">IF(E7&gt;LARGE($B7:$O7+$B$4:$O$4,2),0.01,"0")</f>
        <v>0</v>
      </c>
      <c r="V7" s="20" t="str" cm="1">
        <f t="array" ref="V7">IF(F7&gt;LARGE($B7:$O7+$B$4:$O$4,2),0.01,"0")</f>
        <v>0</v>
      </c>
      <c r="W7" s="20" t="str" cm="1">
        <f t="array" ref="W7">IF(G7&gt;LARGE($B7:$O7+$B$4:$O$4,2),0.01,"0")</f>
        <v>0</v>
      </c>
      <c r="X7" s="20" t="str" cm="1">
        <f t="array" ref="X7">IF(H7&gt;LARGE($B7:$O7+$B$4:$O$4,2),0.01,"0")</f>
        <v>0</v>
      </c>
      <c r="Y7" s="20" t="str" cm="1">
        <f t="array" ref="Y7">IF(I7&gt;LARGE($B7:$O7+$B$4:$O$4,2),0.01,"0")</f>
        <v>0</v>
      </c>
      <c r="Z7" s="20" t="str" cm="1">
        <f t="array" ref="Z7">IF(J7&gt;LARGE($B7:$O7+$B$4:$O$4,2),0.01,"0")</f>
        <v>0</v>
      </c>
      <c r="AA7" s="20" t="str" cm="1">
        <f t="array" ref="AA7">IF(K7&gt;LARGE($B7:$O7+$B$4:$O$4,2),0.01,"0")</f>
        <v>0</v>
      </c>
      <c r="AB7" s="20" t="str" cm="1">
        <f t="array" ref="AB7">IF(L7&gt;LARGE($B7:$O7+$B$4:$O$4,2),0.01,"0")</f>
        <v>0</v>
      </c>
      <c r="AC7" s="20" t="str" cm="1">
        <f t="array" ref="AC7">IF(M7&gt;LARGE($B7:$O7+$B$4:$O$4,2),0.01,"0")</f>
        <v>0</v>
      </c>
      <c r="AD7" s="20" t="str" cm="1">
        <f t="array" ref="AD7">IF(N7&gt;LARGE($B7:$O7+$B$4:$O$4,2),0.01,"0")</f>
        <v>0</v>
      </c>
      <c r="AE7" s="136" t="str" cm="1">
        <f t="array" ref="AE7">IF(O7&gt;LARGE($B7:$O7+$B$4:$O$4,2),0.01,"0")</f>
        <v>0</v>
      </c>
      <c r="AG7" s="285">
        <v>4</v>
      </c>
      <c r="AH7" s="74" t="b">
        <f t="shared" si="3"/>
        <v>0</v>
      </c>
      <c r="AI7" s="74" t="b">
        <f t="shared" si="2"/>
        <v>0</v>
      </c>
      <c r="AJ7" s="74" t="b">
        <f t="shared" si="2"/>
        <v>0</v>
      </c>
      <c r="AK7" s="74" t="b">
        <f t="shared" si="2"/>
        <v>0</v>
      </c>
      <c r="AL7" s="74" t="b">
        <f t="shared" si="2"/>
        <v>0</v>
      </c>
      <c r="AM7" s="74" t="b">
        <f t="shared" si="2"/>
        <v>0</v>
      </c>
      <c r="AN7" s="74" t="b">
        <f t="shared" si="2"/>
        <v>0</v>
      </c>
      <c r="AO7" s="74" t="b">
        <f t="shared" si="2"/>
        <v>0</v>
      </c>
      <c r="AP7" s="74" t="b">
        <f t="shared" si="2"/>
        <v>0</v>
      </c>
      <c r="AQ7" s="74" t="b">
        <f t="shared" si="2"/>
        <v>0</v>
      </c>
      <c r="AR7" s="74" t="b">
        <f t="shared" si="2"/>
        <v>0</v>
      </c>
      <c r="AS7" s="74" t="b">
        <f t="shared" si="2"/>
        <v>0</v>
      </c>
      <c r="AT7" s="74" t="b">
        <f t="shared" si="2"/>
        <v>0</v>
      </c>
      <c r="AU7" s="286" t="b">
        <f t="shared" si="2"/>
        <v>0</v>
      </c>
    </row>
    <row r="8" spans="1:48" ht="18.75" x14ac:dyDescent="0.3">
      <c r="A8" s="222"/>
      <c r="B8" s="361"/>
      <c r="C8" s="362"/>
      <c r="D8" s="362"/>
      <c r="E8" s="362"/>
      <c r="F8" s="362"/>
      <c r="G8" s="362"/>
      <c r="H8" s="362"/>
      <c r="I8" s="362"/>
      <c r="J8" s="362"/>
      <c r="K8" s="362"/>
      <c r="L8" s="362"/>
      <c r="M8" s="362"/>
      <c r="N8" s="362"/>
      <c r="O8" s="363"/>
      <c r="P8" s="356" t="str">
        <f t="shared" si="4"/>
        <v/>
      </c>
      <c r="Q8" s="354"/>
      <c r="R8" s="20" t="str" cm="1">
        <f t="array" ref="R8">IF(B8&gt;LARGE($B8:$O8+$B$4:$O$4,2),0.01,"0")</f>
        <v>0</v>
      </c>
      <c r="S8" s="20" t="str" cm="1">
        <f t="array" ref="S8">IF(C8&gt;LARGE($B8:$O8+$B$4:$O$4,2),0.01,"0")</f>
        <v>0</v>
      </c>
      <c r="T8" s="20" t="str" cm="1">
        <f t="array" ref="T8">IF(D8&gt;LARGE($B8:$O8+$B$4:$O$4,2),0.01,"0")</f>
        <v>0</v>
      </c>
      <c r="U8" s="20" t="str" cm="1">
        <f t="array" ref="U8">IF(E8&gt;LARGE($B8:$O8+$B$4:$O$4,2),0.01,"0")</f>
        <v>0</v>
      </c>
      <c r="V8" s="20" t="str" cm="1">
        <f t="array" ref="V8">IF(F8&gt;LARGE($B8:$O8+$B$4:$O$4,2),0.01,"0")</f>
        <v>0</v>
      </c>
      <c r="W8" s="20" t="str" cm="1">
        <f t="array" ref="W8">IF(G8&gt;LARGE($B8:$O8+$B$4:$O$4,2),0.01,"0")</f>
        <v>0</v>
      </c>
      <c r="X8" s="20" t="str" cm="1">
        <f t="array" ref="X8">IF(H8&gt;LARGE($B8:$O8+$B$4:$O$4,2),0.01,"0")</f>
        <v>0</v>
      </c>
      <c r="Y8" s="20" t="str" cm="1">
        <f t="array" ref="Y8">IF(I8&gt;LARGE($B8:$O8+$B$4:$O$4,2),0.01,"0")</f>
        <v>0</v>
      </c>
      <c r="Z8" s="20" t="str" cm="1">
        <f t="array" ref="Z8">IF(J8&gt;LARGE($B8:$O8+$B$4:$O$4,2),0.01,"0")</f>
        <v>0</v>
      </c>
      <c r="AA8" s="20" t="str" cm="1">
        <f t="array" ref="AA8">IF(K8&gt;LARGE($B8:$O8+$B$4:$O$4,2),0.01,"0")</f>
        <v>0</v>
      </c>
      <c r="AB8" s="20" t="str" cm="1">
        <f t="array" ref="AB8">IF(L8&gt;LARGE($B8:$O8+$B$4:$O$4,2),0.01,"0")</f>
        <v>0</v>
      </c>
      <c r="AC8" s="20" t="str" cm="1">
        <f t="array" ref="AC8">IF(M8&gt;LARGE($B8:$O8+$B$4:$O$4,2),0.01,"0")</f>
        <v>0</v>
      </c>
      <c r="AD8" s="20" t="str" cm="1">
        <f t="array" ref="AD8">IF(N8&gt;LARGE($B8:$O8+$B$4:$O$4,2),0.01,"0")</f>
        <v>0</v>
      </c>
      <c r="AE8" s="136" t="str" cm="1">
        <f t="array" ref="AE8">IF(O8&gt;LARGE($B8:$O8+$B$4:$O$4,2),0.01,"0")</f>
        <v>0</v>
      </c>
      <c r="AG8" s="285">
        <v>5</v>
      </c>
      <c r="AH8" s="74" t="b">
        <f t="shared" si="3"/>
        <v>0</v>
      </c>
      <c r="AI8" s="74" t="b">
        <f t="shared" si="2"/>
        <v>0</v>
      </c>
      <c r="AJ8" s="74" t="b">
        <f t="shared" si="2"/>
        <v>0</v>
      </c>
      <c r="AK8" s="74" t="b">
        <f t="shared" si="2"/>
        <v>0</v>
      </c>
      <c r="AL8" s="74" t="b">
        <f t="shared" si="2"/>
        <v>0</v>
      </c>
      <c r="AM8" s="74" t="b">
        <f t="shared" si="2"/>
        <v>0</v>
      </c>
      <c r="AN8" s="74" t="b">
        <f t="shared" si="2"/>
        <v>0</v>
      </c>
      <c r="AO8" s="74" t="b">
        <f t="shared" si="2"/>
        <v>0</v>
      </c>
      <c r="AP8" s="74" t="b">
        <f t="shared" si="2"/>
        <v>0</v>
      </c>
      <c r="AQ8" s="74" t="b">
        <f t="shared" si="2"/>
        <v>0</v>
      </c>
      <c r="AR8" s="74" t="b">
        <f t="shared" si="2"/>
        <v>0</v>
      </c>
      <c r="AS8" s="74" t="b">
        <f t="shared" si="2"/>
        <v>0</v>
      </c>
      <c r="AT8" s="74" t="b">
        <f t="shared" si="2"/>
        <v>0</v>
      </c>
      <c r="AU8" s="286" t="b">
        <f t="shared" si="2"/>
        <v>0</v>
      </c>
    </row>
    <row r="9" spans="1:48" ht="18.75" x14ac:dyDescent="0.3">
      <c r="A9" s="222"/>
      <c r="B9" s="361"/>
      <c r="C9" s="362"/>
      <c r="D9" s="362"/>
      <c r="E9" s="362"/>
      <c r="F9" s="362"/>
      <c r="G9" s="362"/>
      <c r="H9" s="362"/>
      <c r="I9" s="362"/>
      <c r="J9" s="362"/>
      <c r="K9" s="362"/>
      <c r="L9" s="362"/>
      <c r="M9" s="362"/>
      <c r="N9" s="362"/>
      <c r="O9" s="363"/>
      <c r="P9" s="356" t="str">
        <f t="shared" si="4"/>
        <v/>
      </c>
      <c r="Q9" s="354"/>
      <c r="R9" s="20" t="str" cm="1">
        <f t="array" ref="R9">IF(B9&gt;LARGE($B9:$O9+$B$4:$O$4,2),0.01,"0")</f>
        <v>0</v>
      </c>
      <c r="S9" s="20" t="str" cm="1">
        <f t="array" ref="S9">IF(C9&gt;LARGE($B9:$O9+$B$4:$O$4,2),0.01,"0")</f>
        <v>0</v>
      </c>
      <c r="T9" s="20" t="str" cm="1">
        <f t="array" ref="T9">IF(D9&gt;LARGE($B9:$O9+$B$4:$O$4,2),0.01,"0")</f>
        <v>0</v>
      </c>
      <c r="U9" s="20" t="str" cm="1">
        <f t="array" ref="U9">IF(E9&gt;LARGE($B9:$O9+$B$4:$O$4,2),0.01,"0")</f>
        <v>0</v>
      </c>
      <c r="V9" s="20" t="str" cm="1">
        <f t="array" ref="V9">IF(F9&gt;LARGE($B9:$O9+$B$4:$O$4,2),0.01,"0")</f>
        <v>0</v>
      </c>
      <c r="W9" s="20" t="str" cm="1">
        <f t="array" ref="W9">IF(G9&gt;LARGE($B9:$O9+$B$4:$O$4,2),0.01,"0")</f>
        <v>0</v>
      </c>
      <c r="X9" s="20" t="str" cm="1">
        <f t="array" ref="X9">IF(H9&gt;LARGE($B9:$O9+$B$4:$O$4,2),0.01,"0")</f>
        <v>0</v>
      </c>
      <c r="Y9" s="20" t="str" cm="1">
        <f t="array" ref="Y9">IF(I9&gt;LARGE($B9:$O9+$B$4:$O$4,2),0.01,"0")</f>
        <v>0</v>
      </c>
      <c r="Z9" s="20" t="str" cm="1">
        <f t="array" ref="Z9">IF(J9&gt;LARGE($B9:$O9+$B$4:$O$4,2),0.01,"0")</f>
        <v>0</v>
      </c>
      <c r="AA9" s="20" t="str" cm="1">
        <f t="array" ref="AA9">IF(K9&gt;LARGE($B9:$O9+$B$4:$O$4,2),0.01,"0")</f>
        <v>0</v>
      </c>
      <c r="AB9" s="20" t="str" cm="1">
        <f t="array" ref="AB9">IF(L9&gt;LARGE($B9:$O9+$B$4:$O$4,2),0.01,"0")</f>
        <v>0</v>
      </c>
      <c r="AC9" s="20" t="str" cm="1">
        <f t="array" ref="AC9">IF(M9&gt;LARGE($B9:$O9+$B$4:$O$4,2),0.01,"0")</f>
        <v>0</v>
      </c>
      <c r="AD9" s="20" t="str" cm="1">
        <f t="array" ref="AD9">IF(N9&gt;LARGE($B9:$O9+$B$4:$O$4,2),0.01,"0")</f>
        <v>0</v>
      </c>
      <c r="AE9" s="136" t="str" cm="1">
        <f t="array" ref="AE9">IF(O9&gt;LARGE($B9:$O9+$B$4:$O$4,2),0.01,"0")</f>
        <v>0</v>
      </c>
      <c r="AG9" s="285">
        <v>6</v>
      </c>
      <c r="AH9" s="74" t="b">
        <f t="shared" si="3"/>
        <v>0</v>
      </c>
      <c r="AI9" s="74" t="b">
        <f t="shared" si="2"/>
        <v>0</v>
      </c>
      <c r="AJ9" s="74" t="b">
        <f t="shared" si="2"/>
        <v>0</v>
      </c>
      <c r="AK9" s="74" t="b">
        <f t="shared" si="2"/>
        <v>0</v>
      </c>
      <c r="AL9" s="74" t="b">
        <f t="shared" si="2"/>
        <v>0</v>
      </c>
      <c r="AM9" s="74" t="b">
        <f t="shared" si="2"/>
        <v>0</v>
      </c>
      <c r="AN9" s="74" t="b">
        <f t="shared" si="2"/>
        <v>0</v>
      </c>
      <c r="AO9" s="74" t="b">
        <f t="shared" si="2"/>
        <v>0</v>
      </c>
      <c r="AP9" s="74" t="b">
        <f t="shared" si="2"/>
        <v>0</v>
      </c>
      <c r="AQ9" s="74" t="b">
        <f t="shared" si="2"/>
        <v>0</v>
      </c>
      <c r="AR9" s="74" t="b">
        <f t="shared" si="2"/>
        <v>0</v>
      </c>
      <c r="AS9" s="74" t="b">
        <f t="shared" si="2"/>
        <v>0</v>
      </c>
      <c r="AT9" s="74" t="b">
        <f t="shared" si="2"/>
        <v>0</v>
      </c>
      <c r="AU9" s="286" t="b">
        <f t="shared" si="2"/>
        <v>0</v>
      </c>
    </row>
    <row r="10" spans="1:48" ht="18.75" x14ac:dyDescent="0.3">
      <c r="A10" s="222"/>
      <c r="B10" s="361"/>
      <c r="C10" s="362"/>
      <c r="D10" s="362"/>
      <c r="E10" s="362"/>
      <c r="F10" s="362"/>
      <c r="G10" s="362"/>
      <c r="H10" s="362"/>
      <c r="I10" s="362"/>
      <c r="J10" s="362"/>
      <c r="K10" s="362"/>
      <c r="L10" s="362"/>
      <c r="M10" s="362"/>
      <c r="N10" s="362"/>
      <c r="O10" s="363"/>
      <c r="P10" s="356" t="str">
        <f t="shared" si="4"/>
        <v/>
      </c>
      <c r="Q10" s="354"/>
      <c r="R10" s="20" t="str" cm="1">
        <f t="array" ref="R10">IF(B10&gt;LARGE($B10:$O10+$B$4:$O$4,2),0.01,"0")</f>
        <v>0</v>
      </c>
      <c r="S10" s="20" t="str" cm="1">
        <f t="array" ref="S10">IF(C10&gt;LARGE($B10:$O10+$B$4:$O$4,2),0.01,"0")</f>
        <v>0</v>
      </c>
      <c r="T10" s="20" t="str" cm="1">
        <f t="array" ref="T10">IF(D10&gt;LARGE($B10:$O10+$B$4:$O$4,2),0.01,"0")</f>
        <v>0</v>
      </c>
      <c r="U10" s="20" t="str" cm="1">
        <f t="array" ref="U10">IF(E10&gt;LARGE($B10:$O10+$B$4:$O$4,2),0.01,"0")</f>
        <v>0</v>
      </c>
      <c r="V10" s="20" t="str" cm="1">
        <f t="array" ref="V10">IF(F10&gt;LARGE($B10:$O10+$B$4:$O$4,2),0.01,"0")</f>
        <v>0</v>
      </c>
      <c r="W10" s="20" t="str" cm="1">
        <f t="array" ref="W10">IF(G10&gt;LARGE($B10:$O10+$B$4:$O$4,2),0.01,"0")</f>
        <v>0</v>
      </c>
      <c r="X10" s="20" t="str" cm="1">
        <f t="array" ref="X10">IF(H10&gt;LARGE($B10:$O10+$B$4:$O$4,2),0.01,"0")</f>
        <v>0</v>
      </c>
      <c r="Y10" s="20" t="str" cm="1">
        <f t="array" ref="Y10">IF(I10&gt;LARGE($B10:$O10+$B$4:$O$4,2),0.01,"0")</f>
        <v>0</v>
      </c>
      <c r="Z10" s="20" t="str" cm="1">
        <f t="array" ref="Z10">IF(J10&gt;LARGE($B10:$O10+$B$4:$O$4,2),0.01,"0")</f>
        <v>0</v>
      </c>
      <c r="AA10" s="20" t="str" cm="1">
        <f t="array" ref="AA10">IF(K10&gt;LARGE($B10:$O10+$B$4:$O$4,2),0.01,"0")</f>
        <v>0</v>
      </c>
      <c r="AB10" s="20" t="str" cm="1">
        <f t="array" ref="AB10">IF(L10&gt;LARGE($B10:$O10+$B$4:$O$4,2),0.01,"0")</f>
        <v>0</v>
      </c>
      <c r="AC10" s="20" t="str" cm="1">
        <f t="array" ref="AC10">IF(M10&gt;LARGE($B10:$O10+$B$4:$O$4,2),0.01,"0")</f>
        <v>0</v>
      </c>
      <c r="AD10" s="20" t="str" cm="1">
        <f t="array" ref="AD10">IF(N10&gt;LARGE($B10:$O10+$B$4:$O$4,2),0.01,"0")</f>
        <v>0</v>
      </c>
      <c r="AE10" s="136" t="str" cm="1">
        <f t="array" ref="AE10">IF(O10&gt;LARGE($B10:$O10+$B$4:$O$4,2),0.01,"0")</f>
        <v>0</v>
      </c>
      <c r="AG10" s="285">
        <v>7</v>
      </c>
      <c r="AH10" s="74" t="b">
        <f t="shared" si="3"/>
        <v>0</v>
      </c>
      <c r="AI10" s="74" t="b">
        <f t="shared" si="2"/>
        <v>0</v>
      </c>
      <c r="AJ10" s="74" t="b">
        <f t="shared" si="2"/>
        <v>0</v>
      </c>
      <c r="AK10" s="74" t="b">
        <f t="shared" si="2"/>
        <v>0</v>
      </c>
      <c r="AL10" s="74" t="b">
        <f t="shared" si="2"/>
        <v>0</v>
      </c>
      <c r="AM10" s="74" t="b">
        <f t="shared" si="2"/>
        <v>0</v>
      </c>
      <c r="AN10" s="74" t="b">
        <f t="shared" si="2"/>
        <v>0</v>
      </c>
      <c r="AO10" s="74" t="b">
        <f t="shared" si="2"/>
        <v>0</v>
      </c>
      <c r="AP10" s="74" t="b">
        <f t="shared" si="2"/>
        <v>0</v>
      </c>
      <c r="AQ10" s="74" t="b">
        <f t="shared" si="2"/>
        <v>0</v>
      </c>
      <c r="AR10" s="74" t="b">
        <f t="shared" si="2"/>
        <v>0</v>
      </c>
      <c r="AS10" s="74" t="b">
        <f t="shared" si="2"/>
        <v>0</v>
      </c>
      <c r="AT10" s="74" t="b">
        <f t="shared" si="2"/>
        <v>0</v>
      </c>
      <c r="AU10" s="286" t="b">
        <f t="shared" si="2"/>
        <v>0</v>
      </c>
    </row>
    <row r="11" spans="1:48" ht="18.75" x14ac:dyDescent="0.3">
      <c r="A11" s="222"/>
      <c r="B11" s="361"/>
      <c r="C11" s="362"/>
      <c r="D11" s="362"/>
      <c r="E11" s="362"/>
      <c r="F11" s="362"/>
      <c r="G11" s="362"/>
      <c r="H11" s="362"/>
      <c r="I11" s="362"/>
      <c r="J11" s="362"/>
      <c r="K11" s="362"/>
      <c r="L11" s="362"/>
      <c r="M11" s="362"/>
      <c r="N11" s="362"/>
      <c r="O11" s="363"/>
      <c r="P11" s="356" t="str">
        <f t="shared" si="4"/>
        <v/>
      </c>
      <c r="Q11" s="354"/>
      <c r="R11" s="20" t="str" cm="1">
        <f t="array" ref="R11">IF(B11&gt;LARGE($B11:$O11+$B$4:$O$4,2),0.01,"0")</f>
        <v>0</v>
      </c>
      <c r="S11" s="20" t="str" cm="1">
        <f t="array" ref="S11">IF(C11&gt;LARGE($B11:$O11+$B$4:$O$4,2),0.01,"0")</f>
        <v>0</v>
      </c>
      <c r="T11" s="20" t="str" cm="1">
        <f t="array" ref="T11">IF(D11&gt;LARGE($B11:$O11+$B$4:$O$4,2),0.01,"0")</f>
        <v>0</v>
      </c>
      <c r="U11" s="20" t="str" cm="1">
        <f t="array" ref="U11">IF(E11&gt;LARGE($B11:$O11+$B$4:$O$4,2),0.01,"0")</f>
        <v>0</v>
      </c>
      <c r="V11" s="20" t="str" cm="1">
        <f t="array" ref="V11">IF(F11&gt;LARGE($B11:$O11+$B$4:$O$4,2),0.01,"0")</f>
        <v>0</v>
      </c>
      <c r="W11" s="20" t="str" cm="1">
        <f t="array" ref="W11">IF(G11&gt;LARGE($B11:$O11+$B$4:$O$4,2),0.01,"0")</f>
        <v>0</v>
      </c>
      <c r="X11" s="20" t="str" cm="1">
        <f t="array" ref="X11">IF(H11&gt;LARGE($B11:$O11+$B$4:$O$4,2),0.01,"0")</f>
        <v>0</v>
      </c>
      <c r="Y11" s="20" t="str" cm="1">
        <f t="array" ref="Y11">IF(I11&gt;LARGE($B11:$O11+$B$4:$O$4,2),0.01,"0")</f>
        <v>0</v>
      </c>
      <c r="Z11" s="20" t="str" cm="1">
        <f t="array" ref="Z11">IF(J11&gt;LARGE($B11:$O11+$B$4:$O$4,2),0.01,"0")</f>
        <v>0</v>
      </c>
      <c r="AA11" s="20" t="str" cm="1">
        <f t="array" ref="AA11">IF(K11&gt;LARGE($B11:$O11+$B$4:$O$4,2),0.01,"0")</f>
        <v>0</v>
      </c>
      <c r="AB11" s="20" t="str" cm="1">
        <f t="array" ref="AB11">IF(L11&gt;LARGE($B11:$O11+$B$4:$O$4,2),0.01,"0")</f>
        <v>0</v>
      </c>
      <c r="AC11" s="20" t="str" cm="1">
        <f t="array" ref="AC11">IF(M11&gt;LARGE($B11:$O11+$B$4:$O$4,2),0.01,"0")</f>
        <v>0</v>
      </c>
      <c r="AD11" s="20" t="str" cm="1">
        <f t="array" ref="AD11">IF(N11&gt;LARGE($B11:$O11+$B$4:$O$4,2),0.01,"0")</f>
        <v>0</v>
      </c>
      <c r="AE11" s="136" t="str" cm="1">
        <f t="array" ref="AE11">IF(O11&gt;LARGE($B11:$O11+$B$4:$O$4,2),0.01,"0")</f>
        <v>0</v>
      </c>
      <c r="AG11" s="285">
        <v>8</v>
      </c>
      <c r="AH11" s="74" t="b">
        <f t="shared" si="3"/>
        <v>0</v>
      </c>
      <c r="AI11" s="74" t="b">
        <f t="shared" si="2"/>
        <v>0</v>
      </c>
      <c r="AJ11" s="74" t="b">
        <f t="shared" si="2"/>
        <v>0</v>
      </c>
      <c r="AK11" s="74" t="b">
        <f t="shared" si="2"/>
        <v>0</v>
      </c>
      <c r="AL11" s="74" t="b">
        <f t="shared" si="2"/>
        <v>0</v>
      </c>
      <c r="AM11" s="74" t="b">
        <f t="shared" si="2"/>
        <v>0</v>
      </c>
      <c r="AN11" s="74" t="b">
        <f t="shared" si="2"/>
        <v>0</v>
      </c>
      <c r="AO11" s="74" t="b">
        <f t="shared" si="2"/>
        <v>0</v>
      </c>
      <c r="AP11" s="74" t="b">
        <f t="shared" si="2"/>
        <v>0</v>
      </c>
      <c r="AQ11" s="74" t="b">
        <f t="shared" si="2"/>
        <v>0</v>
      </c>
      <c r="AR11" s="74" t="b">
        <f t="shared" si="2"/>
        <v>0</v>
      </c>
      <c r="AS11" s="74" t="b">
        <f t="shared" si="2"/>
        <v>0</v>
      </c>
      <c r="AT11" s="74" t="b">
        <f t="shared" si="2"/>
        <v>0</v>
      </c>
      <c r="AU11" s="286" t="b">
        <f t="shared" si="2"/>
        <v>0</v>
      </c>
    </row>
    <row r="12" spans="1:48" ht="18.75" x14ac:dyDescent="0.3">
      <c r="A12" s="222"/>
      <c r="B12" s="361"/>
      <c r="C12" s="362"/>
      <c r="D12" s="362"/>
      <c r="E12" s="362"/>
      <c r="F12" s="362"/>
      <c r="G12" s="362"/>
      <c r="H12" s="362"/>
      <c r="I12" s="362"/>
      <c r="J12" s="362"/>
      <c r="K12" s="362"/>
      <c r="L12" s="362"/>
      <c r="M12" s="362"/>
      <c r="N12" s="362"/>
      <c r="O12" s="363"/>
      <c r="P12" s="356" t="str">
        <f t="shared" si="4"/>
        <v/>
      </c>
      <c r="Q12" s="354"/>
      <c r="R12" s="20" t="str" cm="1">
        <f t="array" ref="R12">IF(B12&gt;LARGE($B12:$O12+$B$4:$O$4,2),0.01,"0")</f>
        <v>0</v>
      </c>
      <c r="S12" s="20" t="str" cm="1">
        <f t="array" ref="S12">IF(C12&gt;LARGE($B12:$O12+$B$4:$O$4,2),0.01,"0")</f>
        <v>0</v>
      </c>
      <c r="T12" s="20" t="str" cm="1">
        <f t="array" ref="T12">IF(D12&gt;LARGE($B12:$O12+$B$4:$O$4,2),0.01,"0")</f>
        <v>0</v>
      </c>
      <c r="U12" s="20" t="str" cm="1">
        <f t="array" ref="U12">IF(E12&gt;LARGE($B12:$O12+$B$4:$O$4,2),0.01,"0")</f>
        <v>0</v>
      </c>
      <c r="V12" s="20" t="str" cm="1">
        <f t="array" ref="V12">IF(F12&gt;LARGE($B12:$O12+$B$4:$O$4,2),0.01,"0")</f>
        <v>0</v>
      </c>
      <c r="W12" s="20" t="str" cm="1">
        <f t="array" ref="W12">IF(G12&gt;LARGE($B12:$O12+$B$4:$O$4,2),0.01,"0")</f>
        <v>0</v>
      </c>
      <c r="X12" s="20" t="str" cm="1">
        <f t="array" ref="X12">IF(H12&gt;LARGE($B12:$O12+$B$4:$O$4,2),0.01,"0")</f>
        <v>0</v>
      </c>
      <c r="Y12" s="20" t="str" cm="1">
        <f t="array" ref="Y12">IF(I12&gt;LARGE($B12:$O12+$B$4:$O$4,2),0.01,"0")</f>
        <v>0</v>
      </c>
      <c r="Z12" s="20" t="str" cm="1">
        <f t="array" ref="Z12">IF(J12&gt;LARGE($B12:$O12+$B$4:$O$4,2),0.01,"0")</f>
        <v>0</v>
      </c>
      <c r="AA12" s="20" t="str" cm="1">
        <f t="array" ref="AA12">IF(K12&gt;LARGE($B12:$O12+$B$4:$O$4,2),0.01,"0")</f>
        <v>0</v>
      </c>
      <c r="AB12" s="20" t="str" cm="1">
        <f t="array" ref="AB12">IF(L12&gt;LARGE($B12:$O12+$B$4:$O$4,2),0.01,"0")</f>
        <v>0</v>
      </c>
      <c r="AC12" s="20" t="str" cm="1">
        <f t="array" ref="AC12">IF(M12&gt;LARGE($B12:$O12+$B$4:$O$4,2),0.01,"0")</f>
        <v>0</v>
      </c>
      <c r="AD12" s="20" t="str" cm="1">
        <f t="array" ref="AD12">IF(N12&gt;LARGE($B12:$O12+$B$4:$O$4,2),0.01,"0")</f>
        <v>0</v>
      </c>
      <c r="AE12" s="136" t="str" cm="1">
        <f t="array" ref="AE12">IF(O12&gt;LARGE($B12:$O12+$B$4:$O$4,2),0.01,"0")</f>
        <v>0</v>
      </c>
      <c r="AG12" s="285">
        <v>9</v>
      </c>
      <c r="AH12" s="74" t="b">
        <f t="shared" si="3"/>
        <v>0</v>
      </c>
      <c r="AI12" s="74" t="b">
        <f t="shared" si="2"/>
        <v>0</v>
      </c>
      <c r="AJ12" s="74" t="b">
        <f t="shared" si="2"/>
        <v>0</v>
      </c>
      <c r="AK12" s="74" t="b">
        <f t="shared" si="2"/>
        <v>0</v>
      </c>
      <c r="AL12" s="74" t="b">
        <f t="shared" si="2"/>
        <v>0</v>
      </c>
      <c r="AM12" s="74" t="b">
        <f t="shared" si="2"/>
        <v>0</v>
      </c>
      <c r="AN12" s="74" t="b">
        <f t="shared" si="2"/>
        <v>0</v>
      </c>
      <c r="AO12" s="74" t="b">
        <f t="shared" si="2"/>
        <v>0</v>
      </c>
      <c r="AP12" s="74" t="b">
        <f t="shared" si="2"/>
        <v>0</v>
      </c>
      <c r="AQ12" s="74" t="b">
        <f t="shared" si="2"/>
        <v>0</v>
      </c>
      <c r="AR12" s="74" t="b">
        <f t="shared" si="2"/>
        <v>0</v>
      </c>
      <c r="AS12" s="74" t="b">
        <f t="shared" si="2"/>
        <v>0</v>
      </c>
      <c r="AT12" s="74" t="b">
        <f t="shared" si="2"/>
        <v>0</v>
      </c>
      <c r="AU12" s="286" t="b">
        <f t="shared" si="2"/>
        <v>0</v>
      </c>
    </row>
    <row r="13" spans="1:48" ht="18.75" x14ac:dyDescent="0.3">
      <c r="A13" s="222"/>
      <c r="B13" s="361"/>
      <c r="C13" s="362"/>
      <c r="D13" s="362"/>
      <c r="E13" s="362"/>
      <c r="F13" s="362"/>
      <c r="G13" s="362"/>
      <c r="H13" s="362"/>
      <c r="I13" s="362"/>
      <c r="J13" s="362"/>
      <c r="K13" s="362"/>
      <c r="L13" s="362"/>
      <c r="M13" s="362"/>
      <c r="N13" s="362"/>
      <c r="O13" s="363"/>
      <c r="P13" s="356" t="str">
        <f t="shared" si="4"/>
        <v/>
      </c>
      <c r="Q13" s="354"/>
      <c r="R13" s="20" t="str" cm="1">
        <f t="array" ref="R13">IF(B13&gt;LARGE($B13:$O13+$B$4:$O$4,2),0.01,"0")</f>
        <v>0</v>
      </c>
      <c r="S13" s="20" t="str" cm="1">
        <f t="array" ref="S13">IF(C13&gt;LARGE($B13:$O13+$B$4:$O$4,2),0.01,"0")</f>
        <v>0</v>
      </c>
      <c r="T13" s="20" t="str" cm="1">
        <f t="array" ref="T13">IF(D13&gt;LARGE($B13:$O13+$B$4:$O$4,2),0.01,"0")</f>
        <v>0</v>
      </c>
      <c r="U13" s="20" t="str" cm="1">
        <f t="array" ref="U13">IF(E13&gt;LARGE($B13:$O13+$B$4:$O$4,2),0.01,"0")</f>
        <v>0</v>
      </c>
      <c r="V13" s="20" t="str" cm="1">
        <f t="array" ref="V13">IF(F13&gt;LARGE($B13:$O13+$B$4:$O$4,2),0.01,"0")</f>
        <v>0</v>
      </c>
      <c r="W13" s="20" t="str" cm="1">
        <f t="array" ref="W13">IF(G13&gt;LARGE($B13:$O13+$B$4:$O$4,2),0.01,"0")</f>
        <v>0</v>
      </c>
      <c r="X13" s="20" t="str" cm="1">
        <f t="array" ref="X13">IF(H13&gt;LARGE($B13:$O13+$B$4:$O$4,2),0.01,"0")</f>
        <v>0</v>
      </c>
      <c r="Y13" s="20" t="str" cm="1">
        <f t="array" ref="Y13">IF(I13&gt;LARGE($B13:$O13+$B$4:$O$4,2),0.01,"0")</f>
        <v>0</v>
      </c>
      <c r="Z13" s="20" t="str" cm="1">
        <f t="array" ref="Z13">IF(J13&gt;LARGE($B13:$O13+$B$4:$O$4,2),0.01,"0")</f>
        <v>0</v>
      </c>
      <c r="AA13" s="20" t="str" cm="1">
        <f t="array" ref="AA13">IF(K13&gt;LARGE($B13:$O13+$B$4:$O$4,2),0.01,"0")</f>
        <v>0</v>
      </c>
      <c r="AB13" s="20" t="str" cm="1">
        <f t="array" ref="AB13">IF(L13&gt;LARGE($B13:$O13+$B$4:$O$4,2),0.01,"0")</f>
        <v>0</v>
      </c>
      <c r="AC13" s="20" t="str" cm="1">
        <f t="array" ref="AC13">IF(M13&gt;LARGE($B13:$O13+$B$4:$O$4,2),0.01,"0")</f>
        <v>0</v>
      </c>
      <c r="AD13" s="20" t="str" cm="1">
        <f t="array" ref="AD13">IF(N13&gt;LARGE($B13:$O13+$B$4:$O$4,2),0.01,"0")</f>
        <v>0</v>
      </c>
      <c r="AE13" s="136" t="str" cm="1">
        <f t="array" ref="AE13">IF(O13&gt;LARGE($B13:$O13+$B$4:$O$4,2),0.01,"0")</f>
        <v>0</v>
      </c>
      <c r="AG13" s="285">
        <v>10</v>
      </c>
      <c r="AH13" s="74" t="b">
        <f t="shared" si="3"/>
        <v>0</v>
      </c>
      <c r="AI13" s="74" t="b">
        <f t="shared" si="2"/>
        <v>0</v>
      </c>
      <c r="AJ13" s="74" t="b">
        <f t="shared" si="2"/>
        <v>0</v>
      </c>
      <c r="AK13" s="74" t="b">
        <f t="shared" si="2"/>
        <v>0</v>
      </c>
      <c r="AL13" s="74" t="b">
        <f t="shared" si="2"/>
        <v>0</v>
      </c>
      <c r="AM13" s="74" t="b">
        <f t="shared" si="2"/>
        <v>0</v>
      </c>
      <c r="AN13" s="74" t="b">
        <f t="shared" si="2"/>
        <v>0</v>
      </c>
      <c r="AO13" s="74" t="b">
        <f t="shared" si="2"/>
        <v>0</v>
      </c>
      <c r="AP13" s="74" t="b">
        <f t="shared" si="2"/>
        <v>0</v>
      </c>
      <c r="AQ13" s="74" t="b">
        <f t="shared" si="2"/>
        <v>0</v>
      </c>
      <c r="AR13" s="74" t="b">
        <f t="shared" si="2"/>
        <v>0</v>
      </c>
      <c r="AS13" s="74" t="b">
        <f t="shared" si="2"/>
        <v>0</v>
      </c>
      <c r="AT13" s="74" t="b">
        <f t="shared" si="2"/>
        <v>0</v>
      </c>
      <c r="AU13" s="286" t="b">
        <f t="shared" si="2"/>
        <v>0</v>
      </c>
    </row>
    <row r="14" spans="1:48" ht="18.75" x14ac:dyDescent="0.3">
      <c r="A14" s="222"/>
      <c r="B14" s="361"/>
      <c r="C14" s="362"/>
      <c r="D14" s="362"/>
      <c r="E14" s="362"/>
      <c r="F14" s="362"/>
      <c r="G14" s="362"/>
      <c r="H14" s="362"/>
      <c r="I14" s="362"/>
      <c r="J14" s="362"/>
      <c r="K14" s="362"/>
      <c r="L14" s="362"/>
      <c r="M14" s="362"/>
      <c r="N14" s="362"/>
      <c r="O14" s="363"/>
      <c r="P14" s="356" t="str">
        <f t="shared" si="4"/>
        <v/>
      </c>
      <c r="Q14" s="354"/>
      <c r="R14" s="20" t="str" cm="1">
        <f t="array" ref="R14">IF(B14&gt;LARGE($B14:$O14+$B$4:$O$4,2),0.01,"0")</f>
        <v>0</v>
      </c>
      <c r="S14" s="20" t="str" cm="1">
        <f t="array" ref="S14">IF(C14&gt;LARGE($B14:$O14+$B$4:$O$4,2),0.01,"0")</f>
        <v>0</v>
      </c>
      <c r="T14" s="20" t="str" cm="1">
        <f t="array" ref="T14">IF(D14&gt;LARGE($B14:$O14+$B$4:$O$4,2),0.01,"0")</f>
        <v>0</v>
      </c>
      <c r="U14" s="20" t="str" cm="1">
        <f t="array" ref="U14">IF(E14&gt;LARGE($B14:$O14+$B$4:$O$4,2),0.01,"0")</f>
        <v>0</v>
      </c>
      <c r="V14" s="20" t="str" cm="1">
        <f t="array" ref="V14">IF(F14&gt;LARGE($B14:$O14+$B$4:$O$4,2),0.01,"0")</f>
        <v>0</v>
      </c>
      <c r="W14" s="20" t="str" cm="1">
        <f t="array" ref="W14">IF(G14&gt;LARGE($B14:$O14+$B$4:$O$4,2),0.01,"0")</f>
        <v>0</v>
      </c>
      <c r="X14" s="20" t="str" cm="1">
        <f t="array" ref="X14">IF(H14&gt;LARGE($B14:$O14+$B$4:$O$4,2),0.01,"0")</f>
        <v>0</v>
      </c>
      <c r="Y14" s="20" t="str" cm="1">
        <f t="array" ref="Y14">IF(I14&gt;LARGE($B14:$O14+$B$4:$O$4,2),0.01,"0")</f>
        <v>0</v>
      </c>
      <c r="Z14" s="20" t="str" cm="1">
        <f t="array" ref="Z14">IF(J14&gt;LARGE($B14:$O14+$B$4:$O$4,2),0.01,"0")</f>
        <v>0</v>
      </c>
      <c r="AA14" s="20" t="str" cm="1">
        <f t="array" ref="AA14">IF(K14&gt;LARGE($B14:$O14+$B$4:$O$4,2),0.01,"0")</f>
        <v>0</v>
      </c>
      <c r="AB14" s="20" t="str" cm="1">
        <f t="array" ref="AB14">IF(L14&gt;LARGE($B14:$O14+$B$4:$O$4,2),0.01,"0")</f>
        <v>0</v>
      </c>
      <c r="AC14" s="20" t="str" cm="1">
        <f t="array" ref="AC14">IF(M14&gt;LARGE($B14:$O14+$B$4:$O$4,2),0.01,"0")</f>
        <v>0</v>
      </c>
      <c r="AD14" s="20" t="str" cm="1">
        <f t="array" ref="AD14">IF(N14&gt;LARGE($B14:$O14+$B$4:$O$4,2),0.01,"0")</f>
        <v>0</v>
      </c>
      <c r="AE14" s="136" t="str" cm="1">
        <f t="array" ref="AE14">IF(O14&gt;LARGE($B14:$O14+$B$4:$O$4,2),0.01,"0")</f>
        <v>0</v>
      </c>
      <c r="AG14" s="285">
        <v>11</v>
      </c>
      <c r="AH14" s="74" t="b">
        <f t="shared" si="3"/>
        <v>0</v>
      </c>
      <c r="AI14" s="74" t="b">
        <f t="shared" si="2"/>
        <v>0</v>
      </c>
      <c r="AJ14" s="74" t="b">
        <f t="shared" si="2"/>
        <v>0</v>
      </c>
      <c r="AK14" s="74" t="b">
        <f t="shared" si="2"/>
        <v>0</v>
      </c>
      <c r="AL14" s="74" t="b">
        <f t="shared" si="2"/>
        <v>0</v>
      </c>
      <c r="AM14" s="74" t="b">
        <f t="shared" si="2"/>
        <v>0</v>
      </c>
      <c r="AN14" s="74" t="b">
        <f t="shared" si="2"/>
        <v>0</v>
      </c>
      <c r="AO14" s="74" t="b">
        <f t="shared" si="2"/>
        <v>0</v>
      </c>
      <c r="AP14" s="74" t="b">
        <f t="shared" si="2"/>
        <v>0</v>
      </c>
      <c r="AQ14" s="74" t="b">
        <f t="shared" si="2"/>
        <v>0</v>
      </c>
      <c r="AR14" s="74" t="b">
        <f t="shared" si="2"/>
        <v>0</v>
      </c>
      <c r="AS14" s="74" t="b">
        <f t="shared" si="2"/>
        <v>0</v>
      </c>
      <c r="AT14" s="74" t="b">
        <f t="shared" si="2"/>
        <v>0</v>
      </c>
      <c r="AU14" s="286" t="b">
        <f t="shared" si="2"/>
        <v>0</v>
      </c>
    </row>
    <row r="15" spans="1:48" ht="18.75" x14ac:dyDescent="0.3">
      <c r="A15" s="222"/>
      <c r="B15" s="361"/>
      <c r="C15" s="362"/>
      <c r="D15" s="362"/>
      <c r="E15" s="362"/>
      <c r="F15" s="362"/>
      <c r="G15" s="362"/>
      <c r="H15" s="362"/>
      <c r="I15" s="362"/>
      <c r="J15" s="362"/>
      <c r="K15" s="362"/>
      <c r="L15" s="362"/>
      <c r="M15" s="362"/>
      <c r="N15" s="362"/>
      <c r="O15" s="363"/>
      <c r="P15" s="356" t="str">
        <f t="shared" si="4"/>
        <v/>
      </c>
      <c r="Q15" s="354"/>
      <c r="R15" s="20" t="str" cm="1">
        <f t="array" ref="R15">IF(B15&gt;LARGE($B15:$O15+$B$4:$O$4,2),0.01,"0")</f>
        <v>0</v>
      </c>
      <c r="S15" s="20" t="str" cm="1">
        <f t="array" ref="S15">IF(C15&gt;LARGE($B15:$O15+$B$4:$O$4,2),0.01,"0")</f>
        <v>0</v>
      </c>
      <c r="T15" s="20" t="str" cm="1">
        <f t="array" ref="T15">IF(D15&gt;LARGE($B15:$O15+$B$4:$O$4,2),0.01,"0")</f>
        <v>0</v>
      </c>
      <c r="U15" s="20" t="str" cm="1">
        <f t="array" ref="U15">IF(E15&gt;LARGE($B15:$O15+$B$4:$O$4,2),0.01,"0")</f>
        <v>0</v>
      </c>
      <c r="V15" s="20" t="str" cm="1">
        <f t="array" ref="V15">IF(F15&gt;LARGE($B15:$O15+$B$4:$O$4,2),0.01,"0")</f>
        <v>0</v>
      </c>
      <c r="W15" s="20" t="str" cm="1">
        <f t="array" ref="W15">IF(G15&gt;LARGE($B15:$O15+$B$4:$O$4,2),0.01,"0")</f>
        <v>0</v>
      </c>
      <c r="X15" s="20" t="str" cm="1">
        <f t="array" ref="X15">IF(H15&gt;LARGE($B15:$O15+$B$4:$O$4,2),0.01,"0")</f>
        <v>0</v>
      </c>
      <c r="Y15" s="20" t="str" cm="1">
        <f t="array" ref="Y15">IF(I15&gt;LARGE($B15:$O15+$B$4:$O$4,2),0.01,"0")</f>
        <v>0</v>
      </c>
      <c r="Z15" s="20" t="str" cm="1">
        <f t="array" ref="Z15">IF(J15&gt;LARGE($B15:$O15+$B$4:$O$4,2),0.01,"0")</f>
        <v>0</v>
      </c>
      <c r="AA15" s="20" t="str" cm="1">
        <f t="array" ref="AA15">IF(K15&gt;LARGE($B15:$O15+$B$4:$O$4,2),0.01,"0")</f>
        <v>0</v>
      </c>
      <c r="AB15" s="20" t="str" cm="1">
        <f t="array" ref="AB15">IF(L15&gt;LARGE($B15:$O15+$B$4:$O$4,2),0.01,"0")</f>
        <v>0</v>
      </c>
      <c r="AC15" s="20" t="str" cm="1">
        <f t="array" ref="AC15">IF(M15&gt;LARGE($B15:$O15+$B$4:$O$4,2),0.01,"0")</f>
        <v>0</v>
      </c>
      <c r="AD15" s="20" t="str" cm="1">
        <f t="array" ref="AD15">IF(N15&gt;LARGE($B15:$O15+$B$4:$O$4,2),0.01,"0")</f>
        <v>0</v>
      </c>
      <c r="AE15" s="136" t="str" cm="1">
        <f t="array" ref="AE15">IF(O15&gt;LARGE($B15:$O15+$B$4:$O$4,2),0.01,"0")</f>
        <v>0</v>
      </c>
      <c r="AG15" s="285">
        <v>12</v>
      </c>
      <c r="AH15" s="74" t="b">
        <f t="shared" si="3"/>
        <v>0</v>
      </c>
      <c r="AI15" s="74" t="b">
        <f t="shared" si="2"/>
        <v>0</v>
      </c>
      <c r="AJ15" s="74" t="b">
        <f t="shared" si="2"/>
        <v>0</v>
      </c>
      <c r="AK15" s="74" t="b">
        <f t="shared" si="2"/>
        <v>0</v>
      </c>
      <c r="AL15" s="74" t="b">
        <f t="shared" si="2"/>
        <v>0</v>
      </c>
      <c r="AM15" s="74" t="b">
        <f t="shared" si="2"/>
        <v>0</v>
      </c>
      <c r="AN15" s="74" t="b">
        <f t="shared" si="2"/>
        <v>0</v>
      </c>
      <c r="AO15" s="74" t="b">
        <f t="shared" si="2"/>
        <v>0</v>
      </c>
      <c r="AP15" s="74" t="b">
        <f t="shared" si="2"/>
        <v>0</v>
      </c>
      <c r="AQ15" s="74" t="b">
        <f t="shared" si="2"/>
        <v>0</v>
      </c>
      <c r="AR15" s="74" t="b">
        <f t="shared" si="2"/>
        <v>0</v>
      </c>
      <c r="AS15" s="74" t="b">
        <f t="shared" si="2"/>
        <v>0</v>
      </c>
      <c r="AT15" s="74" t="b">
        <f t="shared" si="2"/>
        <v>0</v>
      </c>
      <c r="AU15" s="286" t="b">
        <f t="shared" si="2"/>
        <v>0</v>
      </c>
    </row>
    <row r="16" spans="1:48" ht="18.75" x14ac:dyDescent="0.3">
      <c r="A16" s="222"/>
      <c r="B16" s="361"/>
      <c r="C16" s="362"/>
      <c r="D16" s="362"/>
      <c r="E16" s="362"/>
      <c r="F16" s="362"/>
      <c r="G16" s="362"/>
      <c r="H16" s="362"/>
      <c r="I16" s="362"/>
      <c r="J16" s="362"/>
      <c r="K16" s="362"/>
      <c r="L16" s="362"/>
      <c r="M16" s="362"/>
      <c r="N16" s="362"/>
      <c r="O16" s="363"/>
      <c r="P16" s="356" t="str">
        <f t="shared" si="4"/>
        <v/>
      </c>
      <c r="Q16" s="354"/>
      <c r="R16" s="20" t="str" cm="1">
        <f t="array" ref="R16">IF(B16&gt;LARGE($B16:$O16+$B$4:$O$4,2),0.01,"0")</f>
        <v>0</v>
      </c>
      <c r="S16" s="20" t="str" cm="1">
        <f t="array" ref="S16">IF(C16&gt;LARGE($B16:$O16+$B$4:$O$4,2),0.01,"0")</f>
        <v>0</v>
      </c>
      <c r="T16" s="20" t="str" cm="1">
        <f t="array" ref="T16">IF(D16&gt;LARGE($B16:$O16+$B$4:$O$4,2),0.01,"0")</f>
        <v>0</v>
      </c>
      <c r="U16" s="20" t="str" cm="1">
        <f t="array" ref="U16">IF(E16&gt;LARGE($B16:$O16+$B$4:$O$4,2),0.01,"0")</f>
        <v>0</v>
      </c>
      <c r="V16" s="20" t="str" cm="1">
        <f t="array" ref="V16">IF(F16&gt;LARGE($B16:$O16+$B$4:$O$4,2),0.01,"0")</f>
        <v>0</v>
      </c>
      <c r="W16" s="20" t="str" cm="1">
        <f t="array" ref="W16">IF(G16&gt;LARGE($B16:$O16+$B$4:$O$4,2),0.01,"0")</f>
        <v>0</v>
      </c>
      <c r="X16" s="20" t="str" cm="1">
        <f t="array" ref="X16">IF(H16&gt;LARGE($B16:$O16+$B$4:$O$4,2),0.01,"0")</f>
        <v>0</v>
      </c>
      <c r="Y16" s="20" t="str" cm="1">
        <f t="array" ref="Y16">IF(I16&gt;LARGE($B16:$O16+$B$4:$O$4,2),0.01,"0")</f>
        <v>0</v>
      </c>
      <c r="Z16" s="20" t="str" cm="1">
        <f t="array" ref="Z16">IF(J16&gt;LARGE($B16:$O16+$B$4:$O$4,2),0.01,"0")</f>
        <v>0</v>
      </c>
      <c r="AA16" s="20" t="str" cm="1">
        <f t="array" ref="AA16">IF(K16&gt;LARGE($B16:$O16+$B$4:$O$4,2),0.01,"0")</f>
        <v>0</v>
      </c>
      <c r="AB16" s="20" t="str" cm="1">
        <f t="array" ref="AB16">IF(L16&gt;LARGE($B16:$O16+$B$4:$O$4,2),0.01,"0")</f>
        <v>0</v>
      </c>
      <c r="AC16" s="20" t="str" cm="1">
        <f t="array" ref="AC16">IF(M16&gt;LARGE($B16:$O16+$B$4:$O$4,2),0.01,"0")</f>
        <v>0</v>
      </c>
      <c r="AD16" s="20" t="str" cm="1">
        <f t="array" ref="AD16">IF(N16&gt;LARGE($B16:$O16+$B$4:$O$4,2),0.01,"0")</f>
        <v>0</v>
      </c>
      <c r="AE16" s="136" t="str" cm="1">
        <f t="array" ref="AE16">IF(O16&gt;LARGE($B16:$O16+$B$4:$O$4,2),0.01,"0")</f>
        <v>0</v>
      </c>
      <c r="AG16" s="285">
        <v>13</v>
      </c>
      <c r="AH16" s="74" t="b">
        <f t="shared" si="3"/>
        <v>0</v>
      </c>
      <c r="AI16" s="74" t="b">
        <f t="shared" si="2"/>
        <v>0</v>
      </c>
      <c r="AJ16" s="74" t="b">
        <f t="shared" si="2"/>
        <v>0</v>
      </c>
      <c r="AK16" s="74" t="b">
        <f t="shared" si="2"/>
        <v>0</v>
      </c>
      <c r="AL16" s="74" t="b">
        <f t="shared" si="2"/>
        <v>0</v>
      </c>
      <c r="AM16" s="74" t="b">
        <f t="shared" si="2"/>
        <v>0</v>
      </c>
      <c r="AN16" s="74" t="b">
        <f t="shared" si="2"/>
        <v>0</v>
      </c>
      <c r="AO16" s="74" t="b">
        <f t="shared" si="2"/>
        <v>0</v>
      </c>
      <c r="AP16" s="74" t="b">
        <f t="shared" si="2"/>
        <v>0</v>
      </c>
      <c r="AQ16" s="74" t="b">
        <f t="shared" si="2"/>
        <v>0</v>
      </c>
      <c r="AR16" s="74" t="b">
        <f t="shared" si="2"/>
        <v>0</v>
      </c>
      <c r="AS16" s="74" t="b">
        <f t="shared" si="2"/>
        <v>0</v>
      </c>
      <c r="AT16" s="74" t="b">
        <f t="shared" si="2"/>
        <v>0</v>
      </c>
      <c r="AU16" s="286" t="b">
        <f t="shared" si="2"/>
        <v>0</v>
      </c>
    </row>
    <row r="17" spans="1:47" ht="18.75" x14ac:dyDescent="0.3">
      <c r="A17" s="222"/>
      <c r="B17" s="361"/>
      <c r="C17" s="362"/>
      <c r="D17" s="362"/>
      <c r="E17" s="362"/>
      <c r="F17" s="362"/>
      <c r="G17" s="362"/>
      <c r="H17" s="362"/>
      <c r="I17" s="362"/>
      <c r="J17" s="362"/>
      <c r="K17" s="362"/>
      <c r="L17" s="362"/>
      <c r="M17" s="362"/>
      <c r="N17" s="362"/>
      <c r="O17" s="363"/>
      <c r="P17" s="356" t="str">
        <f t="shared" si="4"/>
        <v/>
      </c>
      <c r="Q17" s="354"/>
      <c r="R17" s="20" t="str" cm="1">
        <f t="array" ref="R17">IF(B17&gt;LARGE($B17:$O17+$B$4:$O$4,2),0.01,"0")</f>
        <v>0</v>
      </c>
      <c r="S17" s="20" t="str" cm="1">
        <f t="array" ref="S17">IF(C17&gt;LARGE($B17:$O17+$B$4:$O$4,2),0.01,"0")</f>
        <v>0</v>
      </c>
      <c r="T17" s="20" t="str" cm="1">
        <f t="array" ref="T17">IF(D17&gt;LARGE($B17:$O17+$B$4:$O$4,2),0.01,"0")</f>
        <v>0</v>
      </c>
      <c r="U17" s="20" t="str" cm="1">
        <f t="array" ref="U17">IF(E17&gt;LARGE($B17:$O17+$B$4:$O$4,2),0.01,"0")</f>
        <v>0</v>
      </c>
      <c r="V17" s="20" t="str" cm="1">
        <f t="array" ref="V17">IF(F17&gt;LARGE($B17:$O17+$B$4:$O$4,2),0.01,"0")</f>
        <v>0</v>
      </c>
      <c r="W17" s="20" t="str" cm="1">
        <f t="array" ref="W17">IF(G17&gt;LARGE($B17:$O17+$B$4:$O$4,2),0.01,"0")</f>
        <v>0</v>
      </c>
      <c r="X17" s="20" t="str" cm="1">
        <f t="array" ref="X17">IF(H17&gt;LARGE($B17:$O17+$B$4:$O$4,2),0.01,"0")</f>
        <v>0</v>
      </c>
      <c r="Y17" s="20" t="str" cm="1">
        <f t="array" ref="Y17">IF(I17&gt;LARGE($B17:$O17+$B$4:$O$4,2),0.01,"0")</f>
        <v>0</v>
      </c>
      <c r="Z17" s="20" t="str" cm="1">
        <f t="array" ref="Z17">IF(J17&gt;LARGE($B17:$O17+$B$4:$O$4,2),0.01,"0")</f>
        <v>0</v>
      </c>
      <c r="AA17" s="20" t="str" cm="1">
        <f t="array" ref="AA17">IF(K17&gt;LARGE($B17:$O17+$B$4:$O$4,2),0.01,"0")</f>
        <v>0</v>
      </c>
      <c r="AB17" s="20" t="str" cm="1">
        <f t="array" ref="AB17">IF(L17&gt;LARGE($B17:$O17+$B$4:$O$4,2),0.01,"0")</f>
        <v>0</v>
      </c>
      <c r="AC17" s="20" t="str" cm="1">
        <f t="array" ref="AC17">IF(M17&gt;LARGE($B17:$O17+$B$4:$O$4,2),0.01,"0")</f>
        <v>0</v>
      </c>
      <c r="AD17" s="20" t="str" cm="1">
        <f t="array" ref="AD17">IF(N17&gt;LARGE($B17:$O17+$B$4:$O$4,2),0.01,"0")</f>
        <v>0</v>
      </c>
      <c r="AE17" s="136" t="str" cm="1">
        <f t="array" ref="AE17">IF(O17&gt;LARGE($B17:$O17+$B$4:$O$4,2),0.01,"0")</f>
        <v>0</v>
      </c>
      <c r="AG17" s="285">
        <v>14</v>
      </c>
      <c r="AH17" s="74" t="b">
        <f t="shared" si="3"/>
        <v>0</v>
      </c>
      <c r="AI17" s="74" t="b">
        <f t="shared" si="2"/>
        <v>0</v>
      </c>
      <c r="AJ17" s="74" t="b">
        <f t="shared" si="2"/>
        <v>0</v>
      </c>
      <c r="AK17" s="74" t="b">
        <f t="shared" si="2"/>
        <v>0</v>
      </c>
      <c r="AL17" s="74" t="b">
        <f t="shared" si="2"/>
        <v>0</v>
      </c>
      <c r="AM17" s="74" t="b">
        <f t="shared" si="2"/>
        <v>0</v>
      </c>
      <c r="AN17" s="74" t="b">
        <f t="shared" si="2"/>
        <v>0</v>
      </c>
      <c r="AO17" s="74" t="b">
        <f t="shared" si="2"/>
        <v>0</v>
      </c>
      <c r="AP17" s="74" t="b">
        <f t="shared" si="2"/>
        <v>0</v>
      </c>
      <c r="AQ17" s="74" t="b">
        <f t="shared" si="2"/>
        <v>0</v>
      </c>
      <c r="AR17" s="74" t="b">
        <f t="shared" si="2"/>
        <v>0</v>
      </c>
      <c r="AS17" s="74" t="b">
        <f t="shared" si="2"/>
        <v>0</v>
      </c>
      <c r="AT17" s="74" t="b">
        <f t="shared" si="2"/>
        <v>0</v>
      </c>
      <c r="AU17" s="286" t="b">
        <f t="shared" si="2"/>
        <v>0</v>
      </c>
    </row>
    <row r="18" spans="1:47" ht="18.75" x14ac:dyDescent="0.3">
      <c r="A18" s="222"/>
      <c r="B18" s="361"/>
      <c r="C18" s="362"/>
      <c r="D18" s="362"/>
      <c r="E18" s="362"/>
      <c r="F18" s="362"/>
      <c r="G18" s="362"/>
      <c r="H18" s="362"/>
      <c r="I18" s="362"/>
      <c r="J18" s="362"/>
      <c r="K18" s="362"/>
      <c r="L18" s="362"/>
      <c r="M18" s="362"/>
      <c r="N18" s="362"/>
      <c r="O18" s="363"/>
      <c r="P18" s="356" t="str">
        <f t="shared" si="4"/>
        <v/>
      </c>
      <c r="Q18" s="354"/>
      <c r="R18" s="20" t="str" cm="1">
        <f t="array" ref="R18">IF(B18&gt;LARGE($B18:$O18+$B$4:$O$4,2),0.01,"0")</f>
        <v>0</v>
      </c>
      <c r="S18" s="20" t="str" cm="1">
        <f t="array" ref="S18">IF(C18&gt;LARGE($B18:$O18+$B$4:$O$4,2),0.01,"0")</f>
        <v>0</v>
      </c>
      <c r="T18" s="20" t="str" cm="1">
        <f t="array" ref="T18">IF(D18&gt;LARGE($B18:$O18+$B$4:$O$4,2),0.01,"0")</f>
        <v>0</v>
      </c>
      <c r="U18" s="20" t="str" cm="1">
        <f t="array" ref="U18">IF(E18&gt;LARGE($B18:$O18+$B$4:$O$4,2),0.01,"0")</f>
        <v>0</v>
      </c>
      <c r="V18" s="20" t="str" cm="1">
        <f t="array" ref="V18">IF(F18&gt;LARGE($B18:$O18+$B$4:$O$4,2),0.01,"0")</f>
        <v>0</v>
      </c>
      <c r="W18" s="20" t="str" cm="1">
        <f t="array" ref="W18">IF(G18&gt;LARGE($B18:$O18+$B$4:$O$4,2),0.01,"0")</f>
        <v>0</v>
      </c>
      <c r="X18" s="20" t="str" cm="1">
        <f t="array" ref="X18">IF(H18&gt;LARGE($B18:$O18+$B$4:$O$4,2),0.01,"0")</f>
        <v>0</v>
      </c>
      <c r="Y18" s="20" t="str" cm="1">
        <f t="array" ref="Y18">IF(I18&gt;LARGE($B18:$O18+$B$4:$O$4,2),0.01,"0")</f>
        <v>0</v>
      </c>
      <c r="Z18" s="20" t="str" cm="1">
        <f t="array" ref="Z18">IF(J18&gt;LARGE($B18:$O18+$B$4:$O$4,2),0.01,"0")</f>
        <v>0</v>
      </c>
      <c r="AA18" s="20" t="str" cm="1">
        <f t="array" ref="AA18">IF(K18&gt;LARGE($B18:$O18+$B$4:$O$4,2),0.01,"0")</f>
        <v>0</v>
      </c>
      <c r="AB18" s="20" t="str" cm="1">
        <f t="array" ref="AB18">IF(L18&gt;LARGE($B18:$O18+$B$4:$O$4,2),0.01,"0")</f>
        <v>0</v>
      </c>
      <c r="AC18" s="20" t="str" cm="1">
        <f t="array" ref="AC18">IF(M18&gt;LARGE($B18:$O18+$B$4:$O$4,2),0.01,"0")</f>
        <v>0</v>
      </c>
      <c r="AD18" s="20" t="str" cm="1">
        <f t="array" ref="AD18">IF(N18&gt;LARGE($B18:$O18+$B$4:$O$4,2),0.01,"0")</f>
        <v>0</v>
      </c>
      <c r="AE18" s="136" t="str" cm="1">
        <f t="array" ref="AE18">IF(O18&gt;LARGE($B18:$O18+$B$4:$O$4,2),0.01,"0")</f>
        <v>0</v>
      </c>
      <c r="AG18" s="285">
        <v>15</v>
      </c>
      <c r="AH18" s="74" t="b">
        <f t="shared" si="3"/>
        <v>0</v>
      </c>
      <c r="AI18" s="74" t="b">
        <f t="shared" si="2"/>
        <v>0</v>
      </c>
      <c r="AJ18" s="74" t="b">
        <f t="shared" si="2"/>
        <v>0</v>
      </c>
      <c r="AK18" s="74" t="b">
        <f t="shared" si="2"/>
        <v>0</v>
      </c>
      <c r="AL18" s="74" t="b">
        <f t="shared" si="2"/>
        <v>0</v>
      </c>
      <c r="AM18" s="74" t="b">
        <f t="shared" si="2"/>
        <v>0</v>
      </c>
      <c r="AN18" s="74" t="b">
        <f t="shared" si="2"/>
        <v>0</v>
      </c>
      <c r="AO18" s="74" t="b">
        <f t="shared" si="2"/>
        <v>0</v>
      </c>
      <c r="AP18" s="74" t="b">
        <f t="shared" si="2"/>
        <v>0</v>
      </c>
      <c r="AQ18" s="74" t="b">
        <f t="shared" si="2"/>
        <v>0</v>
      </c>
      <c r="AR18" s="74" t="b">
        <f t="shared" si="2"/>
        <v>0</v>
      </c>
      <c r="AS18" s="74" t="b">
        <f t="shared" si="2"/>
        <v>0</v>
      </c>
      <c r="AT18" s="74" t="b">
        <f t="shared" si="2"/>
        <v>0</v>
      </c>
      <c r="AU18" s="286" t="b">
        <f t="shared" si="2"/>
        <v>0</v>
      </c>
    </row>
    <row r="19" spans="1:47" ht="18.75" x14ac:dyDescent="0.3">
      <c r="A19" s="222"/>
      <c r="B19" s="361"/>
      <c r="C19" s="362"/>
      <c r="D19" s="362"/>
      <c r="E19" s="362"/>
      <c r="F19" s="362"/>
      <c r="G19" s="362"/>
      <c r="H19" s="362"/>
      <c r="I19" s="362"/>
      <c r="J19" s="362"/>
      <c r="K19" s="362"/>
      <c r="L19" s="362"/>
      <c r="M19" s="362"/>
      <c r="N19" s="362"/>
      <c r="O19" s="363"/>
      <c r="P19" s="356" t="str">
        <f t="shared" si="4"/>
        <v/>
      </c>
      <c r="Q19" s="354"/>
      <c r="R19" s="20" t="str" cm="1">
        <f t="array" ref="R19">IF(B19&gt;LARGE($B19:$O19+$B$4:$O$4,2),0.01,"0")</f>
        <v>0</v>
      </c>
      <c r="S19" s="20" t="str" cm="1">
        <f t="array" ref="S19">IF(C19&gt;LARGE($B19:$O19+$B$4:$O$4,2),0.01,"0")</f>
        <v>0</v>
      </c>
      <c r="T19" s="20" t="str" cm="1">
        <f t="array" ref="T19">IF(D19&gt;LARGE($B19:$O19+$B$4:$O$4,2),0.01,"0")</f>
        <v>0</v>
      </c>
      <c r="U19" s="20" t="str" cm="1">
        <f t="array" ref="U19">IF(E19&gt;LARGE($B19:$O19+$B$4:$O$4,2),0.01,"0")</f>
        <v>0</v>
      </c>
      <c r="V19" s="20" t="str" cm="1">
        <f t="array" ref="V19">IF(F19&gt;LARGE($B19:$O19+$B$4:$O$4,2),0.01,"0")</f>
        <v>0</v>
      </c>
      <c r="W19" s="20" t="str" cm="1">
        <f t="array" ref="W19">IF(G19&gt;LARGE($B19:$O19+$B$4:$O$4,2),0.01,"0")</f>
        <v>0</v>
      </c>
      <c r="X19" s="20" t="str" cm="1">
        <f t="array" ref="X19">IF(H19&gt;LARGE($B19:$O19+$B$4:$O$4,2),0.01,"0")</f>
        <v>0</v>
      </c>
      <c r="Y19" s="20" t="str" cm="1">
        <f t="array" ref="Y19">IF(I19&gt;LARGE($B19:$O19+$B$4:$O$4,2),0.01,"0")</f>
        <v>0</v>
      </c>
      <c r="Z19" s="20" t="str" cm="1">
        <f t="array" ref="Z19">IF(J19&gt;LARGE($B19:$O19+$B$4:$O$4,2),0.01,"0")</f>
        <v>0</v>
      </c>
      <c r="AA19" s="20" t="str" cm="1">
        <f t="array" ref="AA19">IF(K19&gt;LARGE($B19:$O19+$B$4:$O$4,2),0.01,"0")</f>
        <v>0</v>
      </c>
      <c r="AB19" s="20" t="str" cm="1">
        <f t="array" ref="AB19">IF(L19&gt;LARGE($B19:$O19+$B$4:$O$4,2),0.01,"0")</f>
        <v>0</v>
      </c>
      <c r="AC19" s="20" t="str" cm="1">
        <f t="array" ref="AC19">IF(M19&gt;LARGE($B19:$O19+$B$4:$O$4,2),0.01,"0")</f>
        <v>0</v>
      </c>
      <c r="AD19" s="20" t="str" cm="1">
        <f t="array" ref="AD19">IF(N19&gt;LARGE($B19:$O19+$B$4:$O$4,2),0.01,"0")</f>
        <v>0</v>
      </c>
      <c r="AE19" s="136" t="str" cm="1">
        <f t="array" ref="AE19">IF(O19&gt;LARGE($B19:$O19+$B$4:$O$4,2),0.01,"0")</f>
        <v>0</v>
      </c>
      <c r="AG19" s="285">
        <v>16</v>
      </c>
      <c r="AH19" s="74" t="b">
        <f t="shared" si="3"/>
        <v>0</v>
      </c>
      <c r="AI19" s="74" t="b">
        <f t="shared" si="2"/>
        <v>0</v>
      </c>
      <c r="AJ19" s="74" t="b">
        <f t="shared" si="2"/>
        <v>0</v>
      </c>
      <c r="AK19" s="74" t="b">
        <f t="shared" si="2"/>
        <v>0</v>
      </c>
      <c r="AL19" s="74" t="b">
        <f t="shared" si="2"/>
        <v>0</v>
      </c>
      <c r="AM19" s="74" t="b">
        <f t="shared" si="2"/>
        <v>0</v>
      </c>
      <c r="AN19" s="74" t="b">
        <f t="shared" si="2"/>
        <v>0</v>
      </c>
      <c r="AO19" s="74" t="b">
        <f t="shared" si="2"/>
        <v>0</v>
      </c>
      <c r="AP19" s="74" t="b">
        <f t="shared" si="2"/>
        <v>0</v>
      </c>
      <c r="AQ19" s="74" t="b">
        <f t="shared" si="2"/>
        <v>0</v>
      </c>
      <c r="AR19" s="74" t="b">
        <f t="shared" si="2"/>
        <v>0</v>
      </c>
      <c r="AS19" s="74" t="b">
        <f t="shared" si="2"/>
        <v>0</v>
      </c>
      <c r="AT19" s="74" t="b">
        <f t="shared" si="2"/>
        <v>0</v>
      </c>
      <c r="AU19" s="286" t="b">
        <f t="shared" si="2"/>
        <v>0</v>
      </c>
    </row>
    <row r="20" spans="1:47" ht="18.75" x14ac:dyDescent="0.3">
      <c r="A20" s="222"/>
      <c r="B20" s="361"/>
      <c r="C20" s="362"/>
      <c r="D20" s="362"/>
      <c r="E20" s="362"/>
      <c r="F20" s="362"/>
      <c r="G20" s="362"/>
      <c r="H20" s="362"/>
      <c r="I20" s="362"/>
      <c r="J20" s="362"/>
      <c r="K20" s="362"/>
      <c r="L20" s="362"/>
      <c r="M20" s="362"/>
      <c r="N20" s="362"/>
      <c r="O20" s="363"/>
      <c r="P20" s="356" t="str">
        <f t="shared" si="4"/>
        <v/>
      </c>
      <c r="Q20" s="354"/>
      <c r="R20" s="20" t="str" cm="1">
        <f t="array" ref="R20">IF(B20&gt;LARGE($B20:$O20+$B$4:$O$4,2),0.01,"0")</f>
        <v>0</v>
      </c>
      <c r="S20" s="20" t="str" cm="1">
        <f t="array" ref="S20">IF(C20&gt;LARGE($B20:$O20+$B$4:$O$4,2),0.01,"0")</f>
        <v>0</v>
      </c>
      <c r="T20" s="20" t="str" cm="1">
        <f t="array" ref="T20">IF(D20&gt;LARGE($B20:$O20+$B$4:$O$4,2),0.01,"0")</f>
        <v>0</v>
      </c>
      <c r="U20" s="20" t="str" cm="1">
        <f t="array" ref="U20">IF(E20&gt;LARGE($B20:$O20+$B$4:$O$4,2),0.01,"0")</f>
        <v>0</v>
      </c>
      <c r="V20" s="20" t="str" cm="1">
        <f t="array" ref="V20">IF(F20&gt;LARGE($B20:$O20+$B$4:$O$4,2),0.01,"0")</f>
        <v>0</v>
      </c>
      <c r="W20" s="20" t="str" cm="1">
        <f t="array" ref="W20">IF(G20&gt;LARGE($B20:$O20+$B$4:$O$4,2),0.01,"0")</f>
        <v>0</v>
      </c>
      <c r="X20" s="20" t="str" cm="1">
        <f t="array" ref="X20">IF(H20&gt;LARGE($B20:$O20+$B$4:$O$4,2),0.01,"0")</f>
        <v>0</v>
      </c>
      <c r="Y20" s="20" t="str" cm="1">
        <f t="array" ref="Y20">IF(I20&gt;LARGE($B20:$O20+$B$4:$O$4,2),0.01,"0")</f>
        <v>0</v>
      </c>
      <c r="Z20" s="20" t="str" cm="1">
        <f t="array" ref="Z20">IF(J20&gt;LARGE($B20:$O20+$B$4:$O$4,2),0.01,"0")</f>
        <v>0</v>
      </c>
      <c r="AA20" s="20" t="str" cm="1">
        <f t="array" ref="AA20">IF(K20&gt;LARGE($B20:$O20+$B$4:$O$4,2),0.01,"0")</f>
        <v>0</v>
      </c>
      <c r="AB20" s="20" t="str" cm="1">
        <f t="array" ref="AB20">IF(L20&gt;LARGE($B20:$O20+$B$4:$O$4,2),0.01,"0")</f>
        <v>0</v>
      </c>
      <c r="AC20" s="20" t="str" cm="1">
        <f t="array" ref="AC20">IF(M20&gt;LARGE($B20:$O20+$B$4:$O$4,2),0.01,"0")</f>
        <v>0</v>
      </c>
      <c r="AD20" s="20" t="str" cm="1">
        <f t="array" ref="AD20">IF(N20&gt;LARGE($B20:$O20+$B$4:$O$4,2),0.01,"0")</f>
        <v>0</v>
      </c>
      <c r="AE20" s="136" t="str" cm="1">
        <f t="array" ref="AE20">IF(O20&gt;LARGE($B20:$O20+$B$4:$O$4,2),0.01,"0")</f>
        <v>0</v>
      </c>
      <c r="AG20" s="285">
        <v>17</v>
      </c>
      <c r="AH20" s="74" t="b">
        <f t="shared" si="3"/>
        <v>0</v>
      </c>
      <c r="AI20" s="74" t="b">
        <f t="shared" ref="AI20:AI24" si="5">IFERROR(IF($AG$3&gt;$AG20-1,ROUNDDOWN(LARGE(C$5:C$24,$AG20),0)),0)</f>
        <v>0</v>
      </c>
      <c r="AJ20" s="74" t="b">
        <f t="shared" ref="AJ20:AJ24" si="6">IFERROR(IF($AG$3&gt;$AG20-1,ROUNDDOWN(LARGE(D$5:D$24,$AG20),0)),0)</f>
        <v>0</v>
      </c>
      <c r="AK20" s="74" t="b">
        <f t="shared" ref="AK20:AK24" si="7">IFERROR(IF($AG$3&gt;$AG20-1,ROUNDDOWN(LARGE(E$5:E$24,$AG20),0)),0)</f>
        <v>0</v>
      </c>
      <c r="AL20" s="74" t="b">
        <f t="shared" ref="AL20:AL24" si="8">IFERROR(IF($AG$3&gt;$AG20-1,ROUNDDOWN(LARGE(F$5:F$24,$AG20),0)),0)</f>
        <v>0</v>
      </c>
      <c r="AM20" s="74" t="b">
        <f t="shared" ref="AM20:AM24" si="9">IFERROR(IF($AG$3&gt;$AG20-1,ROUNDDOWN(LARGE(G$5:G$24,$AG20),0)),0)</f>
        <v>0</v>
      </c>
      <c r="AN20" s="74" t="b">
        <f t="shared" ref="AN20:AN24" si="10">IFERROR(IF($AG$3&gt;$AG20-1,ROUNDDOWN(LARGE(H$5:H$24,$AG20),0)),0)</f>
        <v>0</v>
      </c>
      <c r="AO20" s="74" t="b">
        <f t="shared" ref="AO20:AO24" si="11">IFERROR(IF($AG$3&gt;$AG20-1,ROUNDDOWN(LARGE(I$5:I$24,$AG20),0)),0)</f>
        <v>0</v>
      </c>
      <c r="AP20" s="74" t="b">
        <f t="shared" ref="AP20:AP24" si="12">IFERROR(IF($AG$3&gt;$AG20-1,ROUNDDOWN(LARGE(J$5:J$24,$AG20),0)),0)</f>
        <v>0</v>
      </c>
      <c r="AQ20" s="74" t="b">
        <f t="shared" ref="AQ20:AQ24" si="13">IFERROR(IF($AG$3&gt;$AG20-1,ROUNDDOWN(LARGE(K$5:K$24,$AG20),0)),0)</f>
        <v>0</v>
      </c>
      <c r="AR20" s="74" t="b">
        <f t="shared" ref="AR20:AR24" si="14">IFERROR(IF($AG$3&gt;$AG20-1,ROUNDDOWN(LARGE(L$5:L$24,$AG20),0)),0)</f>
        <v>0</v>
      </c>
      <c r="AS20" s="74" t="b">
        <f t="shared" ref="AS20:AS24" si="15">IFERROR(IF($AG$3&gt;$AG20-1,ROUNDDOWN(LARGE(M$5:M$24,$AG20),0)),0)</f>
        <v>0</v>
      </c>
      <c r="AT20" s="74" t="b">
        <f t="shared" ref="AT20:AT24" si="16">IFERROR(IF($AG$3&gt;$AG20-1,ROUNDDOWN(LARGE(N$5:N$24,$AG20),0)),0)</f>
        <v>0</v>
      </c>
      <c r="AU20" s="286" t="b">
        <f t="shared" ref="AU20:AU24" si="17">IFERROR(IF($AG$3&gt;$AG20-1,ROUNDDOWN(LARGE(O$5:O$24,$AG20),0)),0)</f>
        <v>0</v>
      </c>
    </row>
    <row r="21" spans="1:47" ht="18.75" x14ac:dyDescent="0.3">
      <c r="A21" s="222"/>
      <c r="B21" s="361"/>
      <c r="C21" s="362"/>
      <c r="D21" s="362"/>
      <c r="E21" s="362"/>
      <c r="F21" s="362"/>
      <c r="G21" s="362"/>
      <c r="H21" s="362"/>
      <c r="I21" s="362"/>
      <c r="J21" s="362"/>
      <c r="K21" s="362"/>
      <c r="L21" s="362"/>
      <c r="M21" s="362"/>
      <c r="N21" s="362"/>
      <c r="O21" s="363"/>
      <c r="P21" s="356" t="str">
        <f t="shared" si="4"/>
        <v/>
      </c>
      <c r="Q21" s="354"/>
      <c r="R21" s="20" t="str" cm="1">
        <f t="array" ref="R21">IF(B21&gt;LARGE($B21:$O21+$B$4:$O$4,2),0.01,"0")</f>
        <v>0</v>
      </c>
      <c r="S21" s="20" t="str" cm="1">
        <f t="array" ref="S21">IF(C21&gt;LARGE($B21:$O21+$B$4:$O$4,2),0.01,"0")</f>
        <v>0</v>
      </c>
      <c r="T21" s="20" t="str" cm="1">
        <f t="array" ref="T21">IF(D21&gt;LARGE($B21:$O21+$B$4:$O$4,2),0.01,"0")</f>
        <v>0</v>
      </c>
      <c r="U21" s="20" t="str" cm="1">
        <f t="array" ref="U21">IF(E21&gt;LARGE($B21:$O21+$B$4:$O$4,2),0.01,"0")</f>
        <v>0</v>
      </c>
      <c r="V21" s="20" t="str" cm="1">
        <f t="array" ref="V21">IF(F21&gt;LARGE($B21:$O21+$B$4:$O$4,2),0.01,"0")</f>
        <v>0</v>
      </c>
      <c r="W21" s="20" t="str" cm="1">
        <f t="array" ref="W21">IF(G21&gt;LARGE($B21:$O21+$B$4:$O$4,2),0.01,"0")</f>
        <v>0</v>
      </c>
      <c r="X21" s="20" t="str" cm="1">
        <f t="array" ref="X21">IF(H21&gt;LARGE($B21:$O21+$B$4:$O$4,2),0.01,"0")</f>
        <v>0</v>
      </c>
      <c r="Y21" s="20" t="str" cm="1">
        <f t="array" ref="Y21">IF(I21&gt;LARGE($B21:$O21+$B$4:$O$4,2),0.01,"0")</f>
        <v>0</v>
      </c>
      <c r="Z21" s="20" t="str" cm="1">
        <f t="array" ref="Z21">IF(J21&gt;LARGE($B21:$O21+$B$4:$O$4,2),0.01,"0")</f>
        <v>0</v>
      </c>
      <c r="AA21" s="20" t="str" cm="1">
        <f t="array" ref="AA21">IF(K21&gt;LARGE($B21:$O21+$B$4:$O$4,2),0.01,"0")</f>
        <v>0</v>
      </c>
      <c r="AB21" s="20" t="str" cm="1">
        <f t="array" ref="AB21">IF(L21&gt;LARGE($B21:$O21+$B$4:$O$4,2),0.01,"0")</f>
        <v>0</v>
      </c>
      <c r="AC21" s="20" t="str" cm="1">
        <f t="array" ref="AC21">IF(M21&gt;LARGE($B21:$O21+$B$4:$O$4,2),0.01,"0")</f>
        <v>0</v>
      </c>
      <c r="AD21" s="20" t="str" cm="1">
        <f t="array" ref="AD21">IF(N21&gt;LARGE($B21:$O21+$B$4:$O$4,2),0.01,"0")</f>
        <v>0</v>
      </c>
      <c r="AE21" s="136" t="str" cm="1">
        <f t="array" ref="AE21">IF(O21&gt;LARGE($B21:$O21+$B$4:$O$4,2),0.01,"0")</f>
        <v>0</v>
      </c>
      <c r="AG21" s="285">
        <v>18</v>
      </c>
      <c r="AH21" s="74" t="b">
        <f t="shared" si="3"/>
        <v>0</v>
      </c>
      <c r="AI21" s="74" t="b">
        <f t="shared" si="5"/>
        <v>0</v>
      </c>
      <c r="AJ21" s="74" t="b">
        <f t="shared" si="6"/>
        <v>0</v>
      </c>
      <c r="AK21" s="74" t="b">
        <f t="shared" si="7"/>
        <v>0</v>
      </c>
      <c r="AL21" s="74" t="b">
        <f t="shared" si="8"/>
        <v>0</v>
      </c>
      <c r="AM21" s="74" t="b">
        <f t="shared" si="9"/>
        <v>0</v>
      </c>
      <c r="AN21" s="74" t="b">
        <f t="shared" si="10"/>
        <v>0</v>
      </c>
      <c r="AO21" s="74" t="b">
        <f t="shared" si="11"/>
        <v>0</v>
      </c>
      <c r="AP21" s="74" t="b">
        <f t="shared" si="12"/>
        <v>0</v>
      </c>
      <c r="AQ21" s="74" t="b">
        <f t="shared" si="13"/>
        <v>0</v>
      </c>
      <c r="AR21" s="74" t="b">
        <f t="shared" si="14"/>
        <v>0</v>
      </c>
      <c r="AS21" s="74" t="b">
        <f t="shared" si="15"/>
        <v>0</v>
      </c>
      <c r="AT21" s="74" t="b">
        <f t="shared" si="16"/>
        <v>0</v>
      </c>
      <c r="AU21" s="286" t="b">
        <f t="shared" si="17"/>
        <v>0</v>
      </c>
    </row>
    <row r="22" spans="1:47" ht="18.75" x14ac:dyDescent="0.3">
      <c r="A22" s="222"/>
      <c r="B22" s="361"/>
      <c r="C22" s="362"/>
      <c r="D22" s="362"/>
      <c r="E22" s="362"/>
      <c r="F22" s="362"/>
      <c r="G22" s="362"/>
      <c r="H22" s="362"/>
      <c r="I22" s="362"/>
      <c r="J22" s="362"/>
      <c r="K22" s="362"/>
      <c r="L22" s="362"/>
      <c r="M22" s="362"/>
      <c r="N22" s="362"/>
      <c r="O22" s="363"/>
      <c r="P22" s="356" t="str">
        <f t="shared" si="4"/>
        <v/>
      </c>
      <c r="Q22" s="354"/>
      <c r="R22" s="20" t="str" cm="1">
        <f t="array" ref="R22">IF(B22&gt;LARGE($B22:$O22+$B$4:$O$4,2),0.01,"0")</f>
        <v>0</v>
      </c>
      <c r="S22" s="20" t="str" cm="1">
        <f t="array" ref="S22">IF(C22&gt;LARGE($B22:$O22+$B$4:$O$4,2),0.01,"0")</f>
        <v>0</v>
      </c>
      <c r="T22" s="20" t="str" cm="1">
        <f t="array" ref="T22">IF(D22&gt;LARGE($B22:$O22+$B$4:$O$4,2),0.01,"0")</f>
        <v>0</v>
      </c>
      <c r="U22" s="20" t="str" cm="1">
        <f t="array" ref="U22">IF(E22&gt;LARGE($B22:$O22+$B$4:$O$4,2),0.01,"0")</f>
        <v>0</v>
      </c>
      <c r="V22" s="20" t="str" cm="1">
        <f t="array" ref="V22">IF(F22&gt;LARGE($B22:$O22+$B$4:$O$4,2),0.01,"0")</f>
        <v>0</v>
      </c>
      <c r="W22" s="20" t="str" cm="1">
        <f t="array" ref="W22">IF(G22&gt;LARGE($B22:$O22+$B$4:$O$4,2),0.01,"0")</f>
        <v>0</v>
      </c>
      <c r="X22" s="20" t="str" cm="1">
        <f t="array" ref="X22">IF(H22&gt;LARGE($B22:$O22+$B$4:$O$4,2),0.01,"0")</f>
        <v>0</v>
      </c>
      <c r="Y22" s="20" t="str" cm="1">
        <f t="array" ref="Y22">IF(I22&gt;LARGE($B22:$O22+$B$4:$O$4,2),0.01,"0")</f>
        <v>0</v>
      </c>
      <c r="Z22" s="20" t="str" cm="1">
        <f t="array" ref="Z22">IF(J22&gt;LARGE($B22:$O22+$B$4:$O$4,2),0.01,"0")</f>
        <v>0</v>
      </c>
      <c r="AA22" s="20" t="str" cm="1">
        <f t="array" ref="AA22">IF(K22&gt;LARGE($B22:$O22+$B$4:$O$4,2),0.01,"0")</f>
        <v>0</v>
      </c>
      <c r="AB22" s="20" t="str" cm="1">
        <f t="array" ref="AB22">IF(L22&gt;LARGE($B22:$O22+$B$4:$O$4,2),0.01,"0")</f>
        <v>0</v>
      </c>
      <c r="AC22" s="20" t="str" cm="1">
        <f t="array" ref="AC22">IF(M22&gt;LARGE($B22:$O22+$B$4:$O$4,2),0.01,"0")</f>
        <v>0</v>
      </c>
      <c r="AD22" s="20" t="str" cm="1">
        <f t="array" ref="AD22">IF(N22&gt;LARGE($B22:$O22+$B$4:$O$4,2),0.01,"0")</f>
        <v>0</v>
      </c>
      <c r="AE22" s="136" t="str" cm="1">
        <f t="array" ref="AE22">IF(O22&gt;LARGE($B22:$O22+$B$4:$O$4,2),0.01,"0")</f>
        <v>0</v>
      </c>
      <c r="AG22" s="285">
        <v>19</v>
      </c>
      <c r="AH22" s="74" t="b">
        <f t="shared" si="3"/>
        <v>0</v>
      </c>
      <c r="AI22" s="74" t="b">
        <f t="shared" si="5"/>
        <v>0</v>
      </c>
      <c r="AJ22" s="74" t="b">
        <f t="shared" si="6"/>
        <v>0</v>
      </c>
      <c r="AK22" s="74" t="b">
        <f t="shared" si="7"/>
        <v>0</v>
      </c>
      <c r="AL22" s="74" t="b">
        <f t="shared" si="8"/>
        <v>0</v>
      </c>
      <c r="AM22" s="74" t="b">
        <f t="shared" si="9"/>
        <v>0</v>
      </c>
      <c r="AN22" s="74" t="b">
        <f t="shared" si="10"/>
        <v>0</v>
      </c>
      <c r="AO22" s="74" t="b">
        <f t="shared" si="11"/>
        <v>0</v>
      </c>
      <c r="AP22" s="74" t="b">
        <f t="shared" si="12"/>
        <v>0</v>
      </c>
      <c r="AQ22" s="74" t="b">
        <f t="shared" si="13"/>
        <v>0</v>
      </c>
      <c r="AR22" s="74" t="b">
        <f t="shared" si="14"/>
        <v>0</v>
      </c>
      <c r="AS22" s="74" t="b">
        <f t="shared" si="15"/>
        <v>0</v>
      </c>
      <c r="AT22" s="74" t="b">
        <f t="shared" si="16"/>
        <v>0</v>
      </c>
      <c r="AU22" s="286" t="b">
        <f t="shared" si="17"/>
        <v>0</v>
      </c>
    </row>
    <row r="23" spans="1:47" ht="18.75" x14ac:dyDescent="0.3">
      <c r="A23" s="222"/>
      <c r="B23" s="361"/>
      <c r="C23" s="362"/>
      <c r="D23" s="362"/>
      <c r="E23" s="362"/>
      <c r="F23" s="362"/>
      <c r="G23" s="362"/>
      <c r="H23" s="362"/>
      <c r="I23" s="362"/>
      <c r="J23" s="362"/>
      <c r="K23" s="362"/>
      <c r="L23" s="362"/>
      <c r="M23" s="362"/>
      <c r="N23" s="362"/>
      <c r="O23" s="363"/>
      <c r="P23" s="356" t="str">
        <f t="shared" si="4"/>
        <v/>
      </c>
      <c r="Q23" s="354"/>
      <c r="R23" s="20" t="str" cm="1">
        <f t="array" ref="R23">IF(B23&gt;LARGE($B23:$O23+$B$4:$O$4,2),0.01,"0")</f>
        <v>0</v>
      </c>
      <c r="S23" s="20" t="str" cm="1">
        <f t="array" ref="S23">IF(C23&gt;LARGE($B23:$O23+$B$4:$O$4,2),0.01,"0")</f>
        <v>0</v>
      </c>
      <c r="T23" s="20" t="str" cm="1">
        <f t="array" ref="T23">IF(D23&gt;LARGE($B23:$O23+$B$4:$O$4,2),0.01,"0")</f>
        <v>0</v>
      </c>
      <c r="U23" s="20" t="str" cm="1">
        <f t="array" ref="U23">IF(E23&gt;LARGE($B23:$O23+$B$4:$O$4,2),0.01,"0")</f>
        <v>0</v>
      </c>
      <c r="V23" s="20" t="str" cm="1">
        <f t="array" ref="V23">IF(F23&gt;LARGE($B23:$O23+$B$4:$O$4,2),0.01,"0")</f>
        <v>0</v>
      </c>
      <c r="W23" s="20" t="str" cm="1">
        <f t="array" ref="W23">IF(G23&gt;LARGE($B23:$O23+$B$4:$O$4,2),0.01,"0")</f>
        <v>0</v>
      </c>
      <c r="X23" s="20" t="str" cm="1">
        <f t="array" ref="X23">IF(H23&gt;LARGE($B23:$O23+$B$4:$O$4,2),0.01,"0")</f>
        <v>0</v>
      </c>
      <c r="Y23" s="20" t="str" cm="1">
        <f t="array" ref="Y23">IF(I23&gt;LARGE($B23:$O23+$B$4:$O$4,2),0.01,"0")</f>
        <v>0</v>
      </c>
      <c r="Z23" s="20" t="str" cm="1">
        <f t="array" ref="Z23">IF(J23&gt;LARGE($B23:$O23+$B$4:$O$4,2),0.01,"0")</f>
        <v>0</v>
      </c>
      <c r="AA23" s="20" t="str" cm="1">
        <f t="array" ref="AA23">IF(K23&gt;LARGE($B23:$O23+$B$4:$O$4,2),0.01,"0")</f>
        <v>0</v>
      </c>
      <c r="AB23" s="20" t="str" cm="1">
        <f t="array" ref="AB23">IF(L23&gt;LARGE($B23:$O23+$B$4:$O$4,2),0.01,"0")</f>
        <v>0</v>
      </c>
      <c r="AC23" s="20" t="str" cm="1">
        <f t="array" ref="AC23">IF(M23&gt;LARGE($B23:$O23+$B$4:$O$4,2),0.01,"0")</f>
        <v>0</v>
      </c>
      <c r="AD23" s="20" t="str" cm="1">
        <f t="array" ref="AD23">IF(N23&gt;LARGE($B23:$O23+$B$4:$O$4,2),0.01,"0")</f>
        <v>0</v>
      </c>
      <c r="AE23" s="136" t="str" cm="1">
        <f t="array" ref="AE23">IF(O23&gt;LARGE($B23:$O23+$B$4:$O$4,2),0.01,"0")</f>
        <v>0</v>
      </c>
      <c r="AG23" s="285">
        <v>20</v>
      </c>
      <c r="AH23" s="74" t="b">
        <f t="shared" si="3"/>
        <v>0</v>
      </c>
      <c r="AI23" s="74" t="b">
        <f t="shared" si="5"/>
        <v>0</v>
      </c>
      <c r="AJ23" s="74" t="b">
        <f t="shared" si="6"/>
        <v>0</v>
      </c>
      <c r="AK23" s="74" t="b">
        <f t="shared" si="7"/>
        <v>0</v>
      </c>
      <c r="AL23" s="74" t="b">
        <f t="shared" si="8"/>
        <v>0</v>
      </c>
      <c r="AM23" s="74" t="b">
        <f t="shared" si="9"/>
        <v>0</v>
      </c>
      <c r="AN23" s="74" t="b">
        <f t="shared" si="10"/>
        <v>0</v>
      </c>
      <c r="AO23" s="74" t="b">
        <f t="shared" si="11"/>
        <v>0</v>
      </c>
      <c r="AP23" s="74" t="b">
        <f t="shared" si="12"/>
        <v>0</v>
      </c>
      <c r="AQ23" s="74" t="b">
        <f t="shared" si="13"/>
        <v>0</v>
      </c>
      <c r="AR23" s="74" t="b">
        <f t="shared" si="14"/>
        <v>0</v>
      </c>
      <c r="AS23" s="74" t="b">
        <f t="shared" si="15"/>
        <v>0</v>
      </c>
      <c r="AT23" s="74" t="b">
        <f t="shared" si="16"/>
        <v>0</v>
      </c>
      <c r="AU23" s="286" t="b">
        <f t="shared" si="17"/>
        <v>0</v>
      </c>
    </row>
    <row r="24" spans="1:47" ht="18.75" customHeight="1" thickBot="1" x14ac:dyDescent="0.35">
      <c r="A24" s="228"/>
      <c r="B24" s="364"/>
      <c r="C24" s="365"/>
      <c r="D24" s="365"/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6"/>
      <c r="P24" s="357" t="str">
        <f>IF(SUMIF(B24:O24,"&gt;0")&lt;1,"",COUNTIF(B24:O24,"&gt;-1"))</f>
        <v/>
      </c>
      <c r="Q24" s="355"/>
      <c r="R24" s="41" t="str" cm="1">
        <f t="array" ref="R24">IF(B24&gt;LARGE($B24:$O24+$B$4:$O$4,2),0.01,"0")</f>
        <v>0</v>
      </c>
      <c r="S24" s="41" t="str" cm="1">
        <f t="array" ref="S24">IF(C24&gt;LARGE($B24:$O24+$B$4:$O$4,2),0.01,"0")</f>
        <v>0</v>
      </c>
      <c r="T24" s="41" t="str" cm="1">
        <f t="array" ref="T24">IF(D24&gt;LARGE($B24:$O24+$B$4:$O$4,2),0.01,"0")</f>
        <v>0</v>
      </c>
      <c r="U24" s="41" t="str" cm="1">
        <f t="array" ref="U24">IF(E24&gt;LARGE($B24:$O24+$B$4:$O$4,2),0.01,"0")</f>
        <v>0</v>
      </c>
      <c r="V24" s="41" t="str" cm="1">
        <f t="array" ref="V24">IF(F24&gt;LARGE($B24:$O24+$B$4:$O$4,2),0.01,"0")</f>
        <v>0</v>
      </c>
      <c r="W24" s="41" t="str" cm="1">
        <f t="array" ref="W24">IF(G24&gt;LARGE($B24:$O24+$B$4:$O$4,2),0.01,"0")</f>
        <v>0</v>
      </c>
      <c r="X24" s="41" t="str" cm="1">
        <f t="array" ref="X24">IF(H24&gt;LARGE($B24:$O24+$B$4:$O$4,2),0.01,"0")</f>
        <v>0</v>
      </c>
      <c r="Y24" s="41" t="str" cm="1">
        <f t="array" ref="Y24">IF(I24&gt;LARGE($B24:$O24+$B$4:$O$4,2),0.01,"0")</f>
        <v>0</v>
      </c>
      <c r="Z24" s="41" t="str" cm="1">
        <f t="array" ref="Z24">IF(J24&gt;LARGE($B24:$O24+$B$4:$O$4,2),0.01,"0")</f>
        <v>0</v>
      </c>
      <c r="AA24" s="41" t="str" cm="1">
        <f t="array" ref="AA24">IF(K24&gt;LARGE($B24:$O24+$B$4:$O$4,2),0.01,"0")</f>
        <v>0</v>
      </c>
      <c r="AB24" s="41" t="str" cm="1">
        <f t="array" ref="AB24">IF(L24&gt;LARGE($B24:$O24+$B$4:$O$4,2),0.01,"0")</f>
        <v>0</v>
      </c>
      <c r="AC24" s="41" t="str" cm="1">
        <f t="array" ref="AC24">IF(M24&gt;LARGE($B24:$O24+$B$4:$O$4,2),0.01,"0")</f>
        <v>0</v>
      </c>
      <c r="AD24" s="41" t="str" cm="1">
        <f t="array" ref="AD24">IF(N24&gt;LARGE($B24:$O24+$B$4:$O$4,2),0.01,"0")</f>
        <v>0</v>
      </c>
      <c r="AE24" s="138" t="str" cm="1">
        <f t="array" ref="AE24">IF(O24&gt;LARGE($B24:$O24+$B$4:$O$4,2),0.01,"0")</f>
        <v>0</v>
      </c>
      <c r="AG24" s="287">
        <v>21</v>
      </c>
      <c r="AH24" s="288" t="b">
        <f>IFERROR(IF($AG$3&gt;$AG24-1,ROUNDDOWN(LARGE(B$5:B$24,$AG24),0)),0)</f>
        <v>0</v>
      </c>
      <c r="AI24" s="288" t="b">
        <f t="shared" si="5"/>
        <v>0</v>
      </c>
      <c r="AJ24" s="288" t="b">
        <f t="shared" si="6"/>
        <v>0</v>
      </c>
      <c r="AK24" s="288" t="b">
        <f t="shared" si="7"/>
        <v>0</v>
      </c>
      <c r="AL24" s="288" t="b">
        <f t="shared" si="8"/>
        <v>0</v>
      </c>
      <c r="AM24" s="288" t="b">
        <f t="shared" si="9"/>
        <v>0</v>
      </c>
      <c r="AN24" s="288" t="b">
        <f t="shared" si="10"/>
        <v>0</v>
      </c>
      <c r="AO24" s="288" t="b">
        <f t="shared" si="11"/>
        <v>0</v>
      </c>
      <c r="AP24" s="288" t="b">
        <f t="shared" si="12"/>
        <v>0</v>
      </c>
      <c r="AQ24" s="288" t="b">
        <f t="shared" si="13"/>
        <v>0</v>
      </c>
      <c r="AR24" s="288" t="b">
        <f t="shared" si="14"/>
        <v>0</v>
      </c>
      <c r="AS24" s="288" t="b">
        <f t="shared" si="15"/>
        <v>0</v>
      </c>
      <c r="AT24" s="288" t="b">
        <f t="shared" si="16"/>
        <v>0</v>
      </c>
      <c r="AU24" s="289" t="b">
        <f t="shared" si="17"/>
        <v>0</v>
      </c>
    </row>
    <row r="25" spans="1:47" ht="18.75" customHeight="1" thickBot="1" x14ac:dyDescent="0.35">
      <c r="A25" s="229" t="str">
        <f>"Turnaukset osallisena (max "&amp;COUNTIF(P5:P24,"&gt;4")&amp;")"</f>
        <v>Turnaukset osallisena (max 0)</v>
      </c>
      <c r="B25" s="175">
        <f>COUNTIF(B5:B24,"&gt;-1")</f>
        <v>0</v>
      </c>
      <c r="C25" s="175">
        <f t="shared" ref="C25:O25" si="18">COUNTIF(C5:C24,"&gt;-1")</f>
        <v>0</v>
      </c>
      <c r="D25" s="175">
        <f t="shared" si="18"/>
        <v>0</v>
      </c>
      <c r="E25" s="175">
        <f t="shared" si="18"/>
        <v>0</v>
      </c>
      <c r="F25" s="175">
        <f t="shared" si="18"/>
        <v>0</v>
      </c>
      <c r="G25" s="175">
        <f t="shared" si="18"/>
        <v>0</v>
      </c>
      <c r="H25" s="175">
        <f t="shared" si="18"/>
        <v>0</v>
      </c>
      <c r="I25" s="175">
        <f t="shared" si="18"/>
        <v>0</v>
      </c>
      <c r="J25" s="175">
        <f t="shared" si="18"/>
        <v>0</v>
      </c>
      <c r="K25" s="175">
        <f t="shared" si="18"/>
        <v>0</v>
      </c>
      <c r="L25" s="175">
        <f t="shared" si="18"/>
        <v>0</v>
      </c>
      <c r="M25" s="175">
        <f t="shared" si="18"/>
        <v>0</v>
      </c>
      <c r="N25" s="175">
        <f t="shared" si="18"/>
        <v>0</v>
      </c>
      <c r="O25" s="175">
        <f t="shared" si="18"/>
        <v>0</v>
      </c>
      <c r="P25" s="276" t="str">
        <f>"Suurin: "&amp;IFERROR(LARGE(P5:P24,1),0)</f>
        <v>Suurin: 0</v>
      </c>
      <c r="Q25" s="235" t="str">
        <f ca="1">"Käynnissä: "&amp;COUNTIF(Q5:Q24,"&lt;"&amp;M1)-COUNT(P5:P24)</f>
        <v>Käynnissä: 0</v>
      </c>
    </row>
    <row r="26" spans="1:47" ht="18.75" x14ac:dyDescent="0.3">
      <c r="A26" s="91" t="str">
        <f>"Pisteet yhteensä (max "&amp;SUM(W27:W47)&amp;")"</f>
        <v>Pisteet yhteensä (max 0)</v>
      </c>
      <c r="B26" s="95">
        <f>ROUNDDOWN(SUMIF(B5:B24,"&gt;0"),0)</f>
        <v>0</v>
      </c>
      <c r="C26" s="95">
        <f t="shared" ref="C26:O26" si="19">ROUNDDOWN(SUMIF(C5:C24,"&gt;0"),0)</f>
        <v>0</v>
      </c>
      <c r="D26" s="95">
        <f t="shared" si="19"/>
        <v>0</v>
      </c>
      <c r="E26" s="95">
        <f t="shared" si="19"/>
        <v>0</v>
      </c>
      <c r="F26" s="95">
        <f t="shared" si="19"/>
        <v>0</v>
      </c>
      <c r="G26" s="95">
        <f t="shared" si="19"/>
        <v>0</v>
      </c>
      <c r="H26" s="95">
        <f t="shared" si="19"/>
        <v>0</v>
      </c>
      <c r="I26" s="95">
        <f t="shared" si="19"/>
        <v>0</v>
      </c>
      <c r="J26" s="95">
        <f t="shared" si="19"/>
        <v>0</v>
      </c>
      <c r="K26" s="95">
        <f t="shared" si="19"/>
        <v>0</v>
      </c>
      <c r="L26" s="95">
        <f t="shared" si="19"/>
        <v>0</v>
      </c>
      <c r="M26" s="95">
        <f t="shared" si="19"/>
        <v>0</v>
      </c>
      <c r="N26" s="95">
        <f t="shared" si="19"/>
        <v>0</v>
      </c>
      <c r="O26" s="95">
        <f t="shared" si="19"/>
        <v>0</v>
      </c>
      <c r="P26" s="200" t="str">
        <f ca="1">"Pienin: "&amp;_xlfn.MINIFS(P5:P24,Q5:Q24,"&lt;"&amp;M1)</f>
        <v>Pienin: 0</v>
      </c>
      <c r="Q26" s="253" t="str">
        <f ca="1">"Ilmottautuminen: "&amp;COUNTIF(Q5:Q24,"&gt;"&amp;M1)</f>
        <v>Ilmottautuminen: 0</v>
      </c>
      <c r="R26" s="161" t="s">
        <v>22</v>
      </c>
      <c r="S26" s="162"/>
      <c r="T26" s="162"/>
      <c r="U26" s="163"/>
      <c r="W26" s="164" t="s">
        <v>23</v>
      </c>
      <c r="X26" s="165"/>
    </row>
    <row r="27" spans="1:47" ht="18.75" customHeight="1" x14ac:dyDescent="0.3">
      <c r="A27" s="93" t="str" cm="1">
        <f t="array" aca="1" ref="A27" ca="1">"Lopulliset pisteet (max "&amp;IFERROR(SUMPRODUCT(LARGE(X27:X47,ROW(INDIRECT("1:"&amp;MIN(L1,COUNT(X27:X47)))))),0)&amp;")"</f>
        <v>Lopulliset pisteet (max 0)</v>
      </c>
      <c r="B27" s="94">
        <f t="shared" ref="B27:O27" si="20">AH$3</f>
        <v>0</v>
      </c>
      <c r="C27" s="94">
        <f t="shared" si="20"/>
        <v>0</v>
      </c>
      <c r="D27" s="94">
        <f t="shared" si="20"/>
        <v>0</v>
      </c>
      <c r="E27" s="94">
        <f t="shared" si="20"/>
        <v>0</v>
      </c>
      <c r="F27" s="94">
        <f t="shared" si="20"/>
        <v>0</v>
      </c>
      <c r="G27" s="94">
        <f t="shared" si="20"/>
        <v>0</v>
      </c>
      <c r="H27" s="94">
        <f t="shared" si="20"/>
        <v>0</v>
      </c>
      <c r="I27" s="94">
        <f t="shared" si="20"/>
        <v>0</v>
      </c>
      <c r="J27" s="94">
        <f t="shared" si="20"/>
        <v>0</v>
      </c>
      <c r="K27" s="94">
        <f t="shared" si="20"/>
        <v>0</v>
      </c>
      <c r="L27" s="94">
        <f t="shared" si="20"/>
        <v>0</v>
      </c>
      <c r="M27" s="94">
        <f t="shared" si="20"/>
        <v>0</v>
      </c>
      <c r="N27" s="94">
        <f t="shared" si="20"/>
        <v>0</v>
      </c>
      <c r="O27" s="223">
        <f t="shared" si="20"/>
        <v>0</v>
      </c>
      <c r="P27" s="329" t="str">
        <f ca="1">"Keskiarvo: "&amp;IFERROR(ROUND(AVERAGEIFS(P5:P24,Q5:Q24,"&lt;"&amp;M1),1),0)</f>
        <v>Keskiarvo: 0</v>
      </c>
      <c r="Q27" s="254" t="str">
        <f>"Loppuneet: "&amp;COUNTIF(P5:P24,"&gt;4")</f>
        <v>Loppuneet: 0</v>
      </c>
      <c r="R27" s="395"/>
      <c r="S27" s="396"/>
      <c r="T27" s="396"/>
      <c r="U27" s="397"/>
      <c r="W27" s="47">
        <f>IFERROR(ROUNDDOWN(LARGE(B5:O5,1),),0)</f>
        <v>0</v>
      </c>
      <c r="X27" s="31">
        <f>LARGE($W$27:$W$46,1)</f>
        <v>0</v>
      </c>
      <c r="Y27" s="26"/>
      <c r="Z27" s="27"/>
      <c r="AA27" s="27"/>
    </row>
    <row r="28" spans="1:47" ht="18.75" customHeight="1" x14ac:dyDescent="0.3">
      <c r="A28" s="12" t="str">
        <f>"Pelaajat (yhteensä "&amp;COUNTIF(B28:O28,"&lt;&gt;*Nimetön*")&amp;")"</f>
        <v>Pelaajat (yhteensä 0)</v>
      </c>
      <c r="B28" s="3" t="str">
        <f t="shared" ref="B28:P28" si="21">B3</f>
        <v>Nimetön</v>
      </c>
      <c r="C28" s="3" t="str">
        <f t="shared" si="21"/>
        <v>Nimetön</v>
      </c>
      <c r="D28" s="3" t="str">
        <f t="shared" si="21"/>
        <v>Nimetön</v>
      </c>
      <c r="E28" s="3" t="str">
        <f t="shared" si="21"/>
        <v>Nimetön</v>
      </c>
      <c r="F28" s="3" t="str">
        <f t="shared" si="21"/>
        <v>Nimetön</v>
      </c>
      <c r="G28" s="15" t="str">
        <f t="shared" si="21"/>
        <v>Nimetön</v>
      </c>
      <c r="H28" s="52" t="str">
        <f t="shared" si="21"/>
        <v>Nimetön</v>
      </c>
      <c r="I28" s="52" t="str">
        <f t="shared" si="21"/>
        <v>Nimetön</v>
      </c>
      <c r="J28" s="112" t="str">
        <f t="shared" si="21"/>
        <v>Nimetön</v>
      </c>
      <c r="K28" s="3" t="str">
        <f t="shared" si="21"/>
        <v>Nimetön</v>
      </c>
      <c r="L28" s="3" t="str">
        <f t="shared" si="21"/>
        <v>Nimetön</v>
      </c>
      <c r="M28" s="3" t="str">
        <f t="shared" si="21"/>
        <v>Nimetön</v>
      </c>
      <c r="N28" s="49" t="str">
        <f t="shared" si="21"/>
        <v>Nimetön</v>
      </c>
      <c r="O28" s="49" t="str">
        <f t="shared" si="21"/>
        <v>Nimetön</v>
      </c>
      <c r="P28" s="183" t="str">
        <f t="shared" si="21"/>
        <v>Osallistujien määrä</v>
      </c>
      <c r="Q28" s="231" t="str">
        <f t="shared" ref="Q28" si="22">Q3</f>
        <v>Alkamisaika</v>
      </c>
      <c r="R28" s="34" t="b">
        <f>IFERROR(AND(ROUND($E32, 0) = ROUND($E33, 0), ROUND($F32, 0) = ROUND($F33, 0), ROUND($G32, 0) = ROUND($G33, 0),"jaa","ejj"),FALSE)</f>
        <v>0</v>
      </c>
      <c r="S28" s="29">
        <f t="shared" ref="S28:S40" si="23">$R28+0</f>
        <v>0</v>
      </c>
      <c r="T28" s="72" t="str">
        <f>IF(SUM($S28:$S39) &gt; 0,"1v1 MATSIT:","")</f>
        <v/>
      </c>
      <c r="U28" s="30"/>
      <c r="W28" s="47">
        <f t="shared" ref="W28:W46" si="24">IFERROR(ROUNDDOWN(LARGE(B6:O6,1),),0)</f>
        <v>0</v>
      </c>
      <c r="X28" s="31">
        <f>LARGE($W$27:$W$46,2)</f>
        <v>0</v>
      </c>
    </row>
    <row r="29" spans="1:47" ht="18.75" customHeight="1" x14ac:dyDescent="0.25">
      <c r="Q29" s="186"/>
      <c r="R29" s="33" t="b">
        <f t="shared" ref="R29:R33" si="25">IFERROR(AND(ROUND($E33, 0) = ROUND($E34, 0), ROUND($F33, 0) = ROUND($F34, 0), ROUND($G33, 0) = ROUND($G34, 0),"jaa","ejj"),FALSE)</f>
        <v>0</v>
      </c>
      <c r="S29" s="4">
        <f t="shared" si="23"/>
        <v>0</v>
      </c>
      <c r="T29" s="4">
        <f>SUM(S28:S39)</f>
        <v>0</v>
      </c>
      <c r="U29" s="31"/>
      <c r="W29" s="47">
        <f t="shared" si="24"/>
        <v>0</v>
      </c>
      <c r="X29" s="31">
        <f>LARGE($W$27:$W$46,3)</f>
        <v>0</v>
      </c>
    </row>
    <row r="30" spans="1:47" ht="63.75" customHeight="1" x14ac:dyDescent="0.4">
      <c r="A30" s="142"/>
      <c r="B30" s="1"/>
      <c r="C30" s="36" t="s">
        <v>24</v>
      </c>
      <c r="D30" s="35"/>
      <c r="E30" s="415" t="str">
        <f>"Päättyneet turnaukset: "&amp;COUNTIF(P5:P24,"&gt;4")&amp;"
Turnaukset joista lasketaan pisteet: "&amp;L1&amp;"
Keskeneräiset turnaukset: "&amp;COUNT(Q5:Q24)-COUNT(P5:P24)</f>
        <v>Päättyneet turnaukset: 0
Turnaukset joista lasketaan pisteet: 0
Keskeneräiset turnaukset: 0</v>
      </c>
      <c r="F30" s="415"/>
      <c r="G30" s="415"/>
      <c r="H30" s="166"/>
      <c r="J30" s="77"/>
      <c r="K30" s="84" t="s">
        <v>25</v>
      </c>
      <c r="L30" s="78"/>
      <c r="M30" s="81"/>
      <c r="Q30" s="186"/>
      <c r="R30" s="33" t="b">
        <f t="shared" si="25"/>
        <v>0</v>
      </c>
      <c r="S30" s="4">
        <f t="shared" si="23"/>
        <v>0</v>
      </c>
      <c r="T30" s="4"/>
      <c r="U30" s="31"/>
      <c r="W30" s="47">
        <f t="shared" si="24"/>
        <v>0</v>
      </c>
      <c r="X30" s="31">
        <f>LARGE($W$27:$W$46,4)</f>
        <v>0</v>
      </c>
    </row>
    <row r="31" spans="1:47" ht="22.5" customHeight="1" x14ac:dyDescent="0.3">
      <c r="B31" s="67"/>
      <c r="C31" s="53" t="s">
        <v>26</v>
      </c>
      <c r="D31" s="54" t="s">
        <v>5</v>
      </c>
      <c r="E31" s="121" t="s">
        <v>27</v>
      </c>
      <c r="F31" s="55" t="s">
        <v>28</v>
      </c>
      <c r="G31" s="56" t="s">
        <v>29</v>
      </c>
      <c r="H31" s="167"/>
      <c r="I31" s="31"/>
      <c r="J31" s="87" t="s">
        <v>30</v>
      </c>
      <c r="K31" s="416" t="s">
        <v>31</v>
      </c>
      <c r="L31" s="416"/>
      <c r="M31" s="82"/>
      <c r="O31" s="270" t="s">
        <v>32</v>
      </c>
      <c r="Q31" s="348" t="s">
        <v>33</v>
      </c>
      <c r="R31" s="33" t="b">
        <f t="shared" si="25"/>
        <v>0</v>
      </c>
      <c r="S31" s="4">
        <f t="shared" si="23"/>
        <v>0</v>
      </c>
      <c r="T31" s="4"/>
      <c r="U31" s="31"/>
      <c r="W31" s="47">
        <f t="shared" si="24"/>
        <v>0</v>
      </c>
      <c r="X31" s="31">
        <f>LARGE($W$27:$W$46,5)</f>
        <v>0</v>
      </c>
    </row>
    <row r="32" spans="1:47" ht="22.5" customHeight="1" x14ac:dyDescent="0.35">
      <c r="B32" s="28">
        <v>1</v>
      </c>
      <c r="C32" s="57">
        <v>1</v>
      </c>
      <c r="D32" s="58" t="str" cm="1">
        <f t="array" ref="D32:D45">IF(INDEX(B$28:O$28,MATCH(LARGE(B$2:O$2,$B32:$B45),B$2:O$2,0))="Nimetön","",INDEX(B$28:O$28,MATCH(LARGE(B$2:O$2,$B32:$B45),B$2:O$2,0)))</f>
        <v/>
      </c>
      <c r="E32" s="122" t="str">
        <f>IF(D32="","",LARGE($B$2:$O$2,$B32))</f>
        <v/>
      </c>
      <c r="F32" s="59" t="str">
        <f>IFERROR(($E32-ROUNDDOWN($E32,1))*100,"")</f>
        <v/>
      </c>
      <c r="G32" s="60" t="str">
        <f>IFERROR(($E32-ROUNDDOWN($E32,2))*10000,"")</f>
        <v/>
      </c>
      <c r="H32" s="168"/>
      <c r="J32" s="86" t="str">
        <f>C32&amp;". Sija"</f>
        <v>1. Sija</v>
      </c>
      <c r="K32" s="130" t="str">
        <f t="shared" ref="K32:K44" si="26">IF(OR($D32&amp;" vs "&amp;$D33="Nimetön vs Nimetön",$R28=FALSE),"",$D32&amp;" vs "&amp;$D33)</f>
        <v/>
      </c>
      <c r="L32" s="131"/>
      <c r="M32" s="82"/>
      <c r="O32" s="269" t="s">
        <v>34</v>
      </c>
      <c r="R32" s="33" t="b">
        <f t="shared" si="25"/>
        <v>0</v>
      </c>
      <c r="S32" s="4">
        <f t="shared" si="23"/>
        <v>0</v>
      </c>
      <c r="T32" s="4"/>
      <c r="U32" s="31"/>
      <c r="W32" s="47">
        <f t="shared" si="24"/>
        <v>0</v>
      </c>
      <c r="X32" s="31">
        <f>LARGE($W$27:$W$46,6)</f>
        <v>0</v>
      </c>
    </row>
    <row r="33" spans="1:24" ht="22.5" customHeight="1" x14ac:dyDescent="0.35">
      <c r="B33" s="28">
        <v>2</v>
      </c>
      <c r="C33" s="61" t="str">
        <f>IF(D33="","",IF($R28=FALSE,"2",$C32))</f>
        <v/>
      </c>
      <c r="D33" s="62" t="str">
        <v/>
      </c>
      <c r="E33" s="123" t="str">
        <f t="shared" ref="E33:E45" si="27">IF(D33="","",LARGE($B$2:$O$2,$B33))</f>
        <v/>
      </c>
      <c r="F33" s="63" t="str">
        <f t="shared" ref="F33:F45" si="28">IFERROR(($E33-ROUNDDOWN($E33,1))*100,"")</f>
        <v/>
      </c>
      <c r="G33" s="64" t="str">
        <f t="shared" ref="G33:G45" si="29">IFERROR(($E33-ROUNDDOWN($E33,2))*10000,"")</f>
        <v/>
      </c>
      <c r="H33" s="168"/>
      <c r="J33" s="86" t="str">
        <f t="shared" ref="J33:J44" si="30">C33&amp;". Sija"</f>
        <v>. Sija</v>
      </c>
      <c r="K33" s="132" t="str">
        <f t="shared" si="26"/>
        <v/>
      </c>
      <c r="L33" s="133"/>
      <c r="M33" s="82"/>
      <c r="O33" s="268" t="s">
        <v>74</v>
      </c>
      <c r="R33" s="33" t="b">
        <f t="shared" si="25"/>
        <v>0</v>
      </c>
      <c r="S33" s="4">
        <f t="shared" si="23"/>
        <v>0</v>
      </c>
      <c r="T33" s="4"/>
      <c r="U33" s="31"/>
      <c r="W33" s="47">
        <f t="shared" si="24"/>
        <v>0</v>
      </c>
      <c r="X33" s="31">
        <f>LARGE($W$27:$W$46,7)</f>
        <v>0</v>
      </c>
    </row>
    <row r="34" spans="1:24" ht="22.5" customHeight="1" x14ac:dyDescent="0.35">
      <c r="B34" s="28">
        <v>3</v>
      </c>
      <c r="C34" s="61" t="str">
        <f>IF(D34="","",IF($R29=FALSE,"3",$C33))</f>
        <v/>
      </c>
      <c r="D34" s="62" t="str">
        <v/>
      </c>
      <c r="E34" s="123" t="str">
        <f t="shared" si="27"/>
        <v/>
      </c>
      <c r="F34" s="63" t="str">
        <f t="shared" si="28"/>
        <v/>
      </c>
      <c r="G34" s="64" t="str">
        <f t="shared" si="29"/>
        <v/>
      </c>
      <c r="H34" s="168"/>
      <c r="J34" s="86" t="str">
        <f>C34&amp;". Sija"</f>
        <v>. Sija</v>
      </c>
      <c r="K34" s="132" t="str">
        <f t="shared" si="26"/>
        <v/>
      </c>
      <c r="L34" s="133"/>
      <c r="M34" s="82"/>
      <c r="R34" s="33" t="b">
        <f>IFERROR(AND(ROUND($E38, 0) = ROUND($E39, 0), ROUND($F38, 0) = ROUND($F39, 0), ROUND($G38, 0) = ROUND($G39, 0),"jaa","ejj"),FALSE)</f>
        <v>0</v>
      </c>
      <c r="S34" s="4">
        <f t="shared" si="23"/>
        <v>0</v>
      </c>
      <c r="T34" s="4"/>
      <c r="U34" s="31"/>
      <c r="W34" s="47">
        <f t="shared" si="24"/>
        <v>0</v>
      </c>
      <c r="X34" s="31">
        <f>LARGE($W$27:$W$46,8)</f>
        <v>0</v>
      </c>
    </row>
    <row r="35" spans="1:24" ht="22.5" customHeight="1" x14ac:dyDescent="0.35">
      <c r="B35" s="28">
        <v>4</v>
      </c>
      <c r="C35" s="61" t="str">
        <f>IF(D35="","",IF($R30=FALSE,"4",$C34))</f>
        <v/>
      </c>
      <c r="D35" s="62" t="str">
        <v/>
      </c>
      <c r="E35" s="123" t="str">
        <f t="shared" si="27"/>
        <v/>
      </c>
      <c r="F35" s="63" t="str">
        <f t="shared" si="28"/>
        <v/>
      </c>
      <c r="G35" s="64" t="str">
        <f t="shared" si="29"/>
        <v/>
      </c>
      <c r="H35" s="168"/>
      <c r="J35" s="86" t="str">
        <f t="shared" si="30"/>
        <v>. Sija</v>
      </c>
      <c r="K35" s="132" t="str">
        <f t="shared" si="26"/>
        <v/>
      </c>
      <c r="L35" s="133"/>
      <c r="M35" s="82"/>
      <c r="R35" s="33" t="b">
        <f t="shared" ref="R35:R38" si="31">IFERROR(AND(ROUND($E39, 0) = ROUND($E40, 0), ROUND($F39, 0) = ROUND($F40, 0), ROUND($G39, 0) = ROUND($G40, 0),"jaa","ejj"),FALSE)</f>
        <v>0</v>
      </c>
      <c r="S35" s="4">
        <f t="shared" si="23"/>
        <v>0</v>
      </c>
      <c r="T35" s="4"/>
      <c r="U35" s="31"/>
      <c r="W35" s="47">
        <f t="shared" si="24"/>
        <v>0</v>
      </c>
      <c r="X35" s="31">
        <f>LARGE($W$27:$W$46,9)</f>
        <v>0</v>
      </c>
    </row>
    <row r="36" spans="1:24" ht="22.5" customHeight="1" x14ac:dyDescent="0.35">
      <c r="B36" s="28">
        <v>5</v>
      </c>
      <c r="C36" s="61" t="str">
        <f>IF(D36="","",IF($R31=FALSE,"5",$C35))</f>
        <v/>
      </c>
      <c r="D36" s="62" t="str">
        <v/>
      </c>
      <c r="E36" s="123" t="str">
        <f t="shared" si="27"/>
        <v/>
      </c>
      <c r="F36" s="63" t="str">
        <f t="shared" si="28"/>
        <v/>
      </c>
      <c r="G36" s="64" t="str">
        <f t="shared" si="29"/>
        <v/>
      </c>
      <c r="H36" s="168"/>
      <c r="J36" s="86" t="str">
        <f t="shared" si="30"/>
        <v>. Sija</v>
      </c>
      <c r="K36" s="132" t="str">
        <f t="shared" si="26"/>
        <v/>
      </c>
      <c r="L36" s="133"/>
      <c r="M36" s="82"/>
      <c r="R36" s="33" t="b">
        <f t="shared" si="31"/>
        <v>0</v>
      </c>
      <c r="S36" s="4">
        <f t="shared" si="23"/>
        <v>0</v>
      </c>
      <c r="T36" s="4"/>
      <c r="U36" s="31"/>
      <c r="W36" s="47">
        <f t="shared" si="24"/>
        <v>0</v>
      </c>
      <c r="X36" s="31">
        <f>LARGE($W$27:$W$46,10)</f>
        <v>0</v>
      </c>
    </row>
    <row r="37" spans="1:24" ht="22.5" customHeight="1" x14ac:dyDescent="0.35">
      <c r="B37" s="28">
        <v>6</v>
      </c>
      <c r="C37" s="61" t="str">
        <f>IF(D37="","",IF($R32=FALSE,"6",$C36))</f>
        <v/>
      </c>
      <c r="D37" s="62" t="str">
        <v/>
      </c>
      <c r="E37" s="123" t="str">
        <f t="shared" si="27"/>
        <v/>
      </c>
      <c r="F37" s="63" t="str">
        <f t="shared" si="28"/>
        <v/>
      </c>
      <c r="G37" s="64" t="str">
        <f t="shared" si="29"/>
        <v/>
      </c>
      <c r="H37" s="168"/>
      <c r="J37" s="86" t="str">
        <f t="shared" si="30"/>
        <v>. Sija</v>
      </c>
      <c r="K37" s="132" t="str">
        <f t="shared" si="26"/>
        <v/>
      </c>
      <c r="L37" s="133"/>
      <c r="M37" s="82"/>
      <c r="R37" s="33" t="b">
        <f t="shared" si="31"/>
        <v>0</v>
      </c>
      <c r="S37" s="4">
        <f t="shared" si="23"/>
        <v>0</v>
      </c>
      <c r="T37" s="4"/>
      <c r="U37" s="31"/>
      <c r="W37" s="47">
        <f t="shared" si="24"/>
        <v>0</v>
      </c>
      <c r="X37" s="31">
        <f>LARGE($W$27:$W$46,11)</f>
        <v>0</v>
      </c>
    </row>
    <row r="38" spans="1:24" ht="22.5" customHeight="1" x14ac:dyDescent="0.35">
      <c r="B38" s="43">
        <v>7</v>
      </c>
      <c r="C38" s="61" t="str">
        <f>IF(D38="","",IF($R33=FALSE,"7",$C37))</f>
        <v/>
      </c>
      <c r="D38" s="62" t="str">
        <v/>
      </c>
      <c r="E38" s="123" t="str">
        <f t="shared" si="27"/>
        <v/>
      </c>
      <c r="F38" s="63" t="str">
        <f t="shared" si="28"/>
        <v/>
      </c>
      <c r="G38" s="64" t="str">
        <f t="shared" si="29"/>
        <v/>
      </c>
      <c r="H38" s="168"/>
      <c r="J38" s="86" t="str">
        <f t="shared" si="30"/>
        <v>. Sija</v>
      </c>
      <c r="K38" s="132" t="str">
        <f t="shared" si="26"/>
        <v/>
      </c>
      <c r="L38" s="133"/>
      <c r="M38" s="82"/>
      <c r="R38" s="33" t="b">
        <f t="shared" si="31"/>
        <v>0</v>
      </c>
      <c r="S38" s="4">
        <f t="shared" si="23"/>
        <v>0</v>
      </c>
      <c r="T38" s="4"/>
      <c r="U38" s="31"/>
      <c r="W38" s="47">
        <f t="shared" si="24"/>
        <v>0</v>
      </c>
      <c r="X38" s="31">
        <f>LARGE($W$27:$W$46,12)</f>
        <v>0</v>
      </c>
    </row>
    <row r="39" spans="1:24" ht="23.25" x14ac:dyDescent="0.35">
      <c r="B39" s="43">
        <v>8</v>
      </c>
      <c r="C39" s="61" t="str">
        <f>IF(D39="","",IF($R34=FALSE,"8",$C38))</f>
        <v/>
      </c>
      <c r="D39" s="62" t="str">
        <v/>
      </c>
      <c r="E39" s="123" t="str">
        <f t="shared" si="27"/>
        <v/>
      </c>
      <c r="F39" s="63" t="str">
        <f t="shared" si="28"/>
        <v/>
      </c>
      <c r="G39" s="64" t="str">
        <f>IFERROR(($E39-ROUNDDOWN($E39,2))*10000,"")</f>
        <v/>
      </c>
      <c r="H39" s="168"/>
      <c r="I39" s="4"/>
      <c r="J39" s="86" t="str">
        <f t="shared" si="30"/>
        <v>. Sija</v>
      </c>
      <c r="K39" s="132" t="str">
        <f t="shared" si="26"/>
        <v/>
      </c>
      <c r="L39" s="133"/>
      <c r="M39" s="82"/>
      <c r="R39" s="33" t="b">
        <f>IFERROR(AND(ROUND($E43, 0) = ROUND($E44, 0), ROUND($F43, 0) = ROUND($F44, 0), ROUND($G43, 0) = ROUND($G44, 0),"jaa","ejj"),FALSE)</f>
        <v>0</v>
      </c>
      <c r="S39" s="4">
        <f t="shared" si="23"/>
        <v>0</v>
      </c>
      <c r="T39" s="4"/>
      <c r="U39" s="31"/>
      <c r="W39" s="47">
        <f t="shared" si="24"/>
        <v>0</v>
      </c>
      <c r="X39" s="31">
        <f>LARGE($W$27:$W$46,13)</f>
        <v>0</v>
      </c>
    </row>
    <row r="40" spans="1:24" ht="23.25" x14ac:dyDescent="0.35">
      <c r="B40" s="43">
        <v>9</v>
      </c>
      <c r="C40" s="61" t="str">
        <f>IF(D40="","",IF($R35=FALSE,"9",$C39))</f>
        <v/>
      </c>
      <c r="D40" s="62" t="str">
        <v/>
      </c>
      <c r="E40" s="123" t="str">
        <f t="shared" si="27"/>
        <v/>
      </c>
      <c r="F40" s="63" t="str">
        <f t="shared" si="28"/>
        <v/>
      </c>
      <c r="G40" s="64" t="str">
        <f>IFERROR(($E40-ROUNDDOWN($E40,2))*10000,"")</f>
        <v/>
      </c>
      <c r="H40" s="168"/>
      <c r="J40" s="86" t="str">
        <f t="shared" si="30"/>
        <v>. Sija</v>
      </c>
      <c r="K40" s="132" t="str">
        <f t="shared" si="26"/>
        <v/>
      </c>
      <c r="L40" s="133"/>
      <c r="M40" s="82"/>
      <c r="R40" s="137" t="b">
        <f>IFERROR(AND(ROUND($E44, 0) = ROUND($E45, 0), ROUND($F44, 0) = ROUND($F45, 0), ROUND($G44, 0) = ROUND($G45, 0),"jaa","ejj"),FALSE)</f>
        <v>0</v>
      </c>
      <c r="S40" s="32">
        <f t="shared" si="23"/>
        <v>0</v>
      </c>
      <c r="T40" s="32"/>
      <c r="U40" s="160"/>
      <c r="W40" s="47">
        <f t="shared" si="24"/>
        <v>0</v>
      </c>
      <c r="X40" s="31">
        <f>LARGE($W$27:$W$46,14)</f>
        <v>0</v>
      </c>
    </row>
    <row r="41" spans="1:24" ht="23.25" x14ac:dyDescent="0.35">
      <c r="B41" s="43">
        <v>10</v>
      </c>
      <c r="C41" s="61" t="str">
        <f>IF(D41="","",IF($R36=FALSE,"10",$C40))</f>
        <v/>
      </c>
      <c r="D41" s="62" t="str">
        <v/>
      </c>
      <c r="E41" s="123" t="str">
        <f t="shared" si="27"/>
        <v/>
      </c>
      <c r="F41" s="63" t="str">
        <f t="shared" si="28"/>
        <v/>
      </c>
      <c r="G41" s="64" t="str">
        <f t="shared" si="29"/>
        <v/>
      </c>
      <c r="H41" s="168"/>
      <c r="J41" s="86" t="str">
        <f t="shared" si="30"/>
        <v>. Sija</v>
      </c>
      <c r="K41" s="132" t="str">
        <f t="shared" si="26"/>
        <v/>
      </c>
      <c r="L41" s="133"/>
      <c r="M41" s="82"/>
      <c r="S41" s="4"/>
      <c r="W41" s="47">
        <f t="shared" si="24"/>
        <v>0</v>
      </c>
      <c r="X41" s="31">
        <f>LARGE($W$27:$W$46,15)</f>
        <v>0</v>
      </c>
    </row>
    <row r="42" spans="1:24" ht="23.25" x14ac:dyDescent="0.35">
      <c r="B42" s="43">
        <v>11</v>
      </c>
      <c r="C42" s="61" t="str">
        <f>IF(D42="","",IF($R37=FALSE,"11",$C41))</f>
        <v/>
      </c>
      <c r="D42" s="62" t="str">
        <v/>
      </c>
      <c r="E42" s="123" t="str">
        <f t="shared" si="27"/>
        <v/>
      </c>
      <c r="F42" s="63" t="str">
        <f t="shared" si="28"/>
        <v/>
      </c>
      <c r="G42" s="64" t="str">
        <f t="shared" si="29"/>
        <v/>
      </c>
      <c r="H42" s="168"/>
      <c r="J42" s="86" t="str">
        <f t="shared" si="30"/>
        <v>. Sija</v>
      </c>
      <c r="K42" s="132" t="str">
        <f t="shared" si="26"/>
        <v/>
      </c>
      <c r="L42" s="133"/>
      <c r="M42" s="82"/>
      <c r="W42" s="47">
        <f t="shared" si="24"/>
        <v>0</v>
      </c>
      <c r="X42" s="31">
        <f>LARGE($W$27:$W$46,16)</f>
        <v>0</v>
      </c>
    </row>
    <row r="43" spans="1:24" ht="23.25" x14ac:dyDescent="0.35">
      <c r="B43" s="43">
        <v>12</v>
      </c>
      <c r="C43" s="61" t="str">
        <f>IF(D43="","",IF($R38=FALSE,"12",$C42))</f>
        <v/>
      </c>
      <c r="D43" s="62" t="str">
        <v/>
      </c>
      <c r="E43" s="123" t="str">
        <f t="shared" si="27"/>
        <v/>
      </c>
      <c r="F43" s="63" t="str">
        <f t="shared" si="28"/>
        <v/>
      </c>
      <c r="G43" s="64" t="str">
        <f t="shared" si="29"/>
        <v/>
      </c>
      <c r="H43" s="168"/>
      <c r="J43" s="86" t="str">
        <f t="shared" si="30"/>
        <v>. Sija</v>
      </c>
      <c r="K43" s="132" t="str">
        <f t="shared" si="26"/>
        <v/>
      </c>
      <c r="L43" s="133"/>
      <c r="M43" s="82"/>
      <c r="W43" s="47">
        <f t="shared" si="24"/>
        <v>0</v>
      </c>
      <c r="X43" s="31">
        <f>LARGE($W$27:$W$46,17)</f>
        <v>0</v>
      </c>
    </row>
    <row r="44" spans="1:24" ht="23.25" customHeight="1" x14ac:dyDescent="0.35">
      <c r="B44" s="43">
        <v>13</v>
      </c>
      <c r="C44" s="61" t="str">
        <f>IF(D44="","",IF($R39=FALSE,"13",$C43))</f>
        <v/>
      </c>
      <c r="D44" s="62" t="str">
        <v/>
      </c>
      <c r="E44" s="123" t="str">
        <f t="shared" si="27"/>
        <v/>
      </c>
      <c r="F44" s="63" t="str">
        <f t="shared" si="28"/>
        <v/>
      </c>
      <c r="G44" s="64" t="str">
        <f t="shared" si="29"/>
        <v/>
      </c>
      <c r="H44" s="168"/>
      <c r="J44" s="86" t="str">
        <f t="shared" si="30"/>
        <v>. Sija</v>
      </c>
      <c r="K44" s="134" t="str">
        <f t="shared" si="26"/>
        <v/>
      </c>
      <c r="L44" s="135"/>
      <c r="M44" s="82"/>
      <c r="W44" s="47">
        <f t="shared" si="24"/>
        <v>0</v>
      </c>
      <c r="X44" s="31">
        <f>LARGE($W$27:$W$46,18)</f>
        <v>0</v>
      </c>
    </row>
    <row r="45" spans="1:24" ht="23.25" customHeight="1" x14ac:dyDescent="0.3">
      <c r="B45" s="43">
        <v>14</v>
      </c>
      <c r="C45" s="65" t="str">
        <f>IF(D45="","",IF($R40=FALSE,"14",$C44))</f>
        <v/>
      </c>
      <c r="D45" s="44" t="str">
        <v/>
      </c>
      <c r="E45" s="124" t="str">
        <f t="shared" si="27"/>
        <v/>
      </c>
      <c r="F45" s="45" t="str">
        <f t="shared" si="28"/>
        <v/>
      </c>
      <c r="G45" s="46" t="str">
        <f t="shared" si="29"/>
        <v/>
      </c>
      <c r="H45" s="168"/>
      <c r="J45" s="83"/>
      <c r="K45" s="85"/>
      <c r="L45" s="85"/>
      <c r="M45" s="82"/>
      <c r="W45" s="47">
        <f t="shared" si="24"/>
        <v>0</v>
      </c>
      <c r="X45" s="31">
        <f>LARGE($W$27:$W$46,19)</f>
        <v>0</v>
      </c>
    </row>
    <row r="46" spans="1:24" ht="63.75" customHeight="1" x14ac:dyDescent="0.25">
      <c r="A46" s="66"/>
      <c r="B46" s="50"/>
      <c r="C46" s="37"/>
      <c r="D46" s="37"/>
      <c r="E46" s="37"/>
      <c r="F46" s="37"/>
      <c r="G46" s="37"/>
      <c r="H46" s="40"/>
      <c r="J46" s="79"/>
      <c r="K46" s="80"/>
      <c r="L46" s="80"/>
      <c r="M46" s="76"/>
      <c r="W46" s="47">
        <f t="shared" si="24"/>
        <v>0</v>
      </c>
      <c r="X46" s="31">
        <f>LARGE($W$27:$W$46,20)</f>
        <v>0</v>
      </c>
    </row>
    <row r="47" spans="1:24" x14ac:dyDescent="0.25">
      <c r="W47" s="29"/>
      <c r="X47" s="29"/>
    </row>
    <row r="48" spans="1:24" ht="22.5" customHeight="1" x14ac:dyDescent="0.25">
      <c r="B48" s="73" t="s">
        <v>40</v>
      </c>
    </row>
    <row r="49" spans="2:7" ht="22.5" customHeight="1" x14ac:dyDescent="0.25">
      <c r="B49" s="417" t="str">
        <f>"Turnauksen viimeinen saa 0 pistettä ja jokaisesta sijasta paremmin saa +1 piste. 
Turnauksessa tulee olla vähintään 5 osallistujaa, jotta pisteet lasketaan. 
Pisteet lasketaan vain pelaajan top "&amp;H1*100&amp;"% turnauksista, kuitenkin vähintään 3 turnauksesta.
1. tiebreaker voittojen määrä.
2. tiebreaker turnaukset osallisena.
3. tiebreaker 1v1 matsi tasapisteissä olevien kesken."</f>
        <v>Turnauksen viimeinen saa 0 pistettä ja jokaisesta sijasta paremmin saa +1 piste. 
Turnauksessa tulee olla vähintään 5 osallistujaa, jotta pisteet lasketaan. 
Pisteet lasketaan vain pelaajan top 80% turnauksista, kuitenkin vähintään 3 turnauksesta.
1. tiebreaker voittojen määrä.
2. tiebreaker turnaukset osallisena.
3. tiebreaker 1v1 matsi tasapisteissä olevien kesken.</v>
      </c>
      <c r="C49" s="418"/>
      <c r="D49" s="418"/>
      <c r="E49" s="418"/>
      <c r="F49" s="418"/>
      <c r="G49" s="419"/>
    </row>
    <row r="50" spans="2:7" ht="22.5" customHeight="1" x14ac:dyDescent="0.25">
      <c r="B50" s="420"/>
      <c r="C50" s="421"/>
      <c r="D50" s="421"/>
      <c r="E50" s="421"/>
      <c r="F50" s="421"/>
      <c r="G50" s="422"/>
    </row>
    <row r="51" spans="2:7" ht="22.5" customHeight="1" x14ac:dyDescent="0.25">
      <c r="B51" s="420"/>
      <c r="C51" s="421"/>
      <c r="D51" s="421"/>
      <c r="E51" s="421"/>
      <c r="F51" s="421"/>
      <c r="G51" s="422"/>
    </row>
    <row r="52" spans="2:7" ht="22.5" customHeight="1" x14ac:dyDescent="0.25">
      <c r="B52" s="420"/>
      <c r="C52" s="421"/>
      <c r="D52" s="421"/>
      <c r="E52" s="421"/>
      <c r="F52" s="421"/>
      <c r="G52" s="422"/>
    </row>
    <row r="53" spans="2:7" ht="22.5" customHeight="1" x14ac:dyDescent="0.25">
      <c r="B53" s="420"/>
      <c r="C53" s="421"/>
      <c r="D53" s="421"/>
      <c r="E53" s="421"/>
      <c r="F53" s="421"/>
      <c r="G53" s="422"/>
    </row>
    <row r="54" spans="2:7" ht="21" customHeight="1" x14ac:dyDescent="0.25">
      <c r="B54" s="398" t="str">
        <f>"Boosterit ovat toistaiseksi pois käytöstä.
Jos pelaaja jättää välistä 5 peräkkäistä turnausta voidaan hänet diskata."</f>
        <v>Boosterit ovat toistaiseksi pois käytöstä.
Jos pelaaja jättää välistä 5 peräkkäistä turnausta voidaan hänet diskata.</v>
      </c>
      <c r="C54" s="399"/>
      <c r="D54" s="399"/>
      <c r="E54" s="399"/>
      <c r="F54" s="399"/>
      <c r="G54" s="400"/>
    </row>
    <row r="55" spans="2:7" ht="21" customHeight="1" x14ac:dyDescent="0.25">
      <c r="B55" s="401"/>
      <c r="C55" s="402"/>
      <c r="D55" s="402"/>
      <c r="E55" s="402"/>
      <c r="F55" s="402"/>
      <c r="G55" s="403"/>
    </row>
  </sheetData>
  <mergeCells count="9">
    <mergeCell ref="AG2:AU2"/>
    <mergeCell ref="R3:AE3"/>
    <mergeCell ref="B49:G53"/>
    <mergeCell ref="B54:G55"/>
    <mergeCell ref="A1:C1"/>
    <mergeCell ref="I1:K1"/>
    <mergeCell ref="E1:G1"/>
    <mergeCell ref="K31:L31"/>
    <mergeCell ref="E30:G30"/>
  </mergeCells>
  <conditionalFormatting sqref="B5:O24">
    <cfRule type="expression" dxfId="17" priority="12" stopIfTrue="1">
      <formula>B5=IF($Q5="",FALSE,TRUE)</formula>
    </cfRule>
    <cfRule type="cellIs" dxfId="16" priority="13" operator="lessThanOrEqual">
      <formula>SMALL(B$5:B$24,$O$1-$L$1)</formula>
    </cfRule>
    <cfRule type="expression" dxfId="15" priority="14">
      <formula>IF(B5:B24&lt;0,TRUE)</formula>
    </cfRule>
    <cfRule type="expression" dxfId="14" priority="15">
      <formula>B5=IF(MAX($B5:$O5)&gt;0,MAX($B5:$O5))</formula>
    </cfRule>
  </conditionalFormatting>
  <conditionalFormatting sqref="A4:A24">
    <cfRule type="expression" dxfId="13" priority="6">
      <formula>IF(1=1,TRUE,FALSE)</formula>
    </cfRule>
  </conditionalFormatting>
  <conditionalFormatting sqref="B4:Q4">
    <cfRule type="expression" dxfId="12" priority="4">
      <formula>IF(1=1,TRUE,FALSE)</formula>
    </cfRule>
  </conditionalFormatting>
  <conditionalFormatting sqref="P5:P24">
    <cfRule type="expression" dxfId="11" priority="3">
      <formula>IF(1=1,TRUE,FALSE)</formula>
    </cfRule>
  </conditionalFormatting>
  <conditionalFormatting sqref="A5:Q24">
    <cfRule type="expression" dxfId="10" priority="9">
      <formula>$Q5&gt;$M$1</formula>
    </cfRule>
    <cfRule type="expression" dxfId="9" priority="10">
      <formula>AND($B5:$O5=0,$Q5&lt;$M$1,$Q5&lt;&gt;0)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7D39-DD09-412A-8684-B7967241C2DC}">
  <sheetPr>
    <tabColor rgb="FFFF0000"/>
  </sheetPr>
  <dimension ref="A1:AV55"/>
  <sheetViews>
    <sheetView workbookViewId="0">
      <selection activeCell="A26" sqref="A26"/>
    </sheetView>
  </sheetViews>
  <sheetFormatPr defaultColWidth="9.140625" defaultRowHeight="15" x14ac:dyDescent="0.25"/>
  <cols>
    <col min="1" max="1" width="49" bestFit="1" customWidth="1"/>
    <col min="2" max="14" width="16.85546875" customWidth="1"/>
    <col min="15" max="15" width="16.85546875" bestFit="1" customWidth="1"/>
    <col min="16" max="16" width="22.5703125" bestFit="1" customWidth="1"/>
    <col min="17" max="17" width="22.5703125" customWidth="1"/>
    <col min="18" max="29" width="9.140625" customWidth="1"/>
    <col min="30" max="35" width="14.28515625" customWidth="1"/>
    <col min="36" max="47" width="9.140625" customWidth="1"/>
    <col min="48" max="48" width="21" bestFit="1" customWidth="1"/>
  </cols>
  <sheetData>
    <row r="1" spans="1:48" ht="27" thickBot="1" x14ac:dyDescent="0.45">
      <c r="A1" s="404" t="s">
        <v>0</v>
      </c>
      <c r="B1" s="405"/>
      <c r="C1" s="406"/>
      <c r="D1" t="str">
        <f ca="1">L1&amp;"/"&amp;COUNTIF(P5:P24,"&gt;4")&amp;"/"&amp;COUNTIF(Q5:Q24,"&lt;"&amp;M1)-COUNT(P5:P24)&amp;"/"&amp;COUNTIF(Q5:Q24,"&gt;"&amp;NOW())</f>
        <v>0/0/0/0</v>
      </c>
      <c r="E1" s="407" t="s">
        <v>1</v>
      </c>
      <c r="F1" s="408"/>
      <c r="G1" s="408"/>
      <c r="H1" s="120">
        <v>0.8</v>
      </c>
      <c r="I1" s="409" t="s">
        <v>2</v>
      </c>
      <c r="J1" s="409"/>
      <c r="K1" s="409"/>
      <c r="L1" s="113">
        <f>IF(ROUNDDOWN(COUNTIF(P5:P24,"&gt;4")*H1,0)&lt;3,COUNTIF(P5:P24,"&gt;4"),ROUNDDOWN(COUNTIF(P5:P24,"&gt;4")*H1,0))</f>
        <v>0</v>
      </c>
      <c r="M1" s="251">
        <f ca="1">NOW()+0.08333333333</f>
        <v>44298.757660763884</v>
      </c>
      <c r="O1">
        <f>COUNTIFS(A5:A24,"&lt;&gt;",P5:P24,"&gt;1")</f>
        <v>0</v>
      </c>
    </row>
    <row r="2" spans="1:48" ht="19.5" thickBot="1" x14ac:dyDescent="0.35">
      <c r="A2" s="75" t="s">
        <v>73</v>
      </c>
      <c r="B2" s="69">
        <f>B27+0.0001*B25+0.000001+SUM(R5:R24)</f>
        <v>9.9999999999999995E-7</v>
      </c>
      <c r="C2" s="69">
        <f>C27+0.0001*C25+0.000002+SUM(S5:S24)</f>
        <v>1.9999999999999999E-6</v>
      </c>
      <c r="D2" s="69">
        <f>D27+0.0001*D25+0.000003+SUM(T5:T24)</f>
        <v>3.0000000000000001E-6</v>
      </c>
      <c r="E2" s="69">
        <f>E27+0.0001*E25+0.000004+SUM(U5:U24)</f>
        <v>3.9999999999999998E-6</v>
      </c>
      <c r="F2" s="69">
        <f>F27+0.0001*F25+0.000005+SUM(V5:V24)</f>
        <v>5.0000000000000004E-6</v>
      </c>
      <c r="G2" s="69">
        <f>G27+0.0001*G25+0.000006+SUM(W5:W24)</f>
        <v>6.0000000000000002E-6</v>
      </c>
      <c r="H2" s="141">
        <f>H27+0.0001*H25+0.000007+SUM(X5:X24)</f>
        <v>6.9999999999999999E-6</v>
      </c>
      <c r="I2" s="69">
        <f>I27+0.0001*I25+0.000008+SUM(Y5:Y23)</f>
        <v>7.9999999999999996E-6</v>
      </c>
      <c r="J2" s="69">
        <f>J27+0.0001*J25+0.000009+SUM(Z5:Z24)</f>
        <v>9.0000000000000002E-6</v>
      </c>
      <c r="K2" s="69">
        <f>K27+0.0001*K25+0.00001+SUM(AA5:AA24)</f>
        <v>1.0000000000000001E-5</v>
      </c>
      <c r="L2" s="69">
        <f>L27+0.0001*L25+0.000011+SUM(AB5:AB24)</f>
        <v>1.1E-5</v>
      </c>
      <c r="M2" s="69">
        <f>M27+0.0001*M25+0.000012+SUM(AC5:AC24)</f>
        <v>1.2E-5</v>
      </c>
      <c r="N2" s="69">
        <f>N27+0.0001*N25+0.000013+SUM(AD5:AD24)</f>
        <v>1.2999999999999999E-5</v>
      </c>
      <c r="O2" s="69">
        <f>O27+0.0001*O25+0.000014+SUM(AE5:AE24)</f>
        <v>1.4E-5</v>
      </c>
      <c r="Q2" s="186"/>
      <c r="AG2" s="410" t="s">
        <v>4</v>
      </c>
      <c r="AH2" s="411"/>
      <c r="AI2" s="411"/>
      <c r="AJ2" s="411"/>
      <c r="AK2" s="411"/>
      <c r="AL2" s="411"/>
      <c r="AM2" s="411"/>
      <c r="AN2" s="411"/>
      <c r="AO2" s="411"/>
      <c r="AP2" s="411"/>
      <c r="AQ2" s="411"/>
      <c r="AR2" s="411"/>
      <c r="AS2" s="411"/>
      <c r="AT2" s="411"/>
      <c r="AU2" s="412"/>
    </row>
    <row r="3" spans="1:48" ht="19.5" thickBot="1" x14ac:dyDescent="0.35">
      <c r="A3" s="9" t="s">
        <v>5</v>
      </c>
      <c r="B3" s="14" t="s">
        <v>59</v>
      </c>
      <c r="C3" s="14" t="s">
        <v>59</v>
      </c>
      <c r="D3" s="14" t="s">
        <v>59</v>
      </c>
      <c r="E3" s="14" t="s">
        <v>59</v>
      </c>
      <c r="F3" s="14" t="s">
        <v>59</v>
      </c>
      <c r="G3" s="14" t="s">
        <v>59</v>
      </c>
      <c r="H3" s="14" t="s">
        <v>59</v>
      </c>
      <c r="I3" s="14" t="s">
        <v>59</v>
      </c>
      <c r="J3" s="14" t="s">
        <v>59</v>
      </c>
      <c r="K3" s="14" t="s">
        <v>59</v>
      </c>
      <c r="L3" s="14" t="s">
        <v>59</v>
      </c>
      <c r="M3" s="14" t="s">
        <v>59</v>
      </c>
      <c r="N3" s="14" t="s">
        <v>59</v>
      </c>
      <c r="O3" s="14" t="s">
        <v>59</v>
      </c>
      <c r="P3" s="225" t="s">
        <v>6</v>
      </c>
      <c r="Q3" s="226" t="s">
        <v>7</v>
      </c>
      <c r="R3" s="451" t="s">
        <v>8</v>
      </c>
      <c r="S3" s="413"/>
      <c r="T3" s="413"/>
      <c r="U3" s="413"/>
      <c r="V3" s="413"/>
      <c r="W3" s="413"/>
      <c r="X3" s="413"/>
      <c r="Y3" s="413"/>
      <c r="Z3" s="413"/>
      <c r="AA3" s="413"/>
      <c r="AB3" s="413"/>
      <c r="AC3" s="413"/>
      <c r="AD3" s="413"/>
      <c r="AE3" s="414"/>
      <c r="AG3" s="282">
        <f>L1</f>
        <v>0</v>
      </c>
      <c r="AH3" s="283">
        <f>SUMIF(AH4:AH24,"&gt;0",AH4:AH24)</f>
        <v>0</v>
      </c>
      <c r="AI3" s="283">
        <f>SUMIF(AI4:AI24,"&gt;0",AI4:AI24)</f>
        <v>0</v>
      </c>
      <c r="AJ3" s="283">
        <f t="shared" ref="AJ3:AS3" si="0">SUMIF(AJ4:AJ24,"&gt;0",AJ4:AJ24)</f>
        <v>0</v>
      </c>
      <c r="AK3" s="283">
        <f t="shared" si="0"/>
        <v>0</v>
      </c>
      <c r="AL3" s="283">
        <f t="shared" si="0"/>
        <v>0</v>
      </c>
      <c r="AM3" s="283">
        <f t="shared" si="0"/>
        <v>0</v>
      </c>
      <c r="AN3" s="283">
        <f t="shared" si="0"/>
        <v>0</v>
      </c>
      <c r="AO3" s="283">
        <f t="shared" si="0"/>
        <v>0</v>
      </c>
      <c r="AP3" s="283">
        <f t="shared" si="0"/>
        <v>0</v>
      </c>
      <c r="AQ3" s="283">
        <f t="shared" si="0"/>
        <v>0</v>
      </c>
      <c r="AR3" s="283">
        <f t="shared" si="0"/>
        <v>0</v>
      </c>
      <c r="AS3" s="283">
        <f t="shared" si="0"/>
        <v>0</v>
      </c>
      <c r="AT3" s="283">
        <f>SUMIF(AT4:AT24,"&gt;0",AT4:AT24)</f>
        <v>0</v>
      </c>
      <c r="AU3" s="284">
        <f>SUMIF(AU4:AU24,"&gt;0",AU4:AU24)</f>
        <v>0</v>
      </c>
      <c r="AV3" s="280" t="s">
        <v>9</v>
      </c>
    </row>
    <row r="4" spans="1:48" ht="18.75" x14ac:dyDescent="0.3">
      <c r="A4" s="234" t="s">
        <v>10</v>
      </c>
      <c r="B4" s="237">
        <v>0</v>
      </c>
      <c r="C4" s="238">
        <v>0</v>
      </c>
      <c r="D4" s="238">
        <v>0</v>
      </c>
      <c r="E4" s="238">
        <v>0</v>
      </c>
      <c r="F4" s="238">
        <v>0</v>
      </c>
      <c r="G4" s="238">
        <v>0</v>
      </c>
      <c r="H4" s="238">
        <v>0</v>
      </c>
      <c r="I4" s="239">
        <v>0</v>
      </c>
      <c r="J4" s="240">
        <v>0</v>
      </c>
      <c r="K4" s="240">
        <v>0</v>
      </c>
      <c r="L4" s="240">
        <v>0</v>
      </c>
      <c r="M4" s="240">
        <v>0</v>
      </c>
      <c r="N4" s="240">
        <v>0</v>
      </c>
      <c r="O4" s="240">
        <v>0</v>
      </c>
      <c r="P4" s="331"/>
      <c r="Q4" s="249"/>
      <c r="R4" s="33">
        <f>COUNTIF(R5:R24,"&gt;0")</f>
        <v>0</v>
      </c>
      <c r="S4" s="20">
        <f>COUNTIF(S5:S24,"&gt;0")</f>
        <v>0</v>
      </c>
      <c r="T4" s="20">
        <f t="shared" ref="T4:AB4" si="1">COUNTIF(T5:T24,"&gt;0")</f>
        <v>0</v>
      </c>
      <c r="U4" s="20">
        <f t="shared" si="1"/>
        <v>0</v>
      </c>
      <c r="V4" s="20">
        <f t="shared" si="1"/>
        <v>0</v>
      </c>
      <c r="W4" s="20">
        <f t="shared" si="1"/>
        <v>0</v>
      </c>
      <c r="X4" s="20">
        <f t="shared" si="1"/>
        <v>0</v>
      </c>
      <c r="Y4" s="20">
        <f t="shared" si="1"/>
        <v>0</v>
      </c>
      <c r="Z4" s="20">
        <f t="shared" si="1"/>
        <v>0</v>
      </c>
      <c r="AA4" s="20">
        <f t="shared" si="1"/>
        <v>0</v>
      </c>
      <c r="AB4" s="20">
        <f t="shared" si="1"/>
        <v>0</v>
      </c>
      <c r="AC4" s="20">
        <f>COUNTIF(AC5:AC24,"&gt;0")</f>
        <v>0</v>
      </c>
      <c r="AD4" s="20">
        <f>COUNTIF(AD5:AD24,"&gt;0")</f>
        <v>0</v>
      </c>
      <c r="AE4" s="136">
        <f>COUNTIF(AE5:AE24,"&gt;0")</f>
        <v>0</v>
      </c>
      <c r="AG4" s="285">
        <v>1</v>
      </c>
      <c r="AH4" s="74" t="b">
        <f>IFERROR(IF($AG$3&gt;$AG4-1,ROUNDDOWN(LARGE(B$5:B$24,$AG4),0)),0)</f>
        <v>0</v>
      </c>
      <c r="AI4" s="74" t="b">
        <f t="shared" ref="AI4:AU19" si="2">IFERROR(IF($AG$3&gt;$AG4-1,ROUNDDOWN(LARGE(C$5:C$24,$AG4),0)),0)</f>
        <v>0</v>
      </c>
      <c r="AJ4" s="74" t="b">
        <f t="shared" si="2"/>
        <v>0</v>
      </c>
      <c r="AK4" s="74" t="b">
        <f t="shared" si="2"/>
        <v>0</v>
      </c>
      <c r="AL4" s="74" t="b">
        <f t="shared" si="2"/>
        <v>0</v>
      </c>
      <c r="AM4" s="74" t="b">
        <f t="shared" si="2"/>
        <v>0</v>
      </c>
      <c r="AN4" s="74" t="b">
        <f t="shared" si="2"/>
        <v>0</v>
      </c>
      <c r="AO4" s="74" t="b">
        <f t="shared" si="2"/>
        <v>0</v>
      </c>
      <c r="AP4" s="74" t="b">
        <f t="shared" si="2"/>
        <v>0</v>
      </c>
      <c r="AQ4" s="74" t="b">
        <f t="shared" si="2"/>
        <v>0</v>
      </c>
      <c r="AR4" s="74" t="b">
        <f t="shared" si="2"/>
        <v>0</v>
      </c>
      <c r="AS4" s="74" t="b">
        <f t="shared" si="2"/>
        <v>0</v>
      </c>
      <c r="AT4" s="74" t="b">
        <f t="shared" si="2"/>
        <v>0</v>
      </c>
      <c r="AU4" s="286" t="b">
        <f t="shared" si="2"/>
        <v>0</v>
      </c>
      <c r="AV4" s="281" t="s">
        <v>11</v>
      </c>
    </row>
    <row r="5" spans="1:48" ht="18.75" x14ac:dyDescent="0.3">
      <c r="A5" s="222"/>
      <c r="B5" s="214"/>
      <c r="C5" s="215"/>
      <c r="D5" s="215"/>
      <c r="E5" s="215"/>
      <c r="F5" s="215"/>
      <c r="G5" s="215"/>
      <c r="H5" s="236"/>
      <c r="I5" s="215"/>
      <c r="J5" s="215"/>
      <c r="K5" s="215"/>
      <c r="L5" s="215"/>
      <c r="M5" s="215"/>
      <c r="N5" s="215"/>
      <c r="O5" s="319"/>
      <c r="P5" s="326" t="str">
        <f>IF(COUNT(B5:O5)=0,"",COUNTIF(B5:O5,"&gt;-1"))</f>
        <v/>
      </c>
      <c r="Q5" s="330"/>
      <c r="R5" s="33" t="str" cm="1">
        <f t="array" ref="R5">IF(B5&gt;LARGE($B5:$O5+$B$4:$O$4,2),0.01,"0")</f>
        <v>0</v>
      </c>
      <c r="S5" s="20" t="str" cm="1">
        <f t="array" ref="S5">IF(C5&gt;LARGE($B5:$O5+$B$4:$O$4,2),0.01,"0")</f>
        <v>0</v>
      </c>
      <c r="T5" s="20" t="str" cm="1">
        <f t="array" ref="T5">IF(D5&gt;LARGE($B5:$O5+$B$4:$O$4,2),0.01,"0")</f>
        <v>0</v>
      </c>
      <c r="U5" s="20" t="str" cm="1">
        <f t="array" ref="U5">IF(E5&gt;LARGE($B5:$O5+$B$4:$O$4,2),0.01,"0")</f>
        <v>0</v>
      </c>
      <c r="V5" s="20" t="str" cm="1">
        <f t="array" ref="V5">IF(F5&gt;LARGE($B5:$O5+$B$4:$O$4,2),0.01,"0")</f>
        <v>0</v>
      </c>
      <c r="W5" s="20" t="str" cm="1">
        <f t="array" ref="W5">IF(G5&gt;LARGE($B5:$O5+$B$4:$O$4,2),0.01,"0")</f>
        <v>0</v>
      </c>
      <c r="X5" s="20" t="str" cm="1">
        <f t="array" ref="X5">IF(H5&gt;LARGE($B5:$O5+$B$4:$O$4,2),0.01,"0")</f>
        <v>0</v>
      </c>
      <c r="Y5" s="20" t="str" cm="1">
        <f t="array" ref="Y5">IF(I5&gt;LARGE($B5:$O5+$B$4:$O$4,2),0.01,"0")</f>
        <v>0</v>
      </c>
      <c r="Z5" s="20" t="str" cm="1">
        <f t="array" ref="Z5">IF(J5&gt;LARGE($B5:$O5+$B$4:$O$4,2),0.01,"0")</f>
        <v>0</v>
      </c>
      <c r="AA5" s="20" t="str" cm="1">
        <f t="array" ref="AA5">IF(K5&gt;LARGE($B5:$O5+$B$4:$O$4,2),0.01,"0")</f>
        <v>0</v>
      </c>
      <c r="AB5" s="20" t="str" cm="1">
        <f t="array" ref="AB5">IF(L5&gt;LARGE($B5:$O5+$B$4:$O$4,2),0.01,"0")</f>
        <v>0</v>
      </c>
      <c r="AC5" s="20" t="str" cm="1">
        <f t="array" ref="AC5">IF(M5&gt;LARGE($B5:$O5+$B$4:$O$4,2),0.01,"0")</f>
        <v>0</v>
      </c>
      <c r="AD5" s="20" t="str" cm="1">
        <f t="array" ref="AD5">IF(N5&gt;LARGE($B5:$O5+$B$4:$O$4,2),0.01,"0")</f>
        <v>0</v>
      </c>
      <c r="AE5" s="136" t="str" cm="1">
        <f t="array" ref="AE5">IF(O5&gt;LARGE($B5:$O5+$B$4:$O$4,2),0.01,"0")</f>
        <v>0</v>
      </c>
      <c r="AG5" s="285">
        <v>2</v>
      </c>
      <c r="AH5" s="74" t="b">
        <f t="shared" ref="AH5:AH23" si="3">IFERROR(IF($AG$3&gt;$AG5-1,ROUNDDOWN(LARGE(B$5:B$24,$AG5),0)),0)</f>
        <v>0</v>
      </c>
      <c r="AI5" s="74" t="b">
        <f t="shared" si="2"/>
        <v>0</v>
      </c>
      <c r="AJ5" s="74" t="b">
        <f t="shared" si="2"/>
        <v>0</v>
      </c>
      <c r="AK5" s="74" t="b">
        <f t="shared" si="2"/>
        <v>0</v>
      </c>
      <c r="AL5" s="74" t="b">
        <f t="shared" si="2"/>
        <v>0</v>
      </c>
      <c r="AM5" s="74" t="b">
        <f t="shared" si="2"/>
        <v>0</v>
      </c>
      <c r="AN5" s="74" t="b">
        <f t="shared" si="2"/>
        <v>0</v>
      </c>
      <c r="AO5" s="74" t="b">
        <f t="shared" si="2"/>
        <v>0</v>
      </c>
      <c r="AP5" s="74" t="b">
        <f t="shared" si="2"/>
        <v>0</v>
      </c>
      <c r="AQ5" s="74" t="b">
        <f t="shared" si="2"/>
        <v>0</v>
      </c>
      <c r="AR5" s="74" t="b">
        <f t="shared" si="2"/>
        <v>0</v>
      </c>
      <c r="AS5" s="74" t="b">
        <f t="shared" si="2"/>
        <v>0</v>
      </c>
      <c r="AT5" s="74" t="b">
        <f t="shared" si="2"/>
        <v>0</v>
      </c>
      <c r="AU5" s="286" t="b">
        <f t="shared" si="2"/>
        <v>0</v>
      </c>
    </row>
    <row r="6" spans="1:48" ht="18.75" x14ac:dyDescent="0.3">
      <c r="A6" s="222"/>
      <c r="B6" s="216"/>
      <c r="C6" s="209"/>
      <c r="D6" s="209"/>
      <c r="E6" s="209"/>
      <c r="F6" s="209"/>
      <c r="G6" s="209"/>
      <c r="H6" s="210"/>
      <c r="I6" s="211"/>
      <c r="J6" s="212"/>
      <c r="K6" s="212"/>
      <c r="L6" s="212"/>
      <c r="M6" s="212"/>
      <c r="N6" s="212"/>
      <c r="O6" s="320"/>
      <c r="P6" s="327" t="str">
        <f t="shared" ref="P6:P24" si="4">IF(COUNT(B6:O6)=0,"",COUNTIF(B6:O6,"&gt;-1"))</f>
        <v/>
      </c>
      <c r="Q6" s="323"/>
      <c r="R6" s="33" t="str" cm="1">
        <f t="array" ref="R6">IF(B6&gt;LARGE($B6:$O6+$B$4:$O$4,2),0.01,"0")</f>
        <v>0</v>
      </c>
      <c r="S6" s="20" t="str" cm="1">
        <f t="array" ref="S6">IF(C6&gt;LARGE($B6:$O6+$B$4:$O$4,2),0.01,"0")</f>
        <v>0</v>
      </c>
      <c r="T6" s="20" t="str" cm="1">
        <f t="array" ref="T6">IF(D6&gt;LARGE($B6:$O6+$B$4:$O$4,2),0.01,"0")</f>
        <v>0</v>
      </c>
      <c r="U6" s="20" t="str" cm="1">
        <f t="array" ref="U6">IF(E6&gt;LARGE($B6:$O6+$B$4:$O$4,2),0.01,"0")</f>
        <v>0</v>
      </c>
      <c r="V6" s="20" t="str" cm="1">
        <f t="array" ref="V6">IF(F6&gt;LARGE($B6:$O6+$B$4:$O$4,2),0.01,"0")</f>
        <v>0</v>
      </c>
      <c r="W6" s="20" t="str" cm="1">
        <f t="array" ref="W6">IF(G6&gt;LARGE($B6:$O6+$B$4:$O$4,2),0.01,"0")</f>
        <v>0</v>
      </c>
      <c r="X6" s="20" t="str" cm="1">
        <f t="array" ref="X6">IF(H6&gt;LARGE($B6:$O6+$B$4:$O$4,2),0.01,"0")</f>
        <v>0</v>
      </c>
      <c r="Y6" s="20" t="str" cm="1">
        <f t="array" ref="Y6">IF(I6&gt;LARGE($B6:$O6+$B$4:$O$4,2),0.01,"0")</f>
        <v>0</v>
      </c>
      <c r="Z6" s="20" t="str" cm="1">
        <f t="array" ref="Z6">IF(J6&gt;LARGE($B6:$O6+$B$4:$O$4,2),0.01,"0")</f>
        <v>0</v>
      </c>
      <c r="AA6" s="20" t="str" cm="1">
        <f t="array" ref="AA6">IF(K6&gt;LARGE($B6:$O6+$B$4:$O$4,2),0.01,"0")</f>
        <v>0</v>
      </c>
      <c r="AB6" s="20" t="str" cm="1">
        <f t="array" ref="AB6">IF(L6&gt;LARGE($B6:$O6+$B$4:$O$4,2),0.01,"0")</f>
        <v>0</v>
      </c>
      <c r="AC6" s="20" t="str" cm="1">
        <f t="array" ref="AC6">IF(M6&gt;LARGE($B6:$O6+$B$4:$O$4,2),0.01,"0")</f>
        <v>0</v>
      </c>
      <c r="AD6" s="20" t="str" cm="1">
        <f t="array" ref="AD6">IF(N6&gt;LARGE($B6:$O6+$B$4:$O$4,2),0.01,"0")</f>
        <v>0</v>
      </c>
      <c r="AE6" s="136" t="str" cm="1">
        <f t="array" ref="AE6">IF(O6&gt;LARGE($B6:$O6+$B$4:$O$4,2),0.01,"0")</f>
        <v>0</v>
      </c>
      <c r="AG6" s="285">
        <v>3</v>
      </c>
      <c r="AH6" s="74" t="b">
        <f t="shared" si="3"/>
        <v>0</v>
      </c>
      <c r="AI6" s="74" t="b">
        <f t="shared" si="2"/>
        <v>0</v>
      </c>
      <c r="AJ6" s="74" t="b">
        <f t="shared" si="2"/>
        <v>0</v>
      </c>
      <c r="AK6" s="74" t="b">
        <f t="shared" si="2"/>
        <v>0</v>
      </c>
      <c r="AL6" s="74" t="b">
        <f t="shared" si="2"/>
        <v>0</v>
      </c>
      <c r="AM6" s="74" t="b">
        <f t="shared" si="2"/>
        <v>0</v>
      </c>
      <c r="AN6" s="74" t="b">
        <f t="shared" si="2"/>
        <v>0</v>
      </c>
      <c r="AO6" s="74" t="b">
        <f t="shared" si="2"/>
        <v>0</v>
      </c>
      <c r="AP6" s="74" t="b">
        <f t="shared" si="2"/>
        <v>0</v>
      </c>
      <c r="AQ6" s="74" t="b">
        <f t="shared" si="2"/>
        <v>0</v>
      </c>
      <c r="AR6" s="74" t="b">
        <f t="shared" si="2"/>
        <v>0</v>
      </c>
      <c r="AS6" s="74" t="b">
        <f t="shared" si="2"/>
        <v>0</v>
      </c>
      <c r="AT6" s="74" t="b">
        <f t="shared" si="2"/>
        <v>0</v>
      </c>
      <c r="AU6" s="286" t="b">
        <f t="shared" si="2"/>
        <v>0</v>
      </c>
    </row>
    <row r="7" spans="1:48" ht="18.75" x14ac:dyDescent="0.3">
      <c r="A7" s="222"/>
      <c r="B7" s="216"/>
      <c r="C7" s="209"/>
      <c r="D7" s="209"/>
      <c r="E7" s="209"/>
      <c r="F7" s="209"/>
      <c r="G7" s="209"/>
      <c r="H7" s="210"/>
      <c r="I7" s="211"/>
      <c r="J7" s="212"/>
      <c r="K7" s="212"/>
      <c r="L7" s="212"/>
      <c r="M7" s="212"/>
      <c r="N7" s="212"/>
      <c r="O7" s="320"/>
      <c r="P7" s="327" t="str">
        <f t="shared" si="4"/>
        <v/>
      </c>
      <c r="Q7" s="323"/>
      <c r="R7" s="33" t="str" cm="1">
        <f t="array" ref="R7">IF(B7&gt;LARGE($B7:$O7+$B$4:$O$4,2),0.01,"0")</f>
        <v>0</v>
      </c>
      <c r="S7" s="20" t="str" cm="1">
        <f t="array" ref="S7">IF(C7&gt;LARGE($B7:$O7+$B$4:$O$4,2),0.01,"0")</f>
        <v>0</v>
      </c>
      <c r="T7" s="20" t="str" cm="1">
        <f t="array" ref="T7">IF(D7&gt;LARGE($B7:$O7+$B$4:$O$4,2),0.01,"0")</f>
        <v>0</v>
      </c>
      <c r="U7" s="20" t="str" cm="1">
        <f t="array" ref="U7">IF(E7&gt;LARGE($B7:$O7+$B$4:$O$4,2),0.01,"0")</f>
        <v>0</v>
      </c>
      <c r="V7" s="20" t="str" cm="1">
        <f t="array" ref="V7">IF(F7&gt;LARGE($B7:$O7+$B$4:$O$4,2),0.01,"0")</f>
        <v>0</v>
      </c>
      <c r="W7" s="20" t="str" cm="1">
        <f t="array" ref="W7">IF(G7&gt;LARGE($B7:$O7+$B$4:$O$4,2),0.01,"0")</f>
        <v>0</v>
      </c>
      <c r="X7" s="20" t="str" cm="1">
        <f t="array" ref="X7">IF(H7&gt;LARGE($B7:$O7+$B$4:$O$4,2),0.01,"0")</f>
        <v>0</v>
      </c>
      <c r="Y7" s="20" t="str" cm="1">
        <f t="array" ref="Y7">IF(I7&gt;LARGE($B7:$O7+$B$4:$O$4,2),0.01,"0")</f>
        <v>0</v>
      </c>
      <c r="Z7" s="20" t="str" cm="1">
        <f t="array" ref="Z7">IF(J7&gt;LARGE($B7:$O7+$B$4:$O$4,2),0.01,"0")</f>
        <v>0</v>
      </c>
      <c r="AA7" s="20" t="str" cm="1">
        <f t="array" ref="AA7">IF(K7&gt;LARGE($B7:$O7+$B$4:$O$4,2),0.01,"0")</f>
        <v>0</v>
      </c>
      <c r="AB7" s="20" t="str" cm="1">
        <f t="array" ref="AB7">IF(L7&gt;LARGE($B7:$O7+$B$4:$O$4,2),0.01,"0")</f>
        <v>0</v>
      </c>
      <c r="AC7" s="20" t="str" cm="1">
        <f t="array" ref="AC7">IF(M7&gt;LARGE($B7:$O7+$B$4:$O$4,2),0.01,"0")</f>
        <v>0</v>
      </c>
      <c r="AD7" s="20" t="str" cm="1">
        <f t="array" ref="AD7">IF(N7&gt;LARGE($B7:$O7+$B$4:$O$4,2),0.01,"0")</f>
        <v>0</v>
      </c>
      <c r="AE7" s="136" t="str" cm="1">
        <f t="array" ref="AE7">IF(O7&gt;LARGE($B7:$O7+$B$4:$O$4,2),0.01,"0")</f>
        <v>0</v>
      </c>
      <c r="AG7" s="285">
        <v>4</v>
      </c>
      <c r="AH7" s="74" t="b">
        <f t="shared" si="3"/>
        <v>0</v>
      </c>
      <c r="AI7" s="74" t="b">
        <f t="shared" si="2"/>
        <v>0</v>
      </c>
      <c r="AJ7" s="74" t="b">
        <f t="shared" si="2"/>
        <v>0</v>
      </c>
      <c r="AK7" s="74" t="b">
        <f t="shared" si="2"/>
        <v>0</v>
      </c>
      <c r="AL7" s="74" t="b">
        <f t="shared" si="2"/>
        <v>0</v>
      </c>
      <c r="AM7" s="74" t="b">
        <f t="shared" si="2"/>
        <v>0</v>
      </c>
      <c r="AN7" s="74" t="b">
        <f t="shared" si="2"/>
        <v>0</v>
      </c>
      <c r="AO7" s="74" t="b">
        <f t="shared" si="2"/>
        <v>0</v>
      </c>
      <c r="AP7" s="74" t="b">
        <f t="shared" si="2"/>
        <v>0</v>
      </c>
      <c r="AQ7" s="74" t="b">
        <f t="shared" si="2"/>
        <v>0</v>
      </c>
      <c r="AR7" s="74" t="b">
        <f t="shared" si="2"/>
        <v>0</v>
      </c>
      <c r="AS7" s="74" t="b">
        <f t="shared" si="2"/>
        <v>0</v>
      </c>
      <c r="AT7" s="74" t="b">
        <f t="shared" si="2"/>
        <v>0</v>
      </c>
      <c r="AU7" s="286" t="b">
        <f t="shared" si="2"/>
        <v>0</v>
      </c>
    </row>
    <row r="8" spans="1:48" ht="18.75" x14ac:dyDescent="0.3">
      <c r="A8" s="222"/>
      <c r="B8" s="216"/>
      <c r="C8" s="209"/>
      <c r="D8" s="209"/>
      <c r="E8" s="209"/>
      <c r="F8" s="209"/>
      <c r="G8" s="209"/>
      <c r="H8" s="210"/>
      <c r="I8" s="211"/>
      <c r="J8" s="212"/>
      <c r="K8" s="212"/>
      <c r="L8" s="212"/>
      <c r="M8" s="212"/>
      <c r="N8" s="212"/>
      <c r="O8" s="320"/>
      <c r="P8" s="327" t="str">
        <f t="shared" si="4"/>
        <v/>
      </c>
      <c r="Q8" s="323"/>
      <c r="R8" s="33" t="str" cm="1">
        <f t="array" ref="R8">IF(B8&gt;LARGE($B8:$O8+$B$4:$O$4,2),0.01,"0")</f>
        <v>0</v>
      </c>
      <c r="S8" s="20" t="str" cm="1">
        <f t="array" ref="S8">IF(C8&gt;LARGE($B8:$O8+$B$4:$O$4,2),0.01,"0")</f>
        <v>0</v>
      </c>
      <c r="T8" s="20" t="str" cm="1">
        <f t="array" ref="T8">IF(D8&gt;LARGE($B8:$O8+$B$4:$O$4,2),0.01,"0")</f>
        <v>0</v>
      </c>
      <c r="U8" s="20" t="str" cm="1">
        <f t="array" ref="U8">IF(E8&gt;LARGE($B8:$O8+$B$4:$O$4,2),0.01,"0")</f>
        <v>0</v>
      </c>
      <c r="V8" s="20" t="str" cm="1">
        <f t="array" ref="V8">IF(F8&gt;LARGE($B8:$O8+$B$4:$O$4,2),0.01,"0")</f>
        <v>0</v>
      </c>
      <c r="W8" s="20" t="str" cm="1">
        <f t="array" ref="W8">IF(G8&gt;LARGE($B8:$O8+$B$4:$O$4,2),0.01,"0")</f>
        <v>0</v>
      </c>
      <c r="X8" s="20" t="str" cm="1">
        <f t="array" ref="X8">IF(H8&gt;LARGE($B8:$O8+$B$4:$O$4,2),0.01,"0")</f>
        <v>0</v>
      </c>
      <c r="Y8" s="20" t="str" cm="1">
        <f t="array" ref="Y8">IF(I8&gt;LARGE($B8:$O8+$B$4:$O$4,2),0.01,"0")</f>
        <v>0</v>
      </c>
      <c r="Z8" s="20" t="str" cm="1">
        <f t="array" ref="Z8">IF(J8&gt;LARGE($B8:$O8+$B$4:$O$4,2),0.01,"0")</f>
        <v>0</v>
      </c>
      <c r="AA8" s="20" t="str" cm="1">
        <f t="array" ref="AA8">IF(K8&gt;LARGE($B8:$O8+$B$4:$O$4,2),0.01,"0")</f>
        <v>0</v>
      </c>
      <c r="AB8" s="20" t="str" cm="1">
        <f t="array" ref="AB8">IF(L8&gt;LARGE($B8:$O8+$B$4:$O$4,2),0.01,"0")</f>
        <v>0</v>
      </c>
      <c r="AC8" s="20" t="str" cm="1">
        <f t="array" ref="AC8">IF(M8&gt;LARGE($B8:$O8+$B$4:$O$4,2),0.01,"0")</f>
        <v>0</v>
      </c>
      <c r="AD8" s="20" t="str" cm="1">
        <f t="array" ref="AD8">IF(N8&gt;LARGE($B8:$O8+$B$4:$O$4,2),0.01,"0")</f>
        <v>0</v>
      </c>
      <c r="AE8" s="136" t="str" cm="1">
        <f t="array" ref="AE8">IF(O8&gt;LARGE($B8:$O8+$B$4:$O$4,2),0.01,"0")</f>
        <v>0</v>
      </c>
      <c r="AG8" s="285">
        <v>5</v>
      </c>
      <c r="AH8" s="74" t="b">
        <f t="shared" si="3"/>
        <v>0</v>
      </c>
      <c r="AI8" s="74" t="b">
        <f t="shared" si="2"/>
        <v>0</v>
      </c>
      <c r="AJ8" s="74" t="b">
        <f t="shared" si="2"/>
        <v>0</v>
      </c>
      <c r="AK8" s="74" t="b">
        <f t="shared" si="2"/>
        <v>0</v>
      </c>
      <c r="AL8" s="74" t="b">
        <f t="shared" si="2"/>
        <v>0</v>
      </c>
      <c r="AM8" s="74" t="b">
        <f t="shared" si="2"/>
        <v>0</v>
      </c>
      <c r="AN8" s="74" t="b">
        <f t="shared" si="2"/>
        <v>0</v>
      </c>
      <c r="AO8" s="74" t="b">
        <f t="shared" si="2"/>
        <v>0</v>
      </c>
      <c r="AP8" s="74" t="b">
        <f t="shared" si="2"/>
        <v>0</v>
      </c>
      <c r="AQ8" s="74" t="b">
        <f t="shared" si="2"/>
        <v>0</v>
      </c>
      <c r="AR8" s="74" t="b">
        <f t="shared" si="2"/>
        <v>0</v>
      </c>
      <c r="AS8" s="74" t="b">
        <f t="shared" si="2"/>
        <v>0</v>
      </c>
      <c r="AT8" s="74" t="b">
        <f t="shared" si="2"/>
        <v>0</v>
      </c>
      <c r="AU8" s="286" t="b">
        <f t="shared" si="2"/>
        <v>0</v>
      </c>
    </row>
    <row r="9" spans="1:48" ht="18.75" x14ac:dyDescent="0.3">
      <c r="A9" s="222"/>
      <c r="B9" s="216"/>
      <c r="C9" s="209"/>
      <c r="D9" s="209"/>
      <c r="E9" s="209"/>
      <c r="F9" s="209"/>
      <c r="G9" s="209"/>
      <c r="H9" s="210"/>
      <c r="I9" s="211"/>
      <c r="J9" s="212"/>
      <c r="K9" s="212"/>
      <c r="L9" s="212"/>
      <c r="M9" s="212"/>
      <c r="N9" s="212"/>
      <c r="O9" s="320"/>
      <c r="P9" s="327" t="str">
        <f t="shared" si="4"/>
        <v/>
      </c>
      <c r="Q9" s="323"/>
      <c r="R9" s="33" t="str" cm="1">
        <f t="array" ref="R9">IF(B9&gt;LARGE($B9:$O9+$B$4:$O$4,2),0.01,"0")</f>
        <v>0</v>
      </c>
      <c r="S9" s="20" t="str" cm="1">
        <f t="array" ref="S9">IF(C9&gt;LARGE($B9:$O9+$B$4:$O$4,2),0.01,"0")</f>
        <v>0</v>
      </c>
      <c r="T9" s="20" t="str" cm="1">
        <f t="array" ref="T9">IF(D9&gt;LARGE($B9:$O9+$B$4:$O$4,2),0.01,"0")</f>
        <v>0</v>
      </c>
      <c r="U9" s="20" t="str" cm="1">
        <f t="array" ref="U9">IF(E9&gt;LARGE($B9:$O9+$B$4:$O$4,2),0.01,"0")</f>
        <v>0</v>
      </c>
      <c r="V9" s="20" t="str" cm="1">
        <f t="array" ref="V9">IF(F9&gt;LARGE($B9:$O9+$B$4:$O$4,2),0.01,"0")</f>
        <v>0</v>
      </c>
      <c r="W9" s="20" t="str" cm="1">
        <f t="array" ref="W9">IF(G9&gt;LARGE($B9:$O9+$B$4:$O$4,2),0.01,"0")</f>
        <v>0</v>
      </c>
      <c r="X9" s="20" t="str" cm="1">
        <f t="array" ref="X9">IF(H9&gt;LARGE($B9:$O9+$B$4:$O$4,2),0.01,"0")</f>
        <v>0</v>
      </c>
      <c r="Y9" s="20" t="str" cm="1">
        <f t="array" ref="Y9">IF(I9&gt;LARGE($B9:$O9+$B$4:$O$4,2),0.01,"0")</f>
        <v>0</v>
      </c>
      <c r="Z9" s="20" t="str" cm="1">
        <f t="array" ref="Z9">IF(J9&gt;LARGE($B9:$O9+$B$4:$O$4,2),0.01,"0")</f>
        <v>0</v>
      </c>
      <c r="AA9" s="20" t="str" cm="1">
        <f t="array" ref="AA9">IF(K9&gt;LARGE($B9:$O9+$B$4:$O$4,2),0.01,"0")</f>
        <v>0</v>
      </c>
      <c r="AB9" s="20" t="str" cm="1">
        <f t="array" ref="AB9">IF(L9&gt;LARGE($B9:$O9+$B$4:$O$4,2),0.01,"0")</f>
        <v>0</v>
      </c>
      <c r="AC9" s="20" t="str" cm="1">
        <f t="array" ref="AC9">IF(M9&gt;LARGE($B9:$O9+$B$4:$O$4,2),0.01,"0")</f>
        <v>0</v>
      </c>
      <c r="AD9" s="20" t="str" cm="1">
        <f t="array" ref="AD9">IF(N9&gt;LARGE($B9:$O9+$B$4:$O$4,2),0.01,"0")</f>
        <v>0</v>
      </c>
      <c r="AE9" s="136" t="str" cm="1">
        <f t="array" ref="AE9">IF(O9&gt;LARGE($B9:$O9+$B$4:$O$4,2),0.01,"0")</f>
        <v>0</v>
      </c>
      <c r="AG9" s="285">
        <v>6</v>
      </c>
      <c r="AH9" s="74" t="b">
        <f t="shared" si="3"/>
        <v>0</v>
      </c>
      <c r="AI9" s="74" t="b">
        <f t="shared" si="2"/>
        <v>0</v>
      </c>
      <c r="AJ9" s="74" t="b">
        <f t="shared" si="2"/>
        <v>0</v>
      </c>
      <c r="AK9" s="74" t="b">
        <f t="shared" si="2"/>
        <v>0</v>
      </c>
      <c r="AL9" s="74" t="b">
        <f t="shared" si="2"/>
        <v>0</v>
      </c>
      <c r="AM9" s="74" t="b">
        <f t="shared" si="2"/>
        <v>0</v>
      </c>
      <c r="AN9" s="74" t="b">
        <f t="shared" si="2"/>
        <v>0</v>
      </c>
      <c r="AO9" s="74" t="b">
        <f t="shared" si="2"/>
        <v>0</v>
      </c>
      <c r="AP9" s="74" t="b">
        <f t="shared" si="2"/>
        <v>0</v>
      </c>
      <c r="AQ9" s="74" t="b">
        <f t="shared" si="2"/>
        <v>0</v>
      </c>
      <c r="AR9" s="74" t="b">
        <f t="shared" si="2"/>
        <v>0</v>
      </c>
      <c r="AS9" s="74" t="b">
        <f t="shared" si="2"/>
        <v>0</v>
      </c>
      <c r="AT9" s="74" t="b">
        <f t="shared" si="2"/>
        <v>0</v>
      </c>
      <c r="AU9" s="286" t="b">
        <f t="shared" si="2"/>
        <v>0</v>
      </c>
    </row>
    <row r="10" spans="1:48" ht="18.75" x14ac:dyDescent="0.3">
      <c r="A10" s="222"/>
      <c r="B10" s="216"/>
      <c r="C10" s="209"/>
      <c r="D10" s="209"/>
      <c r="E10" s="209"/>
      <c r="F10" s="209"/>
      <c r="G10" s="209"/>
      <c r="H10" s="210"/>
      <c r="I10" s="211"/>
      <c r="J10" s="212"/>
      <c r="K10" s="212"/>
      <c r="L10" s="212"/>
      <c r="M10" s="212"/>
      <c r="N10" s="212"/>
      <c r="O10" s="320"/>
      <c r="P10" s="327" t="str">
        <f t="shared" si="4"/>
        <v/>
      </c>
      <c r="Q10" s="323"/>
      <c r="R10" s="33" t="str" cm="1">
        <f t="array" ref="R10">IF(B10&gt;LARGE($B10:$O10+$B$4:$O$4,2),0.01,"0")</f>
        <v>0</v>
      </c>
      <c r="S10" s="20" t="str" cm="1">
        <f t="array" ref="S10">IF(C10&gt;LARGE($B10:$O10+$B$4:$O$4,2),0.01,"0")</f>
        <v>0</v>
      </c>
      <c r="T10" s="20" t="str" cm="1">
        <f t="array" ref="T10">IF(D10&gt;LARGE($B10:$O10+$B$4:$O$4,2),0.01,"0")</f>
        <v>0</v>
      </c>
      <c r="U10" s="20" t="str" cm="1">
        <f t="array" ref="U10">IF(E10&gt;LARGE($B10:$O10+$B$4:$O$4,2),0.01,"0")</f>
        <v>0</v>
      </c>
      <c r="V10" s="20" t="str" cm="1">
        <f t="array" ref="V10">IF(F10&gt;LARGE($B10:$O10+$B$4:$O$4,2),0.01,"0")</f>
        <v>0</v>
      </c>
      <c r="W10" s="20" t="str" cm="1">
        <f t="array" ref="W10">IF(G10&gt;LARGE($B10:$O10+$B$4:$O$4,2),0.01,"0")</f>
        <v>0</v>
      </c>
      <c r="X10" s="20" t="str" cm="1">
        <f t="array" ref="X10">IF(H10&gt;LARGE($B10:$O10+$B$4:$O$4,2),0.01,"0")</f>
        <v>0</v>
      </c>
      <c r="Y10" s="20" t="str" cm="1">
        <f t="array" ref="Y10">IF(I10&gt;LARGE($B10:$O10+$B$4:$O$4,2),0.01,"0")</f>
        <v>0</v>
      </c>
      <c r="Z10" s="20" t="str" cm="1">
        <f t="array" ref="Z10">IF(J10&gt;LARGE($B10:$O10+$B$4:$O$4,2),0.01,"0")</f>
        <v>0</v>
      </c>
      <c r="AA10" s="20" t="str" cm="1">
        <f t="array" ref="AA10">IF(K10&gt;LARGE($B10:$O10+$B$4:$O$4,2),0.01,"0")</f>
        <v>0</v>
      </c>
      <c r="AB10" s="20" t="str" cm="1">
        <f t="array" ref="AB10">IF(L10&gt;LARGE($B10:$O10+$B$4:$O$4,2),0.01,"0")</f>
        <v>0</v>
      </c>
      <c r="AC10" s="20" t="str" cm="1">
        <f t="array" ref="AC10">IF(M10&gt;LARGE($B10:$O10+$B$4:$O$4,2),0.01,"0")</f>
        <v>0</v>
      </c>
      <c r="AD10" s="20" t="str" cm="1">
        <f t="array" ref="AD10">IF(N10&gt;LARGE($B10:$O10+$B$4:$O$4,2),0.01,"0")</f>
        <v>0</v>
      </c>
      <c r="AE10" s="136" t="str" cm="1">
        <f t="array" ref="AE10">IF(O10&gt;LARGE($B10:$O10+$B$4:$O$4,2),0.01,"0")</f>
        <v>0</v>
      </c>
      <c r="AG10" s="285">
        <v>7</v>
      </c>
      <c r="AH10" s="74" t="b">
        <f t="shared" si="3"/>
        <v>0</v>
      </c>
      <c r="AI10" s="74" t="b">
        <f t="shared" si="2"/>
        <v>0</v>
      </c>
      <c r="AJ10" s="74" t="b">
        <f t="shared" si="2"/>
        <v>0</v>
      </c>
      <c r="AK10" s="74" t="b">
        <f t="shared" si="2"/>
        <v>0</v>
      </c>
      <c r="AL10" s="74" t="b">
        <f t="shared" si="2"/>
        <v>0</v>
      </c>
      <c r="AM10" s="74" t="b">
        <f t="shared" si="2"/>
        <v>0</v>
      </c>
      <c r="AN10" s="74" t="b">
        <f t="shared" si="2"/>
        <v>0</v>
      </c>
      <c r="AO10" s="74" t="b">
        <f t="shared" si="2"/>
        <v>0</v>
      </c>
      <c r="AP10" s="74" t="b">
        <f t="shared" si="2"/>
        <v>0</v>
      </c>
      <c r="AQ10" s="74" t="b">
        <f t="shared" si="2"/>
        <v>0</v>
      </c>
      <c r="AR10" s="74" t="b">
        <f t="shared" si="2"/>
        <v>0</v>
      </c>
      <c r="AS10" s="74" t="b">
        <f t="shared" si="2"/>
        <v>0</v>
      </c>
      <c r="AT10" s="74" t="b">
        <f t="shared" si="2"/>
        <v>0</v>
      </c>
      <c r="AU10" s="286" t="b">
        <f t="shared" si="2"/>
        <v>0</v>
      </c>
    </row>
    <row r="11" spans="1:48" ht="18.75" x14ac:dyDescent="0.3">
      <c r="A11" s="222"/>
      <c r="B11" s="216"/>
      <c r="C11" s="209"/>
      <c r="D11" s="209"/>
      <c r="E11" s="209"/>
      <c r="F11" s="209"/>
      <c r="G11" s="209"/>
      <c r="H11" s="210"/>
      <c r="I11" s="211"/>
      <c r="J11" s="212"/>
      <c r="K11" s="212"/>
      <c r="L11" s="212"/>
      <c r="M11" s="212"/>
      <c r="N11" s="212"/>
      <c r="O11" s="320"/>
      <c r="P11" s="327" t="str">
        <f t="shared" si="4"/>
        <v/>
      </c>
      <c r="Q11" s="323"/>
      <c r="R11" s="33" t="str" cm="1">
        <f t="array" ref="R11">IF(B11&gt;LARGE($B11:$O11+$B$4:$O$4,2),0.01,"0")</f>
        <v>0</v>
      </c>
      <c r="S11" s="20" t="str" cm="1">
        <f t="array" ref="S11">IF(C11&gt;LARGE($B11:$O11+$B$4:$O$4,2),0.01,"0")</f>
        <v>0</v>
      </c>
      <c r="T11" s="20" t="str" cm="1">
        <f t="array" ref="T11">IF(D11&gt;LARGE($B11:$O11+$B$4:$O$4,2),0.01,"0")</f>
        <v>0</v>
      </c>
      <c r="U11" s="20" t="str" cm="1">
        <f t="array" ref="U11">IF(E11&gt;LARGE($B11:$O11+$B$4:$O$4,2),0.01,"0")</f>
        <v>0</v>
      </c>
      <c r="V11" s="20" t="str" cm="1">
        <f t="array" ref="V11">IF(F11&gt;LARGE($B11:$O11+$B$4:$O$4,2),0.01,"0")</f>
        <v>0</v>
      </c>
      <c r="W11" s="20" t="str" cm="1">
        <f t="array" ref="W11">IF(G11&gt;LARGE($B11:$O11+$B$4:$O$4,2),0.01,"0")</f>
        <v>0</v>
      </c>
      <c r="X11" s="20" t="str" cm="1">
        <f t="array" ref="X11">IF(H11&gt;LARGE($B11:$O11+$B$4:$O$4,2),0.01,"0")</f>
        <v>0</v>
      </c>
      <c r="Y11" s="20" t="str" cm="1">
        <f t="array" ref="Y11">IF(I11&gt;LARGE($B11:$O11+$B$4:$O$4,2),0.01,"0")</f>
        <v>0</v>
      </c>
      <c r="Z11" s="20" t="str" cm="1">
        <f t="array" ref="Z11">IF(J11&gt;LARGE($B11:$O11+$B$4:$O$4,2),0.01,"0")</f>
        <v>0</v>
      </c>
      <c r="AA11" s="20" t="str" cm="1">
        <f t="array" ref="AA11">IF(K11&gt;LARGE($B11:$O11+$B$4:$O$4,2),0.01,"0")</f>
        <v>0</v>
      </c>
      <c r="AB11" s="20" t="str" cm="1">
        <f t="array" ref="AB11">IF(L11&gt;LARGE($B11:$O11+$B$4:$O$4,2),0.01,"0")</f>
        <v>0</v>
      </c>
      <c r="AC11" s="20" t="str" cm="1">
        <f t="array" ref="AC11">IF(M11&gt;LARGE($B11:$O11+$B$4:$O$4,2),0.01,"0")</f>
        <v>0</v>
      </c>
      <c r="AD11" s="20" t="str" cm="1">
        <f t="array" ref="AD11">IF(N11&gt;LARGE($B11:$O11+$B$4:$O$4,2),0.01,"0")</f>
        <v>0</v>
      </c>
      <c r="AE11" s="136" t="str" cm="1">
        <f t="array" ref="AE11">IF(O11&gt;LARGE($B11:$O11+$B$4:$O$4,2),0.01,"0")</f>
        <v>0</v>
      </c>
      <c r="AG11" s="285">
        <v>8</v>
      </c>
      <c r="AH11" s="74" t="b">
        <f t="shared" si="3"/>
        <v>0</v>
      </c>
      <c r="AI11" s="74" t="b">
        <f t="shared" si="2"/>
        <v>0</v>
      </c>
      <c r="AJ11" s="74" t="b">
        <f t="shared" si="2"/>
        <v>0</v>
      </c>
      <c r="AK11" s="74" t="b">
        <f t="shared" si="2"/>
        <v>0</v>
      </c>
      <c r="AL11" s="74" t="b">
        <f t="shared" si="2"/>
        <v>0</v>
      </c>
      <c r="AM11" s="74" t="b">
        <f t="shared" si="2"/>
        <v>0</v>
      </c>
      <c r="AN11" s="74" t="b">
        <f t="shared" si="2"/>
        <v>0</v>
      </c>
      <c r="AO11" s="74" t="b">
        <f t="shared" si="2"/>
        <v>0</v>
      </c>
      <c r="AP11" s="74" t="b">
        <f t="shared" si="2"/>
        <v>0</v>
      </c>
      <c r="AQ11" s="74" t="b">
        <f t="shared" si="2"/>
        <v>0</v>
      </c>
      <c r="AR11" s="74" t="b">
        <f t="shared" si="2"/>
        <v>0</v>
      </c>
      <c r="AS11" s="74" t="b">
        <f t="shared" si="2"/>
        <v>0</v>
      </c>
      <c r="AT11" s="74" t="b">
        <f t="shared" si="2"/>
        <v>0</v>
      </c>
      <c r="AU11" s="286" t="b">
        <f t="shared" si="2"/>
        <v>0</v>
      </c>
    </row>
    <row r="12" spans="1:48" ht="18.75" x14ac:dyDescent="0.3">
      <c r="A12" s="222"/>
      <c r="B12" s="216"/>
      <c r="C12" s="209"/>
      <c r="D12" s="209"/>
      <c r="E12" s="209"/>
      <c r="F12" s="209"/>
      <c r="G12" s="209"/>
      <c r="H12" s="210"/>
      <c r="I12" s="211"/>
      <c r="J12" s="212"/>
      <c r="K12" s="212"/>
      <c r="L12" s="212"/>
      <c r="M12" s="212"/>
      <c r="N12" s="212"/>
      <c r="O12" s="320"/>
      <c r="P12" s="327" t="str">
        <f t="shared" si="4"/>
        <v/>
      </c>
      <c r="Q12" s="323"/>
      <c r="R12" s="33" t="str" cm="1">
        <f t="array" ref="R12">IF(B12&gt;LARGE($B12:$O12+$B$4:$O$4,2),0.01,"0")</f>
        <v>0</v>
      </c>
      <c r="S12" s="20" t="str" cm="1">
        <f t="array" ref="S12">IF(C12&gt;LARGE($B12:$O12+$B$4:$O$4,2),0.01,"0")</f>
        <v>0</v>
      </c>
      <c r="T12" s="20" t="str" cm="1">
        <f t="array" ref="T12">IF(D12&gt;LARGE($B12:$O12+$B$4:$O$4,2),0.01,"0")</f>
        <v>0</v>
      </c>
      <c r="U12" s="20" t="str" cm="1">
        <f t="array" ref="U12">IF(E12&gt;LARGE($B12:$O12+$B$4:$O$4,2),0.01,"0")</f>
        <v>0</v>
      </c>
      <c r="V12" s="20" t="str" cm="1">
        <f t="array" ref="V12">IF(F12&gt;LARGE($B12:$O12+$B$4:$O$4,2),0.01,"0")</f>
        <v>0</v>
      </c>
      <c r="W12" s="20" t="str" cm="1">
        <f t="array" ref="W12">IF(G12&gt;LARGE($B12:$O12+$B$4:$O$4,2),0.01,"0")</f>
        <v>0</v>
      </c>
      <c r="X12" s="20" t="str" cm="1">
        <f t="array" ref="X12">IF(H12&gt;LARGE($B12:$O12+$B$4:$O$4,2),0.01,"0")</f>
        <v>0</v>
      </c>
      <c r="Y12" s="20" t="str" cm="1">
        <f t="array" ref="Y12">IF(I12&gt;LARGE($B12:$O12+$B$4:$O$4,2),0.01,"0")</f>
        <v>0</v>
      </c>
      <c r="Z12" s="20" t="str" cm="1">
        <f t="array" ref="Z12">IF(J12&gt;LARGE($B12:$O12+$B$4:$O$4,2),0.01,"0")</f>
        <v>0</v>
      </c>
      <c r="AA12" s="20" t="str" cm="1">
        <f t="array" ref="AA12">IF(K12&gt;LARGE($B12:$O12+$B$4:$O$4,2),0.01,"0")</f>
        <v>0</v>
      </c>
      <c r="AB12" s="20" t="str" cm="1">
        <f t="array" ref="AB12">IF(L12&gt;LARGE($B12:$O12+$B$4:$O$4,2),0.01,"0")</f>
        <v>0</v>
      </c>
      <c r="AC12" s="20" t="str" cm="1">
        <f t="array" ref="AC12">IF(M12&gt;LARGE($B12:$O12+$B$4:$O$4,2),0.01,"0")</f>
        <v>0</v>
      </c>
      <c r="AD12" s="20" t="str" cm="1">
        <f t="array" ref="AD12">IF(N12&gt;LARGE($B12:$O12+$B$4:$O$4,2),0.01,"0")</f>
        <v>0</v>
      </c>
      <c r="AE12" s="136" t="str" cm="1">
        <f t="array" ref="AE12">IF(O12&gt;LARGE($B12:$O12+$B$4:$O$4,2),0.01,"0")</f>
        <v>0</v>
      </c>
      <c r="AG12" s="285">
        <v>9</v>
      </c>
      <c r="AH12" s="74" t="b">
        <f t="shared" si="3"/>
        <v>0</v>
      </c>
      <c r="AI12" s="74" t="b">
        <f t="shared" si="2"/>
        <v>0</v>
      </c>
      <c r="AJ12" s="74" t="b">
        <f t="shared" si="2"/>
        <v>0</v>
      </c>
      <c r="AK12" s="74" t="b">
        <f t="shared" si="2"/>
        <v>0</v>
      </c>
      <c r="AL12" s="74" t="b">
        <f t="shared" si="2"/>
        <v>0</v>
      </c>
      <c r="AM12" s="74" t="b">
        <f t="shared" si="2"/>
        <v>0</v>
      </c>
      <c r="AN12" s="74" t="b">
        <f t="shared" si="2"/>
        <v>0</v>
      </c>
      <c r="AO12" s="74" t="b">
        <f t="shared" si="2"/>
        <v>0</v>
      </c>
      <c r="AP12" s="74" t="b">
        <f t="shared" si="2"/>
        <v>0</v>
      </c>
      <c r="AQ12" s="74" t="b">
        <f t="shared" si="2"/>
        <v>0</v>
      </c>
      <c r="AR12" s="74" t="b">
        <f t="shared" si="2"/>
        <v>0</v>
      </c>
      <c r="AS12" s="74" t="b">
        <f t="shared" si="2"/>
        <v>0</v>
      </c>
      <c r="AT12" s="74" t="b">
        <f t="shared" si="2"/>
        <v>0</v>
      </c>
      <c r="AU12" s="286" t="b">
        <f t="shared" si="2"/>
        <v>0</v>
      </c>
    </row>
    <row r="13" spans="1:48" ht="18.75" x14ac:dyDescent="0.3">
      <c r="A13" s="222"/>
      <c r="B13" s="216"/>
      <c r="C13" s="209"/>
      <c r="D13" s="209"/>
      <c r="E13" s="209"/>
      <c r="F13" s="209"/>
      <c r="G13" s="209"/>
      <c r="H13" s="210"/>
      <c r="I13" s="211"/>
      <c r="J13" s="212"/>
      <c r="K13" s="212"/>
      <c r="L13" s="212"/>
      <c r="M13" s="212"/>
      <c r="N13" s="212"/>
      <c r="O13" s="320"/>
      <c r="P13" s="327" t="str">
        <f t="shared" si="4"/>
        <v/>
      </c>
      <c r="Q13" s="323"/>
      <c r="R13" s="33" t="str" cm="1">
        <f t="array" ref="R13">IF(B13&gt;LARGE($B13:$O13+$B$4:$O$4,2),0.01,"0")</f>
        <v>0</v>
      </c>
      <c r="S13" s="20" t="str" cm="1">
        <f t="array" ref="S13">IF(C13&gt;LARGE($B13:$O13+$B$4:$O$4,2),0.01,"0")</f>
        <v>0</v>
      </c>
      <c r="T13" s="20" t="str" cm="1">
        <f t="array" ref="T13">IF(D13&gt;LARGE($B13:$O13+$B$4:$O$4,2),0.01,"0")</f>
        <v>0</v>
      </c>
      <c r="U13" s="20" t="str" cm="1">
        <f t="array" ref="U13">IF(E13&gt;LARGE($B13:$O13+$B$4:$O$4,2),0.01,"0")</f>
        <v>0</v>
      </c>
      <c r="V13" s="20" t="str" cm="1">
        <f t="array" ref="V13">IF(F13&gt;LARGE($B13:$O13+$B$4:$O$4,2),0.01,"0")</f>
        <v>0</v>
      </c>
      <c r="W13" s="20" t="str" cm="1">
        <f t="array" ref="W13">IF(G13&gt;LARGE($B13:$O13+$B$4:$O$4,2),0.01,"0")</f>
        <v>0</v>
      </c>
      <c r="X13" s="20" t="str" cm="1">
        <f t="array" ref="X13">IF(H13&gt;LARGE($B13:$O13+$B$4:$O$4,2),0.01,"0")</f>
        <v>0</v>
      </c>
      <c r="Y13" s="20" t="str" cm="1">
        <f t="array" ref="Y13">IF(I13&gt;LARGE($B13:$O13+$B$4:$O$4,2),0.01,"0")</f>
        <v>0</v>
      </c>
      <c r="Z13" s="20" t="str" cm="1">
        <f t="array" ref="Z13">IF(J13&gt;LARGE($B13:$O13+$B$4:$O$4,2),0.01,"0")</f>
        <v>0</v>
      </c>
      <c r="AA13" s="20" t="str" cm="1">
        <f t="array" ref="AA13">IF(K13&gt;LARGE($B13:$O13+$B$4:$O$4,2),0.01,"0")</f>
        <v>0</v>
      </c>
      <c r="AB13" s="20" t="str" cm="1">
        <f t="array" ref="AB13">IF(L13&gt;LARGE($B13:$O13+$B$4:$O$4,2),0.01,"0")</f>
        <v>0</v>
      </c>
      <c r="AC13" s="20" t="str" cm="1">
        <f t="array" ref="AC13">IF(M13&gt;LARGE($B13:$O13+$B$4:$O$4,2),0.01,"0")</f>
        <v>0</v>
      </c>
      <c r="AD13" s="20" t="str" cm="1">
        <f t="array" ref="AD13">IF(N13&gt;LARGE($B13:$O13+$B$4:$O$4,2),0.01,"0")</f>
        <v>0</v>
      </c>
      <c r="AE13" s="136" t="str" cm="1">
        <f t="array" ref="AE13">IF(O13&gt;LARGE($B13:$O13+$B$4:$O$4,2),0.01,"0")</f>
        <v>0</v>
      </c>
      <c r="AG13" s="285">
        <v>10</v>
      </c>
      <c r="AH13" s="74" t="b">
        <f t="shared" si="3"/>
        <v>0</v>
      </c>
      <c r="AI13" s="74" t="b">
        <f t="shared" si="2"/>
        <v>0</v>
      </c>
      <c r="AJ13" s="74" t="b">
        <f t="shared" si="2"/>
        <v>0</v>
      </c>
      <c r="AK13" s="74" t="b">
        <f t="shared" si="2"/>
        <v>0</v>
      </c>
      <c r="AL13" s="74" t="b">
        <f t="shared" si="2"/>
        <v>0</v>
      </c>
      <c r="AM13" s="74" t="b">
        <f t="shared" si="2"/>
        <v>0</v>
      </c>
      <c r="AN13" s="74" t="b">
        <f t="shared" si="2"/>
        <v>0</v>
      </c>
      <c r="AO13" s="74" t="b">
        <f t="shared" si="2"/>
        <v>0</v>
      </c>
      <c r="AP13" s="74" t="b">
        <f t="shared" si="2"/>
        <v>0</v>
      </c>
      <c r="AQ13" s="74" t="b">
        <f t="shared" si="2"/>
        <v>0</v>
      </c>
      <c r="AR13" s="74" t="b">
        <f t="shared" si="2"/>
        <v>0</v>
      </c>
      <c r="AS13" s="74" t="b">
        <f t="shared" si="2"/>
        <v>0</v>
      </c>
      <c r="AT13" s="74" t="b">
        <f t="shared" si="2"/>
        <v>0</v>
      </c>
      <c r="AU13" s="286" t="b">
        <f t="shared" si="2"/>
        <v>0</v>
      </c>
    </row>
    <row r="14" spans="1:48" ht="18.75" x14ac:dyDescent="0.3">
      <c r="A14" s="222"/>
      <c r="B14" s="216"/>
      <c r="C14" s="209"/>
      <c r="D14" s="209"/>
      <c r="E14" s="209"/>
      <c r="F14" s="209"/>
      <c r="G14" s="209"/>
      <c r="H14" s="210"/>
      <c r="I14" s="211"/>
      <c r="J14" s="212"/>
      <c r="K14" s="212"/>
      <c r="L14" s="212"/>
      <c r="M14" s="212"/>
      <c r="N14" s="212"/>
      <c r="O14" s="320"/>
      <c r="P14" s="327" t="str">
        <f t="shared" si="4"/>
        <v/>
      </c>
      <c r="Q14" s="323"/>
      <c r="R14" s="33" t="str" cm="1">
        <f t="array" ref="R14">IF(B14&gt;LARGE($B14:$O14+$B$4:$O$4,2),0.01,"0")</f>
        <v>0</v>
      </c>
      <c r="S14" s="20" t="str" cm="1">
        <f t="array" ref="S14">IF(C14&gt;LARGE($B14:$O14+$B$4:$O$4,2),0.01,"0")</f>
        <v>0</v>
      </c>
      <c r="T14" s="20" t="str" cm="1">
        <f t="array" ref="T14">IF(D14&gt;LARGE($B14:$O14+$B$4:$O$4,2),0.01,"0")</f>
        <v>0</v>
      </c>
      <c r="U14" s="20" t="str" cm="1">
        <f t="array" ref="U14">IF(E14&gt;LARGE($B14:$O14+$B$4:$O$4,2),0.01,"0")</f>
        <v>0</v>
      </c>
      <c r="V14" s="20" t="str" cm="1">
        <f t="array" ref="V14">IF(F14&gt;LARGE($B14:$O14+$B$4:$O$4,2),0.01,"0")</f>
        <v>0</v>
      </c>
      <c r="W14" s="20" t="str" cm="1">
        <f t="array" ref="W14">IF(G14&gt;LARGE($B14:$O14+$B$4:$O$4,2),0.01,"0")</f>
        <v>0</v>
      </c>
      <c r="X14" s="20" t="str" cm="1">
        <f t="array" ref="X14">IF(H14&gt;LARGE($B14:$O14+$B$4:$O$4,2),0.01,"0")</f>
        <v>0</v>
      </c>
      <c r="Y14" s="20" t="str" cm="1">
        <f t="array" ref="Y14">IF(I14&gt;LARGE($B14:$O14+$B$4:$O$4,2),0.01,"0")</f>
        <v>0</v>
      </c>
      <c r="Z14" s="20" t="str" cm="1">
        <f t="array" ref="Z14">IF(J14&gt;LARGE($B14:$O14+$B$4:$O$4,2),0.01,"0")</f>
        <v>0</v>
      </c>
      <c r="AA14" s="20" t="str" cm="1">
        <f t="array" ref="AA14">IF(K14&gt;LARGE($B14:$O14+$B$4:$O$4,2),0.01,"0")</f>
        <v>0</v>
      </c>
      <c r="AB14" s="20" t="str" cm="1">
        <f t="array" ref="AB14">IF(L14&gt;LARGE($B14:$O14+$B$4:$O$4,2),0.01,"0")</f>
        <v>0</v>
      </c>
      <c r="AC14" s="20" t="str" cm="1">
        <f t="array" ref="AC14">IF(M14&gt;LARGE($B14:$O14+$B$4:$O$4,2),0.01,"0")</f>
        <v>0</v>
      </c>
      <c r="AD14" s="20" t="str" cm="1">
        <f t="array" ref="AD14">IF(N14&gt;LARGE($B14:$O14+$B$4:$O$4,2),0.01,"0")</f>
        <v>0</v>
      </c>
      <c r="AE14" s="136" t="str" cm="1">
        <f t="array" ref="AE14">IF(O14&gt;LARGE($B14:$O14+$B$4:$O$4,2),0.01,"0")</f>
        <v>0</v>
      </c>
      <c r="AG14" s="285">
        <v>11</v>
      </c>
      <c r="AH14" s="74" t="b">
        <f t="shared" si="3"/>
        <v>0</v>
      </c>
      <c r="AI14" s="74" t="b">
        <f t="shared" si="2"/>
        <v>0</v>
      </c>
      <c r="AJ14" s="74" t="b">
        <f t="shared" si="2"/>
        <v>0</v>
      </c>
      <c r="AK14" s="74" t="b">
        <f t="shared" si="2"/>
        <v>0</v>
      </c>
      <c r="AL14" s="74" t="b">
        <f t="shared" si="2"/>
        <v>0</v>
      </c>
      <c r="AM14" s="74" t="b">
        <f t="shared" si="2"/>
        <v>0</v>
      </c>
      <c r="AN14" s="74" t="b">
        <f t="shared" si="2"/>
        <v>0</v>
      </c>
      <c r="AO14" s="74" t="b">
        <f t="shared" si="2"/>
        <v>0</v>
      </c>
      <c r="AP14" s="74" t="b">
        <f t="shared" si="2"/>
        <v>0</v>
      </c>
      <c r="AQ14" s="74" t="b">
        <f t="shared" si="2"/>
        <v>0</v>
      </c>
      <c r="AR14" s="74" t="b">
        <f t="shared" si="2"/>
        <v>0</v>
      </c>
      <c r="AS14" s="74" t="b">
        <f t="shared" si="2"/>
        <v>0</v>
      </c>
      <c r="AT14" s="74" t="b">
        <f t="shared" si="2"/>
        <v>0</v>
      </c>
      <c r="AU14" s="286" t="b">
        <f t="shared" si="2"/>
        <v>0</v>
      </c>
    </row>
    <row r="15" spans="1:48" ht="18.75" x14ac:dyDescent="0.3">
      <c r="A15" s="222"/>
      <c r="B15" s="216"/>
      <c r="C15" s="209"/>
      <c r="D15" s="209"/>
      <c r="E15" s="209"/>
      <c r="F15" s="209"/>
      <c r="G15" s="209"/>
      <c r="H15" s="210"/>
      <c r="I15" s="211"/>
      <c r="J15" s="212"/>
      <c r="K15" s="212"/>
      <c r="L15" s="212"/>
      <c r="M15" s="212"/>
      <c r="N15" s="213"/>
      <c r="O15" s="321"/>
      <c r="P15" s="327" t="str">
        <f t="shared" si="4"/>
        <v/>
      </c>
      <c r="Q15" s="323"/>
      <c r="R15" s="33" t="str" cm="1">
        <f t="array" ref="R15">IF(B15&gt;LARGE($B15:$O15+$B$4:$O$4,2),0.01,"0")</f>
        <v>0</v>
      </c>
      <c r="S15" s="20" t="str" cm="1">
        <f t="array" ref="S15">IF(C15&gt;LARGE($B15:$O15+$B$4:$O$4,2),0.01,"0")</f>
        <v>0</v>
      </c>
      <c r="T15" s="20" t="str" cm="1">
        <f t="array" ref="T15">IF(D15&gt;LARGE($B15:$O15+$B$4:$O$4,2),0.01,"0")</f>
        <v>0</v>
      </c>
      <c r="U15" s="20" t="str" cm="1">
        <f t="array" ref="U15">IF(E15&gt;LARGE($B15:$O15+$B$4:$O$4,2),0.01,"0")</f>
        <v>0</v>
      </c>
      <c r="V15" s="20" t="str" cm="1">
        <f t="array" ref="V15">IF(F15&gt;LARGE($B15:$O15+$B$4:$O$4,2),0.01,"0")</f>
        <v>0</v>
      </c>
      <c r="W15" s="20" t="str" cm="1">
        <f t="array" ref="W15">IF(G15&gt;LARGE($B15:$O15+$B$4:$O$4,2),0.01,"0")</f>
        <v>0</v>
      </c>
      <c r="X15" s="20" t="str" cm="1">
        <f t="array" ref="X15">IF(H15&gt;LARGE($B15:$O15+$B$4:$O$4,2),0.01,"0")</f>
        <v>0</v>
      </c>
      <c r="Y15" s="20" t="str" cm="1">
        <f t="array" ref="Y15">IF(I15&gt;LARGE($B15:$O15+$B$4:$O$4,2),0.01,"0")</f>
        <v>0</v>
      </c>
      <c r="Z15" s="20" t="str" cm="1">
        <f t="array" ref="Z15">IF(J15&gt;LARGE($B15:$O15+$B$4:$O$4,2),0.01,"0")</f>
        <v>0</v>
      </c>
      <c r="AA15" s="20" t="str" cm="1">
        <f t="array" ref="AA15">IF(K15&gt;LARGE($B15:$O15+$B$4:$O$4,2),0.01,"0")</f>
        <v>0</v>
      </c>
      <c r="AB15" s="20" t="str" cm="1">
        <f t="array" ref="AB15">IF(L15&gt;LARGE($B15:$O15+$B$4:$O$4,2),0.01,"0")</f>
        <v>0</v>
      </c>
      <c r="AC15" s="20" t="str" cm="1">
        <f t="array" ref="AC15">IF(M15&gt;LARGE($B15:$O15+$B$4:$O$4,2),0.01,"0")</f>
        <v>0</v>
      </c>
      <c r="AD15" s="20" t="str" cm="1">
        <f t="array" ref="AD15">IF(N15&gt;LARGE($B15:$O15+$B$4:$O$4,2),0.01,"0")</f>
        <v>0</v>
      </c>
      <c r="AE15" s="136" t="str" cm="1">
        <f t="array" ref="AE15">IF(O15&gt;LARGE($B15:$O15+$B$4:$O$4,2),0.01,"0")</f>
        <v>0</v>
      </c>
      <c r="AG15" s="285">
        <v>12</v>
      </c>
      <c r="AH15" s="74" t="b">
        <f t="shared" si="3"/>
        <v>0</v>
      </c>
      <c r="AI15" s="74" t="b">
        <f t="shared" si="2"/>
        <v>0</v>
      </c>
      <c r="AJ15" s="74" t="b">
        <f t="shared" si="2"/>
        <v>0</v>
      </c>
      <c r="AK15" s="74" t="b">
        <f t="shared" si="2"/>
        <v>0</v>
      </c>
      <c r="AL15" s="74" t="b">
        <f t="shared" si="2"/>
        <v>0</v>
      </c>
      <c r="AM15" s="74" t="b">
        <f t="shared" si="2"/>
        <v>0</v>
      </c>
      <c r="AN15" s="74" t="b">
        <f t="shared" si="2"/>
        <v>0</v>
      </c>
      <c r="AO15" s="74" t="b">
        <f t="shared" si="2"/>
        <v>0</v>
      </c>
      <c r="AP15" s="74" t="b">
        <f t="shared" si="2"/>
        <v>0</v>
      </c>
      <c r="AQ15" s="74" t="b">
        <f t="shared" si="2"/>
        <v>0</v>
      </c>
      <c r="AR15" s="74" t="b">
        <f t="shared" si="2"/>
        <v>0</v>
      </c>
      <c r="AS15" s="74" t="b">
        <f t="shared" si="2"/>
        <v>0</v>
      </c>
      <c r="AT15" s="74" t="b">
        <f t="shared" si="2"/>
        <v>0</v>
      </c>
      <c r="AU15" s="286" t="b">
        <f t="shared" si="2"/>
        <v>0</v>
      </c>
    </row>
    <row r="16" spans="1:48" ht="18.75" x14ac:dyDescent="0.3">
      <c r="A16" s="222"/>
      <c r="B16" s="216"/>
      <c r="C16" s="209"/>
      <c r="D16" s="209"/>
      <c r="E16" s="209"/>
      <c r="F16" s="209"/>
      <c r="G16" s="209"/>
      <c r="H16" s="210"/>
      <c r="I16" s="211"/>
      <c r="J16" s="212"/>
      <c r="K16" s="212"/>
      <c r="L16" s="212"/>
      <c r="M16" s="212"/>
      <c r="N16" s="212"/>
      <c r="O16" s="320"/>
      <c r="P16" s="327" t="str">
        <f t="shared" si="4"/>
        <v/>
      </c>
      <c r="Q16" s="323"/>
      <c r="R16" s="33" t="str" cm="1">
        <f t="array" ref="R16">IF(B16&gt;LARGE($B16:$O16+$B$4:$O$4,2),0.01,"0")</f>
        <v>0</v>
      </c>
      <c r="S16" s="20" t="str" cm="1">
        <f t="array" ref="S16">IF(C16&gt;LARGE($B16:$O16+$B$4:$O$4,2),0.01,"0")</f>
        <v>0</v>
      </c>
      <c r="T16" s="20" t="str" cm="1">
        <f t="array" ref="T16">IF(D16&gt;LARGE($B16:$O16+$B$4:$O$4,2),0.01,"0")</f>
        <v>0</v>
      </c>
      <c r="U16" s="20" t="str" cm="1">
        <f t="array" ref="U16">IF(E16&gt;LARGE($B16:$O16+$B$4:$O$4,2),0.01,"0")</f>
        <v>0</v>
      </c>
      <c r="V16" s="20" t="str" cm="1">
        <f t="array" ref="V16">IF(F16&gt;LARGE($B16:$O16+$B$4:$O$4,2),0.01,"0")</f>
        <v>0</v>
      </c>
      <c r="W16" s="20" t="str" cm="1">
        <f t="array" ref="W16">IF(G16&gt;LARGE($B16:$O16+$B$4:$O$4,2),0.01,"0")</f>
        <v>0</v>
      </c>
      <c r="X16" s="20" t="str" cm="1">
        <f t="array" ref="X16">IF(H16&gt;LARGE($B16:$O16+$B$4:$O$4,2),0.01,"0")</f>
        <v>0</v>
      </c>
      <c r="Y16" s="20" t="str" cm="1">
        <f t="array" ref="Y16">IF(I16&gt;LARGE($B16:$O16+$B$4:$O$4,2),0.01,"0")</f>
        <v>0</v>
      </c>
      <c r="Z16" s="20" t="str" cm="1">
        <f t="array" ref="Z16">IF(J16&gt;LARGE($B16:$O16+$B$4:$O$4,2),0.01,"0")</f>
        <v>0</v>
      </c>
      <c r="AA16" s="20" t="str" cm="1">
        <f t="array" ref="AA16">IF(K16&gt;LARGE($B16:$O16+$B$4:$O$4,2),0.01,"0")</f>
        <v>0</v>
      </c>
      <c r="AB16" s="20" t="str" cm="1">
        <f t="array" ref="AB16">IF(L16&gt;LARGE($B16:$O16+$B$4:$O$4,2),0.01,"0")</f>
        <v>0</v>
      </c>
      <c r="AC16" s="20" t="str" cm="1">
        <f t="array" ref="AC16">IF(M16&gt;LARGE($B16:$O16+$B$4:$O$4,2),0.01,"0")</f>
        <v>0</v>
      </c>
      <c r="AD16" s="20" t="str" cm="1">
        <f t="array" ref="AD16">IF(N16&gt;LARGE($B16:$O16+$B$4:$O$4,2),0.01,"0")</f>
        <v>0</v>
      </c>
      <c r="AE16" s="136" t="str" cm="1">
        <f t="array" ref="AE16">IF(O16&gt;LARGE($B16:$O16+$B$4:$O$4,2),0.01,"0")</f>
        <v>0</v>
      </c>
      <c r="AG16" s="285">
        <v>13</v>
      </c>
      <c r="AH16" s="74" t="b">
        <f t="shared" si="3"/>
        <v>0</v>
      </c>
      <c r="AI16" s="74" t="b">
        <f t="shared" si="2"/>
        <v>0</v>
      </c>
      <c r="AJ16" s="74" t="b">
        <f t="shared" si="2"/>
        <v>0</v>
      </c>
      <c r="AK16" s="74" t="b">
        <f t="shared" si="2"/>
        <v>0</v>
      </c>
      <c r="AL16" s="74" t="b">
        <f t="shared" si="2"/>
        <v>0</v>
      </c>
      <c r="AM16" s="74" t="b">
        <f t="shared" si="2"/>
        <v>0</v>
      </c>
      <c r="AN16" s="74" t="b">
        <f t="shared" si="2"/>
        <v>0</v>
      </c>
      <c r="AO16" s="74" t="b">
        <f t="shared" si="2"/>
        <v>0</v>
      </c>
      <c r="AP16" s="74" t="b">
        <f t="shared" si="2"/>
        <v>0</v>
      </c>
      <c r="AQ16" s="74" t="b">
        <f t="shared" si="2"/>
        <v>0</v>
      </c>
      <c r="AR16" s="74" t="b">
        <f t="shared" si="2"/>
        <v>0</v>
      </c>
      <c r="AS16" s="74" t="b">
        <f t="shared" si="2"/>
        <v>0</v>
      </c>
      <c r="AT16" s="74" t="b">
        <f t="shared" si="2"/>
        <v>0</v>
      </c>
      <c r="AU16" s="286" t="b">
        <f t="shared" si="2"/>
        <v>0</v>
      </c>
    </row>
    <row r="17" spans="1:47" ht="18.75" x14ac:dyDescent="0.3">
      <c r="A17" s="222"/>
      <c r="B17" s="216"/>
      <c r="C17" s="209"/>
      <c r="D17" s="209"/>
      <c r="E17" s="209"/>
      <c r="F17" s="209"/>
      <c r="G17" s="209"/>
      <c r="H17" s="210"/>
      <c r="I17" s="211"/>
      <c r="J17" s="212"/>
      <c r="K17" s="212"/>
      <c r="L17" s="212"/>
      <c r="M17" s="212"/>
      <c r="N17" s="212"/>
      <c r="O17" s="320"/>
      <c r="P17" s="327" t="str">
        <f t="shared" si="4"/>
        <v/>
      </c>
      <c r="Q17" s="323"/>
      <c r="R17" s="33" t="str" cm="1">
        <f t="array" ref="R17">IF(B17&gt;LARGE($B17:$O17+$B$4:$O$4,2),0.01,"0")</f>
        <v>0</v>
      </c>
      <c r="S17" s="20" t="str" cm="1">
        <f t="array" ref="S17">IF(C17&gt;LARGE($B17:$O17+$B$4:$O$4,2),0.01,"0")</f>
        <v>0</v>
      </c>
      <c r="T17" s="20" t="str" cm="1">
        <f t="array" ref="T17">IF(D17&gt;LARGE($B17:$O17+$B$4:$O$4,2),0.01,"0")</f>
        <v>0</v>
      </c>
      <c r="U17" s="20" t="str" cm="1">
        <f t="array" ref="U17">IF(E17&gt;LARGE($B17:$O17+$B$4:$O$4,2),0.01,"0")</f>
        <v>0</v>
      </c>
      <c r="V17" s="20" t="str" cm="1">
        <f t="array" ref="V17">IF(F17&gt;LARGE($B17:$O17+$B$4:$O$4,2),0.01,"0")</f>
        <v>0</v>
      </c>
      <c r="W17" s="20" t="str" cm="1">
        <f t="array" ref="W17">IF(G17&gt;LARGE($B17:$O17+$B$4:$O$4,2),0.01,"0")</f>
        <v>0</v>
      </c>
      <c r="X17" s="20" t="str" cm="1">
        <f t="array" ref="X17">IF(H17&gt;LARGE($B17:$O17+$B$4:$O$4,2),0.01,"0")</f>
        <v>0</v>
      </c>
      <c r="Y17" s="20" t="str" cm="1">
        <f t="array" ref="Y17">IF(I17&gt;LARGE($B17:$O17+$B$4:$O$4,2),0.01,"0")</f>
        <v>0</v>
      </c>
      <c r="Z17" s="20" t="str" cm="1">
        <f t="array" ref="Z17">IF(J17&gt;LARGE($B17:$O17+$B$4:$O$4,2),0.01,"0")</f>
        <v>0</v>
      </c>
      <c r="AA17" s="20" t="str" cm="1">
        <f t="array" ref="AA17">IF(K17&gt;LARGE($B17:$O17+$B$4:$O$4,2),0.01,"0")</f>
        <v>0</v>
      </c>
      <c r="AB17" s="20" t="str" cm="1">
        <f t="array" ref="AB17">IF(L17&gt;LARGE($B17:$O17+$B$4:$O$4,2),0.01,"0")</f>
        <v>0</v>
      </c>
      <c r="AC17" s="20" t="str" cm="1">
        <f t="array" ref="AC17">IF(M17&gt;LARGE($B17:$O17+$B$4:$O$4,2),0.01,"0")</f>
        <v>0</v>
      </c>
      <c r="AD17" s="20" t="str" cm="1">
        <f t="array" ref="AD17">IF(N17&gt;LARGE($B17:$O17+$B$4:$O$4,2),0.01,"0")</f>
        <v>0</v>
      </c>
      <c r="AE17" s="136" t="str" cm="1">
        <f t="array" ref="AE17">IF(O17&gt;LARGE($B17:$O17+$B$4:$O$4,2),0.01,"0")</f>
        <v>0</v>
      </c>
      <c r="AG17" s="285">
        <v>14</v>
      </c>
      <c r="AH17" s="74" t="b">
        <f t="shared" si="3"/>
        <v>0</v>
      </c>
      <c r="AI17" s="74" t="b">
        <f t="shared" si="2"/>
        <v>0</v>
      </c>
      <c r="AJ17" s="74" t="b">
        <f t="shared" si="2"/>
        <v>0</v>
      </c>
      <c r="AK17" s="74" t="b">
        <f t="shared" si="2"/>
        <v>0</v>
      </c>
      <c r="AL17" s="74" t="b">
        <f t="shared" si="2"/>
        <v>0</v>
      </c>
      <c r="AM17" s="74" t="b">
        <f t="shared" si="2"/>
        <v>0</v>
      </c>
      <c r="AN17" s="74" t="b">
        <f t="shared" si="2"/>
        <v>0</v>
      </c>
      <c r="AO17" s="74" t="b">
        <f t="shared" si="2"/>
        <v>0</v>
      </c>
      <c r="AP17" s="74" t="b">
        <f t="shared" si="2"/>
        <v>0</v>
      </c>
      <c r="AQ17" s="74" t="b">
        <f t="shared" si="2"/>
        <v>0</v>
      </c>
      <c r="AR17" s="74" t="b">
        <f t="shared" si="2"/>
        <v>0</v>
      </c>
      <c r="AS17" s="74" t="b">
        <f t="shared" si="2"/>
        <v>0</v>
      </c>
      <c r="AT17" s="74" t="b">
        <f t="shared" si="2"/>
        <v>0</v>
      </c>
      <c r="AU17" s="286" t="b">
        <f t="shared" si="2"/>
        <v>0</v>
      </c>
    </row>
    <row r="18" spans="1:47" ht="18.75" x14ac:dyDescent="0.3">
      <c r="A18" s="222"/>
      <c r="B18" s="216"/>
      <c r="C18" s="209"/>
      <c r="D18" s="209"/>
      <c r="E18" s="209"/>
      <c r="F18" s="209"/>
      <c r="G18" s="209"/>
      <c r="H18" s="210"/>
      <c r="I18" s="211"/>
      <c r="J18" s="212"/>
      <c r="K18" s="212"/>
      <c r="L18" s="212"/>
      <c r="M18" s="212"/>
      <c r="N18" s="212"/>
      <c r="O18" s="320"/>
      <c r="P18" s="327" t="str">
        <f t="shared" si="4"/>
        <v/>
      </c>
      <c r="Q18" s="323"/>
      <c r="R18" s="33" t="str" cm="1">
        <f t="array" ref="R18">IF(B18&gt;LARGE($B18:$O18+$B$4:$O$4,2),0.01,"0")</f>
        <v>0</v>
      </c>
      <c r="S18" s="20" t="str" cm="1">
        <f t="array" ref="S18">IF(C18&gt;LARGE($B18:$O18+$B$4:$O$4,2),0.01,"0")</f>
        <v>0</v>
      </c>
      <c r="T18" s="20" t="str" cm="1">
        <f t="array" ref="T18">IF(D18&gt;LARGE($B18:$O18+$B$4:$O$4,2),0.01,"0")</f>
        <v>0</v>
      </c>
      <c r="U18" s="20" t="str" cm="1">
        <f t="array" ref="U18">IF(E18&gt;LARGE($B18:$O18+$B$4:$O$4,2),0.01,"0")</f>
        <v>0</v>
      </c>
      <c r="V18" s="20" t="str" cm="1">
        <f t="array" ref="V18">IF(F18&gt;LARGE($B18:$O18+$B$4:$O$4,2),0.01,"0")</f>
        <v>0</v>
      </c>
      <c r="W18" s="20" t="str" cm="1">
        <f t="array" ref="W18">IF(G18&gt;LARGE($B18:$O18+$B$4:$O$4,2),0.01,"0")</f>
        <v>0</v>
      </c>
      <c r="X18" s="20" t="str" cm="1">
        <f t="array" ref="X18">IF(H18&gt;LARGE($B18:$O18+$B$4:$O$4,2),0.01,"0")</f>
        <v>0</v>
      </c>
      <c r="Y18" s="20" t="str" cm="1">
        <f t="array" ref="Y18">IF(I18&gt;LARGE($B18:$O18+$B$4:$O$4,2),0.01,"0")</f>
        <v>0</v>
      </c>
      <c r="Z18" s="20" t="str" cm="1">
        <f t="array" ref="Z18">IF(J18&gt;LARGE($B18:$O18+$B$4:$O$4,2),0.01,"0")</f>
        <v>0</v>
      </c>
      <c r="AA18" s="20" t="str" cm="1">
        <f t="array" ref="AA18">IF(K18&gt;LARGE($B18:$O18+$B$4:$O$4,2),0.01,"0")</f>
        <v>0</v>
      </c>
      <c r="AB18" s="20" t="str" cm="1">
        <f t="array" ref="AB18">IF(L18&gt;LARGE($B18:$O18+$B$4:$O$4,2),0.01,"0")</f>
        <v>0</v>
      </c>
      <c r="AC18" s="20" t="str" cm="1">
        <f t="array" ref="AC18">IF(M18&gt;LARGE($B18:$O18+$B$4:$O$4,2),0.01,"0")</f>
        <v>0</v>
      </c>
      <c r="AD18" s="20" t="str" cm="1">
        <f t="array" ref="AD18">IF(N18&gt;LARGE($B18:$O18+$B$4:$O$4,2),0.01,"0")</f>
        <v>0</v>
      </c>
      <c r="AE18" s="136" t="str" cm="1">
        <f t="array" ref="AE18">IF(O18&gt;LARGE($B18:$O18+$B$4:$O$4,2),0.01,"0")</f>
        <v>0</v>
      </c>
      <c r="AG18" s="285">
        <v>15</v>
      </c>
      <c r="AH18" s="74" t="b">
        <f t="shared" si="3"/>
        <v>0</v>
      </c>
      <c r="AI18" s="74" t="b">
        <f t="shared" si="2"/>
        <v>0</v>
      </c>
      <c r="AJ18" s="74" t="b">
        <f t="shared" si="2"/>
        <v>0</v>
      </c>
      <c r="AK18" s="74" t="b">
        <f>IFERROR(IF($AG$3&gt;$AG18-1,ROUNDDOWN(LARGE(E$5:E$24,$AG18),0)),0)</f>
        <v>0</v>
      </c>
      <c r="AL18" s="74" t="b">
        <f t="shared" si="2"/>
        <v>0</v>
      </c>
      <c r="AM18" s="74" t="b">
        <f t="shared" si="2"/>
        <v>0</v>
      </c>
      <c r="AN18" s="74" t="b">
        <f t="shared" si="2"/>
        <v>0</v>
      </c>
      <c r="AO18" s="74" t="b">
        <f t="shared" si="2"/>
        <v>0</v>
      </c>
      <c r="AP18" s="74" t="b">
        <f t="shared" si="2"/>
        <v>0</v>
      </c>
      <c r="AQ18" s="74" t="b">
        <f t="shared" si="2"/>
        <v>0</v>
      </c>
      <c r="AR18" s="74" t="b">
        <f t="shared" si="2"/>
        <v>0</v>
      </c>
      <c r="AS18" s="74" t="b">
        <f t="shared" si="2"/>
        <v>0</v>
      </c>
      <c r="AT18" s="74" t="b">
        <f t="shared" si="2"/>
        <v>0</v>
      </c>
      <c r="AU18" s="286" t="b">
        <f t="shared" si="2"/>
        <v>0</v>
      </c>
    </row>
    <row r="19" spans="1:47" ht="18.75" x14ac:dyDescent="0.3">
      <c r="A19" s="222"/>
      <c r="B19" s="216"/>
      <c r="C19" s="209"/>
      <c r="D19" s="209"/>
      <c r="E19" s="209"/>
      <c r="F19" s="209"/>
      <c r="G19" s="209"/>
      <c r="H19" s="210"/>
      <c r="I19" s="211"/>
      <c r="J19" s="212"/>
      <c r="K19" s="212"/>
      <c r="L19" s="212"/>
      <c r="M19" s="212"/>
      <c r="N19" s="212"/>
      <c r="O19" s="320"/>
      <c r="P19" s="327" t="str">
        <f t="shared" si="4"/>
        <v/>
      </c>
      <c r="Q19" s="323"/>
      <c r="R19" s="33" t="str" cm="1">
        <f t="array" ref="R19">IF(B19&gt;LARGE($B19:$O19+$B$4:$O$4,2),0.01,"0")</f>
        <v>0</v>
      </c>
      <c r="S19" s="20" t="str" cm="1">
        <f t="array" ref="S19">IF(C19&gt;LARGE($B19:$O19+$B$4:$O$4,2),0.01,"0")</f>
        <v>0</v>
      </c>
      <c r="T19" s="20" t="str" cm="1">
        <f t="array" ref="T19">IF(D19&gt;LARGE($B19:$O19+$B$4:$O$4,2),0.01,"0")</f>
        <v>0</v>
      </c>
      <c r="U19" s="20" t="str" cm="1">
        <f t="array" ref="U19">IF(E19&gt;LARGE($B19:$O19+$B$4:$O$4,2),0.01,"0")</f>
        <v>0</v>
      </c>
      <c r="V19" s="20" t="str" cm="1">
        <f t="array" ref="V19">IF(F19&gt;LARGE($B19:$O19+$B$4:$O$4,2),0.01,"0")</f>
        <v>0</v>
      </c>
      <c r="W19" s="20" t="str" cm="1">
        <f t="array" ref="W19">IF(G19&gt;LARGE($B19:$O19+$B$4:$O$4,2),0.01,"0")</f>
        <v>0</v>
      </c>
      <c r="X19" s="20" t="str" cm="1">
        <f t="array" ref="X19">IF(H19&gt;LARGE($B19:$O19+$B$4:$O$4,2),0.01,"0")</f>
        <v>0</v>
      </c>
      <c r="Y19" s="20" t="str" cm="1">
        <f t="array" ref="Y19">IF(I19&gt;LARGE($B19:$O19+$B$4:$O$4,2),0.01,"0")</f>
        <v>0</v>
      </c>
      <c r="Z19" s="20" t="str" cm="1">
        <f t="array" ref="Z19">IF(J19&gt;LARGE($B19:$O19+$B$4:$O$4,2),0.01,"0")</f>
        <v>0</v>
      </c>
      <c r="AA19" s="20" t="str" cm="1">
        <f t="array" ref="AA19">IF(K19&gt;LARGE($B19:$O19+$B$4:$O$4,2),0.01,"0")</f>
        <v>0</v>
      </c>
      <c r="AB19" s="20" t="str" cm="1">
        <f t="array" ref="AB19">IF(L19&gt;LARGE($B19:$O19+$B$4:$O$4,2),0.01,"0")</f>
        <v>0</v>
      </c>
      <c r="AC19" s="20" t="str" cm="1">
        <f t="array" ref="AC19">IF(M19&gt;LARGE($B19:$O19+$B$4:$O$4,2),0.01,"0")</f>
        <v>0</v>
      </c>
      <c r="AD19" s="20" t="str" cm="1">
        <f t="array" ref="AD19">IF(N19&gt;LARGE($B19:$O19+$B$4:$O$4,2),0.01,"0")</f>
        <v>0</v>
      </c>
      <c r="AE19" s="136" t="str" cm="1">
        <f t="array" ref="AE19">IF(O19&gt;LARGE($B19:$O19+$B$4:$O$4,2),0.01,"0")</f>
        <v>0</v>
      </c>
      <c r="AG19" s="285">
        <v>16</v>
      </c>
      <c r="AH19" s="74" t="b">
        <f t="shared" si="3"/>
        <v>0</v>
      </c>
      <c r="AI19" s="74" t="b">
        <f t="shared" si="2"/>
        <v>0</v>
      </c>
      <c r="AJ19" s="74" t="b">
        <f t="shared" si="2"/>
        <v>0</v>
      </c>
      <c r="AK19" s="74" t="b">
        <f t="shared" si="2"/>
        <v>0</v>
      </c>
      <c r="AL19" s="74" t="b">
        <f t="shared" si="2"/>
        <v>0</v>
      </c>
      <c r="AM19" s="74" t="b">
        <f t="shared" si="2"/>
        <v>0</v>
      </c>
      <c r="AN19" s="74" t="b">
        <f t="shared" si="2"/>
        <v>0</v>
      </c>
      <c r="AO19" s="74" t="b">
        <f t="shared" si="2"/>
        <v>0</v>
      </c>
      <c r="AP19" s="74" t="b">
        <f t="shared" si="2"/>
        <v>0</v>
      </c>
      <c r="AQ19" s="74" t="b">
        <f t="shared" si="2"/>
        <v>0</v>
      </c>
      <c r="AR19" s="74" t="b">
        <f t="shared" si="2"/>
        <v>0</v>
      </c>
      <c r="AS19" s="74" t="b">
        <f t="shared" si="2"/>
        <v>0</v>
      </c>
      <c r="AT19" s="74" t="b">
        <f t="shared" si="2"/>
        <v>0</v>
      </c>
      <c r="AU19" s="286" t="b">
        <f t="shared" si="2"/>
        <v>0</v>
      </c>
    </row>
    <row r="20" spans="1:47" ht="18.75" x14ac:dyDescent="0.3">
      <c r="A20" s="222"/>
      <c r="B20" s="216"/>
      <c r="C20" s="209"/>
      <c r="D20" s="209"/>
      <c r="E20" s="209"/>
      <c r="F20" s="209"/>
      <c r="G20" s="209"/>
      <c r="H20" s="210"/>
      <c r="I20" s="211"/>
      <c r="J20" s="212"/>
      <c r="K20" s="212"/>
      <c r="L20" s="212"/>
      <c r="M20" s="212"/>
      <c r="N20" s="212"/>
      <c r="O20" s="320"/>
      <c r="P20" s="327" t="str">
        <f t="shared" si="4"/>
        <v/>
      </c>
      <c r="Q20" s="323"/>
      <c r="R20" s="33" t="str" cm="1">
        <f t="array" ref="R20">IF(B20&gt;LARGE($B20:$O20+$B$4:$O$4,2),0.01,"0")</f>
        <v>0</v>
      </c>
      <c r="S20" s="20" t="str" cm="1">
        <f t="array" ref="S20">IF(C20&gt;LARGE($B20:$O20+$B$4:$O$4,2),0.01,"0")</f>
        <v>0</v>
      </c>
      <c r="T20" s="20" t="str" cm="1">
        <f t="array" ref="T20">IF(D20&gt;LARGE($B20:$O20+$B$4:$O$4,2),0.01,"0")</f>
        <v>0</v>
      </c>
      <c r="U20" s="20" t="str" cm="1">
        <f t="array" ref="U20">IF(E20&gt;LARGE($B20:$O20+$B$4:$O$4,2),0.01,"0")</f>
        <v>0</v>
      </c>
      <c r="V20" s="20" t="str" cm="1">
        <f t="array" ref="V20">IF(F20&gt;LARGE($B20:$O20+$B$4:$O$4,2),0.01,"0")</f>
        <v>0</v>
      </c>
      <c r="W20" s="20" t="str" cm="1">
        <f t="array" ref="W20">IF(G20&gt;LARGE($B20:$O20+$B$4:$O$4,2),0.01,"0")</f>
        <v>0</v>
      </c>
      <c r="X20" s="20" t="str" cm="1">
        <f t="array" ref="X20">IF(H20&gt;LARGE($B20:$O20+$B$4:$O$4,2),0.01,"0")</f>
        <v>0</v>
      </c>
      <c r="Y20" s="20" t="str" cm="1">
        <f t="array" ref="Y20">IF(I20&gt;LARGE($B20:$O20+$B$4:$O$4,2),0.01,"0")</f>
        <v>0</v>
      </c>
      <c r="Z20" s="20" t="str" cm="1">
        <f t="array" ref="Z20">IF(J20&gt;LARGE($B20:$O20+$B$4:$O$4,2),0.01,"0")</f>
        <v>0</v>
      </c>
      <c r="AA20" s="20" t="str" cm="1">
        <f t="array" ref="AA20">IF(K20&gt;LARGE($B20:$O20+$B$4:$O$4,2),0.01,"0")</f>
        <v>0</v>
      </c>
      <c r="AB20" s="20" t="str" cm="1">
        <f t="array" ref="AB20">IF(L20&gt;LARGE($B20:$O20+$B$4:$O$4,2),0.01,"0")</f>
        <v>0</v>
      </c>
      <c r="AC20" s="20" t="str" cm="1">
        <f t="array" ref="AC20">IF(M20&gt;LARGE($B20:$O20+$B$4:$O$4,2),0.01,"0")</f>
        <v>0</v>
      </c>
      <c r="AD20" s="20" t="str" cm="1">
        <f t="array" ref="AD20">IF(N20&gt;LARGE($B20:$O20+$B$4:$O$4,2),0.01,"0")</f>
        <v>0</v>
      </c>
      <c r="AE20" s="136" t="str" cm="1">
        <f t="array" ref="AE20">IF(O20&gt;LARGE($B20:$O20+$B$4:$O$4,2),0.01,"0")</f>
        <v>0</v>
      </c>
      <c r="AG20" s="285">
        <v>17</v>
      </c>
      <c r="AH20" s="74" t="b">
        <f t="shared" si="3"/>
        <v>0</v>
      </c>
      <c r="AI20" s="74" t="b">
        <f t="shared" ref="AI20:AI24" si="5">IFERROR(IF($AG$3&gt;$AG20-1,ROUNDDOWN(LARGE(C$5:C$24,$AG20),0)),0)</f>
        <v>0</v>
      </c>
      <c r="AJ20" s="74" t="b">
        <f t="shared" ref="AJ20:AJ24" si="6">IFERROR(IF($AG$3&gt;$AG20-1,ROUNDDOWN(LARGE(D$5:D$24,$AG20),0)),0)</f>
        <v>0</v>
      </c>
      <c r="AK20" s="74" t="b">
        <f t="shared" ref="AK20:AK24" si="7">IFERROR(IF($AG$3&gt;$AG20-1,ROUNDDOWN(LARGE(E$5:E$24,$AG20),0)),0)</f>
        <v>0</v>
      </c>
      <c r="AL20" s="74" t="b">
        <f t="shared" ref="AL20:AL24" si="8">IFERROR(IF($AG$3&gt;$AG20-1,ROUNDDOWN(LARGE(F$5:F$24,$AG20),0)),0)</f>
        <v>0</v>
      </c>
      <c r="AM20" s="74" t="b">
        <f t="shared" ref="AM20:AM24" si="9">IFERROR(IF($AG$3&gt;$AG20-1,ROUNDDOWN(LARGE(G$5:G$24,$AG20),0)),0)</f>
        <v>0</v>
      </c>
      <c r="AN20" s="74" t="b">
        <f t="shared" ref="AN20:AN24" si="10">IFERROR(IF($AG$3&gt;$AG20-1,ROUNDDOWN(LARGE(H$5:H$24,$AG20),0)),0)</f>
        <v>0</v>
      </c>
      <c r="AO20" s="74" t="b">
        <f t="shared" ref="AO20:AO24" si="11">IFERROR(IF($AG$3&gt;$AG20-1,ROUNDDOWN(LARGE(I$5:I$24,$AG20),0)),0)</f>
        <v>0</v>
      </c>
      <c r="AP20" s="74" t="b">
        <f t="shared" ref="AP20:AP24" si="12">IFERROR(IF($AG$3&gt;$AG20-1,ROUNDDOWN(LARGE(J$5:J$24,$AG20),0)),0)</f>
        <v>0</v>
      </c>
      <c r="AQ20" s="74" t="b">
        <f t="shared" ref="AQ20:AQ24" si="13">IFERROR(IF($AG$3&gt;$AG20-1,ROUNDDOWN(LARGE(K$5:K$24,$AG20),0)),0)</f>
        <v>0</v>
      </c>
      <c r="AR20" s="74" t="b">
        <f t="shared" ref="AR20:AR24" si="14">IFERROR(IF($AG$3&gt;$AG20-1,ROUNDDOWN(LARGE(L$5:L$24,$AG20),0)),0)</f>
        <v>0</v>
      </c>
      <c r="AS20" s="74" t="b">
        <f t="shared" ref="AS20:AS24" si="15">IFERROR(IF($AG$3&gt;$AG20-1,ROUNDDOWN(LARGE(M$5:M$24,$AG20),0)),0)</f>
        <v>0</v>
      </c>
      <c r="AT20" s="74" t="b">
        <f t="shared" ref="AT20:AT24" si="16">IFERROR(IF($AG$3&gt;$AG20-1,ROUNDDOWN(LARGE(N$5:N$24,$AG20),0)),0)</f>
        <v>0</v>
      </c>
      <c r="AU20" s="286" t="b">
        <f t="shared" ref="AU20:AU24" si="17">IFERROR(IF($AG$3&gt;$AG20-1,ROUNDDOWN(LARGE(O$5:O$24,$AG20),0)),0)</f>
        <v>0</v>
      </c>
    </row>
    <row r="21" spans="1:47" ht="18.75" x14ac:dyDescent="0.3">
      <c r="A21" s="222"/>
      <c r="B21" s="216"/>
      <c r="C21" s="209"/>
      <c r="D21" s="209"/>
      <c r="E21" s="209"/>
      <c r="F21" s="209"/>
      <c r="G21" s="209"/>
      <c r="H21" s="210"/>
      <c r="I21" s="211"/>
      <c r="J21" s="212"/>
      <c r="K21" s="212"/>
      <c r="L21" s="212"/>
      <c r="M21" s="212"/>
      <c r="N21" s="212"/>
      <c r="O21" s="320"/>
      <c r="P21" s="327" t="str">
        <f t="shared" si="4"/>
        <v/>
      </c>
      <c r="Q21" s="323"/>
      <c r="R21" s="33" t="str" cm="1">
        <f t="array" ref="R21">IF(B21&gt;LARGE($B21:$O21+$B$4:$O$4,2),0.01,"0")</f>
        <v>0</v>
      </c>
      <c r="S21" s="20" t="str" cm="1">
        <f t="array" ref="S21">IF(C21&gt;LARGE($B21:$O21+$B$4:$O$4,2),0.01,"0")</f>
        <v>0</v>
      </c>
      <c r="T21" s="20" t="str" cm="1">
        <f t="array" ref="T21">IF(D21&gt;LARGE($B21:$O21+$B$4:$O$4,2),0.01,"0")</f>
        <v>0</v>
      </c>
      <c r="U21" s="20" t="str" cm="1">
        <f t="array" ref="U21">IF(E21&gt;LARGE($B21:$O21+$B$4:$O$4,2),0.01,"0")</f>
        <v>0</v>
      </c>
      <c r="V21" s="20" t="str" cm="1">
        <f t="array" ref="V21">IF(F21&gt;LARGE($B21:$O21+$B$4:$O$4,2),0.01,"0")</f>
        <v>0</v>
      </c>
      <c r="W21" s="20" t="str" cm="1">
        <f t="array" ref="W21">IF(G21&gt;LARGE($B21:$O21+$B$4:$O$4,2),0.01,"0")</f>
        <v>0</v>
      </c>
      <c r="X21" s="20" t="str" cm="1">
        <f t="array" ref="X21">IF(H21&gt;LARGE($B21:$O21+$B$4:$O$4,2),0.01,"0")</f>
        <v>0</v>
      </c>
      <c r="Y21" s="20" t="str" cm="1">
        <f t="array" ref="Y21">IF(I21&gt;LARGE($B21:$O21+$B$4:$O$4,2),0.01,"0")</f>
        <v>0</v>
      </c>
      <c r="Z21" s="20" t="str" cm="1">
        <f t="array" ref="Z21">IF(J21&gt;LARGE($B21:$O21+$B$4:$O$4,2),0.01,"0")</f>
        <v>0</v>
      </c>
      <c r="AA21" s="20" t="str" cm="1">
        <f t="array" ref="AA21">IF(K21&gt;LARGE($B21:$O21+$B$4:$O$4,2),0.01,"0")</f>
        <v>0</v>
      </c>
      <c r="AB21" s="20" t="str" cm="1">
        <f t="array" ref="AB21">IF(L21&gt;LARGE($B21:$O21+$B$4:$O$4,2),0.01,"0")</f>
        <v>0</v>
      </c>
      <c r="AC21" s="20" t="str" cm="1">
        <f t="array" ref="AC21">IF(M21&gt;LARGE($B21:$O21+$B$4:$O$4,2),0.01,"0")</f>
        <v>0</v>
      </c>
      <c r="AD21" s="20" t="str" cm="1">
        <f t="array" ref="AD21">IF(N21&gt;LARGE($B21:$O21+$B$4:$O$4,2),0.01,"0")</f>
        <v>0</v>
      </c>
      <c r="AE21" s="136" t="str" cm="1">
        <f t="array" ref="AE21">IF(O21&gt;LARGE($B21:$O21+$B$4:$O$4,2),0.01,"0")</f>
        <v>0</v>
      </c>
      <c r="AG21" s="285">
        <v>18</v>
      </c>
      <c r="AH21" s="74" t="b">
        <f t="shared" si="3"/>
        <v>0</v>
      </c>
      <c r="AI21" s="74" t="b">
        <f t="shared" si="5"/>
        <v>0</v>
      </c>
      <c r="AJ21" s="74" t="b">
        <f t="shared" si="6"/>
        <v>0</v>
      </c>
      <c r="AK21" s="74" t="b">
        <f t="shared" si="7"/>
        <v>0</v>
      </c>
      <c r="AL21" s="74" t="b">
        <f t="shared" si="8"/>
        <v>0</v>
      </c>
      <c r="AM21" s="74" t="b">
        <f t="shared" si="9"/>
        <v>0</v>
      </c>
      <c r="AN21" s="74" t="b">
        <f t="shared" si="10"/>
        <v>0</v>
      </c>
      <c r="AO21" s="74" t="b">
        <f t="shared" si="11"/>
        <v>0</v>
      </c>
      <c r="AP21" s="74" t="b">
        <f t="shared" si="12"/>
        <v>0</v>
      </c>
      <c r="AQ21" s="74" t="b">
        <f t="shared" si="13"/>
        <v>0</v>
      </c>
      <c r="AR21" s="74" t="b">
        <f t="shared" si="14"/>
        <v>0</v>
      </c>
      <c r="AS21" s="74" t="b">
        <f t="shared" si="15"/>
        <v>0</v>
      </c>
      <c r="AT21" s="74" t="b">
        <f t="shared" si="16"/>
        <v>0</v>
      </c>
      <c r="AU21" s="286" t="b">
        <f t="shared" si="17"/>
        <v>0</v>
      </c>
    </row>
    <row r="22" spans="1:47" ht="18.75" x14ac:dyDescent="0.3">
      <c r="A22" s="222"/>
      <c r="B22" s="216"/>
      <c r="C22" s="209"/>
      <c r="D22" s="209"/>
      <c r="E22" s="209"/>
      <c r="F22" s="209"/>
      <c r="G22" s="209"/>
      <c r="H22" s="210"/>
      <c r="I22" s="211"/>
      <c r="J22" s="212"/>
      <c r="K22" s="212"/>
      <c r="L22" s="212"/>
      <c r="M22" s="212"/>
      <c r="N22" s="212"/>
      <c r="O22" s="320"/>
      <c r="P22" s="327" t="str">
        <f t="shared" si="4"/>
        <v/>
      </c>
      <c r="Q22" s="323"/>
      <c r="R22" s="33" t="str" cm="1">
        <f t="array" ref="R22">IF(B22&gt;LARGE($B22:$O22+$B$4:$O$4,2),0.01,"0")</f>
        <v>0</v>
      </c>
      <c r="S22" s="20" t="str" cm="1">
        <f t="array" ref="S22">IF(C22&gt;LARGE($B22:$O22+$B$4:$O$4,2),0.01,"0")</f>
        <v>0</v>
      </c>
      <c r="T22" s="20" t="str" cm="1">
        <f t="array" ref="T22">IF(D22&gt;LARGE($B22:$O22+$B$4:$O$4,2),0.01,"0")</f>
        <v>0</v>
      </c>
      <c r="U22" s="20" t="str" cm="1">
        <f t="array" ref="U22">IF(E22&gt;LARGE($B22:$O22+$B$4:$O$4,2),0.01,"0")</f>
        <v>0</v>
      </c>
      <c r="V22" s="20" t="str" cm="1">
        <f t="array" ref="V22">IF(F22&gt;LARGE($B22:$O22+$B$4:$O$4,2),0.01,"0")</f>
        <v>0</v>
      </c>
      <c r="W22" s="20" t="str" cm="1">
        <f t="array" ref="W22">IF(G22&gt;LARGE($B22:$O22+$B$4:$O$4,2),0.01,"0")</f>
        <v>0</v>
      </c>
      <c r="X22" s="20" t="str" cm="1">
        <f t="array" ref="X22">IF(H22&gt;LARGE($B22:$O22+$B$4:$O$4,2),0.01,"0")</f>
        <v>0</v>
      </c>
      <c r="Y22" s="20" t="str" cm="1">
        <f t="array" ref="Y22">IF(I22&gt;LARGE($B22:$O22+$B$4:$O$4,2),0.01,"0")</f>
        <v>0</v>
      </c>
      <c r="Z22" s="20" t="str" cm="1">
        <f t="array" ref="Z22">IF(J22&gt;LARGE($B22:$O22+$B$4:$O$4,2),0.01,"0")</f>
        <v>0</v>
      </c>
      <c r="AA22" s="20" t="str" cm="1">
        <f t="array" ref="AA22">IF(K22&gt;LARGE($B22:$O22+$B$4:$O$4,2),0.01,"0")</f>
        <v>0</v>
      </c>
      <c r="AB22" s="20" t="str" cm="1">
        <f t="array" ref="AB22">IF(L22&gt;LARGE($B22:$O22+$B$4:$O$4,2),0.01,"0")</f>
        <v>0</v>
      </c>
      <c r="AC22" s="20" t="str" cm="1">
        <f t="array" ref="AC22">IF(M22&gt;LARGE($B22:$O22+$B$4:$O$4,2),0.01,"0")</f>
        <v>0</v>
      </c>
      <c r="AD22" s="20" t="str" cm="1">
        <f t="array" ref="AD22">IF(N22&gt;LARGE($B22:$O22+$B$4:$O$4,2),0.01,"0")</f>
        <v>0</v>
      </c>
      <c r="AE22" s="136" t="str" cm="1">
        <f t="array" ref="AE22">IF(O22&gt;LARGE($B22:$O22+$B$4:$O$4,2),0.01,"0")</f>
        <v>0</v>
      </c>
      <c r="AG22" s="285">
        <v>19</v>
      </c>
      <c r="AH22" s="74" t="b">
        <f t="shared" si="3"/>
        <v>0</v>
      </c>
      <c r="AI22" s="74" t="b">
        <f t="shared" si="5"/>
        <v>0</v>
      </c>
      <c r="AJ22" s="74" t="b">
        <f t="shared" si="6"/>
        <v>0</v>
      </c>
      <c r="AK22" s="74" t="b">
        <f t="shared" si="7"/>
        <v>0</v>
      </c>
      <c r="AL22" s="74" t="b">
        <f t="shared" si="8"/>
        <v>0</v>
      </c>
      <c r="AM22" s="74" t="b">
        <f t="shared" si="9"/>
        <v>0</v>
      </c>
      <c r="AN22" s="74" t="b">
        <f t="shared" si="10"/>
        <v>0</v>
      </c>
      <c r="AO22" s="74" t="b">
        <f t="shared" si="11"/>
        <v>0</v>
      </c>
      <c r="AP22" s="74" t="b">
        <f t="shared" si="12"/>
        <v>0</v>
      </c>
      <c r="AQ22" s="74" t="b">
        <f t="shared" si="13"/>
        <v>0</v>
      </c>
      <c r="AR22" s="74" t="b">
        <f t="shared" si="14"/>
        <v>0</v>
      </c>
      <c r="AS22" s="74" t="b">
        <f t="shared" si="15"/>
        <v>0</v>
      </c>
      <c r="AT22" s="74" t="b">
        <f t="shared" si="16"/>
        <v>0</v>
      </c>
      <c r="AU22" s="286" t="b">
        <f t="shared" si="17"/>
        <v>0</v>
      </c>
    </row>
    <row r="23" spans="1:47" ht="18.75" customHeight="1" x14ac:dyDescent="0.3">
      <c r="A23" s="222"/>
      <c r="B23" s="216"/>
      <c r="C23" s="209"/>
      <c r="D23" s="209"/>
      <c r="E23" s="209"/>
      <c r="F23" s="209"/>
      <c r="G23" s="209"/>
      <c r="H23" s="210"/>
      <c r="I23" s="211"/>
      <c r="J23" s="212"/>
      <c r="K23" s="212"/>
      <c r="L23" s="212"/>
      <c r="M23" s="212"/>
      <c r="N23" s="212"/>
      <c r="O23" s="320"/>
      <c r="P23" s="327" t="str">
        <f t="shared" si="4"/>
        <v/>
      </c>
      <c r="Q23" s="323"/>
      <c r="R23" s="33" t="str" cm="1">
        <f t="array" ref="R23">IF(B23&gt;LARGE($B23:$O23+$B$4:$O$4,2),0.01,"0")</f>
        <v>0</v>
      </c>
      <c r="S23" s="20" t="str" cm="1">
        <f t="array" ref="S23">IF(C23&gt;LARGE($B23:$O23+$B$4:$O$4,2),0.01,"0")</f>
        <v>0</v>
      </c>
      <c r="T23" s="20" t="str" cm="1">
        <f t="array" ref="T23">IF(D23&gt;LARGE($B23:$O23+$B$4:$O$4,2),0.01,"0")</f>
        <v>0</v>
      </c>
      <c r="U23" s="20" t="str" cm="1">
        <f t="array" ref="U23">IF(E23&gt;LARGE($B23:$O23+$B$4:$O$4,2),0.01,"0")</f>
        <v>0</v>
      </c>
      <c r="V23" s="20" t="str" cm="1">
        <f t="array" ref="V23">IF(F23&gt;LARGE($B23:$O23+$B$4:$O$4,2),0.01,"0")</f>
        <v>0</v>
      </c>
      <c r="W23" s="20" t="str" cm="1">
        <f t="array" ref="W23">IF(G23&gt;LARGE($B23:$O23+$B$4:$O$4,2),0.01,"0")</f>
        <v>0</v>
      </c>
      <c r="X23" s="20" t="str" cm="1">
        <f t="array" ref="X23">IF(H23&gt;LARGE($B23:$O23+$B$4:$O$4,2),0.01,"0")</f>
        <v>0</v>
      </c>
      <c r="Y23" s="20" t="str" cm="1">
        <f t="array" ref="Y23">IF(I23&gt;LARGE($B23:$O23+$B$4:$O$4,2),0.01,"0")</f>
        <v>0</v>
      </c>
      <c r="Z23" s="20" t="str" cm="1">
        <f t="array" ref="Z23">IF(J23&gt;LARGE($B23:$O23+$B$4:$O$4,2),0.01,"0")</f>
        <v>0</v>
      </c>
      <c r="AA23" s="20" t="str" cm="1">
        <f t="array" ref="AA23">IF(K23&gt;LARGE($B23:$O23+$B$4:$O$4,2),0.01,"0")</f>
        <v>0</v>
      </c>
      <c r="AB23" s="20" t="str" cm="1">
        <f t="array" ref="AB23">IF(L23&gt;LARGE($B23:$O23+$B$4:$O$4,2),0.01,"0")</f>
        <v>0</v>
      </c>
      <c r="AC23" s="20" t="str" cm="1">
        <f t="array" ref="AC23">IF(M23&gt;LARGE($B23:$O23+$B$4:$O$4,2),0.01,"0")</f>
        <v>0</v>
      </c>
      <c r="AD23" s="20" t="str" cm="1">
        <f t="array" ref="AD23">IF(N23&gt;LARGE($B23:$O23+$B$4:$O$4,2),0.01,"0")</f>
        <v>0</v>
      </c>
      <c r="AE23" s="136" t="str" cm="1">
        <f t="array" ref="AE23">IF(O23&gt;LARGE($B23:$O23+$B$4:$O$4,2),0.01,"0")</f>
        <v>0</v>
      </c>
      <c r="AG23" s="285">
        <v>20</v>
      </c>
      <c r="AH23" s="74" t="b">
        <f t="shared" si="3"/>
        <v>0</v>
      </c>
      <c r="AI23" s="74" t="b">
        <f t="shared" si="5"/>
        <v>0</v>
      </c>
      <c r="AJ23" s="74" t="b">
        <f t="shared" si="6"/>
        <v>0</v>
      </c>
      <c r="AK23" s="74" t="b">
        <f t="shared" si="7"/>
        <v>0</v>
      </c>
      <c r="AL23" s="74" t="b">
        <f t="shared" si="8"/>
        <v>0</v>
      </c>
      <c r="AM23" s="74" t="b">
        <f t="shared" si="9"/>
        <v>0</v>
      </c>
      <c r="AN23" s="74" t="b">
        <f t="shared" si="10"/>
        <v>0</v>
      </c>
      <c r="AO23" s="74" t="b">
        <f t="shared" si="11"/>
        <v>0</v>
      </c>
      <c r="AP23" s="74" t="b">
        <f t="shared" si="12"/>
        <v>0</v>
      </c>
      <c r="AQ23" s="74" t="b">
        <f t="shared" si="13"/>
        <v>0</v>
      </c>
      <c r="AR23" s="74" t="b">
        <f t="shared" si="14"/>
        <v>0</v>
      </c>
      <c r="AS23" s="74" t="b">
        <f t="shared" si="15"/>
        <v>0</v>
      </c>
      <c r="AT23" s="74" t="b">
        <f t="shared" si="16"/>
        <v>0</v>
      </c>
      <c r="AU23" s="286" t="b">
        <f t="shared" si="17"/>
        <v>0</v>
      </c>
    </row>
    <row r="24" spans="1:47" ht="18.75" customHeight="1" thickBot="1" x14ac:dyDescent="0.35">
      <c r="A24" s="222"/>
      <c r="B24" s="217"/>
      <c r="C24" s="218"/>
      <c r="D24" s="218"/>
      <c r="E24" s="218"/>
      <c r="F24" s="218"/>
      <c r="G24" s="218"/>
      <c r="H24" s="219"/>
      <c r="I24" s="220"/>
      <c r="J24" s="221"/>
      <c r="K24" s="221"/>
      <c r="L24" s="221"/>
      <c r="M24" s="221"/>
      <c r="N24" s="221"/>
      <c r="O24" s="322"/>
      <c r="P24" s="328" t="str">
        <f t="shared" si="4"/>
        <v/>
      </c>
      <c r="Q24" s="324"/>
      <c r="R24" s="137" t="str" cm="1">
        <f t="array" ref="R24">IF(B24&gt;LARGE($B24:$O24+$B$4:$O$4,2),0.01,"0")</f>
        <v>0</v>
      </c>
      <c r="S24" s="41" t="str" cm="1">
        <f t="array" ref="S24">IF(C24&gt;LARGE($B24:$O24+$B$4:$O$4,2),0.01,"0")</f>
        <v>0</v>
      </c>
      <c r="T24" s="41" t="str" cm="1">
        <f t="array" ref="T24">IF(D24&gt;LARGE($B24:$O24+$B$4:$O$4,2),0.01,"0")</f>
        <v>0</v>
      </c>
      <c r="U24" s="41" t="str" cm="1">
        <f t="array" ref="U24">IF(E24&gt;LARGE($B24:$O24+$B$4:$O$4,2),0.01,"0")</f>
        <v>0</v>
      </c>
      <c r="V24" s="41" t="str" cm="1">
        <f t="array" ref="V24">IF(F24&gt;LARGE($B24:$O24+$B$4:$O$4,2),0.01,"0")</f>
        <v>0</v>
      </c>
      <c r="W24" s="41" t="str" cm="1">
        <f t="array" ref="W24">IF(G24&gt;LARGE($B24:$O24+$B$4:$O$4,2),0.01,"0")</f>
        <v>0</v>
      </c>
      <c r="X24" s="41" t="str" cm="1">
        <f t="array" ref="X24">IF(H24&gt;LARGE($B24:$O24+$B$4:$O$4,2),0.01,"0")</f>
        <v>0</v>
      </c>
      <c r="Y24" s="41" t="str" cm="1">
        <f t="array" ref="Y24">IF(I24&gt;LARGE($B24:$O24+$B$4:$O$4,2),0.01,"0")</f>
        <v>0</v>
      </c>
      <c r="Z24" s="41" t="str" cm="1">
        <f t="array" ref="Z24">IF(J24&gt;LARGE($B24:$O24+$B$4:$O$4,2),0.01,"0")</f>
        <v>0</v>
      </c>
      <c r="AA24" s="41" t="str" cm="1">
        <f t="array" ref="AA24">IF(K24&gt;LARGE($B24:$O24+$B$4:$O$4,2),0.01,"0")</f>
        <v>0</v>
      </c>
      <c r="AB24" s="41" t="str" cm="1">
        <f t="array" ref="AB24">IF(L24&gt;LARGE($B24:$O24+$B$4:$O$4,2),0.01,"0")</f>
        <v>0</v>
      </c>
      <c r="AC24" s="41" t="str" cm="1">
        <f t="array" ref="AC24">IF(M24&gt;LARGE($B24:$O24+$B$4:$O$4,2),0.01,"0")</f>
        <v>0</v>
      </c>
      <c r="AD24" s="41" t="str" cm="1">
        <f t="array" ref="AD24">IF(N24&gt;LARGE($B24:$O24+$B$4:$O$4,2),0.01,"0")</f>
        <v>0</v>
      </c>
      <c r="AE24" s="138" t="str" cm="1">
        <f t="array" ref="AE24">IF(O24&gt;LARGE($B24:$O24+$B$4:$O$4,2),0.01,"0")</f>
        <v>0</v>
      </c>
      <c r="AG24" s="287">
        <v>21</v>
      </c>
      <c r="AH24" s="288" t="b">
        <f>IFERROR(IF($AG$3&gt;$AG24-1,ROUNDDOWN(LARGE(B$5:B$24,$AG24),0)),0)</f>
        <v>0</v>
      </c>
      <c r="AI24" s="288" t="b">
        <f t="shared" si="5"/>
        <v>0</v>
      </c>
      <c r="AJ24" s="288" t="b">
        <f t="shared" si="6"/>
        <v>0</v>
      </c>
      <c r="AK24" s="288" t="b">
        <f t="shared" si="7"/>
        <v>0</v>
      </c>
      <c r="AL24" s="288" t="b">
        <f t="shared" si="8"/>
        <v>0</v>
      </c>
      <c r="AM24" s="288" t="b">
        <f t="shared" si="9"/>
        <v>0</v>
      </c>
      <c r="AN24" s="288" t="b">
        <f t="shared" si="10"/>
        <v>0</v>
      </c>
      <c r="AO24" s="288" t="b">
        <f t="shared" si="11"/>
        <v>0</v>
      </c>
      <c r="AP24" s="288" t="b">
        <f t="shared" si="12"/>
        <v>0</v>
      </c>
      <c r="AQ24" s="288" t="b">
        <f t="shared" si="13"/>
        <v>0</v>
      </c>
      <c r="AR24" s="288" t="b">
        <f t="shared" si="14"/>
        <v>0</v>
      </c>
      <c r="AS24" s="288" t="b">
        <f t="shared" si="15"/>
        <v>0</v>
      </c>
      <c r="AT24" s="288" t="b">
        <f t="shared" si="16"/>
        <v>0</v>
      </c>
      <c r="AU24" s="289" t="b">
        <f t="shared" si="17"/>
        <v>0</v>
      </c>
    </row>
    <row r="25" spans="1:47" ht="18.75" customHeight="1" thickBot="1" x14ac:dyDescent="0.35">
      <c r="A25" s="233" t="str">
        <f>"Turnaukset osallisena (max "&amp;COUNTIF(P5:P24,"&gt;4")&amp;")"</f>
        <v>Turnaukset osallisena (max 0)</v>
      </c>
      <c r="B25" s="175">
        <f>COUNTIF(B5:B24,"&gt;-1")</f>
        <v>0</v>
      </c>
      <c r="C25" s="175">
        <f t="shared" ref="C25:O25" si="18">COUNTIF(C5:C24,"&gt;-1")</f>
        <v>0</v>
      </c>
      <c r="D25" s="175">
        <f t="shared" si="18"/>
        <v>0</v>
      </c>
      <c r="E25" s="175">
        <f t="shared" si="18"/>
        <v>0</v>
      </c>
      <c r="F25" s="175">
        <f t="shared" si="18"/>
        <v>0</v>
      </c>
      <c r="G25" s="175">
        <f t="shared" si="18"/>
        <v>0</v>
      </c>
      <c r="H25" s="175">
        <f t="shared" si="18"/>
        <v>0</v>
      </c>
      <c r="I25" s="175">
        <f t="shared" si="18"/>
        <v>0</v>
      </c>
      <c r="J25" s="175">
        <f t="shared" si="18"/>
        <v>0</v>
      </c>
      <c r="K25" s="175">
        <f t="shared" si="18"/>
        <v>0</v>
      </c>
      <c r="L25" s="175">
        <f t="shared" si="18"/>
        <v>0</v>
      </c>
      <c r="M25" s="175">
        <f t="shared" si="18"/>
        <v>0</v>
      </c>
      <c r="N25" s="175">
        <f t="shared" si="18"/>
        <v>0</v>
      </c>
      <c r="O25" s="175">
        <f t="shared" si="18"/>
        <v>0</v>
      </c>
      <c r="P25" s="276" t="str">
        <f>"Suurin: "&amp;IFERROR(LARGE(P5:P24,1),0)</f>
        <v>Suurin: 0</v>
      </c>
      <c r="Q25" s="235" t="str">
        <f ca="1">"Käynnissä: "&amp;COUNTIF(Q5:Q24,"&lt;"&amp;M1)-COUNT(P5:P24)</f>
        <v>Käynnissä: 0</v>
      </c>
    </row>
    <row r="26" spans="1:47" ht="18.75" x14ac:dyDescent="0.3">
      <c r="A26" s="91" t="str">
        <f>"Pisteet yhteensä (max "&amp;SUM(W27:W47)&amp;")"</f>
        <v>Pisteet yhteensä (max 0)</v>
      </c>
      <c r="B26" s="95">
        <f>ROUNDDOWN(SUMIF(B5:B24,"&gt;0"),0)</f>
        <v>0</v>
      </c>
      <c r="C26" s="95">
        <f t="shared" ref="C26:O26" si="19">ROUNDDOWN(SUMIF(C5:C24,"&gt;0"),0)</f>
        <v>0</v>
      </c>
      <c r="D26" s="95">
        <f t="shared" si="19"/>
        <v>0</v>
      </c>
      <c r="E26" s="95">
        <f t="shared" si="19"/>
        <v>0</v>
      </c>
      <c r="F26" s="95">
        <f t="shared" si="19"/>
        <v>0</v>
      </c>
      <c r="G26" s="95">
        <f t="shared" si="19"/>
        <v>0</v>
      </c>
      <c r="H26" s="95">
        <f t="shared" si="19"/>
        <v>0</v>
      </c>
      <c r="I26" s="95">
        <f t="shared" si="19"/>
        <v>0</v>
      </c>
      <c r="J26" s="95">
        <f t="shared" si="19"/>
        <v>0</v>
      </c>
      <c r="K26" s="95">
        <f t="shared" si="19"/>
        <v>0</v>
      </c>
      <c r="L26" s="95">
        <f t="shared" si="19"/>
        <v>0</v>
      </c>
      <c r="M26" s="95">
        <f t="shared" si="19"/>
        <v>0</v>
      </c>
      <c r="N26" s="95">
        <f t="shared" si="19"/>
        <v>0</v>
      </c>
      <c r="O26" s="95">
        <f t="shared" si="19"/>
        <v>0</v>
      </c>
      <c r="P26" s="200" t="str">
        <f ca="1">"Pienin: "&amp;_xlfn.MINIFS(P5:P24,Q5:Q24,"&lt;"&amp;M1)</f>
        <v>Pienin: 0</v>
      </c>
      <c r="Q26" s="194" t="str">
        <f ca="1">"Ilmottautuminen: "&amp;COUNTIF(Q5:Q24,"&gt;"&amp;M1)</f>
        <v>Ilmottautuminen: 0</v>
      </c>
      <c r="R26" s="161" t="s">
        <v>22</v>
      </c>
      <c r="S26" s="162"/>
      <c r="T26" s="162"/>
      <c r="U26" s="163"/>
      <c r="W26" s="164" t="s">
        <v>23</v>
      </c>
      <c r="X26" s="165"/>
    </row>
    <row r="27" spans="1:47" ht="18.75" customHeight="1" x14ac:dyDescent="0.3">
      <c r="A27" s="93" t="str" cm="1">
        <f t="array" aca="1" ref="A27" ca="1">"Lopulliset pisteet (max "&amp;IFERROR(SUMPRODUCT(LARGE(X27:X47,ROW(INDIRECT("1:"&amp;MIN(L1,COUNT(X27:X47)))))),0)&amp;")"</f>
        <v>Lopulliset pisteet (max 0)</v>
      </c>
      <c r="B27" s="94">
        <f t="shared" ref="B27:O27" si="20">AH$3</f>
        <v>0</v>
      </c>
      <c r="C27" s="94">
        <f t="shared" si="20"/>
        <v>0</v>
      </c>
      <c r="D27" s="94">
        <f t="shared" si="20"/>
        <v>0</v>
      </c>
      <c r="E27" s="94">
        <f t="shared" si="20"/>
        <v>0</v>
      </c>
      <c r="F27" s="94">
        <f t="shared" si="20"/>
        <v>0</v>
      </c>
      <c r="G27" s="94">
        <f t="shared" si="20"/>
        <v>0</v>
      </c>
      <c r="H27" s="94">
        <f t="shared" si="20"/>
        <v>0</v>
      </c>
      <c r="I27" s="94">
        <f t="shared" si="20"/>
        <v>0</v>
      </c>
      <c r="J27" s="94">
        <f t="shared" si="20"/>
        <v>0</v>
      </c>
      <c r="K27" s="94">
        <f t="shared" si="20"/>
        <v>0</v>
      </c>
      <c r="L27" s="94">
        <f t="shared" si="20"/>
        <v>0</v>
      </c>
      <c r="M27" s="94">
        <f t="shared" si="20"/>
        <v>0</v>
      </c>
      <c r="N27" s="94">
        <f t="shared" si="20"/>
        <v>0</v>
      </c>
      <c r="O27" s="232">
        <f t="shared" si="20"/>
        <v>0</v>
      </c>
      <c r="P27" s="201" t="str">
        <f ca="1">"Keskiarvo: "&amp;IFERROR(ROUND(AVERAGEIFS(P5:P24,Q5:Q24,"&lt;"&amp;M1),1),0)</f>
        <v>Keskiarvo: 0</v>
      </c>
      <c r="Q27" s="192" t="str">
        <f>"Loppuneet: "&amp;COUNTIF(P5:P24,"&gt;4")</f>
        <v>Loppuneet: 0</v>
      </c>
      <c r="R27" s="395"/>
      <c r="S27" s="396"/>
      <c r="T27" s="396"/>
      <c r="U27" s="397"/>
      <c r="W27" s="47">
        <f>IFERROR(ROUNDDOWN(LARGE(B5:O5,1),),0)</f>
        <v>0</v>
      </c>
      <c r="X27" s="31">
        <f>LARGE($W$27:$W$46,1)</f>
        <v>0</v>
      </c>
      <c r="Y27" s="26"/>
      <c r="Z27" s="27"/>
      <c r="AA27" s="27"/>
    </row>
    <row r="28" spans="1:47" ht="18.75" customHeight="1" x14ac:dyDescent="0.3">
      <c r="A28" s="12" t="str">
        <f>"Pelaajat (yhteensä "&amp;COUNTIF(B28:O28,"&lt;&gt;*Nimetön*")&amp;")"</f>
        <v>Pelaajat (yhteensä 0)</v>
      </c>
      <c r="B28" s="3" t="str">
        <f t="shared" ref="B28:Q28" si="21">B3</f>
        <v>Nimetön</v>
      </c>
      <c r="C28" s="3" t="str">
        <f t="shared" si="21"/>
        <v>Nimetön</v>
      </c>
      <c r="D28" s="3" t="str">
        <f t="shared" si="21"/>
        <v>Nimetön</v>
      </c>
      <c r="E28" s="3" t="str">
        <f t="shared" si="21"/>
        <v>Nimetön</v>
      </c>
      <c r="F28" s="3" t="str">
        <f t="shared" si="21"/>
        <v>Nimetön</v>
      </c>
      <c r="G28" s="15" t="str">
        <f t="shared" si="21"/>
        <v>Nimetön</v>
      </c>
      <c r="H28" s="52" t="str">
        <f t="shared" si="21"/>
        <v>Nimetön</v>
      </c>
      <c r="I28" s="52" t="str">
        <f t="shared" si="21"/>
        <v>Nimetön</v>
      </c>
      <c r="J28" s="112" t="str">
        <f t="shared" si="21"/>
        <v>Nimetön</v>
      </c>
      <c r="K28" s="3" t="str">
        <f t="shared" si="21"/>
        <v>Nimetön</v>
      </c>
      <c r="L28" s="3" t="str">
        <f t="shared" si="21"/>
        <v>Nimetön</v>
      </c>
      <c r="M28" s="3" t="str">
        <f t="shared" si="21"/>
        <v>Nimetön</v>
      </c>
      <c r="N28" s="49" t="str">
        <f t="shared" si="21"/>
        <v>Nimetön</v>
      </c>
      <c r="O28" s="180" t="str">
        <f t="shared" si="21"/>
        <v>Nimetön</v>
      </c>
      <c r="P28" s="183" t="str">
        <f t="shared" si="21"/>
        <v>Osallistujien määrä</v>
      </c>
      <c r="Q28" s="231" t="str">
        <f t="shared" si="21"/>
        <v>Alkamisaika</v>
      </c>
      <c r="R28" s="34" t="b">
        <f>IFERROR(AND(ROUND($E32, 0) = ROUND($E33, 0), ROUND($F32, 0) = ROUND($F33, 0), ROUND($G32, 0) = ROUND($G33, 0),"jaa","ejj"),FALSE)</f>
        <v>0</v>
      </c>
      <c r="S28" s="29">
        <f t="shared" ref="S28:S40" si="22">$R28+0</f>
        <v>0</v>
      </c>
      <c r="T28" s="72" t="str">
        <f>IF(SUM($S28:$S39) &gt; 0,"1v1 MATSIT:","")</f>
        <v/>
      </c>
      <c r="U28" s="30"/>
      <c r="W28" s="47">
        <f t="shared" ref="W28:W46" si="23">IFERROR(ROUNDDOWN(LARGE(B6:O6,1),),0)</f>
        <v>0</v>
      </c>
      <c r="X28" s="31">
        <f>LARGE($W$27:$W$46,2)</f>
        <v>0</v>
      </c>
    </row>
    <row r="29" spans="1:47" ht="18.75" customHeight="1" x14ac:dyDescent="0.25">
      <c r="Q29" s="186"/>
      <c r="R29" s="33" t="b">
        <f t="shared" ref="R29:R33" si="24">IFERROR(AND(ROUND($E33, 0) = ROUND($E34, 0), ROUND($F33, 0) = ROUND($F34, 0), ROUND($G33, 0) = ROUND($G34, 0),"jaa","ejj"),FALSE)</f>
        <v>0</v>
      </c>
      <c r="S29" s="4">
        <f t="shared" si="22"/>
        <v>0</v>
      </c>
      <c r="T29" s="4">
        <f>SUM(S28:S39)</f>
        <v>0</v>
      </c>
      <c r="U29" s="31"/>
      <c r="W29" s="47">
        <f t="shared" si="23"/>
        <v>0</v>
      </c>
      <c r="X29" s="31">
        <f>LARGE($W$27:$W$46,3)</f>
        <v>0</v>
      </c>
    </row>
    <row r="30" spans="1:47" ht="63.75" customHeight="1" x14ac:dyDescent="0.4">
      <c r="A30" s="142"/>
      <c r="B30" s="1"/>
      <c r="C30" s="36" t="s">
        <v>24</v>
      </c>
      <c r="D30" s="35"/>
      <c r="E30" s="415" t="str">
        <f>"Päättyneet turnaukset: "&amp;COUNTIF(P5:P24,"&gt;4")&amp;"
Turnaukset joista lasketaan pisteet: "&amp;L1&amp;"
Keskeneräiset turnaukset: "&amp;COUNT(Q5:Q24)-COUNT(P5:P24)</f>
        <v>Päättyneet turnaukset: 0
Turnaukset joista lasketaan pisteet: 0
Keskeneräiset turnaukset: 0</v>
      </c>
      <c r="F30" s="415"/>
      <c r="G30" s="415"/>
      <c r="H30" s="166"/>
      <c r="J30" s="77"/>
      <c r="K30" s="84" t="s">
        <v>25</v>
      </c>
      <c r="L30" s="78"/>
      <c r="M30" s="81"/>
      <c r="R30" s="33" t="b">
        <f t="shared" si="24"/>
        <v>0</v>
      </c>
      <c r="S30" s="4">
        <f t="shared" si="22"/>
        <v>0</v>
      </c>
      <c r="T30" s="4"/>
      <c r="U30" s="31"/>
      <c r="W30" s="47">
        <f t="shared" si="23"/>
        <v>0</v>
      </c>
      <c r="X30" s="31">
        <f>LARGE($W$27:$W$46,4)</f>
        <v>0</v>
      </c>
    </row>
    <row r="31" spans="1:47" ht="22.5" customHeight="1" x14ac:dyDescent="0.3">
      <c r="B31" s="67"/>
      <c r="C31" s="53" t="s">
        <v>26</v>
      </c>
      <c r="D31" s="54" t="s">
        <v>5</v>
      </c>
      <c r="E31" s="121" t="s">
        <v>27</v>
      </c>
      <c r="F31" s="55" t="s">
        <v>28</v>
      </c>
      <c r="G31" s="56" t="s">
        <v>29</v>
      </c>
      <c r="H31" s="167"/>
      <c r="I31" s="31"/>
      <c r="J31" s="87" t="s">
        <v>30</v>
      </c>
      <c r="K31" s="416" t="s">
        <v>31</v>
      </c>
      <c r="L31" s="416"/>
      <c r="M31" s="82"/>
      <c r="O31" s="270" t="s">
        <v>32</v>
      </c>
      <c r="Q31" s="348" t="s">
        <v>33</v>
      </c>
      <c r="R31" s="33" t="b">
        <f t="shared" si="24"/>
        <v>0</v>
      </c>
      <c r="S31" s="4">
        <f t="shared" si="22"/>
        <v>0</v>
      </c>
      <c r="T31" s="4"/>
      <c r="U31" s="31"/>
      <c r="W31" s="47">
        <f t="shared" si="23"/>
        <v>0</v>
      </c>
      <c r="X31" s="31">
        <f>LARGE($W$27:$W$46,5)</f>
        <v>0</v>
      </c>
    </row>
    <row r="32" spans="1:47" ht="22.5" customHeight="1" x14ac:dyDescent="0.35">
      <c r="B32" s="67">
        <v>1</v>
      </c>
      <c r="C32" s="57">
        <v>1</v>
      </c>
      <c r="D32" s="58" t="str" cm="1">
        <f t="array" ref="D32:D45">IF(INDEX(B$28:O$28,MATCH(LARGE(B$2:O$2,$B32:$B45),B$2:O$2,0))="Nimetön","",INDEX(B$28:O$28,MATCH(LARGE(B$2:O$2,$B32:$B45),B$2:O$2,0)))</f>
        <v/>
      </c>
      <c r="E32" s="122" t="str">
        <f>IF(D32="","",LARGE($B$2:$O$2,$B32))</f>
        <v/>
      </c>
      <c r="F32" s="59" t="str">
        <f>IFERROR(($E32-ROUNDDOWN($E32,1))*100,"")</f>
        <v/>
      </c>
      <c r="G32" s="60" t="str">
        <f>IFERROR(($E32-ROUNDDOWN($E32,2))*10000,"")</f>
        <v/>
      </c>
      <c r="H32" s="168"/>
      <c r="J32" s="86" t="str">
        <f>C32&amp;". Sija"</f>
        <v>1. Sija</v>
      </c>
      <c r="K32" s="130" t="str">
        <f t="shared" ref="K32:K44" si="25">IF(OR($D32&amp;" vs "&amp;$D33="Nimetön vs Nimetön",$R28=FALSE),"",$D32&amp;" vs "&amp;$D33)</f>
        <v/>
      </c>
      <c r="L32" s="131"/>
      <c r="M32" s="82"/>
      <c r="O32" s="269" t="s">
        <v>34</v>
      </c>
      <c r="R32" s="33" t="b">
        <f t="shared" si="24"/>
        <v>0</v>
      </c>
      <c r="S32" s="4">
        <f t="shared" si="22"/>
        <v>0</v>
      </c>
      <c r="T32" s="4"/>
      <c r="U32" s="31"/>
      <c r="W32" s="47">
        <f t="shared" si="23"/>
        <v>0</v>
      </c>
      <c r="X32" s="31">
        <f>LARGE($W$27:$W$46,6)</f>
        <v>0</v>
      </c>
    </row>
    <row r="33" spans="1:24" ht="22.5" customHeight="1" x14ac:dyDescent="0.35">
      <c r="B33" s="67">
        <v>2</v>
      </c>
      <c r="C33" s="61" t="str">
        <f>IF(D33="","",IF($R28=FALSE,"2",$C32))</f>
        <v/>
      </c>
      <c r="D33" s="62" t="str">
        <v/>
      </c>
      <c r="E33" s="123" t="str">
        <f t="shared" ref="E33:E45" si="26">IF(D33="","",LARGE($B$2:$O$2,$B33))</f>
        <v/>
      </c>
      <c r="F33" s="63" t="str">
        <f t="shared" ref="F33:F45" si="27">IFERROR(($E33-ROUNDDOWN($E33,1))*100,"")</f>
        <v/>
      </c>
      <c r="G33" s="64" t="str">
        <f t="shared" ref="G33:G45" si="28">IFERROR(($E33-ROUNDDOWN($E33,2))*10000,"")</f>
        <v/>
      </c>
      <c r="H33" s="168"/>
      <c r="J33" s="86" t="str">
        <f t="shared" ref="J33:J44" si="29">C33&amp;". Sija"</f>
        <v>. Sija</v>
      </c>
      <c r="K33" s="132" t="str">
        <f t="shared" si="25"/>
        <v/>
      </c>
      <c r="L33" s="133"/>
      <c r="M33" s="82"/>
      <c r="O33" s="268" t="s">
        <v>74</v>
      </c>
      <c r="R33" s="33" t="b">
        <f t="shared" si="24"/>
        <v>0</v>
      </c>
      <c r="S33" s="4">
        <f t="shared" si="22"/>
        <v>0</v>
      </c>
      <c r="T33" s="4"/>
      <c r="U33" s="31"/>
      <c r="W33" s="47">
        <f t="shared" si="23"/>
        <v>0</v>
      </c>
      <c r="X33" s="31">
        <f>LARGE($W$27:$W$46,7)</f>
        <v>0</v>
      </c>
    </row>
    <row r="34" spans="1:24" ht="22.5" customHeight="1" x14ac:dyDescent="0.35">
      <c r="B34" s="67">
        <v>3</v>
      </c>
      <c r="C34" s="61" t="str">
        <f>IF(D34="","",IF($R29=FALSE,"3",$C33))</f>
        <v/>
      </c>
      <c r="D34" s="62" t="str">
        <v/>
      </c>
      <c r="E34" s="123" t="str">
        <f t="shared" si="26"/>
        <v/>
      </c>
      <c r="F34" s="63" t="str">
        <f t="shared" si="27"/>
        <v/>
      </c>
      <c r="G34" s="64" t="str">
        <f t="shared" si="28"/>
        <v/>
      </c>
      <c r="H34" s="168"/>
      <c r="J34" s="86" t="str">
        <f>C34&amp;". Sija"</f>
        <v>. Sija</v>
      </c>
      <c r="K34" s="132" t="str">
        <f t="shared" si="25"/>
        <v/>
      </c>
      <c r="L34" s="133"/>
      <c r="M34" s="82"/>
      <c r="R34" s="33" t="b">
        <f>IFERROR(AND(ROUND($E38, 0) = ROUND($E39, 0), ROUND($F38, 0) = ROUND($F39, 0), ROUND($G38, 0) = ROUND($G39, 0),"jaa","ejj"),FALSE)</f>
        <v>0</v>
      </c>
      <c r="S34" s="4">
        <f t="shared" si="22"/>
        <v>0</v>
      </c>
      <c r="T34" s="4"/>
      <c r="U34" s="31"/>
      <c r="W34" s="47">
        <f t="shared" si="23"/>
        <v>0</v>
      </c>
      <c r="X34" s="31">
        <f>LARGE($W$27:$W$46,8)</f>
        <v>0</v>
      </c>
    </row>
    <row r="35" spans="1:24" ht="22.5" customHeight="1" x14ac:dyDescent="0.35">
      <c r="B35" s="67">
        <v>4</v>
      </c>
      <c r="C35" s="61" t="str">
        <f>IF(D35="","",IF($R30=FALSE,"4",$C34))</f>
        <v/>
      </c>
      <c r="D35" s="62" t="str">
        <v/>
      </c>
      <c r="E35" s="123" t="str">
        <f t="shared" si="26"/>
        <v/>
      </c>
      <c r="F35" s="63" t="str">
        <f t="shared" si="27"/>
        <v/>
      </c>
      <c r="G35" s="64" t="str">
        <f t="shared" si="28"/>
        <v/>
      </c>
      <c r="H35" s="168"/>
      <c r="J35" s="86" t="str">
        <f t="shared" si="29"/>
        <v>. Sija</v>
      </c>
      <c r="K35" s="132" t="str">
        <f t="shared" si="25"/>
        <v/>
      </c>
      <c r="L35" s="133"/>
      <c r="M35" s="82"/>
      <c r="R35" s="33" t="b">
        <f t="shared" ref="R35:R38" si="30">IFERROR(AND(ROUND($E39, 0) = ROUND($E40, 0), ROUND($F39, 0) = ROUND($F40, 0), ROUND($G39, 0) = ROUND($G40, 0),"jaa","ejj"),FALSE)</f>
        <v>0</v>
      </c>
      <c r="S35" s="4">
        <f t="shared" si="22"/>
        <v>0</v>
      </c>
      <c r="T35" s="4"/>
      <c r="U35" s="31"/>
      <c r="W35" s="47">
        <f t="shared" si="23"/>
        <v>0</v>
      </c>
      <c r="X35" s="31">
        <f>LARGE($W$27:$W$46,9)</f>
        <v>0</v>
      </c>
    </row>
    <row r="36" spans="1:24" ht="22.5" customHeight="1" x14ac:dyDescent="0.35">
      <c r="B36" s="67">
        <v>5</v>
      </c>
      <c r="C36" s="61" t="str">
        <f>IF(D36="","",IF($R31=FALSE,"5",$C35))</f>
        <v/>
      </c>
      <c r="D36" s="62" t="str">
        <v/>
      </c>
      <c r="E36" s="123" t="str">
        <f t="shared" si="26"/>
        <v/>
      </c>
      <c r="F36" s="63" t="str">
        <f t="shared" si="27"/>
        <v/>
      </c>
      <c r="G36" s="64" t="str">
        <f t="shared" si="28"/>
        <v/>
      </c>
      <c r="H36" s="168"/>
      <c r="J36" s="86" t="str">
        <f t="shared" si="29"/>
        <v>. Sija</v>
      </c>
      <c r="K36" s="132" t="str">
        <f t="shared" si="25"/>
        <v/>
      </c>
      <c r="L36" s="133"/>
      <c r="M36" s="82"/>
      <c r="R36" s="33" t="b">
        <f t="shared" si="30"/>
        <v>0</v>
      </c>
      <c r="S36" s="4">
        <f t="shared" si="22"/>
        <v>0</v>
      </c>
      <c r="T36" s="4"/>
      <c r="U36" s="31"/>
      <c r="W36" s="47">
        <f t="shared" si="23"/>
        <v>0</v>
      </c>
      <c r="X36" s="31">
        <f>LARGE($W$27:$W$46,10)</f>
        <v>0</v>
      </c>
    </row>
    <row r="37" spans="1:24" ht="22.5" customHeight="1" x14ac:dyDescent="0.35">
      <c r="B37" s="67">
        <v>6</v>
      </c>
      <c r="C37" s="61" t="str">
        <f>IF(D37="","",IF($R32=FALSE,"6",$C36))</f>
        <v/>
      </c>
      <c r="D37" s="62" t="str">
        <v/>
      </c>
      <c r="E37" s="123" t="str">
        <f t="shared" si="26"/>
        <v/>
      </c>
      <c r="F37" s="63" t="str">
        <f t="shared" si="27"/>
        <v/>
      </c>
      <c r="G37" s="64" t="str">
        <f t="shared" si="28"/>
        <v/>
      </c>
      <c r="H37" s="168"/>
      <c r="J37" s="86" t="str">
        <f t="shared" si="29"/>
        <v>. Sija</v>
      </c>
      <c r="K37" s="132" t="str">
        <f t="shared" si="25"/>
        <v/>
      </c>
      <c r="L37" s="133"/>
      <c r="M37" s="82"/>
      <c r="R37" s="33" t="b">
        <f t="shared" si="30"/>
        <v>0</v>
      </c>
      <c r="S37" s="4">
        <f t="shared" si="22"/>
        <v>0</v>
      </c>
      <c r="T37" s="4"/>
      <c r="U37" s="31"/>
      <c r="W37" s="47">
        <f t="shared" si="23"/>
        <v>0</v>
      </c>
      <c r="X37" s="31">
        <f>LARGE($W$27:$W$46,11)</f>
        <v>0</v>
      </c>
    </row>
    <row r="38" spans="1:24" ht="22.5" customHeight="1" x14ac:dyDescent="0.35">
      <c r="B38" s="68">
        <v>7</v>
      </c>
      <c r="C38" s="61" t="str">
        <f>IF(D38="","",IF($R33=FALSE,"7",$C37))</f>
        <v/>
      </c>
      <c r="D38" s="62" t="str">
        <v/>
      </c>
      <c r="E38" s="123" t="str">
        <f t="shared" si="26"/>
        <v/>
      </c>
      <c r="F38" s="63" t="str">
        <f t="shared" si="27"/>
        <v/>
      </c>
      <c r="G38" s="64" t="str">
        <f t="shared" si="28"/>
        <v/>
      </c>
      <c r="H38" s="168"/>
      <c r="J38" s="86" t="str">
        <f t="shared" si="29"/>
        <v>. Sija</v>
      </c>
      <c r="K38" s="132" t="str">
        <f t="shared" si="25"/>
        <v/>
      </c>
      <c r="L38" s="133"/>
      <c r="M38" s="82"/>
      <c r="R38" s="33" t="b">
        <f t="shared" si="30"/>
        <v>0</v>
      </c>
      <c r="S38" s="4">
        <f t="shared" si="22"/>
        <v>0</v>
      </c>
      <c r="T38" s="4"/>
      <c r="U38" s="31"/>
      <c r="W38" s="47">
        <f t="shared" si="23"/>
        <v>0</v>
      </c>
      <c r="X38" s="31">
        <f>LARGE($W$27:$W$46,12)</f>
        <v>0</v>
      </c>
    </row>
    <row r="39" spans="1:24" ht="23.25" x14ac:dyDescent="0.35">
      <c r="B39" s="68">
        <v>8</v>
      </c>
      <c r="C39" s="61" t="str">
        <f>IF(D39="","",IF($R34=FALSE,"8",$C38))</f>
        <v/>
      </c>
      <c r="D39" s="62" t="str">
        <v/>
      </c>
      <c r="E39" s="123" t="str">
        <f t="shared" si="26"/>
        <v/>
      </c>
      <c r="F39" s="63" t="str">
        <f t="shared" si="27"/>
        <v/>
      </c>
      <c r="G39" s="64" t="str">
        <f>IFERROR(($E39-ROUNDDOWN($E39,2))*10000,"")</f>
        <v/>
      </c>
      <c r="H39" s="168"/>
      <c r="I39" s="4"/>
      <c r="J39" s="86" t="str">
        <f t="shared" si="29"/>
        <v>. Sija</v>
      </c>
      <c r="K39" s="132" t="str">
        <f t="shared" si="25"/>
        <v/>
      </c>
      <c r="L39" s="133"/>
      <c r="M39" s="82"/>
      <c r="R39" s="33" t="b">
        <f>IFERROR(AND(ROUND($E43, 0) = ROUND($E44, 0), ROUND($F43, 0) = ROUND($F44, 0), ROUND($G43, 0) = ROUND($G44, 0),"jaa","ejj"),FALSE)</f>
        <v>0</v>
      </c>
      <c r="S39" s="4">
        <f t="shared" si="22"/>
        <v>0</v>
      </c>
      <c r="T39" s="4"/>
      <c r="U39" s="31"/>
      <c r="W39" s="47">
        <f t="shared" si="23"/>
        <v>0</v>
      </c>
      <c r="X39" s="31">
        <f>LARGE($W$27:$W$46,13)</f>
        <v>0</v>
      </c>
    </row>
    <row r="40" spans="1:24" ht="23.25" x14ac:dyDescent="0.35">
      <c r="B40" s="68">
        <v>9</v>
      </c>
      <c r="C40" s="61" t="str">
        <f>IF(D40="","",IF($R35=FALSE,"9",$C39))</f>
        <v/>
      </c>
      <c r="D40" s="62" t="str">
        <v/>
      </c>
      <c r="E40" s="123" t="str">
        <f t="shared" si="26"/>
        <v/>
      </c>
      <c r="F40" s="63" t="str">
        <f t="shared" si="27"/>
        <v/>
      </c>
      <c r="G40" s="64" t="str">
        <f>IFERROR(($E40-ROUNDDOWN($E40,2))*10000,"")</f>
        <v/>
      </c>
      <c r="H40" s="168"/>
      <c r="J40" s="86" t="str">
        <f t="shared" si="29"/>
        <v>. Sija</v>
      </c>
      <c r="K40" s="132" t="str">
        <f t="shared" si="25"/>
        <v/>
      </c>
      <c r="L40" s="133"/>
      <c r="M40" s="82"/>
      <c r="R40" s="137" t="b">
        <f>IFERROR(AND(ROUND($E44, 0) = ROUND($E45, 0), ROUND($F44, 0) = ROUND($F45, 0), ROUND($G44, 0) = ROUND($G45, 0),"jaa","ejj"),FALSE)</f>
        <v>0</v>
      </c>
      <c r="S40" s="32">
        <f t="shared" si="22"/>
        <v>0</v>
      </c>
      <c r="T40" s="32"/>
      <c r="U40" s="160"/>
      <c r="W40" s="47">
        <f t="shared" si="23"/>
        <v>0</v>
      </c>
      <c r="X40" s="31">
        <f>LARGE($W$27:$W$46,14)</f>
        <v>0</v>
      </c>
    </row>
    <row r="41" spans="1:24" ht="23.25" x14ac:dyDescent="0.35">
      <c r="B41" s="68">
        <v>10</v>
      </c>
      <c r="C41" s="61" t="str">
        <f>IF(D41="","",IF($R36=FALSE,"10",$C40))</f>
        <v/>
      </c>
      <c r="D41" s="62" t="str">
        <v/>
      </c>
      <c r="E41" s="123" t="str">
        <f t="shared" si="26"/>
        <v/>
      </c>
      <c r="F41" s="63" t="str">
        <f t="shared" si="27"/>
        <v/>
      </c>
      <c r="G41" s="64" t="str">
        <f t="shared" si="28"/>
        <v/>
      </c>
      <c r="H41" s="168"/>
      <c r="J41" s="86" t="str">
        <f t="shared" si="29"/>
        <v>. Sija</v>
      </c>
      <c r="K41" s="132" t="str">
        <f t="shared" si="25"/>
        <v/>
      </c>
      <c r="L41" s="133"/>
      <c r="M41" s="82"/>
      <c r="S41" s="4"/>
      <c r="W41" s="47">
        <f t="shared" si="23"/>
        <v>0</v>
      </c>
      <c r="X41" s="31">
        <f>LARGE($W$27:$W$46,15)</f>
        <v>0</v>
      </c>
    </row>
    <row r="42" spans="1:24" ht="23.25" x14ac:dyDescent="0.35">
      <c r="B42" s="68">
        <v>11</v>
      </c>
      <c r="C42" s="61" t="str">
        <f>IF(D42="","",IF($R37=FALSE,"11",$C41))</f>
        <v/>
      </c>
      <c r="D42" s="62" t="str">
        <v/>
      </c>
      <c r="E42" s="123" t="str">
        <f t="shared" si="26"/>
        <v/>
      </c>
      <c r="F42" s="63" t="str">
        <f t="shared" si="27"/>
        <v/>
      </c>
      <c r="G42" s="64" t="str">
        <f t="shared" si="28"/>
        <v/>
      </c>
      <c r="H42" s="168"/>
      <c r="J42" s="86" t="str">
        <f t="shared" si="29"/>
        <v>. Sija</v>
      </c>
      <c r="K42" s="132" t="str">
        <f t="shared" si="25"/>
        <v/>
      </c>
      <c r="L42" s="133"/>
      <c r="M42" s="82"/>
      <c r="W42" s="47">
        <f t="shared" si="23"/>
        <v>0</v>
      </c>
      <c r="X42" s="31">
        <f>LARGE($W$27:$W$46,16)</f>
        <v>0</v>
      </c>
    </row>
    <row r="43" spans="1:24" ht="23.25" x14ac:dyDescent="0.35">
      <c r="B43" s="68">
        <v>12</v>
      </c>
      <c r="C43" s="61" t="str">
        <f>IF(D43="","",IF($R38=FALSE,"12",$C42))</f>
        <v/>
      </c>
      <c r="D43" s="62" t="str">
        <v/>
      </c>
      <c r="E43" s="123" t="str">
        <f t="shared" si="26"/>
        <v/>
      </c>
      <c r="F43" s="63" t="str">
        <f t="shared" si="27"/>
        <v/>
      </c>
      <c r="G43" s="64" t="str">
        <f t="shared" si="28"/>
        <v/>
      </c>
      <c r="H43" s="168"/>
      <c r="J43" s="86" t="str">
        <f t="shared" si="29"/>
        <v>. Sija</v>
      </c>
      <c r="K43" s="132" t="str">
        <f t="shared" si="25"/>
        <v/>
      </c>
      <c r="L43" s="133"/>
      <c r="M43" s="82"/>
      <c r="W43" s="47">
        <f t="shared" si="23"/>
        <v>0</v>
      </c>
      <c r="X43" s="31">
        <f>LARGE($W$27:$W$46,17)</f>
        <v>0</v>
      </c>
    </row>
    <row r="44" spans="1:24" ht="23.25" customHeight="1" x14ac:dyDescent="0.35">
      <c r="B44" s="68">
        <v>13</v>
      </c>
      <c r="C44" s="61" t="str">
        <f>IF(D44="","",IF($R39=FALSE,"13",$C43))</f>
        <v/>
      </c>
      <c r="D44" s="62" t="str">
        <v/>
      </c>
      <c r="E44" s="123" t="str">
        <f t="shared" si="26"/>
        <v/>
      </c>
      <c r="F44" s="63" t="str">
        <f t="shared" si="27"/>
        <v/>
      </c>
      <c r="G44" s="64" t="str">
        <f t="shared" si="28"/>
        <v/>
      </c>
      <c r="H44" s="168"/>
      <c r="J44" s="86" t="str">
        <f t="shared" si="29"/>
        <v>. Sija</v>
      </c>
      <c r="K44" s="134" t="str">
        <f t="shared" si="25"/>
        <v/>
      </c>
      <c r="L44" s="135"/>
      <c r="M44" s="82"/>
      <c r="W44" s="47">
        <f t="shared" si="23"/>
        <v>0</v>
      </c>
      <c r="X44" s="31">
        <f>LARGE($W$27:$W$46,18)</f>
        <v>0</v>
      </c>
    </row>
    <row r="45" spans="1:24" ht="23.25" customHeight="1" x14ac:dyDescent="0.3">
      <c r="B45" s="68">
        <v>14</v>
      </c>
      <c r="C45" s="65" t="str">
        <f>IF(D45="","",IF($R40=FALSE,"14",$C44))</f>
        <v/>
      </c>
      <c r="D45" s="44" t="str">
        <v/>
      </c>
      <c r="E45" s="124" t="str">
        <f t="shared" si="26"/>
        <v/>
      </c>
      <c r="F45" s="45" t="str">
        <f t="shared" si="27"/>
        <v/>
      </c>
      <c r="G45" s="46" t="str">
        <f t="shared" si="28"/>
        <v/>
      </c>
      <c r="H45" s="168"/>
      <c r="J45" s="83"/>
      <c r="K45" s="85"/>
      <c r="L45" s="85"/>
      <c r="M45" s="82"/>
      <c r="W45" s="47">
        <f t="shared" si="23"/>
        <v>0</v>
      </c>
      <c r="X45" s="31">
        <f>LARGE($W$27:$W$46,19)</f>
        <v>0</v>
      </c>
    </row>
    <row r="46" spans="1:24" ht="63.75" customHeight="1" x14ac:dyDescent="0.25">
      <c r="A46" s="66"/>
      <c r="B46" s="50"/>
      <c r="C46" s="37"/>
      <c r="D46" s="37"/>
      <c r="E46" s="37"/>
      <c r="F46" s="37"/>
      <c r="G46" s="37"/>
      <c r="H46" s="40"/>
      <c r="J46" s="79"/>
      <c r="K46" s="80"/>
      <c r="L46" s="80"/>
      <c r="M46" s="76"/>
      <c r="W46" s="47">
        <f t="shared" si="23"/>
        <v>0</v>
      </c>
      <c r="X46" s="31">
        <f>LARGE($W$27:$W$46,20)</f>
        <v>0</v>
      </c>
    </row>
    <row r="47" spans="1:24" x14ac:dyDescent="0.25">
      <c r="W47" s="29"/>
      <c r="X47" s="29"/>
    </row>
    <row r="48" spans="1:24" ht="22.5" customHeight="1" x14ac:dyDescent="0.25">
      <c r="B48" s="73" t="s">
        <v>40</v>
      </c>
    </row>
    <row r="49" spans="2:7" ht="22.5" customHeight="1" x14ac:dyDescent="0.25">
      <c r="B49" s="417" t="str">
        <f>"Turnauksen viimeinen saa 0 pistettä ja jokaisesta sijasta paremmin saa +1 piste. 
Turnauksessa tulee olla vähintään 5 osallistujaa, jotta pisteet lasketaan. 
Pisteet lasketaan vain pelaajan top "&amp;H1*100&amp;"% turnauksista, kuitenkin vähintään 3 turnauksesta.
1. tiebreaker voittojen määrä.
2. tiebreaker turnaukset osallisena.
3. tiebreaker 1v1 matsi tasapisteissä olevien kesken."</f>
        <v>Turnauksen viimeinen saa 0 pistettä ja jokaisesta sijasta paremmin saa +1 piste. 
Turnauksessa tulee olla vähintään 5 osallistujaa, jotta pisteet lasketaan. 
Pisteet lasketaan vain pelaajan top 80% turnauksista, kuitenkin vähintään 3 turnauksesta.
1. tiebreaker voittojen määrä.
2. tiebreaker turnaukset osallisena.
3. tiebreaker 1v1 matsi tasapisteissä olevien kesken.</v>
      </c>
      <c r="C49" s="418"/>
      <c r="D49" s="418"/>
      <c r="E49" s="418"/>
      <c r="F49" s="418"/>
      <c r="G49" s="419"/>
    </row>
    <row r="50" spans="2:7" ht="22.5" customHeight="1" x14ac:dyDescent="0.25">
      <c r="B50" s="420"/>
      <c r="C50" s="421"/>
      <c r="D50" s="421"/>
      <c r="E50" s="421"/>
      <c r="F50" s="421"/>
      <c r="G50" s="422"/>
    </row>
    <row r="51" spans="2:7" ht="22.5" customHeight="1" x14ac:dyDescent="0.25">
      <c r="B51" s="420"/>
      <c r="C51" s="421"/>
      <c r="D51" s="421"/>
      <c r="E51" s="421"/>
      <c r="F51" s="421"/>
      <c r="G51" s="422"/>
    </row>
    <row r="52" spans="2:7" ht="22.5" customHeight="1" x14ac:dyDescent="0.25">
      <c r="B52" s="420"/>
      <c r="C52" s="421"/>
      <c r="D52" s="421"/>
      <c r="E52" s="421"/>
      <c r="F52" s="421"/>
      <c r="G52" s="422"/>
    </row>
    <row r="53" spans="2:7" ht="22.5" customHeight="1" x14ac:dyDescent="0.25">
      <c r="B53" s="420"/>
      <c r="C53" s="421"/>
      <c r="D53" s="421"/>
      <c r="E53" s="421"/>
      <c r="F53" s="421"/>
      <c r="G53" s="422"/>
    </row>
    <row r="54" spans="2:7" ht="21" customHeight="1" x14ac:dyDescent="0.25">
      <c r="B54" s="398" t="str">
        <f>"Boosterit ovat toistaiseksi pois käytöstä.
Jos pelaaja jättää välistä 5 peräkkäistä turnausta voidaan hänet diskata."</f>
        <v>Boosterit ovat toistaiseksi pois käytöstä.
Jos pelaaja jättää välistä 5 peräkkäistä turnausta voidaan hänet diskata.</v>
      </c>
      <c r="C54" s="399"/>
      <c r="D54" s="399"/>
      <c r="E54" s="399"/>
      <c r="F54" s="399"/>
      <c r="G54" s="400"/>
    </row>
    <row r="55" spans="2:7" ht="21" customHeight="1" x14ac:dyDescent="0.25">
      <c r="B55" s="401"/>
      <c r="C55" s="402"/>
      <c r="D55" s="402"/>
      <c r="E55" s="402"/>
      <c r="F55" s="402"/>
      <c r="G55" s="403"/>
    </row>
  </sheetData>
  <mergeCells count="9">
    <mergeCell ref="R3:AE3"/>
    <mergeCell ref="AG2:AU2"/>
    <mergeCell ref="B54:G55"/>
    <mergeCell ref="K31:L31"/>
    <mergeCell ref="A1:C1"/>
    <mergeCell ref="I1:K1"/>
    <mergeCell ref="E1:G1"/>
    <mergeCell ref="B49:G53"/>
    <mergeCell ref="E30:G30"/>
  </mergeCells>
  <conditionalFormatting sqref="B5:O24">
    <cfRule type="expression" dxfId="8" priority="6" stopIfTrue="1">
      <formula>B5=IF($Q5="",FALSE,TRUE)</formula>
    </cfRule>
    <cfRule type="cellIs" dxfId="7" priority="7" operator="lessThanOrEqual">
      <formula>SMALL(B$5:B$24,$O$1-$L$1)</formula>
    </cfRule>
    <cfRule type="expression" dxfId="6" priority="8">
      <formula>IF(B5:B24&lt;0,TRUE)</formula>
    </cfRule>
    <cfRule type="expression" dxfId="5" priority="9">
      <formula>B5=MAX($B5:$O5)</formula>
    </cfRule>
  </conditionalFormatting>
  <conditionalFormatting sqref="A5:Q24">
    <cfRule type="expression" dxfId="4" priority="4">
      <formula>$Q5&gt;$M$1</formula>
    </cfRule>
    <cfRule type="expression" dxfId="3" priority="5">
      <formula>AND($B5:$O5=0,$Q5&lt;$M$1,$Q5&lt;&gt;0)</formula>
    </cfRule>
  </conditionalFormatting>
  <conditionalFormatting sqref="A4:A24">
    <cfRule type="expression" dxfId="2" priority="3">
      <formula>IF(1=1,TRUE,FALSE)</formula>
    </cfRule>
  </conditionalFormatting>
  <conditionalFormatting sqref="B4:Q4">
    <cfRule type="expression" dxfId="1" priority="2">
      <formula>IF(1=1,TRUE,FALSE)</formula>
    </cfRule>
  </conditionalFormatting>
  <conditionalFormatting sqref="P5:P24">
    <cfRule type="expression" dxfId="0" priority="1">
      <formula>IF(1=1,TRUE,FALSE)</formula>
    </cfRule>
  </conditionalFormatting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Season 3</vt:lpstr>
      <vt:lpstr>Season 2</vt:lpstr>
      <vt:lpstr>Season 1</vt:lpstr>
      <vt:lpstr>Valmis Pohja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Jori</dc:creator>
  <cp:keywords/>
  <dc:description/>
  <cp:lastModifiedBy>Jori</cp:lastModifiedBy>
  <cp:revision/>
  <dcterms:created xsi:type="dcterms:W3CDTF">2015-06-05T18:19:34Z</dcterms:created>
  <dcterms:modified xsi:type="dcterms:W3CDTF">2021-04-12T13:11:01Z</dcterms:modified>
  <cp:category/>
  <cp:contentStatus/>
</cp:coreProperties>
</file>