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itHub\examensarbete-bergelin-och-ericsson\Data\"/>
    </mc:Choice>
  </mc:AlternateContent>
  <xr:revisionPtr revIDLastSave="0" documentId="13_ncr:1_{09FAD672-4DF8-435B-9DC8-D6880A51548B}" xr6:coauthVersionLast="36" xr6:coauthVersionMax="36" xr10:uidLastSave="{00000000-0000-0000-0000-000000000000}"/>
  <bookViews>
    <workbookView xWindow="0" yWindow="0" windowWidth="20490" windowHeight="7545" activeTab="2" xr2:uid="{F1732AED-362C-494F-BE57-6B75BC811A2D}"/>
  </bookViews>
  <sheets>
    <sheet name="DATA" sheetId="2" r:id="rId1"/>
    <sheet name="DATA 5xBLE" sheetId="5" r:id="rId2"/>
    <sheet name="STAT" sheetId="4" r:id="rId3"/>
    <sheet name="BOXPLOTS" sheetId="3" r:id="rId4"/>
    <sheet name="BARGRAPHS" sheetId="1" r:id="rId5"/>
  </sheets>
  <definedNames>
    <definedName name="_xlchart.v1.0" hidden="1">DATA!$F$23:$F$42</definedName>
    <definedName name="_xlchart.v1.1" hidden="1">DATA!$F$3:$F$22</definedName>
    <definedName name="_xlchart.v1.10" hidden="1">DATA!$G$3:$G$22</definedName>
    <definedName name="_xlchart.v1.11" hidden="1">DATA!$G$43:$G$62</definedName>
    <definedName name="_xlchart.v1.12" hidden="1">DATA!$O$23:$O$42</definedName>
    <definedName name="_xlchart.v1.13" hidden="1">DATA!$O$3:$O$22</definedName>
    <definedName name="_xlchart.v1.14" hidden="1">DATA!$O$43:$O$63</definedName>
    <definedName name="_xlchart.v1.15" hidden="1">DATA!$L$23:$L$42</definedName>
    <definedName name="_xlchart.v1.16" hidden="1">DATA!$L$3:$L$22</definedName>
    <definedName name="_xlchart.v1.17" hidden="1">DATA!$L$43:$L$62</definedName>
    <definedName name="_xlchart.v1.18" hidden="1">DATA!$D$23:$D$42</definedName>
    <definedName name="_xlchart.v1.19" hidden="1">DATA!$D$3:$D$22</definedName>
    <definedName name="_xlchart.v1.2" hidden="1">DATA!$F$43:$F$62</definedName>
    <definedName name="_xlchart.v1.20" hidden="1">DATA!$D$43:$D$62</definedName>
    <definedName name="_xlchart.v1.21" hidden="1">DATA!$N$23:$N$42</definedName>
    <definedName name="_xlchart.v1.22" hidden="1">DATA!$N$3:$N$22</definedName>
    <definedName name="_xlchart.v1.23" hidden="1">DATA!$N$43:$N$62</definedName>
    <definedName name="_xlchart.v1.3" hidden="1">DATA!$M$23:$M$42</definedName>
    <definedName name="_xlchart.v1.4" hidden="1">DATA!$M$3:$M$22</definedName>
    <definedName name="_xlchart.v1.5" hidden="1">DATA!$M$43:$M$62</definedName>
    <definedName name="_xlchart.v1.6" hidden="1">DATA!$E$23:$E$42</definedName>
    <definedName name="_xlchart.v1.7" hidden="1">DATA!$E$3:$E$22</definedName>
    <definedName name="_xlchart.v1.8" hidden="1">DATA!$E$43:$E$62</definedName>
    <definedName name="_xlchart.v1.9" hidden="1">DATA!$G$23:$G$42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7" i="4" l="1"/>
  <c r="U6" i="4"/>
  <c r="U8" i="4"/>
  <c r="T8" i="4"/>
  <c r="S8" i="4"/>
  <c r="T7" i="4"/>
  <c r="S7" i="4"/>
  <c r="T6" i="4"/>
  <c r="S6" i="4"/>
  <c r="N55" i="4" l="1"/>
  <c r="M55" i="4"/>
  <c r="O54" i="4"/>
  <c r="N54" i="4"/>
  <c r="M54" i="4"/>
  <c r="P35" i="4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3" i="5"/>
  <c r="E46" i="4" l="1"/>
  <c r="E45" i="4"/>
  <c r="E44" i="4"/>
  <c r="P25" i="4"/>
  <c r="O25" i="4"/>
  <c r="N25" i="4"/>
  <c r="M25" i="4"/>
  <c r="P24" i="4"/>
  <c r="O24" i="4"/>
  <c r="N24" i="4"/>
  <c r="M24" i="4"/>
  <c r="O65" i="4"/>
  <c r="O64" i="4"/>
  <c r="N64" i="4"/>
  <c r="M64" i="4"/>
  <c r="N44" i="4"/>
  <c r="M44" i="4"/>
  <c r="O44" i="4" l="1"/>
  <c r="I66" i="4"/>
  <c r="I67" i="4" s="1"/>
  <c r="I65" i="4"/>
  <c r="I64" i="4"/>
  <c r="H66" i="4"/>
  <c r="H67" i="4" s="1"/>
  <c r="H65" i="4"/>
  <c r="H64" i="4"/>
  <c r="G66" i="4"/>
  <c r="G67" i="4" s="1"/>
  <c r="G65" i="4"/>
  <c r="G64" i="4"/>
  <c r="E66" i="4"/>
  <c r="E67" i="4" s="1"/>
  <c r="E65" i="4"/>
  <c r="E64" i="4"/>
  <c r="D66" i="4"/>
  <c r="D67" i="4" s="1"/>
  <c r="D65" i="4"/>
  <c r="D64" i="4"/>
  <c r="C66" i="4"/>
  <c r="C67" i="4" s="1"/>
  <c r="C65" i="4"/>
  <c r="C64" i="4"/>
  <c r="I56" i="4"/>
  <c r="I57" i="4" s="1"/>
  <c r="I55" i="4"/>
  <c r="I54" i="4"/>
  <c r="H56" i="4"/>
  <c r="H57" i="4" s="1"/>
  <c r="H55" i="4"/>
  <c r="H54" i="4"/>
  <c r="G56" i="4"/>
  <c r="G57" i="4" s="1"/>
  <c r="G55" i="4"/>
  <c r="G54" i="4"/>
  <c r="I46" i="4"/>
  <c r="I47" i="4" s="1"/>
  <c r="I45" i="4"/>
  <c r="I44" i="4"/>
  <c r="H46" i="4"/>
  <c r="H47" i="4" s="1"/>
  <c r="H45" i="4"/>
  <c r="H44" i="4"/>
  <c r="G46" i="4"/>
  <c r="G47" i="4" s="1"/>
  <c r="G45" i="4"/>
  <c r="G44" i="4"/>
  <c r="E47" i="4"/>
  <c r="D46" i="4"/>
  <c r="D47" i="4" s="1"/>
  <c r="D45" i="4"/>
  <c r="D44" i="4"/>
  <c r="C46" i="4"/>
  <c r="C47" i="4" s="1"/>
  <c r="C45" i="4"/>
  <c r="C44" i="4"/>
  <c r="J36" i="4"/>
  <c r="J37" i="4" s="1"/>
  <c r="J35" i="4"/>
  <c r="J34" i="4"/>
  <c r="I36" i="4"/>
  <c r="I37" i="4" s="1"/>
  <c r="I35" i="4"/>
  <c r="I34" i="4"/>
  <c r="H36" i="4"/>
  <c r="H37" i="4" s="1"/>
  <c r="H35" i="4"/>
  <c r="H34" i="4"/>
  <c r="G34" i="4"/>
  <c r="G36" i="4"/>
  <c r="G37" i="4" s="1"/>
  <c r="G35" i="4"/>
  <c r="F36" i="4"/>
  <c r="F37" i="4" s="1"/>
  <c r="F35" i="4"/>
  <c r="F34" i="4"/>
  <c r="P34" i="4" s="1"/>
  <c r="E36" i="4"/>
  <c r="E37" i="4" s="1"/>
  <c r="E35" i="4"/>
  <c r="E34" i="4"/>
  <c r="D34" i="4"/>
  <c r="N34" i="4" s="1"/>
  <c r="N35" i="4" s="1"/>
  <c r="D35" i="4"/>
  <c r="D36" i="4"/>
  <c r="D37" i="4" s="1"/>
  <c r="C36" i="4"/>
  <c r="C37" i="4" s="1"/>
  <c r="C35" i="4"/>
  <c r="C34" i="4"/>
  <c r="M34" i="4" s="1"/>
  <c r="M35" i="4" s="1"/>
  <c r="O34" i="4" l="1"/>
  <c r="O35" i="4" s="1"/>
  <c r="N65" i="4"/>
  <c r="M65" i="4"/>
  <c r="O45" i="4"/>
  <c r="N45" i="4"/>
  <c r="M45" i="4"/>
  <c r="F11" i="5" l="1"/>
  <c r="F19" i="5"/>
  <c r="S27" i="5"/>
  <c r="F27" i="5"/>
  <c r="F33" i="5"/>
  <c r="F35" i="5"/>
  <c r="F41" i="5"/>
  <c r="F43" i="5"/>
  <c r="F49" i="5"/>
  <c r="F51" i="5"/>
  <c r="F57" i="5"/>
  <c r="F59" i="5"/>
  <c r="S67" i="5"/>
  <c r="E67" i="5"/>
  <c r="E75" i="5"/>
  <c r="E80" i="5"/>
  <c r="E83" i="5"/>
  <c r="F16" i="4" s="1"/>
  <c r="F17" i="4" s="1"/>
  <c r="E88" i="5"/>
  <c r="E91" i="5"/>
  <c r="AA85" i="5" s="1"/>
  <c r="Y85" i="5" s="1"/>
  <c r="E96" i="5"/>
  <c r="E99" i="5"/>
  <c r="F3" i="5"/>
  <c r="M102" i="5"/>
  <c r="E102" i="5"/>
  <c r="M101" i="5"/>
  <c r="E101" i="5"/>
  <c r="M100" i="5"/>
  <c r="E100" i="5"/>
  <c r="M99" i="5"/>
  <c r="M98" i="5"/>
  <c r="E98" i="5"/>
  <c r="M97" i="5"/>
  <c r="E97" i="5"/>
  <c r="M96" i="5"/>
  <c r="M95" i="5"/>
  <c r="E95" i="5"/>
  <c r="M94" i="5"/>
  <c r="E94" i="5"/>
  <c r="M93" i="5"/>
  <c r="E93" i="5"/>
  <c r="M92" i="5"/>
  <c r="E92" i="5"/>
  <c r="M91" i="5"/>
  <c r="M90" i="5"/>
  <c r="E90" i="5"/>
  <c r="M89" i="5"/>
  <c r="E89" i="5"/>
  <c r="M88" i="5"/>
  <c r="R87" i="5"/>
  <c r="M87" i="5"/>
  <c r="E87" i="5"/>
  <c r="AA86" i="5"/>
  <c r="Y86" i="5" s="1"/>
  <c r="Z86" i="5"/>
  <c r="X86" i="5" s="1"/>
  <c r="S86" i="5"/>
  <c r="R86" i="5"/>
  <c r="M86" i="5"/>
  <c r="E86" i="5"/>
  <c r="Z85" i="5"/>
  <c r="X85" i="5" s="1"/>
  <c r="R85" i="5"/>
  <c r="M85" i="5"/>
  <c r="E85" i="5"/>
  <c r="M84" i="5"/>
  <c r="E84" i="5"/>
  <c r="M83" i="5"/>
  <c r="M82" i="5"/>
  <c r="E82" i="5"/>
  <c r="M81" i="5"/>
  <c r="E81" i="5"/>
  <c r="M80" i="5"/>
  <c r="M79" i="5"/>
  <c r="E79" i="5"/>
  <c r="M78" i="5"/>
  <c r="E78" i="5"/>
  <c r="M77" i="5"/>
  <c r="E77" i="5"/>
  <c r="M76" i="5"/>
  <c r="E76" i="5"/>
  <c r="M75" i="5"/>
  <c r="M74" i="5"/>
  <c r="E74" i="5"/>
  <c r="M73" i="5"/>
  <c r="E73" i="5"/>
  <c r="M72" i="5"/>
  <c r="E72" i="5"/>
  <c r="M71" i="5"/>
  <c r="E71" i="5"/>
  <c r="M70" i="5"/>
  <c r="E70" i="5"/>
  <c r="M69" i="5"/>
  <c r="E69" i="5"/>
  <c r="M68" i="5"/>
  <c r="E68" i="5"/>
  <c r="R67" i="5"/>
  <c r="M67" i="5"/>
  <c r="AA66" i="5"/>
  <c r="Z66" i="5"/>
  <c r="Y66" i="5"/>
  <c r="X66" i="5"/>
  <c r="S66" i="5"/>
  <c r="R66" i="5"/>
  <c r="M66" i="5"/>
  <c r="E66" i="5"/>
  <c r="M65" i="5"/>
  <c r="Z65" i="5" s="1"/>
  <c r="X65" i="5" s="1"/>
  <c r="E65" i="5"/>
  <c r="M64" i="5"/>
  <c r="E64" i="5"/>
  <c r="M63" i="5"/>
  <c r="E63" i="5"/>
  <c r="O62" i="5"/>
  <c r="N62" i="5"/>
  <c r="M62" i="5"/>
  <c r="G62" i="5"/>
  <c r="F62" i="5"/>
  <c r="E62" i="5"/>
  <c r="O61" i="5"/>
  <c r="N61" i="5"/>
  <c r="M61" i="5"/>
  <c r="G61" i="5"/>
  <c r="F61" i="5"/>
  <c r="E61" i="5"/>
  <c r="O60" i="5"/>
  <c r="N60" i="5"/>
  <c r="M60" i="5"/>
  <c r="G60" i="5"/>
  <c r="F60" i="5"/>
  <c r="E60" i="5"/>
  <c r="O59" i="5"/>
  <c r="N59" i="5"/>
  <c r="M59" i="5"/>
  <c r="G59" i="5"/>
  <c r="O58" i="5"/>
  <c r="N58" i="5"/>
  <c r="M58" i="5"/>
  <c r="G58" i="5"/>
  <c r="F58" i="5"/>
  <c r="E58" i="5"/>
  <c r="O57" i="5"/>
  <c r="N57" i="5"/>
  <c r="M57" i="5"/>
  <c r="G57" i="5"/>
  <c r="E57" i="5"/>
  <c r="O56" i="5"/>
  <c r="N56" i="5"/>
  <c r="M56" i="5"/>
  <c r="G56" i="5"/>
  <c r="F56" i="5"/>
  <c r="E56" i="5"/>
  <c r="O55" i="5"/>
  <c r="N55" i="5"/>
  <c r="M55" i="5"/>
  <c r="G55" i="5"/>
  <c r="F55" i="5"/>
  <c r="E55" i="5"/>
  <c r="O54" i="5"/>
  <c r="N54" i="5"/>
  <c r="M54" i="5"/>
  <c r="G54" i="5"/>
  <c r="F54" i="5"/>
  <c r="E54" i="5"/>
  <c r="O53" i="5"/>
  <c r="N53" i="5"/>
  <c r="M53" i="5"/>
  <c r="G53" i="5"/>
  <c r="F53" i="5"/>
  <c r="E53" i="5"/>
  <c r="O52" i="5"/>
  <c r="N52" i="5"/>
  <c r="M52" i="5"/>
  <c r="G52" i="5"/>
  <c r="F52" i="5"/>
  <c r="E52" i="5"/>
  <c r="O51" i="5"/>
  <c r="N51" i="5"/>
  <c r="M51" i="5"/>
  <c r="G51" i="5"/>
  <c r="O50" i="5"/>
  <c r="N50" i="5"/>
  <c r="M50" i="5"/>
  <c r="G50" i="5"/>
  <c r="F50" i="5"/>
  <c r="E50" i="5"/>
  <c r="O49" i="5"/>
  <c r="N49" i="5"/>
  <c r="M49" i="5"/>
  <c r="G49" i="5"/>
  <c r="E49" i="5"/>
  <c r="O48" i="5"/>
  <c r="N48" i="5"/>
  <c r="M48" i="5"/>
  <c r="G48" i="5"/>
  <c r="F48" i="5"/>
  <c r="E48" i="5"/>
  <c r="R47" i="5"/>
  <c r="O47" i="5"/>
  <c r="N47" i="5"/>
  <c r="M47" i="5"/>
  <c r="G47" i="5"/>
  <c r="F47" i="5"/>
  <c r="E47" i="5"/>
  <c r="Z46" i="5"/>
  <c r="X46" i="5" s="1"/>
  <c r="R46" i="5"/>
  <c r="O46" i="5"/>
  <c r="N46" i="5"/>
  <c r="M46" i="5"/>
  <c r="G46" i="5"/>
  <c r="F46" i="5"/>
  <c r="E46" i="5"/>
  <c r="Z45" i="5"/>
  <c r="X45" i="5" s="1"/>
  <c r="R45" i="5"/>
  <c r="O45" i="5"/>
  <c r="N45" i="5"/>
  <c r="M45" i="5"/>
  <c r="G45" i="5"/>
  <c r="F45" i="5"/>
  <c r="E45" i="5"/>
  <c r="O44" i="5"/>
  <c r="N44" i="5"/>
  <c r="M44" i="5"/>
  <c r="G44" i="5"/>
  <c r="F44" i="5"/>
  <c r="E44" i="5"/>
  <c r="O43" i="5"/>
  <c r="N43" i="5"/>
  <c r="M43" i="5"/>
  <c r="G43" i="5"/>
  <c r="O42" i="5"/>
  <c r="N42" i="5"/>
  <c r="M42" i="5"/>
  <c r="G42" i="5"/>
  <c r="F42" i="5"/>
  <c r="E42" i="5"/>
  <c r="O41" i="5"/>
  <c r="N41" i="5"/>
  <c r="M41" i="5"/>
  <c r="G41" i="5"/>
  <c r="E41" i="5"/>
  <c r="O40" i="5"/>
  <c r="N40" i="5"/>
  <c r="M40" i="5"/>
  <c r="G40" i="5"/>
  <c r="F40" i="5"/>
  <c r="E40" i="5"/>
  <c r="O39" i="5"/>
  <c r="N39" i="5"/>
  <c r="M39" i="5"/>
  <c r="G39" i="5"/>
  <c r="F39" i="5"/>
  <c r="E39" i="5"/>
  <c r="O38" i="5"/>
  <c r="N38" i="5"/>
  <c r="M38" i="5"/>
  <c r="G38" i="5"/>
  <c r="F38" i="5"/>
  <c r="E38" i="5"/>
  <c r="O37" i="5"/>
  <c r="N37" i="5"/>
  <c r="M37" i="5"/>
  <c r="G37" i="5"/>
  <c r="F37" i="5"/>
  <c r="E37" i="5"/>
  <c r="O36" i="5"/>
  <c r="N36" i="5"/>
  <c r="M36" i="5"/>
  <c r="G36" i="5"/>
  <c r="F36" i="5"/>
  <c r="E36" i="5"/>
  <c r="O35" i="5"/>
  <c r="N35" i="5"/>
  <c r="M35" i="5"/>
  <c r="G35" i="5"/>
  <c r="O34" i="5"/>
  <c r="N34" i="5"/>
  <c r="M34" i="5"/>
  <c r="G34" i="5"/>
  <c r="F34" i="5"/>
  <c r="E34" i="5"/>
  <c r="O33" i="5"/>
  <c r="N33" i="5"/>
  <c r="M33" i="5"/>
  <c r="G33" i="5"/>
  <c r="E33" i="5"/>
  <c r="O32" i="5"/>
  <c r="N32" i="5"/>
  <c r="M32" i="5"/>
  <c r="G32" i="5"/>
  <c r="F32" i="5"/>
  <c r="E32" i="5"/>
  <c r="O31" i="5"/>
  <c r="N31" i="5"/>
  <c r="M31" i="5"/>
  <c r="G31" i="5"/>
  <c r="F31" i="5"/>
  <c r="E31" i="5"/>
  <c r="O30" i="5"/>
  <c r="N30" i="5"/>
  <c r="M30" i="5"/>
  <c r="G30" i="5"/>
  <c r="F30" i="5"/>
  <c r="E30" i="5"/>
  <c r="O29" i="5"/>
  <c r="N29" i="5"/>
  <c r="M29" i="5"/>
  <c r="G29" i="5"/>
  <c r="F29" i="5"/>
  <c r="E29" i="5"/>
  <c r="O28" i="5"/>
  <c r="N28" i="5"/>
  <c r="M28" i="5"/>
  <c r="G28" i="5"/>
  <c r="F28" i="5"/>
  <c r="E28" i="5"/>
  <c r="R27" i="5"/>
  <c r="O27" i="5"/>
  <c r="N27" i="5"/>
  <c r="M27" i="5"/>
  <c r="G27" i="5"/>
  <c r="O26" i="5"/>
  <c r="N26" i="5"/>
  <c r="M26" i="5"/>
  <c r="G26" i="5"/>
  <c r="F26" i="5"/>
  <c r="E26" i="5"/>
  <c r="O25" i="5"/>
  <c r="R26" i="5" s="1"/>
  <c r="N25" i="5"/>
  <c r="M25" i="5"/>
  <c r="Z25" i="5" s="1"/>
  <c r="X25" i="5" s="1"/>
  <c r="G25" i="5"/>
  <c r="F25" i="5"/>
  <c r="E25" i="5"/>
  <c r="O24" i="5"/>
  <c r="N24" i="5"/>
  <c r="M24" i="5"/>
  <c r="G24" i="5"/>
  <c r="F24" i="5"/>
  <c r="E24" i="5"/>
  <c r="O23" i="5"/>
  <c r="N23" i="5"/>
  <c r="M23" i="5"/>
  <c r="G23" i="5"/>
  <c r="F23" i="5"/>
  <c r="E23" i="5"/>
  <c r="O22" i="5"/>
  <c r="N22" i="5"/>
  <c r="M22" i="5"/>
  <c r="G22" i="5"/>
  <c r="F22" i="5"/>
  <c r="E22" i="5"/>
  <c r="O21" i="5"/>
  <c r="N21" i="5"/>
  <c r="M21" i="5"/>
  <c r="G21" i="5"/>
  <c r="F21" i="5"/>
  <c r="E21" i="5"/>
  <c r="O20" i="5"/>
  <c r="N20" i="5"/>
  <c r="M20" i="5"/>
  <c r="G20" i="5"/>
  <c r="F20" i="5"/>
  <c r="E20" i="5"/>
  <c r="O19" i="5"/>
  <c r="N19" i="5"/>
  <c r="M19" i="5"/>
  <c r="G19" i="5"/>
  <c r="O18" i="5"/>
  <c r="N18" i="5"/>
  <c r="M18" i="5"/>
  <c r="G18" i="5"/>
  <c r="F18" i="5"/>
  <c r="E18" i="5"/>
  <c r="O17" i="5"/>
  <c r="N17" i="5"/>
  <c r="M17" i="5"/>
  <c r="G17" i="5"/>
  <c r="F17" i="5"/>
  <c r="E17" i="5"/>
  <c r="O16" i="5"/>
  <c r="N16" i="5"/>
  <c r="M16" i="5"/>
  <c r="G16" i="5"/>
  <c r="F16" i="5"/>
  <c r="E16" i="5"/>
  <c r="O15" i="5"/>
  <c r="N15" i="5"/>
  <c r="M15" i="5"/>
  <c r="G15" i="5"/>
  <c r="F15" i="5"/>
  <c r="E15" i="5"/>
  <c r="O14" i="5"/>
  <c r="N14" i="5"/>
  <c r="M14" i="5"/>
  <c r="G14" i="5"/>
  <c r="F14" i="5"/>
  <c r="E14" i="5"/>
  <c r="O13" i="5"/>
  <c r="N13" i="5"/>
  <c r="M13" i="5"/>
  <c r="G13" i="5"/>
  <c r="F13" i="5"/>
  <c r="E13" i="5"/>
  <c r="O12" i="5"/>
  <c r="N12" i="5"/>
  <c r="M12" i="5"/>
  <c r="G12" i="5"/>
  <c r="F12" i="5"/>
  <c r="E12" i="5"/>
  <c r="O11" i="5"/>
  <c r="N11" i="5"/>
  <c r="M11" i="5"/>
  <c r="G11" i="5"/>
  <c r="O10" i="5"/>
  <c r="N10" i="5"/>
  <c r="M10" i="5"/>
  <c r="G10" i="5"/>
  <c r="F10" i="5"/>
  <c r="E10" i="5"/>
  <c r="O9" i="5"/>
  <c r="N9" i="5"/>
  <c r="M9" i="5"/>
  <c r="G9" i="5"/>
  <c r="F9" i="5"/>
  <c r="E9" i="5"/>
  <c r="O8" i="5"/>
  <c r="N8" i="5"/>
  <c r="M8" i="5"/>
  <c r="G8" i="5"/>
  <c r="F8" i="5"/>
  <c r="E8" i="5"/>
  <c r="O7" i="5"/>
  <c r="N7" i="5"/>
  <c r="M7" i="5"/>
  <c r="G7" i="5"/>
  <c r="F7" i="5"/>
  <c r="E7" i="5"/>
  <c r="O6" i="5"/>
  <c r="N6" i="5"/>
  <c r="M6" i="5"/>
  <c r="G6" i="5"/>
  <c r="F6" i="5"/>
  <c r="E6" i="5"/>
  <c r="R5" i="5"/>
  <c r="O5" i="5"/>
  <c r="N5" i="5"/>
  <c r="M5" i="5"/>
  <c r="G5" i="5"/>
  <c r="F5" i="5"/>
  <c r="E5" i="5"/>
  <c r="Z4" i="5"/>
  <c r="X4" i="5" s="1"/>
  <c r="T4" i="5"/>
  <c r="O4" i="5"/>
  <c r="N4" i="5"/>
  <c r="M4" i="5"/>
  <c r="G4" i="5"/>
  <c r="F4" i="5"/>
  <c r="E4" i="5"/>
  <c r="T3" i="5"/>
  <c r="R3" i="5"/>
  <c r="O3" i="5"/>
  <c r="R4" i="5" s="1"/>
  <c r="N3" i="5"/>
  <c r="M3" i="5"/>
  <c r="Z3" i="5" s="1"/>
  <c r="X3" i="5" s="1"/>
  <c r="G3" i="5"/>
  <c r="D54" i="4" l="1"/>
  <c r="D56" i="4"/>
  <c r="D57" i="4" s="1"/>
  <c r="D55" i="4"/>
  <c r="S26" i="5"/>
  <c r="E55" i="4"/>
  <c r="E56" i="4"/>
  <c r="E57" i="4" s="1"/>
  <c r="E54" i="4"/>
  <c r="O55" i="4" s="1"/>
  <c r="C54" i="4"/>
  <c r="C56" i="4"/>
  <c r="C57" i="4" s="1"/>
  <c r="C55" i="4"/>
  <c r="F14" i="4"/>
  <c r="P14" i="4" s="1"/>
  <c r="P15" i="4" s="1"/>
  <c r="F15" i="4"/>
  <c r="D14" i="4"/>
  <c r="S46" i="5"/>
  <c r="U4" i="5"/>
  <c r="S47" i="5"/>
  <c r="E11" i="5"/>
  <c r="E19" i="5"/>
  <c r="E27" i="5"/>
  <c r="E51" i="5"/>
  <c r="AA45" i="5" s="1"/>
  <c r="Y45" i="5" s="1"/>
  <c r="E59" i="5"/>
  <c r="S87" i="5"/>
  <c r="AA65" i="5"/>
  <c r="Y65" i="5" s="1"/>
  <c r="E35" i="5"/>
  <c r="E43" i="5"/>
  <c r="S5" i="5"/>
  <c r="E3" i="5"/>
  <c r="AA4" i="5"/>
  <c r="Y4" i="5" s="1"/>
  <c r="AA46" i="5"/>
  <c r="Y46" i="5" s="1"/>
  <c r="S85" i="5"/>
  <c r="R25" i="5"/>
  <c r="Z26" i="5"/>
  <c r="X26" i="5" s="1"/>
  <c r="R65" i="5"/>
  <c r="AA3" i="5"/>
  <c r="Y3" i="5" s="1"/>
  <c r="S4" i="5"/>
  <c r="AA26" i="5"/>
  <c r="Y26" i="5" s="1"/>
  <c r="S65" i="5"/>
  <c r="C24" i="4"/>
  <c r="D24" i="4"/>
  <c r="E24" i="4"/>
  <c r="F24" i="4"/>
  <c r="G24" i="4"/>
  <c r="H24" i="4"/>
  <c r="I24" i="4"/>
  <c r="J24" i="4"/>
  <c r="M8" i="2"/>
  <c r="I5" i="4"/>
  <c r="I26" i="4"/>
  <c r="I27" i="4" s="1"/>
  <c r="I25" i="4"/>
  <c r="H26" i="4"/>
  <c r="H27" i="4" s="1"/>
  <c r="H25" i="4"/>
  <c r="G26" i="4"/>
  <c r="G27" i="4" s="1"/>
  <c r="G25" i="4"/>
  <c r="E26" i="4"/>
  <c r="E27" i="4" s="1"/>
  <c r="E25" i="4"/>
  <c r="D26" i="4"/>
  <c r="D27" i="4" s="1"/>
  <c r="D25" i="4"/>
  <c r="C26" i="4"/>
  <c r="C27" i="4" s="1"/>
  <c r="C25" i="4"/>
  <c r="I7" i="4"/>
  <c r="I6" i="4"/>
  <c r="H5" i="4"/>
  <c r="H6" i="4"/>
  <c r="H7" i="4"/>
  <c r="G7" i="4"/>
  <c r="G6" i="4"/>
  <c r="G5" i="4"/>
  <c r="E7" i="4"/>
  <c r="E6" i="4"/>
  <c r="AA25" i="5" l="1"/>
  <c r="Y25" i="5" s="1"/>
  <c r="D15" i="4"/>
  <c r="S25" i="5"/>
  <c r="S45" i="5"/>
  <c r="E16" i="4"/>
  <c r="E17" i="4" s="1"/>
  <c r="E14" i="4"/>
  <c r="O14" i="4" s="1"/>
  <c r="O15" i="4" s="1"/>
  <c r="E15" i="4"/>
  <c r="D16" i="4"/>
  <c r="D17" i="4" s="1"/>
  <c r="U3" i="5"/>
  <c r="C16" i="4"/>
  <c r="C17" i="4" s="1"/>
  <c r="C15" i="4"/>
  <c r="C14" i="4"/>
  <c r="S3" i="5"/>
  <c r="E5" i="4"/>
  <c r="O5" i="4" s="1"/>
  <c r="O6" i="4" s="1"/>
  <c r="M14" i="4" l="1"/>
  <c r="M15" i="4" s="1"/>
  <c r="N14" i="4"/>
  <c r="N15" i="4" s="1"/>
  <c r="J26" i="4"/>
  <c r="J27" i="4" s="1"/>
  <c r="F26" i="4"/>
  <c r="F27" i="4" s="1"/>
  <c r="J25" i="4"/>
  <c r="F25" i="4"/>
  <c r="I8" i="4"/>
  <c r="H8" i="4"/>
  <c r="G8" i="4"/>
  <c r="E8" i="4"/>
  <c r="D7" i="4"/>
  <c r="D8" i="4" s="1"/>
  <c r="D5" i="4"/>
  <c r="M102" i="2"/>
  <c r="E102" i="2"/>
  <c r="M101" i="2"/>
  <c r="E101" i="2"/>
  <c r="M100" i="2"/>
  <c r="E100" i="2"/>
  <c r="M99" i="2"/>
  <c r="E99" i="2"/>
  <c r="M98" i="2"/>
  <c r="E98" i="2"/>
  <c r="M97" i="2"/>
  <c r="E97" i="2"/>
  <c r="M96" i="2"/>
  <c r="E96" i="2"/>
  <c r="M95" i="2"/>
  <c r="E95" i="2"/>
  <c r="M94" i="2"/>
  <c r="E94" i="2"/>
  <c r="M93" i="2"/>
  <c r="E93" i="2"/>
  <c r="M92" i="2"/>
  <c r="E92" i="2"/>
  <c r="M91" i="2"/>
  <c r="E91" i="2"/>
  <c r="M90" i="2"/>
  <c r="E90" i="2"/>
  <c r="M89" i="2"/>
  <c r="E89" i="2"/>
  <c r="M88" i="2"/>
  <c r="Z85" i="2" s="1"/>
  <c r="X85" i="2" s="1"/>
  <c r="E88" i="2"/>
  <c r="AA85" i="2" s="1"/>
  <c r="Y85" i="2" s="1"/>
  <c r="S87" i="2"/>
  <c r="F48" i="1" s="1"/>
  <c r="R87" i="2"/>
  <c r="M87" i="2"/>
  <c r="E87" i="2"/>
  <c r="AA86" i="2"/>
  <c r="Z86" i="2"/>
  <c r="Y86" i="2"/>
  <c r="X86" i="2"/>
  <c r="S86" i="2"/>
  <c r="R86" i="2"/>
  <c r="M86" i="2"/>
  <c r="E86" i="2"/>
  <c r="S85" i="2"/>
  <c r="M85" i="2"/>
  <c r="E85" i="2"/>
  <c r="M84" i="2"/>
  <c r="E84" i="2"/>
  <c r="M83" i="2"/>
  <c r="J7" i="4" s="1"/>
  <c r="J8" i="4" s="1"/>
  <c r="E83" i="2"/>
  <c r="F7" i="4" s="1"/>
  <c r="F8" i="4" s="1"/>
  <c r="M82" i="2"/>
  <c r="E82" i="2"/>
  <c r="M81" i="2"/>
  <c r="E81" i="2"/>
  <c r="M80" i="2"/>
  <c r="E80" i="2"/>
  <c r="M79" i="2"/>
  <c r="E79" i="2"/>
  <c r="M78" i="2"/>
  <c r="E78" i="2"/>
  <c r="M77" i="2"/>
  <c r="E77" i="2"/>
  <c r="M76" i="2"/>
  <c r="E76" i="2"/>
  <c r="M75" i="2"/>
  <c r="E75" i="2"/>
  <c r="M74" i="2"/>
  <c r="E74" i="2"/>
  <c r="M73" i="2"/>
  <c r="E73" i="2"/>
  <c r="M72" i="2"/>
  <c r="E72" i="2"/>
  <c r="M71" i="2"/>
  <c r="E71" i="2"/>
  <c r="S65" i="2" s="1"/>
  <c r="M70" i="2"/>
  <c r="E70" i="2"/>
  <c r="M69" i="2"/>
  <c r="E69" i="2"/>
  <c r="M68" i="2"/>
  <c r="E68" i="2"/>
  <c r="S67" i="2"/>
  <c r="E48" i="1" s="1"/>
  <c r="R67" i="2"/>
  <c r="E47" i="1" s="1"/>
  <c r="M67" i="2"/>
  <c r="E67" i="2"/>
  <c r="AA66" i="2"/>
  <c r="Z66" i="2"/>
  <c r="Y66" i="2"/>
  <c r="X66" i="2"/>
  <c r="S66" i="2"/>
  <c r="R66" i="2"/>
  <c r="M66" i="2"/>
  <c r="E66" i="2"/>
  <c r="M65" i="2"/>
  <c r="R65" i="2" s="1"/>
  <c r="E65" i="2"/>
  <c r="AA65" i="2" s="1"/>
  <c r="Y65" i="2" s="1"/>
  <c r="M64" i="2"/>
  <c r="E64" i="2"/>
  <c r="M63" i="2"/>
  <c r="E63" i="2"/>
  <c r="O62" i="2"/>
  <c r="N62" i="2"/>
  <c r="M62" i="2"/>
  <c r="G62" i="2"/>
  <c r="F62" i="2"/>
  <c r="E62" i="2"/>
  <c r="O61" i="2"/>
  <c r="N61" i="2"/>
  <c r="M61" i="2"/>
  <c r="G61" i="2"/>
  <c r="F61" i="2"/>
  <c r="E61" i="2"/>
  <c r="O60" i="2"/>
  <c r="N60" i="2"/>
  <c r="M60" i="2"/>
  <c r="G60" i="2"/>
  <c r="F60" i="2"/>
  <c r="E60" i="2"/>
  <c r="O59" i="2"/>
  <c r="N59" i="2"/>
  <c r="M59" i="2"/>
  <c r="G59" i="2"/>
  <c r="F59" i="2"/>
  <c r="E59" i="2"/>
  <c r="O58" i="2"/>
  <c r="N58" i="2"/>
  <c r="M58" i="2"/>
  <c r="G58" i="2"/>
  <c r="F58" i="2"/>
  <c r="E58" i="2"/>
  <c r="O57" i="2"/>
  <c r="N57" i="2"/>
  <c r="M57" i="2"/>
  <c r="G57" i="2"/>
  <c r="F57" i="2"/>
  <c r="E57" i="2"/>
  <c r="O56" i="2"/>
  <c r="N56" i="2"/>
  <c r="M56" i="2"/>
  <c r="G56" i="2"/>
  <c r="F56" i="2"/>
  <c r="E56" i="2"/>
  <c r="O55" i="2"/>
  <c r="N55" i="2"/>
  <c r="M55" i="2"/>
  <c r="G55" i="2"/>
  <c r="F55" i="2"/>
  <c r="E55" i="2"/>
  <c r="O54" i="2"/>
  <c r="N54" i="2"/>
  <c r="M54" i="2"/>
  <c r="G54" i="2"/>
  <c r="F54" i="2"/>
  <c r="E54" i="2"/>
  <c r="O53" i="2"/>
  <c r="N53" i="2"/>
  <c r="M53" i="2"/>
  <c r="G53" i="2"/>
  <c r="F53" i="2"/>
  <c r="E53" i="2"/>
  <c r="O52" i="2"/>
  <c r="N52" i="2"/>
  <c r="M52" i="2"/>
  <c r="G52" i="2"/>
  <c r="F52" i="2"/>
  <c r="E52" i="2"/>
  <c r="O51" i="2"/>
  <c r="N51" i="2"/>
  <c r="M51" i="2"/>
  <c r="G51" i="2"/>
  <c r="F51" i="2"/>
  <c r="E51" i="2"/>
  <c r="O50" i="2"/>
  <c r="N50" i="2"/>
  <c r="M50" i="2"/>
  <c r="G50" i="2"/>
  <c r="F50" i="2"/>
  <c r="E50" i="2"/>
  <c r="O49" i="2"/>
  <c r="N49" i="2"/>
  <c r="M49" i="2"/>
  <c r="G49" i="2"/>
  <c r="F49" i="2"/>
  <c r="E49" i="2"/>
  <c r="O48" i="2"/>
  <c r="N48" i="2"/>
  <c r="M48" i="2"/>
  <c r="G48" i="2"/>
  <c r="F48" i="2"/>
  <c r="E48" i="2"/>
  <c r="S47" i="2"/>
  <c r="D48" i="1" s="1"/>
  <c r="R47" i="2"/>
  <c r="O47" i="2"/>
  <c r="N47" i="2"/>
  <c r="M47" i="2"/>
  <c r="G47" i="2"/>
  <c r="F47" i="2"/>
  <c r="E47" i="2"/>
  <c r="AA46" i="2"/>
  <c r="Y46" i="2" s="1"/>
  <c r="O46" i="2"/>
  <c r="R46" i="2" s="1"/>
  <c r="N46" i="2"/>
  <c r="M46" i="2"/>
  <c r="G46" i="2"/>
  <c r="F46" i="2"/>
  <c r="E46" i="2"/>
  <c r="S45" i="2"/>
  <c r="O45" i="2"/>
  <c r="N45" i="2"/>
  <c r="M45" i="2"/>
  <c r="Z45" i="2" s="1"/>
  <c r="X45" i="2" s="1"/>
  <c r="G45" i="2"/>
  <c r="S46" i="2" s="1"/>
  <c r="F45" i="2"/>
  <c r="E45" i="2"/>
  <c r="AA45" i="2" s="1"/>
  <c r="Y45" i="2" s="1"/>
  <c r="O44" i="2"/>
  <c r="N44" i="2"/>
  <c r="M44" i="2"/>
  <c r="G44" i="2"/>
  <c r="F44" i="2"/>
  <c r="E44" i="2"/>
  <c r="O43" i="2"/>
  <c r="N43" i="2"/>
  <c r="M43" i="2"/>
  <c r="G43" i="2"/>
  <c r="F43" i="2"/>
  <c r="E43" i="2"/>
  <c r="O42" i="2"/>
  <c r="N42" i="2"/>
  <c r="M42" i="2"/>
  <c r="G42" i="2"/>
  <c r="F42" i="2"/>
  <c r="E42" i="2"/>
  <c r="O41" i="2"/>
  <c r="N41" i="2"/>
  <c r="M41" i="2"/>
  <c r="G41" i="2"/>
  <c r="F41" i="2"/>
  <c r="E41" i="2"/>
  <c r="O40" i="2"/>
  <c r="N40" i="2"/>
  <c r="M40" i="2"/>
  <c r="G40" i="2"/>
  <c r="F40" i="2"/>
  <c r="E40" i="2"/>
  <c r="O39" i="2"/>
  <c r="N39" i="2"/>
  <c r="M39" i="2"/>
  <c r="G39" i="2"/>
  <c r="F39" i="2"/>
  <c r="E39" i="2"/>
  <c r="O38" i="2"/>
  <c r="N38" i="2"/>
  <c r="M38" i="2"/>
  <c r="G38" i="2"/>
  <c r="F38" i="2"/>
  <c r="E38" i="2"/>
  <c r="O37" i="2"/>
  <c r="N37" i="2"/>
  <c r="M37" i="2"/>
  <c r="G37" i="2"/>
  <c r="F37" i="2"/>
  <c r="E37" i="2"/>
  <c r="O36" i="2"/>
  <c r="N36" i="2"/>
  <c r="M36" i="2"/>
  <c r="G36" i="2"/>
  <c r="F36" i="2"/>
  <c r="E36" i="2"/>
  <c r="O35" i="2"/>
  <c r="N35" i="2"/>
  <c r="M35" i="2"/>
  <c r="G35" i="2"/>
  <c r="F35" i="2"/>
  <c r="E35" i="2"/>
  <c r="O34" i="2"/>
  <c r="N34" i="2"/>
  <c r="M34" i="2"/>
  <c r="G34" i="2"/>
  <c r="F34" i="2"/>
  <c r="E34" i="2"/>
  <c r="O33" i="2"/>
  <c r="N33" i="2"/>
  <c r="M33" i="2"/>
  <c r="G33" i="2"/>
  <c r="F33" i="2"/>
  <c r="E33" i="2"/>
  <c r="O32" i="2"/>
  <c r="N32" i="2"/>
  <c r="M32" i="2"/>
  <c r="G32" i="2"/>
  <c r="F32" i="2"/>
  <c r="E32" i="2"/>
  <c r="O31" i="2"/>
  <c r="N31" i="2"/>
  <c r="M31" i="2"/>
  <c r="R25" i="2" s="1"/>
  <c r="G31" i="2"/>
  <c r="F31" i="2"/>
  <c r="E31" i="2"/>
  <c r="O30" i="2"/>
  <c r="N30" i="2"/>
  <c r="M30" i="2"/>
  <c r="G30" i="2"/>
  <c r="F30" i="2"/>
  <c r="E30" i="2"/>
  <c r="O29" i="2"/>
  <c r="N29" i="2"/>
  <c r="M29" i="2"/>
  <c r="G29" i="2"/>
  <c r="F29" i="2"/>
  <c r="E29" i="2"/>
  <c r="S25" i="2" s="1"/>
  <c r="O28" i="2"/>
  <c r="N28" i="2"/>
  <c r="M28" i="2"/>
  <c r="G28" i="2"/>
  <c r="F28" i="2"/>
  <c r="E28" i="2"/>
  <c r="S27" i="2"/>
  <c r="R27" i="2"/>
  <c r="C47" i="1" s="1"/>
  <c r="O27" i="2"/>
  <c r="N27" i="2"/>
  <c r="M27" i="2"/>
  <c r="G27" i="2"/>
  <c r="F27" i="2"/>
  <c r="E27" i="2"/>
  <c r="O26" i="2"/>
  <c r="N26" i="2"/>
  <c r="M26" i="2"/>
  <c r="G26" i="2"/>
  <c r="AA26" i="2" s="1"/>
  <c r="Y26" i="2" s="1"/>
  <c r="F26" i="2"/>
  <c r="E26" i="2"/>
  <c r="O25" i="2"/>
  <c r="R26" i="2" s="1"/>
  <c r="N25" i="2"/>
  <c r="M25" i="2"/>
  <c r="Z25" i="2" s="1"/>
  <c r="X25" i="2" s="1"/>
  <c r="G25" i="2"/>
  <c r="S26" i="2" s="1"/>
  <c r="F25" i="2"/>
  <c r="E25" i="2"/>
  <c r="AA25" i="2" s="1"/>
  <c r="Y25" i="2" s="1"/>
  <c r="O24" i="2"/>
  <c r="N24" i="2"/>
  <c r="M24" i="2"/>
  <c r="G24" i="2"/>
  <c r="F24" i="2"/>
  <c r="E24" i="2"/>
  <c r="O23" i="2"/>
  <c r="N23" i="2"/>
  <c r="M23" i="2"/>
  <c r="G23" i="2"/>
  <c r="F23" i="2"/>
  <c r="E23" i="2"/>
  <c r="O22" i="2"/>
  <c r="N22" i="2"/>
  <c r="M22" i="2"/>
  <c r="G22" i="2"/>
  <c r="F22" i="2"/>
  <c r="E22" i="2"/>
  <c r="O21" i="2"/>
  <c r="N21" i="2"/>
  <c r="M21" i="2"/>
  <c r="G21" i="2"/>
  <c r="F21" i="2"/>
  <c r="E21" i="2"/>
  <c r="O20" i="2"/>
  <c r="N20" i="2"/>
  <c r="M20" i="2"/>
  <c r="G20" i="2"/>
  <c r="F20" i="2"/>
  <c r="E20" i="2"/>
  <c r="O19" i="2"/>
  <c r="N19" i="2"/>
  <c r="M19" i="2"/>
  <c r="G19" i="2"/>
  <c r="F19" i="2"/>
  <c r="E19" i="2"/>
  <c r="O18" i="2"/>
  <c r="N18" i="2"/>
  <c r="M18" i="2"/>
  <c r="G18" i="2"/>
  <c r="F18" i="2"/>
  <c r="E18" i="2"/>
  <c r="O17" i="2"/>
  <c r="N17" i="2"/>
  <c r="M17" i="2"/>
  <c r="G17" i="2"/>
  <c r="F17" i="2"/>
  <c r="E17" i="2"/>
  <c r="O16" i="2"/>
  <c r="N16" i="2"/>
  <c r="M16" i="2"/>
  <c r="G16" i="2"/>
  <c r="F16" i="2"/>
  <c r="E16" i="2"/>
  <c r="O15" i="2"/>
  <c r="N15" i="2"/>
  <c r="M15" i="2"/>
  <c r="G15" i="2"/>
  <c r="F15" i="2"/>
  <c r="E15" i="2"/>
  <c r="O14" i="2"/>
  <c r="N14" i="2"/>
  <c r="M14" i="2"/>
  <c r="G14" i="2"/>
  <c r="F14" i="2"/>
  <c r="E14" i="2"/>
  <c r="O13" i="2"/>
  <c r="N13" i="2"/>
  <c r="M13" i="2"/>
  <c r="G13" i="2"/>
  <c r="F13" i="2"/>
  <c r="E13" i="2"/>
  <c r="O12" i="2"/>
  <c r="N12" i="2"/>
  <c r="M12" i="2"/>
  <c r="G12" i="2"/>
  <c r="F12" i="2"/>
  <c r="E12" i="2"/>
  <c r="O11" i="2"/>
  <c r="N11" i="2"/>
  <c r="M11" i="2"/>
  <c r="G11" i="2"/>
  <c r="F11" i="2"/>
  <c r="E11" i="2"/>
  <c r="O10" i="2"/>
  <c r="N10" i="2"/>
  <c r="M10" i="2"/>
  <c r="G10" i="2"/>
  <c r="F10" i="2"/>
  <c r="E10" i="2"/>
  <c r="O9" i="2"/>
  <c r="N9" i="2"/>
  <c r="M9" i="2"/>
  <c r="G9" i="2"/>
  <c r="F9" i="2"/>
  <c r="E9" i="2"/>
  <c r="O8" i="2"/>
  <c r="N8" i="2"/>
  <c r="G8" i="2"/>
  <c r="F8" i="2"/>
  <c r="E8" i="2"/>
  <c r="O7" i="2"/>
  <c r="N7" i="2"/>
  <c r="M7" i="2"/>
  <c r="G7" i="2"/>
  <c r="S4" i="2" s="1"/>
  <c r="F7" i="2"/>
  <c r="E7" i="2"/>
  <c r="O6" i="2"/>
  <c r="N6" i="2"/>
  <c r="M6" i="2"/>
  <c r="G6" i="2"/>
  <c r="F6" i="2"/>
  <c r="E6" i="2"/>
  <c r="S5" i="2"/>
  <c r="B48" i="1" s="1"/>
  <c r="R5" i="2"/>
  <c r="O5" i="2"/>
  <c r="N5" i="2"/>
  <c r="M5" i="2"/>
  <c r="G5" i="2"/>
  <c r="U4" i="2" s="1"/>
  <c r="F5" i="2"/>
  <c r="E5" i="2"/>
  <c r="AA3" i="2" s="1"/>
  <c r="Y3" i="2" s="1"/>
  <c r="AA4" i="2"/>
  <c r="Y4" i="2" s="1"/>
  <c r="O4" i="2"/>
  <c r="R4" i="2" s="1"/>
  <c r="N4" i="2"/>
  <c r="M4" i="2"/>
  <c r="G4" i="2"/>
  <c r="F4" i="2"/>
  <c r="E4" i="2"/>
  <c r="S3" i="2" s="1"/>
  <c r="O3" i="2"/>
  <c r="T4" i="2" s="1"/>
  <c r="N3" i="2"/>
  <c r="M3" i="2"/>
  <c r="T3" i="2" s="1"/>
  <c r="G3" i="2"/>
  <c r="F3" i="2"/>
  <c r="E3" i="2"/>
  <c r="U3" i="2" s="1"/>
  <c r="C48" i="1"/>
  <c r="F47" i="1"/>
  <c r="D47" i="1"/>
  <c r="B47" i="1"/>
  <c r="D19" i="1"/>
  <c r="C19" i="1"/>
  <c r="B19" i="1"/>
  <c r="D18" i="1"/>
  <c r="C18" i="1"/>
  <c r="B18" i="1"/>
  <c r="N5" i="4" l="1"/>
  <c r="N6" i="4" s="1"/>
  <c r="D6" i="4"/>
  <c r="Z3" i="2"/>
  <c r="X3" i="2" s="1"/>
  <c r="Z26" i="2"/>
  <c r="X26" i="2" s="1"/>
  <c r="F5" i="4"/>
  <c r="Z4" i="2"/>
  <c r="X4" i="2" s="1"/>
  <c r="R45" i="2"/>
  <c r="Z46" i="2"/>
  <c r="X46" i="2" s="1"/>
  <c r="R85" i="2"/>
  <c r="C5" i="4"/>
  <c r="C6" i="4"/>
  <c r="C7" i="4"/>
  <c r="C8" i="4" s="1"/>
  <c r="F6" i="4"/>
  <c r="R3" i="2"/>
  <c r="Z65" i="2"/>
  <c r="X65" i="2" s="1"/>
  <c r="J5" i="4"/>
  <c r="P5" i="4" s="1"/>
  <c r="P6" i="4" s="1"/>
  <c r="J6" i="4"/>
  <c r="M5" i="4" l="1"/>
  <c r="M6" i="4" s="1"/>
</calcChain>
</file>

<file path=xl/sharedStrings.xml><?xml version="1.0" encoding="utf-8"?>
<sst xmlns="http://schemas.openxmlformats.org/spreadsheetml/2006/main" count="838" uniqueCount="58">
  <si>
    <t>Classic</t>
  </si>
  <si>
    <t>BLE</t>
  </si>
  <si>
    <t>Throughput (kbps)</t>
  </si>
  <si>
    <t>-</t>
  </si>
  <si>
    <t>INPUT</t>
  </si>
  <si>
    <t>Teknik</t>
  </si>
  <si>
    <t>Datamängd (Bytes)</t>
  </si>
  <si>
    <t>Störningsnivå (SNR)</t>
  </si>
  <si>
    <t>Tid (ms)</t>
  </si>
  <si>
    <t>Effektförbrukning mWs</t>
  </si>
  <si>
    <t>Standardavvikelse</t>
  </si>
  <si>
    <t>Störnings-nivå (SNR)</t>
  </si>
  <si>
    <t>Sändnings-effekt mW</t>
  </si>
  <si>
    <t>Hastighet kbps</t>
  </si>
  <si>
    <t>7,5 / 3</t>
  </si>
  <si>
    <t>Effektförbrukning (mWs) (mJ)</t>
  </si>
  <si>
    <t>Effekteffektivitet B / mJ</t>
  </si>
  <si>
    <t>Standardfel</t>
  </si>
  <si>
    <t>Medelvärde</t>
  </si>
  <si>
    <t>hastighet</t>
  </si>
  <si>
    <t>energieffektivitet</t>
  </si>
  <si>
    <t>Energieffektivitet B/mJ</t>
  </si>
  <si>
    <t>Median</t>
  </si>
  <si>
    <t>Överföringstid (ms)</t>
  </si>
  <si>
    <t>tid</t>
  </si>
  <si>
    <t>Medeleffekt under mottagning (mW)</t>
  </si>
  <si>
    <t>OUTPUT</t>
  </si>
  <si>
    <t>Överföringshastighet (kbps)</t>
  </si>
  <si>
    <t>BR/EDR</t>
  </si>
  <si>
    <t>SNR</t>
  </si>
  <si>
    <t>t-värde</t>
  </si>
  <si>
    <t>40 dB</t>
  </si>
  <si>
    <t>20 dB</t>
  </si>
  <si>
    <t>10 dB</t>
  </si>
  <si>
    <t>3/7,5 dB</t>
  </si>
  <si>
    <t>3 dB</t>
  </si>
  <si>
    <t>7,5 dB</t>
  </si>
  <si>
    <t>p-värde</t>
  </si>
  <si>
    <t>Resultat</t>
  </si>
  <si>
    <t>p &lt; 0,01</t>
  </si>
  <si>
    <t xml:space="preserve">T-test överföringshastighet </t>
  </si>
  <si>
    <t>p &gt; 0,01</t>
  </si>
  <si>
    <t xml:space="preserve">T-test överföringstid </t>
  </si>
  <si>
    <t>T-test överföringstid 6xBLE</t>
  </si>
  <si>
    <t xml:space="preserve">T-test energieffektivitet </t>
  </si>
  <si>
    <t>T-test energieffektivitet 6xBLE</t>
  </si>
  <si>
    <t>T-test effekt vi mottagning</t>
  </si>
  <si>
    <t>Effekt vid mottagning (mW)</t>
  </si>
  <si>
    <t>Energieffektivitet (B/mJ)</t>
  </si>
  <si>
    <t>Skillnad</t>
  </si>
  <si>
    <t>Överföringshastighet</t>
  </si>
  <si>
    <t>Energieffektivitet</t>
  </si>
  <si>
    <t>Mottagningseffekt</t>
  </si>
  <si>
    <t>Förhållande mellan 40 dB och 10 dB</t>
  </si>
  <si>
    <t>Överföringshastighet (kbps) 5xBLE</t>
  </si>
  <si>
    <t>Energieffektivitet (B / J) 5xBLE</t>
  </si>
  <si>
    <t>Överföringstid (ms) 5xBLE</t>
  </si>
  <si>
    <t>T-test överföringshastighet med uppskalad 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</si>
</sst>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0.0000"/>
    <numFmt numFmtId="167" formatCode="0.000E+00"/>
    <numFmt numFmtId="168" formatCode="0.0%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0" xfId="0" quotePrefix="1"/>
    <xf numFmtId="165" fontId="1" fillId="0" borderId="0" xfId="0" applyNumberFormat="1" applyFont="1"/>
    <xf numFmtId="0" fontId="1" fillId="2" borderId="0" xfId="0" applyFont="1" applyFill="1" applyBorder="1" applyAlignment="1">
      <alignment horizontal="right" wrapText="1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5" borderId="0" xfId="0" applyFont="1" applyFill="1" applyBorder="1" applyAlignment="1">
      <alignment horizontal="right" wrapText="1"/>
    </xf>
    <xf numFmtId="0" fontId="1" fillId="3" borderId="4" xfId="0" applyFont="1" applyFill="1" applyBorder="1" applyAlignment="1">
      <alignment wrapText="1"/>
    </xf>
    <xf numFmtId="0" fontId="1" fillId="2" borderId="5" xfId="0" applyFont="1" applyFill="1" applyBorder="1" applyAlignment="1">
      <alignment horizontal="right" wrapText="1"/>
    </xf>
    <xf numFmtId="0" fontId="0" fillId="4" borderId="2" xfId="0" applyFill="1" applyBorder="1"/>
    <xf numFmtId="0" fontId="0" fillId="0" borderId="0" xfId="0" applyBorder="1"/>
    <xf numFmtId="0" fontId="0" fillId="3" borderId="4" xfId="0" applyFill="1" applyBorder="1"/>
    <xf numFmtId="0" fontId="1" fillId="3" borderId="7" xfId="0" applyFont="1" applyFill="1" applyBorder="1" applyAlignment="1">
      <alignment wrapText="1"/>
    </xf>
    <xf numFmtId="0" fontId="0" fillId="3" borderId="0" xfId="0" applyFill="1" applyBorder="1"/>
    <xf numFmtId="0" fontId="0" fillId="3" borderId="9" xfId="0" applyFill="1" applyBorder="1"/>
    <xf numFmtId="0" fontId="0" fillId="3" borderId="5" xfId="0" applyFill="1" applyBorder="1"/>
    <xf numFmtId="0" fontId="0" fillId="3" borderId="11" xfId="0" applyFill="1" applyBorder="1"/>
    <xf numFmtId="0" fontId="1" fillId="2" borderId="6" xfId="0" applyFont="1" applyFill="1" applyBorder="1" applyAlignment="1">
      <alignment wrapText="1"/>
    </xf>
    <xf numFmtId="0" fontId="1" fillId="2" borderId="8" xfId="0" applyFont="1" applyFill="1" applyBorder="1" applyAlignment="1">
      <alignment wrapText="1"/>
    </xf>
    <xf numFmtId="0" fontId="1" fillId="2" borderId="0" xfId="0" applyFont="1" applyFill="1" applyBorder="1" applyAlignment="1">
      <alignment wrapText="1"/>
    </xf>
    <xf numFmtId="0" fontId="1" fillId="5" borderId="0" xfId="0" applyFont="1" applyFill="1" applyBorder="1" applyAlignment="1">
      <alignment wrapText="1"/>
    </xf>
    <xf numFmtId="0" fontId="0" fillId="6" borderId="2" xfId="0" applyFill="1" applyBorder="1"/>
    <xf numFmtId="0" fontId="1" fillId="2" borderId="9" xfId="0" applyFont="1" applyFill="1" applyBorder="1" applyAlignment="1">
      <alignment horizontal="right" wrapText="1"/>
    </xf>
    <xf numFmtId="0" fontId="1" fillId="5" borderId="8" xfId="0" applyFont="1" applyFill="1" applyBorder="1" applyAlignment="1">
      <alignment wrapText="1"/>
    </xf>
    <xf numFmtId="0" fontId="1" fillId="5" borderId="9" xfId="0" applyFont="1" applyFill="1" applyBorder="1" applyAlignment="1">
      <alignment horizontal="right" wrapText="1"/>
    </xf>
    <xf numFmtId="0" fontId="1" fillId="5" borderId="9" xfId="0" applyFont="1" applyFill="1" applyBorder="1" applyAlignment="1">
      <alignment wrapText="1"/>
    </xf>
    <xf numFmtId="0" fontId="1" fillId="2" borderId="9" xfId="0" applyFont="1" applyFill="1" applyBorder="1" applyAlignment="1">
      <alignment wrapText="1"/>
    </xf>
    <xf numFmtId="0" fontId="1" fillId="2" borderId="10" xfId="0" applyFont="1" applyFill="1" applyBorder="1" applyAlignment="1">
      <alignment wrapText="1"/>
    </xf>
    <xf numFmtId="0" fontId="1" fillId="2" borderId="5" xfId="0" applyFont="1" applyFill="1" applyBorder="1" applyAlignment="1">
      <alignment wrapText="1"/>
    </xf>
    <xf numFmtId="0" fontId="1" fillId="2" borderId="11" xfId="0" applyFont="1" applyFill="1" applyBorder="1" applyAlignment="1">
      <alignment wrapText="1"/>
    </xf>
    <xf numFmtId="0" fontId="1" fillId="2" borderId="4" xfId="0" applyFont="1" applyFill="1" applyBorder="1" applyAlignment="1">
      <alignment horizontal="right" wrapText="1"/>
    </xf>
    <xf numFmtId="0" fontId="1" fillId="2" borderId="7" xfId="0" applyFont="1" applyFill="1" applyBorder="1" applyAlignment="1">
      <alignment horizontal="right" wrapText="1"/>
    </xf>
    <xf numFmtId="0" fontId="1" fillId="2" borderId="11" xfId="0" applyFont="1" applyFill="1" applyBorder="1" applyAlignment="1">
      <alignment horizontal="right" wrapText="1"/>
    </xf>
    <xf numFmtId="0" fontId="0" fillId="0" borderId="0" xfId="0" applyAlignment="1"/>
    <xf numFmtId="2" fontId="0" fillId="0" borderId="12" xfId="0" applyNumberFormat="1" applyBorder="1"/>
    <xf numFmtId="0" fontId="2" fillId="7" borderId="12" xfId="0" applyFont="1" applyFill="1" applyBorder="1"/>
    <xf numFmtId="0" fontId="2" fillId="7" borderId="13" xfId="0" applyFont="1" applyFill="1" applyBorder="1"/>
    <xf numFmtId="0" fontId="3" fillId="0" borderId="0" xfId="0" applyFont="1" applyAlignment="1"/>
    <xf numFmtId="0" fontId="4" fillId="9" borderId="12" xfId="0" applyFont="1" applyFill="1" applyBorder="1"/>
    <xf numFmtId="0" fontId="4" fillId="9" borderId="12" xfId="0" applyFont="1" applyFill="1" applyBorder="1" applyAlignment="1">
      <alignment horizontal="center"/>
    </xf>
    <xf numFmtId="165" fontId="0" fillId="0" borderId="12" xfId="0" applyNumberFormat="1" applyBorder="1"/>
    <xf numFmtId="1" fontId="0" fillId="0" borderId="12" xfId="0" applyNumberFormat="1" applyBorder="1"/>
    <xf numFmtId="164" fontId="0" fillId="0" borderId="12" xfId="0" applyNumberFormat="1" applyBorder="1"/>
    <xf numFmtId="166" fontId="0" fillId="0" borderId="12" xfId="0" applyNumberFormat="1" applyBorder="1"/>
    <xf numFmtId="0" fontId="4" fillId="9" borderId="3" xfId="0" applyFont="1" applyFill="1" applyBorder="1"/>
    <xf numFmtId="0" fontId="2" fillId="7" borderId="14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right" wrapText="1"/>
    </xf>
    <xf numFmtId="0" fontId="5" fillId="8" borderId="8" xfId="0" applyFont="1" applyFill="1" applyBorder="1" applyAlignment="1">
      <alignment horizontal="center"/>
    </xf>
    <xf numFmtId="0" fontId="5" fillId="8" borderId="12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12" xfId="0" applyBorder="1" applyAlignment="1">
      <alignment horizontal="right"/>
    </xf>
    <xf numFmtId="167" fontId="0" fillId="0" borderId="12" xfId="0" applyNumberFormat="1" applyBorder="1"/>
    <xf numFmtId="11" fontId="0" fillId="0" borderId="12" xfId="0" applyNumberFormat="1" applyBorder="1"/>
    <xf numFmtId="0" fontId="0" fillId="0" borderId="1" xfId="0" applyBorder="1" applyAlignment="1">
      <alignment horizontal="right"/>
    </xf>
    <xf numFmtId="0" fontId="0" fillId="0" borderId="12" xfId="0" applyBorder="1" applyAlignment="1">
      <alignment horizontal="left"/>
    </xf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center"/>
    </xf>
    <xf numFmtId="1" fontId="0" fillId="0" borderId="0" xfId="0" applyNumberFormat="1" applyFill="1" applyBorder="1"/>
    <xf numFmtId="165" fontId="0" fillId="0" borderId="0" xfId="0" applyNumberFormat="1" applyFill="1" applyBorder="1"/>
    <xf numFmtId="164" fontId="0" fillId="0" borderId="0" xfId="0" applyNumberFormat="1" applyFill="1" applyBorder="1"/>
    <xf numFmtId="166" fontId="0" fillId="0" borderId="0" xfId="0" applyNumberFormat="1" applyFill="1" applyBorder="1"/>
    <xf numFmtId="2" fontId="0" fillId="0" borderId="0" xfId="0" applyNumberFormat="1" applyFill="1" applyBorder="1"/>
    <xf numFmtId="0" fontId="2" fillId="0" borderId="0" xfId="0" applyFont="1" applyFill="1" applyBorder="1" applyAlignment="1"/>
    <xf numFmtId="0" fontId="5" fillId="0" borderId="0" xfId="0" applyFont="1" applyFill="1" applyBorder="1" applyAlignment="1"/>
    <xf numFmtId="0" fontId="0" fillId="0" borderId="0" xfId="0" applyFill="1" applyBorder="1" applyAlignment="1">
      <alignment horizontal="center"/>
    </xf>
    <xf numFmtId="0" fontId="3" fillId="0" borderId="0" xfId="0" applyFont="1"/>
    <xf numFmtId="0" fontId="2" fillId="7" borderId="12" xfId="0" applyFont="1" applyFill="1" applyBorder="1" applyAlignment="1">
      <alignment horizontal="left"/>
    </xf>
    <xf numFmtId="0" fontId="4" fillId="9" borderId="3" xfId="0" applyFont="1" applyFill="1" applyBorder="1" applyAlignment="1">
      <alignment horizontal="center"/>
    </xf>
    <xf numFmtId="1" fontId="0" fillId="0" borderId="12" xfId="0" applyNumberFormat="1" applyBorder="1" applyAlignment="1">
      <alignment horizontal="right"/>
    </xf>
    <xf numFmtId="165" fontId="0" fillId="0" borderId="12" xfId="0" applyNumberFormat="1" applyBorder="1" applyAlignment="1">
      <alignment horizontal="right"/>
    </xf>
    <xf numFmtId="0" fontId="3" fillId="7" borderId="13" xfId="0" applyFont="1" applyFill="1" applyBorder="1"/>
    <xf numFmtId="168" fontId="0" fillId="0" borderId="12" xfId="0" applyNumberFormat="1" applyBorder="1"/>
    <xf numFmtId="10" fontId="0" fillId="0" borderId="12" xfId="0" applyNumberFormat="1" applyBorder="1"/>
    <xf numFmtId="0" fontId="5" fillId="8" borderId="3" xfId="0" applyFont="1" applyFill="1" applyBorder="1" applyAlignment="1">
      <alignment horizontal="center"/>
    </xf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3" fillId="0" borderId="0" xfId="0" applyFont="1" applyBorder="1" applyAlignment="1"/>
    <xf numFmtId="0" fontId="0" fillId="0" borderId="0" xfId="0" applyBorder="1" applyAlignment="1"/>
    <xf numFmtId="0" fontId="0" fillId="0" borderId="9" xfId="0" applyBorder="1"/>
    <xf numFmtId="0" fontId="0" fillId="0" borderId="10" xfId="0" applyBorder="1"/>
    <xf numFmtId="0" fontId="0" fillId="0" borderId="5" xfId="0" applyBorder="1"/>
    <xf numFmtId="0" fontId="0" fillId="0" borderId="11" xfId="0" applyBorder="1"/>
    <xf numFmtId="0" fontId="1" fillId="6" borderId="2" xfId="0" applyFont="1" applyFill="1" applyBorder="1" applyAlignment="1">
      <alignment horizontal="center" wrapText="1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Effektförbrukning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BARGRAPHS!$A$8</c:f>
              <c:strCache>
                <c:ptCount val="1"/>
                <c:pt idx="0">
                  <c:v>Classic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BARGRAPHS!$B$7:$F$7</c:f>
              <c:strCache>
                <c:ptCount val="5"/>
                <c:pt idx="0">
                  <c:v>40</c:v>
                </c:pt>
                <c:pt idx="1">
                  <c:v>20</c:v>
                </c:pt>
                <c:pt idx="2">
                  <c:v>10</c:v>
                </c:pt>
                <c:pt idx="3">
                  <c:v>0</c:v>
                </c:pt>
                <c:pt idx="4">
                  <c:v>7,5 / 3</c:v>
                </c:pt>
              </c:strCache>
            </c:strRef>
          </c:cat>
          <c:val>
            <c:numRef>
              <c:f>BARGRAPHS!$B$8:$F$8</c:f>
              <c:numCache>
                <c:formatCode>General</c:formatCode>
                <c:ptCount val="5"/>
                <c:pt idx="0">
                  <c:v>3.8740000000000001</c:v>
                </c:pt>
                <c:pt idx="1">
                  <c:v>4.2240000000000002</c:v>
                </c:pt>
                <c:pt idx="2">
                  <c:v>6.5369999999999999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9F-4987-8967-0FC610806AA8}"/>
            </c:ext>
          </c:extLst>
        </c:ser>
        <c:ser>
          <c:idx val="1"/>
          <c:order val="1"/>
          <c:tx>
            <c:strRef>
              <c:f>BARGRAPHS!$A$9</c:f>
              <c:strCache>
                <c:ptCount val="1"/>
                <c:pt idx="0">
                  <c:v>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BARGRAPHS!$B$7:$F$7</c:f>
              <c:strCache>
                <c:ptCount val="5"/>
                <c:pt idx="0">
                  <c:v>40</c:v>
                </c:pt>
                <c:pt idx="1">
                  <c:v>20</c:v>
                </c:pt>
                <c:pt idx="2">
                  <c:v>10</c:v>
                </c:pt>
                <c:pt idx="3">
                  <c:v>0</c:v>
                </c:pt>
                <c:pt idx="4">
                  <c:v>7,5 / 3</c:v>
                </c:pt>
              </c:strCache>
            </c:strRef>
          </c:cat>
          <c:val>
            <c:numRef>
              <c:f>BARGRAPHS!$B$9:$F$9</c:f>
              <c:numCache>
                <c:formatCode>General</c:formatCode>
                <c:ptCount val="5"/>
                <c:pt idx="0" formatCode="0.000">
                  <c:v>9.8693246949999995</c:v>
                </c:pt>
                <c:pt idx="1">
                  <c:v>10.079000000000001</c:v>
                </c:pt>
                <c:pt idx="2">
                  <c:v>10.074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9F-4987-8967-0FC610806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232816"/>
        <c:axId val="410233800"/>
      </c:barChart>
      <c:catAx>
        <c:axId val="41023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10233800"/>
        <c:crosses val="autoZero"/>
        <c:auto val="1"/>
        <c:lblAlgn val="ctr"/>
        <c:lblOffset val="100"/>
        <c:noMultiLvlLbl val="0"/>
      </c:catAx>
      <c:valAx>
        <c:axId val="41023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mWs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1023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Medeleffekt under</a:t>
            </a:r>
            <a:r>
              <a:rPr lang="sv-SE" baseline="0"/>
              <a:t> mottagning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BARGRAPHS!$A$13</c:f>
              <c:strCache>
                <c:ptCount val="1"/>
                <c:pt idx="0">
                  <c:v>Classic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BARGRAPHS!$B$12:$F$12</c:f>
              <c:strCache>
                <c:ptCount val="5"/>
                <c:pt idx="0">
                  <c:v>40</c:v>
                </c:pt>
                <c:pt idx="1">
                  <c:v>20</c:v>
                </c:pt>
                <c:pt idx="2">
                  <c:v>10</c:v>
                </c:pt>
                <c:pt idx="3">
                  <c:v>0</c:v>
                </c:pt>
                <c:pt idx="4">
                  <c:v>7,5 / 3</c:v>
                </c:pt>
              </c:strCache>
            </c:strRef>
          </c:cat>
          <c:val>
            <c:numRef>
              <c:f>BARGRAPHS!$B$13:$F$13</c:f>
              <c:numCache>
                <c:formatCode>General</c:formatCode>
                <c:ptCount val="5"/>
                <c:pt idx="0">
                  <c:v>17.216999999999999</c:v>
                </c:pt>
                <c:pt idx="1">
                  <c:v>17.832999999999998</c:v>
                </c:pt>
                <c:pt idx="2">
                  <c:v>17.963999999999999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63-43F8-9DAD-A077D377A66D}"/>
            </c:ext>
          </c:extLst>
        </c:ser>
        <c:ser>
          <c:idx val="1"/>
          <c:order val="1"/>
          <c:tx>
            <c:strRef>
              <c:f>BARGRAPHS!$A$14</c:f>
              <c:strCache>
                <c:ptCount val="1"/>
                <c:pt idx="0">
                  <c:v>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BARGRAPHS!$B$12:$F$12</c:f>
              <c:strCache>
                <c:ptCount val="5"/>
                <c:pt idx="0">
                  <c:v>40</c:v>
                </c:pt>
                <c:pt idx="1">
                  <c:v>20</c:v>
                </c:pt>
                <c:pt idx="2">
                  <c:v>10</c:v>
                </c:pt>
                <c:pt idx="3">
                  <c:v>0</c:v>
                </c:pt>
                <c:pt idx="4">
                  <c:v>7,5 / 3</c:v>
                </c:pt>
              </c:strCache>
            </c:strRef>
          </c:cat>
          <c:val>
            <c:numRef>
              <c:f>BARGRAPHS!$B$14:$F$14</c:f>
              <c:numCache>
                <c:formatCode>General</c:formatCode>
                <c:ptCount val="5"/>
                <c:pt idx="0" formatCode="0.000">
                  <c:v>6.947782256</c:v>
                </c:pt>
                <c:pt idx="1">
                  <c:v>7.0410000000000004</c:v>
                </c:pt>
                <c:pt idx="2">
                  <c:v>6.9820000000000002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63-43F8-9DAD-A077D377A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609888"/>
        <c:axId val="405611200"/>
      </c:barChart>
      <c:catAx>
        <c:axId val="405609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05611200"/>
        <c:crosses val="autoZero"/>
        <c:auto val="1"/>
        <c:lblAlgn val="ctr"/>
        <c:lblOffset val="100"/>
        <c:noMultiLvlLbl val="0"/>
      </c:catAx>
      <c:valAx>
        <c:axId val="40561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0560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Överföringshastighet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BARGRAPHS!$A$3</c:f>
              <c:strCache>
                <c:ptCount val="1"/>
                <c:pt idx="0">
                  <c:v>Classic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BARGRAPHS!$B$2:$F$2</c:f>
              <c:strCache>
                <c:ptCount val="5"/>
                <c:pt idx="0">
                  <c:v>40</c:v>
                </c:pt>
                <c:pt idx="1">
                  <c:v>20</c:v>
                </c:pt>
                <c:pt idx="2">
                  <c:v>10</c:v>
                </c:pt>
                <c:pt idx="3">
                  <c:v>0</c:v>
                </c:pt>
                <c:pt idx="4">
                  <c:v>7,5 / 3</c:v>
                </c:pt>
              </c:strCache>
            </c:strRef>
          </c:cat>
          <c:val>
            <c:numRef>
              <c:f>BARGRAPHS!$B$3:$F$3</c:f>
              <c:numCache>
                <c:formatCode>General</c:formatCode>
                <c:ptCount val="5"/>
                <c:pt idx="0">
                  <c:v>1795.2</c:v>
                </c:pt>
                <c:pt idx="1">
                  <c:v>1705.383</c:v>
                </c:pt>
                <c:pt idx="2">
                  <c:v>1109.9749999999999</c:v>
                </c:pt>
                <c:pt idx="3">
                  <c:v>363.00900000000001</c:v>
                </c:pt>
                <c:pt idx="4">
                  <c:v>430.45800000000003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7-48A5-8452-AC7350019D3E}"/>
            </c:ext>
          </c:extLst>
        </c:ser>
        <c:ser>
          <c:idx val="1"/>
          <c:order val="1"/>
          <c:tx>
            <c:strRef>
              <c:f>BARGRAPHS!$A$4</c:f>
              <c:strCache>
                <c:ptCount val="1"/>
                <c:pt idx="0">
                  <c:v>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BARGRAPHS!$B$2:$F$2</c:f>
              <c:strCache>
                <c:ptCount val="5"/>
                <c:pt idx="0">
                  <c:v>40</c:v>
                </c:pt>
                <c:pt idx="1">
                  <c:v>20</c:v>
                </c:pt>
                <c:pt idx="2">
                  <c:v>10</c:v>
                </c:pt>
                <c:pt idx="3">
                  <c:v>0</c:v>
                </c:pt>
                <c:pt idx="4">
                  <c:v>7,5 / 3</c:v>
                </c:pt>
              </c:strCache>
            </c:strRef>
          </c:cat>
          <c:val>
            <c:numRef>
              <c:f>BARGRAPHS!$B$4:$F$4</c:f>
              <c:numCache>
                <c:formatCode>General</c:formatCode>
                <c:ptCount val="5"/>
                <c:pt idx="0" formatCode="0.000">
                  <c:v>283.79303060000001</c:v>
                </c:pt>
                <c:pt idx="1">
                  <c:v>281.59300000000002</c:v>
                </c:pt>
                <c:pt idx="2">
                  <c:v>279.387</c:v>
                </c:pt>
                <c:pt idx="3">
                  <c:v>63.362000000000002</c:v>
                </c:pt>
                <c:pt idx="4">
                  <c:v>75.307000000000002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B7-48A5-8452-AC7350019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955120"/>
        <c:axId val="495958400"/>
      </c:barChart>
      <c:catAx>
        <c:axId val="495955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95958400"/>
        <c:crosses val="autoZero"/>
        <c:auto val="1"/>
        <c:lblAlgn val="ctr"/>
        <c:lblOffset val="100"/>
        <c:noMultiLvlLbl val="0"/>
      </c:catAx>
      <c:valAx>
        <c:axId val="49595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kbps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9595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Energieffektivitet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BARGRAPHS!$A$18</c:f>
              <c:strCache>
                <c:ptCount val="1"/>
                <c:pt idx="0">
                  <c:v>Classic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BARGRAPHS!$B$17:$F$17</c:f>
              <c:strCache>
                <c:ptCount val="5"/>
                <c:pt idx="0">
                  <c:v>40</c:v>
                </c:pt>
                <c:pt idx="1">
                  <c:v>20</c:v>
                </c:pt>
                <c:pt idx="2">
                  <c:v>10</c:v>
                </c:pt>
                <c:pt idx="3">
                  <c:v>0</c:v>
                </c:pt>
                <c:pt idx="4">
                  <c:v>7,5 / 3</c:v>
                </c:pt>
              </c:strCache>
            </c:strRef>
          </c:cat>
          <c:val>
            <c:numRef>
              <c:f>BARGRAPHS!$B$18:$F$18</c:f>
              <c:numCache>
                <c:formatCode>0.0</c:formatCode>
                <c:ptCount val="5"/>
                <c:pt idx="0">
                  <c:v>13033.040784718636</c:v>
                </c:pt>
                <c:pt idx="1">
                  <c:v>11953.125</c:v>
                </c:pt>
                <c:pt idx="2">
                  <c:v>7723.7264800367138</c:v>
                </c:pt>
                <c:pt idx="3" formatCode="General">
                  <c:v>0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6-4D4A-AD98-BD6DB12DFD3D}"/>
            </c:ext>
          </c:extLst>
        </c:ser>
        <c:ser>
          <c:idx val="1"/>
          <c:order val="1"/>
          <c:tx>
            <c:strRef>
              <c:f>BARGRAPHS!$A$19</c:f>
              <c:strCache>
                <c:ptCount val="1"/>
                <c:pt idx="0">
                  <c:v>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BARGRAPHS!$B$17:$F$17</c:f>
              <c:strCache>
                <c:ptCount val="5"/>
                <c:pt idx="0">
                  <c:v>40</c:v>
                </c:pt>
                <c:pt idx="1">
                  <c:v>20</c:v>
                </c:pt>
                <c:pt idx="2">
                  <c:v>10</c:v>
                </c:pt>
                <c:pt idx="3">
                  <c:v>0</c:v>
                </c:pt>
                <c:pt idx="4">
                  <c:v>7,5 / 3</c:v>
                </c:pt>
              </c:strCache>
            </c:strRef>
          </c:cat>
          <c:val>
            <c:numRef>
              <c:f>BARGRAPHS!$B$19:$F$19</c:f>
              <c:numCache>
                <c:formatCode>0.0</c:formatCode>
                <c:ptCount val="5"/>
                <c:pt idx="0">
                  <c:v>5105.8204646493296</c:v>
                </c:pt>
                <c:pt idx="1">
                  <c:v>4999.6031352316695</c:v>
                </c:pt>
                <c:pt idx="2">
                  <c:v>5002.0845741512803</c:v>
                </c:pt>
                <c:pt idx="3" formatCode="General">
                  <c:v>0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46-4D4A-AD98-BD6DB12DF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8936144"/>
        <c:axId val="498937128"/>
      </c:barChart>
      <c:catAx>
        <c:axId val="49893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98937128"/>
        <c:crosses val="autoZero"/>
        <c:auto val="1"/>
        <c:lblAlgn val="ctr"/>
        <c:lblOffset val="100"/>
        <c:noMultiLvlLbl val="0"/>
      </c:catAx>
      <c:valAx>
        <c:axId val="49893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B/mJ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9893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Överföringstid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BARGRAPHS!$A$47</c:f>
              <c:strCache>
                <c:ptCount val="1"/>
                <c:pt idx="0">
                  <c:v>Classic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BARGRAPHS!$B$46:$F$46</c:f>
              <c:strCache>
                <c:ptCount val="5"/>
                <c:pt idx="0">
                  <c:v>40</c:v>
                </c:pt>
                <c:pt idx="1">
                  <c:v>20</c:v>
                </c:pt>
                <c:pt idx="2">
                  <c:v>10</c:v>
                </c:pt>
                <c:pt idx="3">
                  <c:v>0</c:v>
                </c:pt>
                <c:pt idx="4">
                  <c:v>7,5 / 3</c:v>
                </c:pt>
              </c:strCache>
            </c:strRef>
          </c:cat>
          <c:val>
            <c:numRef>
              <c:f>BARGRAPHS!$B$47:$F$47</c:f>
              <c:numCache>
                <c:formatCode>General</c:formatCode>
                <c:ptCount val="5"/>
                <c:pt idx="0">
                  <c:v>225</c:v>
                </c:pt>
                <c:pt idx="1">
                  <c:v>255.35</c:v>
                </c:pt>
                <c:pt idx="2">
                  <c:v>561.79999999999995</c:v>
                </c:pt>
                <c:pt idx="3">
                  <c:v>977.95</c:v>
                </c:pt>
                <c:pt idx="4">
                  <c:v>925.05555555555554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0-48BA-82A3-37049FE0D400}"/>
            </c:ext>
          </c:extLst>
        </c:ser>
        <c:ser>
          <c:idx val="1"/>
          <c:order val="1"/>
          <c:tx>
            <c:strRef>
              <c:f>BARGRAPHS!$A$48</c:f>
              <c:strCache>
                <c:ptCount val="1"/>
                <c:pt idx="0">
                  <c:v>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BARGRAPHS!$B$46:$F$46</c:f>
              <c:strCache>
                <c:ptCount val="5"/>
                <c:pt idx="0">
                  <c:v>40</c:v>
                </c:pt>
                <c:pt idx="1">
                  <c:v>20</c:v>
                </c:pt>
                <c:pt idx="2">
                  <c:v>10</c:v>
                </c:pt>
                <c:pt idx="3">
                  <c:v>0</c:v>
                </c:pt>
                <c:pt idx="4">
                  <c:v>7,5 / 3</c:v>
                </c:pt>
              </c:strCache>
            </c:strRef>
          </c:cat>
          <c:val>
            <c:numRef>
              <c:f>BARGRAPHS!$B$48:$F$48</c:f>
              <c:numCache>
                <c:formatCode>General</c:formatCode>
                <c:ptCount val="5"/>
                <c:pt idx="0">
                  <c:v>1420.5</c:v>
                </c:pt>
                <c:pt idx="1">
                  <c:v>1431.7</c:v>
                </c:pt>
                <c:pt idx="2">
                  <c:v>1809.5</c:v>
                </c:pt>
                <c:pt idx="3">
                  <c:v>6298.45</c:v>
                </c:pt>
                <c:pt idx="4">
                  <c:v>5452.9444444444443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10-48BA-82A3-37049FE0D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560408"/>
        <c:axId val="528562704"/>
      </c:barChart>
      <c:catAx>
        <c:axId val="528560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SNR</a:t>
                </a:r>
                <a:r>
                  <a:rPr lang="sv-SE" baseline="0"/>
                  <a:t> (dB)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28562704"/>
        <c:crosses val="autoZero"/>
        <c:auto val="1"/>
        <c:lblAlgn val="ctr"/>
        <c:lblOffset val="100"/>
        <c:noMultiLvlLbl val="0"/>
      </c:catAx>
      <c:valAx>
        <c:axId val="52856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28560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  <cx:data id="1">
      <cx:numDim type="val">
        <cx:f>_xlchart.v1.6</cx:f>
      </cx:numDim>
    </cx:data>
    <cx:data id="2">
      <cx:numDim type="val">
        <cx:f>_xlchart.v1.8</cx:f>
      </cx:numDim>
    </cx:data>
  </cx:chartData>
  <cx:chart>
    <cx:title pos="t" align="ctr" overlay="0">
      <cx:tx>
        <cx:txData>
          <cx:v>Överföringshastighet BLE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sv-S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Överföringshastighet BLE</a:t>
          </a:r>
        </a:p>
      </cx:txPr>
    </cx:title>
    <cx:plotArea>
      <cx:plotAreaRegion>
        <cx:series layoutId="boxWhisker" uniqueId="{00000001-9EE2-4151-B107-40059DABAF73}">
          <cx:tx>
            <cx:txData>
              <cx:f/>
              <cx:v>40</cx:v>
            </cx:txData>
          </cx:tx>
          <cx:dataId val="0"/>
          <cx:layoutPr>
            <cx:statistics quartileMethod="exclusive"/>
          </cx:layoutPr>
        </cx:series>
        <cx:series layoutId="boxWhisker" uniqueId="{00000002-9EE2-4151-B107-40059DABAF73}">
          <cx:tx>
            <cx:txData>
              <cx:f/>
              <cx:v>20</cx:v>
            </cx:txData>
          </cx:tx>
          <cx:dataId val="1"/>
          <cx:layoutPr>
            <cx:statistics quartileMethod="exclusive"/>
          </cx:layoutPr>
        </cx:series>
        <cx:series layoutId="boxWhisker" uniqueId="{00000003-9EE2-4151-B107-40059DABAF73}">
          <cx:tx>
            <cx:txData>
              <cx:f/>
              <cx:v>10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/>
        <cx:tickLabels/>
      </cx:axis>
      <cx:axis id="1">
        <cx:valScaling min="260"/>
        <cx:title>
          <cx:tx>
            <cx:txData>
              <cx:v>kbps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sv-S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kbps</a:t>
              </a:r>
            </a:p>
          </cx:txPr>
        </cx:title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</cx:chartData>
  <cx:chart>
    <cx:title pos="t" align="ctr" overlay="0">
      <cx:tx>
        <cx:txData>
          <cx:v>Överföringshastighet BR/EDR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sv-S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Överföringshastighet BR/EDR</a:t>
          </a:r>
        </a:p>
      </cx:txPr>
    </cx:title>
    <cx:plotArea>
      <cx:plotAreaRegion>
        <cx:series layoutId="boxWhisker" uniqueId="{00000000-B306-472C-BA01-2EA09368BAC6}">
          <cx:tx>
            <cx:txData>
              <cx:f/>
              <cx:v>40</cx:v>
            </cx:txData>
          </cx:tx>
          <cx:dataId val="0"/>
          <cx:layoutPr>
            <cx:statistics quartileMethod="exclusive"/>
          </cx:layoutPr>
        </cx:series>
        <cx:series layoutId="boxWhisker" uniqueId="{00000001-B306-472C-BA01-2EA09368BAC6}">
          <cx:tx>
            <cx:txData>
              <cx:f/>
              <cx:v>20</cx:v>
            </cx:txData>
          </cx:tx>
          <cx:dataId val="1"/>
          <cx:layoutPr>
            <cx:statistics quartileMethod="exclusive"/>
          </cx:layoutPr>
        </cx:series>
        <cx:series layoutId="boxWhisker" uniqueId="{00000002-B306-472C-BA01-2EA09368BAC6}">
          <cx:tx>
            <cx:txData>
              <cx:f/>
              <cx:v>10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/>
        <cx:tickLabels/>
      </cx:axis>
      <cx:axis id="1">
        <cx:valScaling max="2000" min="750"/>
        <cx:title>
          <cx:tx>
            <cx:txData>
              <cx:v>kbps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sv-S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kbps</a:t>
              </a:r>
            </a:p>
          </cx:txPr>
        </cx:title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  <cx:data id="1">
      <cx:numDim type="val">
        <cx:f>_xlchart.v1.9</cx:f>
      </cx:numDim>
    </cx:data>
    <cx:data id="2">
      <cx:numDim type="val">
        <cx:f>_xlchart.v1.11</cx:f>
      </cx:numDim>
    </cx:data>
  </cx:chartData>
  <cx:chart>
    <cx:title pos="t" align="ctr" overlay="0">
      <cx:tx>
        <cx:txData>
          <cx:v>Energieffektivitet BLE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sv-S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Energieffektivitet BLE</a:t>
          </a:r>
        </a:p>
      </cx:txPr>
    </cx:title>
    <cx:plotArea>
      <cx:plotAreaRegion>
        <cx:series layoutId="boxWhisker" uniqueId="{00000000-56A5-4EE3-914D-0168D2D14454}">
          <cx:tx>
            <cx:txData>
              <cx:f/>
              <cx:v>40</cx:v>
            </cx:txData>
          </cx:tx>
          <cx:dataId val="0"/>
          <cx:layoutPr>
            <cx:statistics quartileMethod="exclusive"/>
          </cx:layoutPr>
        </cx:series>
        <cx:series layoutId="boxWhisker" uniqueId="{00000001-56A5-4EE3-914D-0168D2D14454}">
          <cx:tx>
            <cx:txData>
              <cx:f/>
              <cx:v>20</cx:v>
            </cx:txData>
          </cx:tx>
          <cx:dataId val="1"/>
          <cx:layoutPr>
            <cx:statistics quartileMethod="exclusive"/>
          </cx:layoutPr>
        </cx:series>
        <cx:series layoutId="boxWhisker" uniqueId="{00000002-56A5-4EE3-914D-0168D2D14454}">
          <cx:tx>
            <cx:txData>
              <cx:f/>
              <cx:v>10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/>
        <cx:tickLabels/>
      </cx:axis>
      <cx:axis id="1">
        <cx:valScaling/>
        <cx:title>
          <cx:tx>
            <cx:txData>
              <cx:v>B / mJ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sv-S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B / mJ</a:t>
              </a:r>
            </a:p>
          </cx:txPr>
        </cx:title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_xlchart.v1.12</cx:f>
      </cx:numDim>
    </cx:data>
    <cx:data id="2">
      <cx:numDim type="val">
        <cx:f>_xlchart.v1.14</cx:f>
      </cx:numDim>
    </cx:data>
  </cx:chartData>
  <cx:chart>
    <cx:title pos="t" align="ctr" overlay="0">
      <cx:tx>
        <cx:txData>
          <cx:v>Energieffektivitet BR/EDR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sv-S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Energieffektivitet BR/EDR</a:t>
          </a:r>
        </a:p>
      </cx:txPr>
    </cx:title>
    <cx:plotArea>
      <cx:plotAreaRegion>
        <cx:series layoutId="boxWhisker" uniqueId="{00000000-68B1-4D62-9077-8283CDBDE424}">
          <cx:tx>
            <cx:txData>
              <cx:f/>
              <cx:v>40</cx:v>
            </cx:txData>
          </cx:tx>
          <cx:dataId val="0"/>
          <cx:layoutPr>
            <cx:statistics quartileMethod="exclusive"/>
          </cx:layoutPr>
        </cx:series>
        <cx:series layoutId="boxWhisker" uniqueId="{00000001-68B1-4D62-9077-8283CDBDE424}">
          <cx:tx>
            <cx:txData>
              <cx:f/>
              <cx:v>20</cx:v>
            </cx:txData>
          </cx:tx>
          <cx:dataId val="1"/>
          <cx:layoutPr>
            <cx:statistics quartileMethod="exclusive"/>
          </cx:layoutPr>
        </cx:series>
        <cx:series layoutId="boxWhisker" uniqueId="{00000002-68B1-4D62-9077-8283CDBDE424}">
          <cx:tx>
            <cx:txData>
              <cx:f/>
              <cx:v>10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/>
        <cx:tickLabels/>
      </cx:axis>
      <cx:axis id="1">
        <cx:valScaling/>
        <cx:title>
          <cx:tx>
            <cx:txData>
              <cx:v>B / mJ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sv-S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B / mJ</a:t>
              </a:r>
            </a:p>
          </cx:txPr>
        </cx:title>
        <cx:tickLabels/>
      </cx:axis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_xlchart.v1.0</cx:f>
      </cx:numDim>
    </cx:data>
    <cx:data id="2">
      <cx:numDim type="val">
        <cx:f>_xlchart.v1.2</cx:f>
      </cx:numDim>
    </cx:data>
  </cx:chartData>
  <cx:chart>
    <cx:title pos="t" align="ctr" overlay="0">
      <cx:tx>
        <cx:txData>
          <cx:v>Effekt vid mottagning BLE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sv-S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Effekt vid mottagning BLE</a:t>
          </a:r>
        </a:p>
      </cx:txPr>
    </cx:title>
    <cx:plotArea>
      <cx:plotAreaRegion>
        <cx:series layoutId="boxWhisker" uniqueId="{00000000-2000-45A7-AEFC-7A35ABE78FD5}">
          <cx:tx>
            <cx:txData>
              <cx:f/>
              <cx:v>40</cx:v>
            </cx:txData>
          </cx:tx>
          <cx:dataId val="0"/>
          <cx:layoutPr>
            <cx:statistics quartileMethod="exclusive"/>
          </cx:layoutPr>
        </cx:series>
        <cx:series layoutId="boxWhisker" uniqueId="{00000001-2000-45A7-AEFC-7A35ABE78FD5}">
          <cx:tx>
            <cx:txData>
              <cx:f/>
              <cx:v>20</cx:v>
            </cx:txData>
          </cx:tx>
          <cx:dataId val="1"/>
          <cx:layoutPr>
            <cx:statistics quartileMethod="exclusive"/>
          </cx:layoutPr>
        </cx:series>
        <cx:series layoutId="boxWhisker" uniqueId="{00000002-2000-45A7-AEFC-7A35ABE78FD5}">
          <cx:tx>
            <cx:txData>
              <cx:f/>
              <cx:v>10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/>
        <cx:tickLabels/>
      </cx:axis>
      <cx:axis id="1">
        <cx:valScaling/>
        <cx:title>
          <cx:tx>
            <cx:txData>
              <cx:v>mW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sv-S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mW</a:t>
              </a:r>
            </a:p>
          </cx:txPr>
        </cx:title>
        <cx:tickLabels/>
      </cx:axis>
    </cx:plotArea>
    <cx:legend pos="t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_xlchart.v1.22</cx:f>
      </cx:numDim>
    </cx:data>
    <cx:data id="1">
      <cx:numDim type="val">
        <cx:f>_xlchart.v1.21</cx:f>
      </cx:numDim>
    </cx:data>
    <cx:data id="2">
      <cx:numDim type="val">
        <cx:f>_xlchart.v1.23</cx:f>
      </cx:numDim>
    </cx:data>
  </cx:chartData>
  <cx:chart>
    <cx:title pos="t" align="ctr" overlay="0">
      <cx:tx>
        <cx:txData>
          <cx:v>Effekt vid mottagning BR/EDR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sv-S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Effekt vid mottagning BR/EDR</a:t>
          </a:r>
        </a:p>
      </cx:txPr>
    </cx:title>
    <cx:plotArea>
      <cx:plotAreaRegion>
        <cx:series layoutId="boxWhisker" uniqueId="{00000000-2000-45A7-AEFC-7A35ABE78FD5}">
          <cx:tx>
            <cx:txData>
              <cx:f/>
              <cx:v>40</cx:v>
            </cx:txData>
          </cx:tx>
          <cx:dataId val="0"/>
          <cx:layoutPr>
            <cx:statistics quartileMethod="exclusive"/>
          </cx:layoutPr>
        </cx:series>
        <cx:series layoutId="boxWhisker" uniqueId="{00000001-2000-45A7-AEFC-7A35ABE78FD5}">
          <cx:tx>
            <cx:txData>
              <cx:f/>
              <cx:v>20</cx:v>
            </cx:txData>
          </cx:tx>
          <cx:dataId val="1"/>
          <cx:layoutPr>
            <cx:statistics quartileMethod="exclusive"/>
          </cx:layoutPr>
        </cx:series>
        <cx:series layoutId="boxWhisker" uniqueId="{00000002-2000-45A7-AEFC-7A35ABE78FD5}">
          <cx:tx>
            <cx:txData>
              <cx:f/>
              <cx:v>10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/>
        <cx:tickLabels/>
      </cx:axis>
      <cx:axis id="1">
        <cx:valScaling/>
        <cx:title>
          <cx:tx>
            <cx:txData>
              <cx:v>mW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sv-S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mW</a:t>
              </a:r>
            </a:p>
          </cx:txPr>
        </cx:title>
        <cx:tickLabels/>
      </cx:axis>
    </cx:plotArea>
    <cx:legend pos="t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  <cx:data id="1">
      <cx:numDim type="val">
        <cx:f>_xlchart.v1.18</cx:f>
      </cx:numDim>
    </cx:data>
    <cx:data id="2">
      <cx:numDim type="val">
        <cx:f>_xlchart.v1.20</cx:f>
      </cx:numDim>
    </cx:data>
  </cx:chartData>
  <cx:chart>
    <cx:title pos="t" align="ctr" overlay="0">
      <cx:tx>
        <cx:txData>
          <cx:v>Överföringstid BLE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sv-S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Överföringstid BLE</a:t>
          </a:r>
        </a:p>
      </cx:txPr>
    </cx:title>
    <cx:plotArea>
      <cx:plotAreaRegion>
        <cx:series layoutId="boxWhisker" uniqueId="{00000000-EDA4-4061-BC00-0E3C360A2874}">
          <cx:tx>
            <cx:txData>
              <cx:f/>
              <cx:v>40</cx:v>
            </cx:txData>
          </cx:tx>
          <cx:dataId val="0"/>
          <cx:layoutPr>
            <cx:statistics quartileMethod="exclusive"/>
          </cx:layoutPr>
        </cx:series>
        <cx:series layoutId="boxWhisker" uniqueId="{00000001-EDA4-4061-BC00-0E3C360A2874}">
          <cx:tx>
            <cx:txData>
              <cx:f/>
              <cx:v>20</cx:v>
            </cx:txData>
          </cx:tx>
          <cx:dataId val="1"/>
          <cx:layoutPr>
            <cx:statistics quartileMethod="exclusive"/>
          </cx:layoutPr>
        </cx:series>
        <cx:series layoutId="boxWhisker" uniqueId="{00000002-EDA4-4061-BC00-0E3C360A2874}">
          <cx:tx>
            <cx:txData>
              <cx:f/>
              <cx:v>10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/>
        <cx:tickLabels/>
      </cx:axis>
      <cx:axis id="1">
        <cx:valScaling/>
        <cx:title>
          <cx:tx>
            <cx:txData>
              <cx:v>ms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sv-S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ms</a:t>
              </a:r>
            </a:p>
          </cx:txPr>
        </cx:title>
        <cx:tickLabels/>
      </cx:axis>
    </cx:plotArea>
    <cx:legend pos="t" align="ctr" overlay="0"/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  <cx:data id="1">
      <cx:numDim type="val">
        <cx:f>_xlchart.v1.15</cx:f>
      </cx:numDim>
    </cx:data>
    <cx:data id="2">
      <cx:numDim type="val">
        <cx:f>_xlchart.v1.17</cx:f>
      </cx:numDim>
    </cx:data>
  </cx:chartData>
  <cx:chart>
    <cx:title pos="t" align="ctr" overlay="0">
      <cx:tx>
        <cx:txData>
          <cx:v>Överföringstid BR/EDR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sv-S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Överföringstid BR/EDR</a:t>
          </a:r>
        </a:p>
      </cx:txPr>
    </cx:title>
    <cx:plotArea>
      <cx:plotAreaRegion>
        <cx:series layoutId="boxWhisker" uniqueId="{00000000-EDA4-4061-BC00-0E3C360A2874}" formatIdx="0">
          <cx:tx>
            <cx:txData>
              <cx:f/>
              <cx:v>40</cx:v>
            </cx:txData>
          </cx:tx>
          <cx:dataId val="0"/>
          <cx:layoutPr>
            <cx:statistics quartileMethod="exclusive"/>
          </cx:layoutPr>
        </cx:series>
        <cx:series layoutId="boxWhisker" uniqueId="{00000001-EDA4-4061-BC00-0E3C360A2874}" formatIdx="1">
          <cx:tx>
            <cx:txData>
              <cx:f/>
              <cx:v>20</cx:v>
            </cx:txData>
          </cx:tx>
          <cx:dataId val="1"/>
          <cx:layoutPr>
            <cx:statistics quartileMethod="exclusive"/>
          </cx:layoutPr>
        </cx:series>
        <cx:series layoutId="boxWhisker" uniqueId="{00000002-EDA4-4061-BC00-0E3C360A2874}" formatIdx="2">
          <cx:tx>
            <cx:txData>
              <cx:f/>
              <cx:v>10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/>
        <cx:tickLabels/>
      </cx:axis>
      <cx:axis id="1">
        <cx:valScaling/>
        <cx:title>
          <cx:tx>
            <cx:txData>
              <cx:v>ms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sv-S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ms</a:t>
              </a:r>
            </a:p>
          </cx:txPr>
        </cx:title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71437</xdr:rowOff>
    </xdr:from>
    <xdr:to>
      <xdr:col>7</xdr:col>
      <xdr:colOff>352425</xdr:colOff>
      <xdr:row>14</xdr:row>
      <xdr:rowOff>147637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 3">
              <a:extLst>
                <a:ext uri="{FF2B5EF4-FFF2-40B4-BE49-F238E27FC236}">
                  <a16:creationId xmlns:a16="http://schemas.microsoft.com/office/drawing/2014/main" id="{9E94D27D-2C1A-4018-A0AD-F8C3C9B795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" y="714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sv-SE" sz="1100"/>
                <a:t>Det här diagrammet är inte tillgängligt i din version av Excel.
Om du redigerar figuren eller sparar arbetsboken i ett annat filformat bryts diagrammet permanent.</a:t>
              </a:r>
            </a:p>
          </xdr:txBody>
        </xdr:sp>
      </mc:Fallback>
    </mc:AlternateContent>
    <xdr:clientData/>
  </xdr:twoCellAnchor>
  <xdr:twoCellAnchor>
    <xdr:from>
      <xdr:col>7</xdr:col>
      <xdr:colOff>423862</xdr:colOff>
      <xdr:row>0</xdr:row>
      <xdr:rowOff>61912</xdr:rowOff>
    </xdr:from>
    <xdr:to>
      <xdr:col>15</xdr:col>
      <xdr:colOff>119062</xdr:colOff>
      <xdr:row>14</xdr:row>
      <xdr:rowOff>138112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 4">
              <a:extLst>
                <a:ext uri="{FF2B5EF4-FFF2-40B4-BE49-F238E27FC236}">
                  <a16:creationId xmlns:a16="http://schemas.microsoft.com/office/drawing/2014/main" id="{7EFEDEED-3BAF-48F4-B6F1-A36565F8DC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91062" y="619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sv-SE" sz="1100"/>
                <a:t>Det här diagrammet är inte tillgängligt i din version av Excel.
Om du redigerar figuren eller sparar arbetsboken i ett annat filformat bryts diagrammet permanent.</a:t>
              </a:r>
            </a:p>
          </xdr:txBody>
        </xdr:sp>
      </mc:Fallback>
    </mc:AlternateContent>
    <xdr:clientData/>
  </xdr:twoCellAnchor>
  <xdr:twoCellAnchor>
    <xdr:from>
      <xdr:col>0</xdr:col>
      <xdr:colOff>42862</xdr:colOff>
      <xdr:row>15</xdr:row>
      <xdr:rowOff>176212</xdr:rowOff>
    </xdr:from>
    <xdr:to>
      <xdr:col>7</xdr:col>
      <xdr:colOff>347662</xdr:colOff>
      <xdr:row>30</xdr:row>
      <xdr:rowOff>61912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 5">
              <a:extLst>
                <a:ext uri="{FF2B5EF4-FFF2-40B4-BE49-F238E27FC236}">
                  <a16:creationId xmlns:a16="http://schemas.microsoft.com/office/drawing/2014/main" id="{1B40D78F-83CF-453D-B194-0F400217F0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862" y="30337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sv-SE" sz="1100"/>
                <a:t>Det här diagrammet är inte tillgängligt i din version av Excel.
Om du redigerar figuren eller sparar arbetsboken i ett annat filformat bryts diagrammet permanent.</a:t>
              </a:r>
            </a:p>
          </xdr:txBody>
        </xdr:sp>
      </mc:Fallback>
    </mc:AlternateContent>
    <xdr:clientData/>
  </xdr:twoCellAnchor>
  <xdr:twoCellAnchor>
    <xdr:from>
      <xdr:col>7</xdr:col>
      <xdr:colOff>528637</xdr:colOff>
      <xdr:row>16</xdr:row>
      <xdr:rowOff>14287</xdr:rowOff>
    </xdr:from>
    <xdr:to>
      <xdr:col>15</xdr:col>
      <xdr:colOff>223837</xdr:colOff>
      <xdr:row>30</xdr:row>
      <xdr:rowOff>90487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Diagram 6">
              <a:extLst>
                <a:ext uri="{FF2B5EF4-FFF2-40B4-BE49-F238E27FC236}">
                  <a16:creationId xmlns:a16="http://schemas.microsoft.com/office/drawing/2014/main" id="{DF5D83F9-D56A-412C-8031-2F6C114467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95837" y="30622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sv-SE" sz="1100"/>
                <a:t>Det här diagrammet är inte tillgängligt i din version av Excel.
Om du redigerar figuren eller sparar arbetsboken i ett annat filformat bryts diagrammet permanent.</a:t>
              </a:r>
            </a:p>
          </xdr:txBody>
        </xdr:sp>
      </mc:Fallback>
    </mc:AlternateContent>
    <xdr:clientData/>
  </xdr:twoCellAnchor>
  <xdr:twoCellAnchor>
    <xdr:from>
      <xdr:col>0</xdr:col>
      <xdr:colOff>52387</xdr:colOff>
      <xdr:row>30</xdr:row>
      <xdr:rowOff>128587</xdr:rowOff>
    </xdr:from>
    <xdr:to>
      <xdr:col>7</xdr:col>
      <xdr:colOff>357187</xdr:colOff>
      <xdr:row>45</xdr:row>
      <xdr:rowOff>14287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Diagram 7">
              <a:extLst>
                <a:ext uri="{FF2B5EF4-FFF2-40B4-BE49-F238E27FC236}">
                  <a16:creationId xmlns:a16="http://schemas.microsoft.com/office/drawing/2014/main" id="{E075D716-E946-4C2F-8FB7-61735EE177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387" y="58435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sv-SE" sz="1100"/>
                <a:t>Det här diagrammet är inte tillgängligt i din version av Excel.
Om du redigerar figuren eller sparar arbetsboken i ett annat filformat bryts diagrammet permanent.</a:t>
              </a:r>
            </a:p>
          </xdr:txBody>
        </xdr:sp>
      </mc:Fallback>
    </mc:AlternateContent>
    <xdr:clientData/>
  </xdr:twoCellAnchor>
  <xdr:twoCellAnchor>
    <xdr:from>
      <xdr:col>7</xdr:col>
      <xdr:colOff>566737</xdr:colOff>
      <xdr:row>31</xdr:row>
      <xdr:rowOff>4762</xdr:rowOff>
    </xdr:from>
    <xdr:to>
      <xdr:col>15</xdr:col>
      <xdr:colOff>261937</xdr:colOff>
      <xdr:row>45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Diagram 8">
              <a:extLst>
                <a:ext uri="{FF2B5EF4-FFF2-40B4-BE49-F238E27FC236}">
                  <a16:creationId xmlns:a16="http://schemas.microsoft.com/office/drawing/2014/main" id="{A37D8591-F035-4B40-AFC0-09800AEC06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33937" y="59102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sv-SE" sz="1100"/>
                <a:t>Det här diagrammet är inte tillgängligt i din version av Excel.
Om du redigerar figuren eller sparar arbetsboken i ett annat filformat bryts diagrammet permanent.</a:t>
              </a:r>
            </a:p>
          </xdr:txBody>
        </xdr:sp>
      </mc:Fallback>
    </mc:AlternateContent>
    <xdr:clientData/>
  </xdr:twoCellAnchor>
  <xdr:twoCellAnchor>
    <xdr:from>
      <xdr:col>0</xdr:col>
      <xdr:colOff>123825</xdr:colOff>
      <xdr:row>45</xdr:row>
      <xdr:rowOff>166687</xdr:rowOff>
    </xdr:from>
    <xdr:to>
      <xdr:col>7</xdr:col>
      <xdr:colOff>428625</xdr:colOff>
      <xdr:row>60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Diagram 9">
              <a:extLst>
                <a:ext uri="{FF2B5EF4-FFF2-40B4-BE49-F238E27FC236}">
                  <a16:creationId xmlns:a16="http://schemas.microsoft.com/office/drawing/2014/main" id="{F626E3AA-2180-4C80-B5AE-DE52802B61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825" y="87391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sv-SE" sz="1100"/>
                <a:t>Det här diagrammet är inte tillgängligt i din version av Excel.
Om du redigerar figuren eller sparar arbetsboken i ett annat filformat bryts diagrammet permanent.</a:t>
              </a:r>
            </a:p>
          </xdr:txBody>
        </xdr:sp>
      </mc:Fallback>
    </mc:AlternateContent>
    <xdr:clientData/>
  </xdr:twoCellAnchor>
  <xdr:twoCellAnchor>
    <xdr:from>
      <xdr:col>7</xdr:col>
      <xdr:colOff>590550</xdr:colOff>
      <xdr:row>46</xdr:row>
      <xdr:rowOff>14287</xdr:rowOff>
    </xdr:from>
    <xdr:to>
      <xdr:col>15</xdr:col>
      <xdr:colOff>285750</xdr:colOff>
      <xdr:row>60</xdr:row>
      <xdr:rowOff>90487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Diagram 10">
              <a:extLst>
                <a:ext uri="{FF2B5EF4-FFF2-40B4-BE49-F238E27FC236}">
                  <a16:creationId xmlns:a16="http://schemas.microsoft.com/office/drawing/2014/main" id="{F7C61EF4-B143-4C68-94CA-2589C78E4A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57750" y="87772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sv-SE" sz="1100"/>
                <a:t>Det här diagrammet är inte tillgängligt i din version av Excel.
Om du redigerar figuren eller sparar arbetsboken i ett annat filformat bryts diagrammet permanent.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500062</xdr:colOff>
      <xdr:row>14</xdr:row>
      <xdr:rowOff>109537</xdr:rowOff>
    </xdr:from>
    <xdr:to>
      <xdr:col>14</xdr:col>
      <xdr:colOff>195262</xdr:colOff>
      <xdr:row>28</xdr:row>
      <xdr:rowOff>185737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7A1F792D-2EBE-49E9-85BE-CF04DDDBE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500062</xdr:colOff>
      <xdr:row>29</xdr:row>
      <xdr:rowOff>61912</xdr:rowOff>
    </xdr:from>
    <xdr:to>
      <xdr:col>14</xdr:col>
      <xdr:colOff>195262</xdr:colOff>
      <xdr:row>43</xdr:row>
      <xdr:rowOff>138112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FB080E9F-C2E1-488E-9F4C-78DBF31AC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500062</xdr:colOff>
      <xdr:row>0</xdr:row>
      <xdr:rowOff>0</xdr:rowOff>
    </xdr:from>
    <xdr:to>
      <xdr:col>14</xdr:col>
      <xdr:colOff>195262</xdr:colOff>
      <xdr:row>14</xdr:row>
      <xdr:rowOff>76200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89EBD6D9-156D-4D02-97F6-39539F84A7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700087</xdr:colOff>
      <xdr:row>22</xdr:row>
      <xdr:rowOff>138112</xdr:rowOff>
    </xdr:from>
    <xdr:to>
      <xdr:col>6</xdr:col>
      <xdr:colOff>100012</xdr:colOff>
      <xdr:row>37</xdr:row>
      <xdr:rowOff>23812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D8265865-05B3-48D0-81C5-DBDBFE99E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561975</xdr:colOff>
      <xdr:row>44</xdr:row>
      <xdr:rowOff>52387</xdr:rowOff>
    </xdr:from>
    <xdr:to>
      <xdr:col>14</xdr:col>
      <xdr:colOff>257175</xdr:colOff>
      <xdr:row>58</xdr:row>
      <xdr:rowOff>128587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8A73E5D-380D-4AFC-B8CC-CE1330D8F8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7C1EC-7F12-4247-BCCC-92D5C11CED9A}">
  <dimension ref="A1:AA103"/>
  <sheetViews>
    <sheetView zoomScale="70" zoomScaleNormal="70" workbookViewId="0">
      <selection activeCell="D3" sqref="D3"/>
    </sheetView>
  </sheetViews>
  <sheetFormatPr defaultRowHeight="15" x14ac:dyDescent="0.25"/>
  <cols>
    <col min="2" max="2" width="15.85546875" customWidth="1"/>
    <col min="3" max="3" width="7.140625" bestFit="1" customWidth="1"/>
    <col min="5" max="5" width="11.7109375" bestFit="1" customWidth="1"/>
    <col min="7" max="7" width="11.7109375" bestFit="1" customWidth="1"/>
    <col min="8" max="8" width="12" customWidth="1"/>
    <col min="14" max="14" width="11.7109375" bestFit="1" customWidth="1"/>
    <col min="15" max="15" width="11.7109375" customWidth="1"/>
    <col min="17" max="17" width="19.7109375" customWidth="1"/>
    <col min="18" max="18" width="12.28515625" customWidth="1"/>
  </cols>
  <sheetData>
    <row r="1" spans="1:27" ht="15.75" thickBot="1" x14ac:dyDescent="0.3">
      <c r="A1" s="96" t="s">
        <v>4</v>
      </c>
      <c r="B1" s="97"/>
      <c r="C1" s="98"/>
      <c r="D1" s="96" t="s">
        <v>26</v>
      </c>
      <c r="E1" s="97"/>
      <c r="F1" s="97"/>
      <c r="G1" s="97"/>
      <c r="H1" s="98"/>
      <c r="I1" s="96" t="s">
        <v>4</v>
      </c>
      <c r="J1" s="97"/>
      <c r="K1" s="98"/>
      <c r="L1" s="96" t="s">
        <v>26</v>
      </c>
      <c r="M1" s="97"/>
      <c r="N1" s="97"/>
      <c r="O1" s="97"/>
      <c r="P1" s="98"/>
      <c r="Q1" s="13"/>
      <c r="R1" s="97" t="s">
        <v>18</v>
      </c>
      <c r="S1" s="97"/>
      <c r="T1" s="99" t="s">
        <v>22</v>
      </c>
      <c r="U1" s="99"/>
      <c r="V1" s="13"/>
      <c r="W1" s="13"/>
      <c r="X1" s="99" t="s">
        <v>17</v>
      </c>
      <c r="Y1" s="99"/>
      <c r="Z1" s="99" t="s">
        <v>10</v>
      </c>
      <c r="AA1" s="100"/>
    </row>
    <row r="2" spans="1:27" ht="39.75" thickBot="1" x14ac:dyDescent="0.3">
      <c r="A2" s="7" t="s">
        <v>5</v>
      </c>
      <c r="B2" s="8" t="s">
        <v>6</v>
      </c>
      <c r="C2" s="9" t="s">
        <v>11</v>
      </c>
      <c r="D2" s="8" t="s">
        <v>8</v>
      </c>
      <c r="E2" s="8" t="s">
        <v>13</v>
      </c>
      <c r="F2" s="8" t="s">
        <v>12</v>
      </c>
      <c r="G2" s="8" t="s">
        <v>21</v>
      </c>
      <c r="H2" s="8" t="s">
        <v>9</v>
      </c>
      <c r="I2" s="7" t="s">
        <v>5</v>
      </c>
      <c r="J2" s="8" t="s">
        <v>6</v>
      </c>
      <c r="K2" s="9" t="s">
        <v>7</v>
      </c>
      <c r="L2" s="8" t="s">
        <v>8</v>
      </c>
      <c r="M2" s="8" t="s">
        <v>13</v>
      </c>
      <c r="N2" s="8" t="s">
        <v>12</v>
      </c>
      <c r="O2" s="8" t="s">
        <v>21</v>
      </c>
      <c r="P2" s="9" t="s">
        <v>9</v>
      </c>
      <c r="Q2" s="15"/>
      <c r="R2" s="11" t="s">
        <v>0</v>
      </c>
      <c r="S2" s="11" t="s">
        <v>1</v>
      </c>
      <c r="T2" s="11" t="s">
        <v>0</v>
      </c>
      <c r="U2" s="11" t="s">
        <v>1</v>
      </c>
      <c r="V2" s="15"/>
      <c r="W2" s="15"/>
      <c r="X2" s="11" t="s">
        <v>0</v>
      </c>
      <c r="Y2" s="11" t="s">
        <v>1</v>
      </c>
      <c r="Z2" s="11" t="s">
        <v>0</v>
      </c>
      <c r="AA2" s="16" t="s">
        <v>1</v>
      </c>
    </row>
    <row r="3" spans="1:27" x14ac:dyDescent="0.25">
      <c r="A3" s="21" t="s">
        <v>1</v>
      </c>
      <c r="B3" s="34">
        <v>50391</v>
      </c>
      <c r="C3" s="35">
        <v>40</v>
      </c>
      <c r="D3" s="6">
        <v>1417</v>
      </c>
      <c r="E3" s="6">
        <f>B3/D3*8</f>
        <v>284.49400141143258</v>
      </c>
      <c r="F3" s="6">
        <f>H3/D3*1000</f>
        <v>5.7469301340860968</v>
      </c>
      <c r="G3" s="6">
        <f>B3/H3</f>
        <v>6187.9558906599214</v>
      </c>
      <c r="H3" s="6">
        <v>8.1433999999999997</v>
      </c>
      <c r="I3" s="21" t="s">
        <v>0</v>
      </c>
      <c r="J3" s="34">
        <v>50490</v>
      </c>
      <c r="K3" s="35">
        <v>40</v>
      </c>
      <c r="L3" s="6">
        <v>225</v>
      </c>
      <c r="M3" s="6">
        <f>J3/L3*8</f>
        <v>1795.2</v>
      </c>
      <c r="N3" s="6">
        <f t="shared" ref="N3:N34" si="0">P3/L3*1000</f>
        <v>16.294666666666664</v>
      </c>
      <c r="O3" s="6">
        <f>J3/P3</f>
        <v>13771.377137713771</v>
      </c>
      <c r="P3" s="26">
        <v>3.6663000000000001</v>
      </c>
      <c r="Q3" s="17" t="s">
        <v>19</v>
      </c>
      <c r="R3" s="17">
        <f>AVERAGE(M3:M22)</f>
        <v>1812.7887712961608</v>
      </c>
      <c r="S3" s="17">
        <f>AVERAGE(E3:E22)</f>
        <v>283.79926124542476</v>
      </c>
      <c r="T3" s="17">
        <f>MEDIAN(M3:M22)</f>
        <v>1887.4766355140187</v>
      </c>
      <c r="U3" s="17">
        <f>MEDIAN(E3:E22)</f>
        <v>283.69317382125263</v>
      </c>
      <c r="V3" s="17"/>
      <c r="W3" s="17"/>
      <c r="X3" s="17">
        <f>Z3/SQRT(20)</f>
        <v>36.317572162289729</v>
      </c>
      <c r="Y3" s="17">
        <f>AA3/SQRT(20)</f>
        <v>0.29718321148660837</v>
      </c>
      <c r="Z3" s="17">
        <f>_xlfn.STDEV.P(M3:M22)</f>
        <v>162.41712026526773</v>
      </c>
      <c r="AA3" s="18">
        <f>_xlfn.STDEV.P(E3:E22)</f>
        <v>1.3290437253115053</v>
      </c>
    </row>
    <row r="4" spans="1:27" x14ac:dyDescent="0.25">
      <c r="A4" s="22" t="s">
        <v>1</v>
      </c>
      <c r="B4" s="6">
        <v>50391</v>
      </c>
      <c r="C4" s="26">
        <v>40</v>
      </c>
      <c r="D4" s="6">
        <v>1414</v>
      </c>
      <c r="E4" s="6">
        <f t="shared" ref="E4:E67" si="1">B4/D4*8</f>
        <v>285.09759547383311</v>
      </c>
      <c r="F4" s="6">
        <f t="shared" ref="F4:F62" si="2">H4/D4*1000</f>
        <v>7.2236209335219241</v>
      </c>
      <c r="G4" s="6">
        <f t="shared" ref="G4:G62" si="3">B4/H4</f>
        <v>4933.4260147637606</v>
      </c>
      <c r="H4" s="6">
        <v>10.2142</v>
      </c>
      <c r="I4" s="22" t="s">
        <v>0</v>
      </c>
      <c r="J4" s="6">
        <v>50490</v>
      </c>
      <c r="K4" s="26">
        <v>40</v>
      </c>
      <c r="L4" s="6">
        <v>211</v>
      </c>
      <c r="M4" s="6">
        <f t="shared" ref="M4:M67" si="4">J4/L4*8</f>
        <v>1914.3127962085307</v>
      </c>
      <c r="N4" s="6">
        <f t="shared" si="0"/>
        <v>18.187203791469194</v>
      </c>
      <c r="O4" s="6">
        <f t="shared" ref="O4:O62" si="5">J4/P4</f>
        <v>13157.00325732899</v>
      </c>
      <c r="P4" s="26">
        <v>3.8374999999999999</v>
      </c>
      <c r="Q4" s="17" t="s">
        <v>20</v>
      </c>
      <c r="R4" s="17">
        <f>AVERAGE(O3:O22)</f>
        <v>13166.734422333315</v>
      </c>
      <c r="S4" s="17">
        <f>AVERAGE(G3:G22)</f>
        <v>5509.1271707125507</v>
      </c>
      <c r="T4" s="17">
        <f>MEDIAN(O3:O22)</f>
        <v>13290.557321455148</v>
      </c>
      <c r="U4" s="17">
        <f>MEDIAN(G3:G22)</f>
        <v>5180.7148435781528</v>
      </c>
      <c r="V4" s="17"/>
      <c r="W4" s="17"/>
      <c r="X4" s="17">
        <f>Z4/SQRT(20)</f>
        <v>277.18821888360998</v>
      </c>
      <c r="Y4" s="17">
        <f>AA4/SQRT(20)</f>
        <v>335.82865005107936</v>
      </c>
      <c r="Z4" s="17">
        <f>_xlfn.STDEV.P(O3:O22)</f>
        <v>1239.6233999716856</v>
      </c>
      <c r="AA4" s="18">
        <f>_xlfn.STDEV.P(G3:G22)</f>
        <v>1501.8713806124035</v>
      </c>
    </row>
    <row r="5" spans="1:27" ht="15.75" thickBot="1" x14ac:dyDescent="0.3">
      <c r="A5" s="22" t="s">
        <v>1</v>
      </c>
      <c r="B5" s="6">
        <v>50391</v>
      </c>
      <c r="C5" s="26">
        <v>40</v>
      </c>
      <c r="D5" s="6">
        <v>1421</v>
      </c>
      <c r="E5" s="6">
        <f t="shared" si="1"/>
        <v>283.69317382125263</v>
      </c>
      <c r="F5" s="6">
        <f t="shared" si="2"/>
        <v>5.0962702322308226</v>
      </c>
      <c r="G5" s="6">
        <f t="shared" si="3"/>
        <v>6958.3528956889177</v>
      </c>
      <c r="H5" s="6">
        <v>7.2417999999999996</v>
      </c>
      <c r="I5" s="22" t="s">
        <v>0</v>
      </c>
      <c r="J5" s="6">
        <v>50490</v>
      </c>
      <c r="K5" s="26">
        <v>40</v>
      </c>
      <c r="L5" s="6">
        <v>211</v>
      </c>
      <c r="M5" s="6">
        <f t="shared" si="4"/>
        <v>1914.3127962085307</v>
      </c>
      <c r="N5" s="6">
        <f t="shared" si="0"/>
        <v>18.232227488151658</v>
      </c>
      <c r="O5" s="6">
        <f t="shared" si="5"/>
        <v>13124.51260722641</v>
      </c>
      <c r="P5" s="26">
        <v>3.847</v>
      </c>
      <c r="Q5" s="19" t="s">
        <v>24</v>
      </c>
      <c r="R5" s="19">
        <f>AVERAGE(L3:L22)</f>
        <v>225</v>
      </c>
      <c r="S5" s="19">
        <f>AVERAGE(D3:D22)</f>
        <v>1420.5</v>
      </c>
      <c r="T5" s="19"/>
      <c r="U5" s="19"/>
      <c r="V5" s="19"/>
      <c r="W5" s="19"/>
      <c r="X5" s="19"/>
      <c r="Y5" s="19"/>
      <c r="Z5" s="19"/>
      <c r="AA5" s="20"/>
    </row>
    <row r="6" spans="1:27" x14ac:dyDescent="0.25">
      <c r="A6" s="22" t="s">
        <v>1</v>
      </c>
      <c r="B6" s="6">
        <v>50391</v>
      </c>
      <c r="C6" s="26">
        <v>40</v>
      </c>
      <c r="D6" s="6">
        <v>1421</v>
      </c>
      <c r="E6" s="6">
        <f t="shared" si="1"/>
        <v>283.69317382125263</v>
      </c>
      <c r="F6" s="6">
        <f t="shared" si="2"/>
        <v>6.4533427163969037</v>
      </c>
      <c r="G6" s="6">
        <f t="shared" si="3"/>
        <v>5495.0818957056554</v>
      </c>
      <c r="H6" s="6">
        <v>9.1701999999999995</v>
      </c>
      <c r="I6" s="22" t="s">
        <v>0</v>
      </c>
      <c r="J6" s="6">
        <v>50490</v>
      </c>
      <c r="K6" s="26">
        <v>40</v>
      </c>
      <c r="L6" s="6">
        <v>212</v>
      </c>
      <c r="M6" s="6">
        <f t="shared" si="4"/>
        <v>1905.2830188679245</v>
      </c>
      <c r="N6" s="6">
        <f t="shared" si="0"/>
        <v>17.024056603773587</v>
      </c>
      <c r="O6" s="6">
        <f t="shared" si="5"/>
        <v>13989.637305699482</v>
      </c>
      <c r="P6" s="26">
        <v>3.6091000000000002</v>
      </c>
    </row>
    <row r="7" spans="1:27" x14ac:dyDescent="0.25">
      <c r="A7" s="22" t="s">
        <v>1</v>
      </c>
      <c r="B7" s="6">
        <v>50391</v>
      </c>
      <c r="C7" s="26">
        <v>40</v>
      </c>
      <c r="D7" s="6">
        <v>1418</v>
      </c>
      <c r="E7" s="6">
        <f t="shared" si="1"/>
        <v>284.29337094499294</v>
      </c>
      <c r="F7" s="6">
        <f t="shared" si="2"/>
        <v>9.3126234132581089</v>
      </c>
      <c r="G7" s="6">
        <f t="shared" si="3"/>
        <v>3815.9678310981199</v>
      </c>
      <c r="H7" s="6">
        <v>13.205299999999999</v>
      </c>
      <c r="I7" s="22" t="s">
        <v>0</v>
      </c>
      <c r="J7" s="6">
        <v>50490</v>
      </c>
      <c r="K7" s="26">
        <v>40</v>
      </c>
      <c r="L7" s="6">
        <v>219</v>
      </c>
      <c r="M7" s="6">
        <f t="shared" si="4"/>
        <v>1844.3835616438357</v>
      </c>
      <c r="N7" s="6">
        <f t="shared" si="0"/>
        <v>18.858904109589037</v>
      </c>
      <c r="O7" s="6">
        <f t="shared" si="5"/>
        <v>12224.885595990412</v>
      </c>
      <c r="P7" s="26">
        <v>4.1300999999999997</v>
      </c>
    </row>
    <row r="8" spans="1:27" x14ac:dyDescent="0.25">
      <c r="A8" s="22" t="s">
        <v>1</v>
      </c>
      <c r="B8" s="6">
        <v>50391</v>
      </c>
      <c r="C8" s="26">
        <v>40</v>
      </c>
      <c r="D8" s="6">
        <v>1430</v>
      </c>
      <c r="E8" s="6">
        <f t="shared" si="1"/>
        <v>281.90769230769229</v>
      </c>
      <c r="F8" s="6">
        <f t="shared" si="2"/>
        <v>4.0036363636363639</v>
      </c>
      <c r="G8" s="6">
        <f t="shared" si="3"/>
        <v>8801.6139174177315</v>
      </c>
      <c r="H8" s="6">
        <v>5.7252000000000001</v>
      </c>
      <c r="I8" s="22" t="s">
        <v>0</v>
      </c>
      <c r="J8" s="6">
        <v>50490</v>
      </c>
      <c r="K8" s="26">
        <v>40</v>
      </c>
      <c r="L8" s="6">
        <v>243</v>
      </c>
      <c r="M8" s="6">
        <f>J8/L8*8</f>
        <v>1662.2222222222222</v>
      </c>
      <c r="N8" s="6">
        <f t="shared" si="0"/>
        <v>16.467489711934157</v>
      </c>
      <c r="O8" s="6">
        <f t="shared" si="5"/>
        <v>12617.453018792483</v>
      </c>
      <c r="P8" s="26">
        <v>4.0015999999999998</v>
      </c>
    </row>
    <row r="9" spans="1:27" x14ac:dyDescent="0.25">
      <c r="A9" s="22" t="s">
        <v>1</v>
      </c>
      <c r="B9" s="6">
        <v>50391</v>
      </c>
      <c r="C9" s="26">
        <v>40</v>
      </c>
      <c r="D9" s="6">
        <v>1414</v>
      </c>
      <c r="E9" s="6">
        <f t="shared" si="1"/>
        <v>285.09759547383311</v>
      </c>
      <c r="F9" s="6">
        <f t="shared" si="2"/>
        <v>5.0230551626591229</v>
      </c>
      <c r="G9" s="6">
        <f t="shared" si="3"/>
        <v>7094.7258750316787</v>
      </c>
      <c r="H9" s="6">
        <v>7.1025999999999998</v>
      </c>
      <c r="I9" s="22" t="s">
        <v>0</v>
      </c>
      <c r="J9" s="6">
        <v>50490</v>
      </c>
      <c r="K9" s="26">
        <v>40</v>
      </c>
      <c r="L9" s="6">
        <v>292</v>
      </c>
      <c r="M9" s="6">
        <f t="shared" si="4"/>
        <v>1383.2876712328766</v>
      </c>
      <c r="N9" s="6">
        <f t="shared" si="0"/>
        <v>17.732534246575344</v>
      </c>
      <c r="O9" s="6">
        <f t="shared" si="5"/>
        <v>9751.057378473899</v>
      </c>
      <c r="P9" s="26">
        <v>5.1779000000000002</v>
      </c>
    </row>
    <row r="10" spans="1:27" x14ac:dyDescent="0.25">
      <c r="A10" s="22" t="s">
        <v>1</v>
      </c>
      <c r="B10" s="6">
        <v>50391</v>
      </c>
      <c r="C10" s="26">
        <v>40</v>
      </c>
      <c r="D10" s="6">
        <v>1405</v>
      </c>
      <c r="E10" s="6">
        <f t="shared" si="1"/>
        <v>286.92384341637012</v>
      </c>
      <c r="F10" s="6">
        <f t="shared" si="2"/>
        <v>7.6646975088967979</v>
      </c>
      <c r="G10" s="6">
        <f t="shared" si="3"/>
        <v>4679.3080073173678</v>
      </c>
      <c r="H10" s="6">
        <v>10.7689</v>
      </c>
      <c r="I10" s="22" t="s">
        <v>0</v>
      </c>
      <c r="J10" s="6">
        <v>50490</v>
      </c>
      <c r="K10" s="26">
        <v>40</v>
      </c>
      <c r="L10" s="6">
        <v>212</v>
      </c>
      <c r="M10" s="6">
        <f t="shared" si="4"/>
        <v>1905.2830188679245</v>
      </c>
      <c r="N10" s="6">
        <f t="shared" si="0"/>
        <v>15.359433962264152</v>
      </c>
      <c r="O10" s="6">
        <f t="shared" si="5"/>
        <v>15505.80431177446</v>
      </c>
      <c r="P10" s="26">
        <v>3.2562000000000002</v>
      </c>
    </row>
    <row r="11" spans="1:27" x14ac:dyDescent="0.25">
      <c r="A11" s="22" t="s">
        <v>1</v>
      </c>
      <c r="B11" s="6">
        <v>50391</v>
      </c>
      <c r="C11" s="26">
        <v>40</v>
      </c>
      <c r="D11" s="6">
        <v>1422</v>
      </c>
      <c r="E11" s="6">
        <f t="shared" si="1"/>
        <v>283.49367088607596</v>
      </c>
      <c r="F11" s="6">
        <f t="shared" si="2"/>
        <v>6.8399437412095638</v>
      </c>
      <c r="G11" s="6">
        <f t="shared" si="3"/>
        <v>5180.848001316006</v>
      </c>
      <c r="H11" s="6">
        <v>9.7263999999999999</v>
      </c>
      <c r="I11" s="22" t="s">
        <v>0</v>
      </c>
      <c r="J11" s="6">
        <v>50490</v>
      </c>
      <c r="K11" s="26">
        <v>40</v>
      </c>
      <c r="L11" s="6">
        <v>214</v>
      </c>
      <c r="M11" s="6">
        <f t="shared" si="4"/>
        <v>1887.4766355140187</v>
      </c>
      <c r="N11" s="6">
        <f t="shared" si="0"/>
        <v>18.005607476635515</v>
      </c>
      <c r="O11" s="6">
        <f t="shared" si="5"/>
        <v>13103.394581127373</v>
      </c>
      <c r="P11" s="26">
        <v>3.8532000000000002</v>
      </c>
    </row>
    <row r="12" spans="1:27" x14ac:dyDescent="0.25">
      <c r="A12" s="22" t="s">
        <v>1</v>
      </c>
      <c r="B12" s="6">
        <v>50391</v>
      </c>
      <c r="C12" s="26">
        <v>40</v>
      </c>
      <c r="D12" s="6">
        <v>1414</v>
      </c>
      <c r="E12" s="6">
        <f t="shared" si="1"/>
        <v>285.09759547383311</v>
      </c>
      <c r="F12" s="6">
        <f t="shared" si="2"/>
        <v>8.0042432814710036</v>
      </c>
      <c r="G12" s="6">
        <f t="shared" si="3"/>
        <v>4452.2883901749428</v>
      </c>
      <c r="H12" s="6">
        <v>11.318</v>
      </c>
      <c r="I12" s="22" t="s">
        <v>0</v>
      </c>
      <c r="J12" s="6">
        <v>50490</v>
      </c>
      <c r="K12" s="26">
        <v>40</v>
      </c>
      <c r="L12" s="6">
        <v>211</v>
      </c>
      <c r="M12" s="6">
        <f t="shared" si="4"/>
        <v>1914.3127962085307</v>
      </c>
      <c r="N12" s="6">
        <f t="shared" si="0"/>
        <v>16.527962085308054</v>
      </c>
      <c r="O12" s="6">
        <f t="shared" si="5"/>
        <v>14477.834489877845</v>
      </c>
      <c r="P12" s="26">
        <v>3.4874000000000001</v>
      </c>
    </row>
    <row r="13" spans="1:27" x14ac:dyDescent="0.25">
      <c r="A13" s="22" t="s">
        <v>1</v>
      </c>
      <c r="B13" s="6">
        <v>50391</v>
      </c>
      <c r="C13" s="26">
        <v>40</v>
      </c>
      <c r="D13" s="6">
        <v>1421</v>
      </c>
      <c r="E13" s="6">
        <f t="shared" si="1"/>
        <v>283.69317382125263</v>
      </c>
      <c r="F13" s="6">
        <f t="shared" si="2"/>
        <v>7.3978184377199154</v>
      </c>
      <c r="G13" s="6">
        <f t="shared" si="3"/>
        <v>4793.5275819754006</v>
      </c>
      <c r="H13" s="6">
        <v>10.5123</v>
      </c>
      <c r="I13" s="22" t="s">
        <v>0</v>
      </c>
      <c r="J13" s="6">
        <v>50490</v>
      </c>
      <c r="K13" s="26">
        <v>40</v>
      </c>
      <c r="L13" s="6">
        <v>212</v>
      </c>
      <c r="M13" s="6">
        <f t="shared" si="4"/>
        <v>1905.2830188679245</v>
      </c>
      <c r="N13" s="6">
        <f t="shared" si="0"/>
        <v>16.689622641509434</v>
      </c>
      <c r="O13" s="6">
        <f t="shared" si="5"/>
        <v>14269.967780227234</v>
      </c>
      <c r="P13" s="26">
        <v>3.5381999999999998</v>
      </c>
    </row>
    <row r="14" spans="1:27" x14ac:dyDescent="0.25">
      <c r="A14" s="22" t="s">
        <v>1</v>
      </c>
      <c r="B14" s="6">
        <v>50391</v>
      </c>
      <c r="C14" s="26">
        <v>40</v>
      </c>
      <c r="D14" s="6">
        <v>1428</v>
      </c>
      <c r="E14" s="6">
        <f t="shared" si="1"/>
        <v>282.30252100840335</v>
      </c>
      <c r="F14" s="6">
        <f t="shared" si="2"/>
        <v>4.5511204481792715</v>
      </c>
      <c r="G14" s="6">
        <f t="shared" si="3"/>
        <v>7753.6544083705194</v>
      </c>
      <c r="H14" s="6">
        <v>6.4989999999999997</v>
      </c>
      <c r="I14" s="22" t="s">
        <v>0</v>
      </c>
      <c r="J14" s="6">
        <v>50490</v>
      </c>
      <c r="K14" s="26">
        <v>40</v>
      </c>
      <c r="L14" s="6">
        <v>223</v>
      </c>
      <c r="M14" s="6">
        <f t="shared" si="4"/>
        <v>1811.3004484304934</v>
      </c>
      <c r="N14" s="6">
        <f t="shared" si="0"/>
        <v>17.808520179372195</v>
      </c>
      <c r="O14" s="6">
        <f t="shared" si="5"/>
        <v>12713.72094780047</v>
      </c>
      <c r="P14" s="26">
        <v>3.9712999999999998</v>
      </c>
    </row>
    <row r="15" spans="1:27" x14ac:dyDescent="0.25">
      <c r="A15" s="22" t="s">
        <v>1</v>
      </c>
      <c r="B15" s="6">
        <v>50391</v>
      </c>
      <c r="C15" s="26">
        <v>40</v>
      </c>
      <c r="D15" s="6">
        <v>1421</v>
      </c>
      <c r="E15" s="6">
        <f t="shared" si="1"/>
        <v>283.69317382125263</v>
      </c>
      <c r="F15" s="6">
        <f t="shared" si="2"/>
        <v>9.4142857142857146</v>
      </c>
      <c r="G15" s="6">
        <f t="shared" si="3"/>
        <v>3766.7910029377244</v>
      </c>
      <c r="H15" s="6">
        <v>13.377700000000001</v>
      </c>
      <c r="I15" s="22" t="s">
        <v>0</v>
      </c>
      <c r="J15" s="6">
        <v>50490</v>
      </c>
      <c r="K15" s="26">
        <v>40</v>
      </c>
      <c r="L15" s="6">
        <v>213</v>
      </c>
      <c r="M15" s="6">
        <f t="shared" si="4"/>
        <v>1896.338028169014</v>
      </c>
      <c r="N15" s="6">
        <f t="shared" si="0"/>
        <v>17.059624413145542</v>
      </c>
      <c r="O15" s="6">
        <f t="shared" si="5"/>
        <v>13894.92803478548</v>
      </c>
      <c r="P15" s="26">
        <v>3.6337000000000002</v>
      </c>
    </row>
    <row r="16" spans="1:27" x14ac:dyDescent="0.25">
      <c r="A16" s="22" t="s">
        <v>1</v>
      </c>
      <c r="B16" s="6">
        <v>50391</v>
      </c>
      <c r="C16" s="26">
        <v>40</v>
      </c>
      <c r="D16" s="6">
        <v>1416</v>
      </c>
      <c r="E16" s="6">
        <f t="shared" si="1"/>
        <v>284.69491525423729</v>
      </c>
      <c r="F16" s="6">
        <f t="shared" si="2"/>
        <v>7.4135593220338984</v>
      </c>
      <c r="G16" s="6">
        <f t="shared" si="3"/>
        <v>4800.2400548696842</v>
      </c>
      <c r="H16" s="6">
        <v>10.4976</v>
      </c>
      <c r="I16" s="22" t="s">
        <v>0</v>
      </c>
      <c r="J16" s="6">
        <v>50490</v>
      </c>
      <c r="K16" s="26">
        <v>40</v>
      </c>
      <c r="L16" s="6">
        <v>207</v>
      </c>
      <c r="M16" s="6">
        <f t="shared" si="4"/>
        <v>1951.304347826087</v>
      </c>
      <c r="N16" s="6">
        <f t="shared" si="0"/>
        <v>18.024637681159419</v>
      </c>
      <c r="O16" s="6">
        <f t="shared" si="5"/>
        <v>13532.202299589933</v>
      </c>
      <c r="P16" s="26">
        <v>3.7311000000000001</v>
      </c>
    </row>
    <row r="17" spans="1:27" x14ac:dyDescent="0.25">
      <c r="A17" s="22" t="s">
        <v>1</v>
      </c>
      <c r="B17" s="6">
        <v>50391</v>
      </c>
      <c r="C17" s="26">
        <v>40</v>
      </c>
      <c r="D17" s="6">
        <v>1420</v>
      </c>
      <c r="E17" s="6">
        <f t="shared" si="1"/>
        <v>283.89295774647888</v>
      </c>
      <c r="F17" s="6">
        <f t="shared" si="2"/>
        <v>5.8569014084507049</v>
      </c>
      <c r="G17" s="6">
        <f t="shared" si="3"/>
        <v>6058.940938822624</v>
      </c>
      <c r="H17" s="6">
        <v>8.3168000000000006</v>
      </c>
      <c r="I17" s="22" t="s">
        <v>0</v>
      </c>
      <c r="J17" s="6">
        <v>50490</v>
      </c>
      <c r="K17" s="26">
        <v>40</v>
      </c>
      <c r="L17" s="6">
        <v>210</v>
      </c>
      <c r="M17" s="6">
        <f t="shared" si="4"/>
        <v>1923.4285714285713</v>
      </c>
      <c r="N17" s="6">
        <f t="shared" si="0"/>
        <v>17.992380952380952</v>
      </c>
      <c r="O17" s="6">
        <f t="shared" si="5"/>
        <v>13362.799068388736</v>
      </c>
      <c r="P17" s="26">
        <v>3.7784</v>
      </c>
    </row>
    <row r="18" spans="1:27" x14ac:dyDescent="0.25">
      <c r="A18" s="22" t="s">
        <v>1</v>
      </c>
      <c r="B18" s="6">
        <v>50391</v>
      </c>
      <c r="C18" s="26">
        <v>40</v>
      </c>
      <c r="D18" s="6">
        <v>1422</v>
      </c>
      <c r="E18" s="6">
        <f t="shared" si="1"/>
        <v>283.49367088607596</v>
      </c>
      <c r="F18" s="6">
        <f t="shared" si="2"/>
        <v>5.6325597749648377</v>
      </c>
      <c r="G18" s="6">
        <f t="shared" si="3"/>
        <v>6291.4039578001129</v>
      </c>
      <c r="H18" s="6">
        <v>8.0094999999999992</v>
      </c>
      <c r="I18" s="22" t="s">
        <v>0</v>
      </c>
      <c r="J18" s="6">
        <v>50490</v>
      </c>
      <c r="K18" s="26">
        <v>40</v>
      </c>
      <c r="L18" s="6">
        <v>240</v>
      </c>
      <c r="M18" s="6">
        <f t="shared" si="4"/>
        <v>1683</v>
      </c>
      <c r="N18" s="6">
        <f t="shared" si="0"/>
        <v>16.33625</v>
      </c>
      <c r="O18" s="6">
        <f t="shared" si="5"/>
        <v>12877.802433238961</v>
      </c>
      <c r="P18" s="26">
        <v>3.9207000000000001</v>
      </c>
    </row>
    <row r="19" spans="1:27" x14ac:dyDescent="0.25">
      <c r="A19" s="22" t="s">
        <v>1</v>
      </c>
      <c r="B19" s="6">
        <v>50391</v>
      </c>
      <c r="C19" s="26">
        <v>40</v>
      </c>
      <c r="D19" s="6">
        <v>1420</v>
      </c>
      <c r="E19" s="6">
        <f t="shared" si="1"/>
        <v>283.89295774647888</v>
      </c>
      <c r="F19" s="6">
        <f t="shared" si="2"/>
        <v>4.7692957746478877</v>
      </c>
      <c r="G19" s="6">
        <f t="shared" si="3"/>
        <v>7440.6414269682828</v>
      </c>
      <c r="H19" s="6">
        <v>6.7724000000000002</v>
      </c>
      <c r="I19" s="22" t="s">
        <v>0</v>
      </c>
      <c r="J19" s="6">
        <v>50490</v>
      </c>
      <c r="K19" s="26">
        <v>40</v>
      </c>
      <c r="L19" s="6">
        <v>294</v>
      </c>
      <c r="M19" s="6">
        <f t="shared" si="4"/>
        <v>1373.8775510204082</v>
      </c>
      <c r="N19" s="6">
        <f t="shared" si="0"/>
        <v>16.329931972789115</v>
      </c>
      <c r="O19" s="6">
        <f t="shared" si="5"/>
        <v>10516.559050197875</v>
      </c>
      <c r="P19" s="26">
        <v>4.8010000000000002</v>
      </c>
    </row>
    <row r="20" spans="1:27" x14ac:dyDescent="0.25">
      <c r="A20" s="22" t="s">
        <v>1</v>
      </c>
      <c r="B20" s="6">
        <v>50391</v>
      </c>
      <c r="C20" s="26">
        <v>40</v>
      </c>
      <c r="D20" s="6">
        <v>1421</v>
      </c>
      <c r="E20" s="6">
        <f t="shared" si="1"/>
        <v>283.69317382125263</v>
      </c>
      <c r="F20" s="6">
        <f t="shared" si="2"/>
        <v>6.845109078114004</v>
      </c>
      <c r="G20" s="6">
        <f t="shared" si="3"/>
        <v>5180.5816858402986</v>
      </c>
      <c r="H20" s="6">
        <v>9.7269000000000005</v>
      </c>
      <c r="I20" s="22" t="s">
        <v>0</v>
      </c>
      <c r="J20" s="6">
        <v>50490</v>
      </c>
      <c r="K20" s="26">
        <v>40</v>
      </c>
      <c r="L20" s="6">
        <v>221</v>
      </c>
      <c r="M20" s="6">
        <f t="shared" si="4"/>
        <v>1827.6923076923076</v>
      </c>
      <c r="N20" s="6">
        <f t="shared" si="0"/>
        <v>16.855203619909503</v>
      </c>
      <c r="O20" s="6">
        <f t="shared" si="5"/>
        <v>13554.362416107382</v>
      </c>
      <c r="P20" s="26">
        <v>3.7250000000000001</v>
      </c>
    </row>
    <row r="21" spans="1:27" x14ac:dyDescent="0.25">
      <c r="A21" s="22" t="s">
        <v>1</v>
      </c>
      <c r="B21" s="6">
        <v>50391</v>
      </c>
      <c r="C21" s="26">
        <v>40</v>
      </c>
      <c r="D21" s="6">
        <v>1428</v>
      </c>
      <c r="E21" s="6">
        <f t="shared" si="1"/>
        <v>282.30252100840335</v>
      </c>
      <c r="F21" s="6">
        <f t="shared" si="2"/>
        <v>10.509383753501401</v>
      </c>
      <c r="G21" s="6">
        <f t="shared" si="3"/>
        <v>3357.7435132001547</v>
      </c>
      <c r="H21" s="6">
        <v>15.007400000000001</v>
      </c>
      <c r="I21" s="22" t="s">
        <v>0</v>
      </c>
      <c r="J21" s="6">
        <v>50490</v>
      </c>
      <c r="K21" s="26">
        <v>40</v>
      </c>
      <c r="L21" s="6">
        <v>216</v>
      </c>
      <c r="M21" s="6">
        <f t="shared" si="4"/>
        <v>1870</v>
      </c>
      <c r="N21" s="6">
        <f t="shared" si="0"/>
        <v>17.098148148148148</v>
      </c>
      <c r="O21" s="6">
        <f t="shared" si="5"/>
        <v>13671.07115780353</v>
      </c>
      <c r="P21" s="26">
        <v>3.6932</v>
      </c>
    </row>
    <row r="22" spans="1:27" ht="15.75" thickBot="1" x14ac:dyDescent="0.3">
      <c r="A22" s="22" t="s">
        <v>1</v>
      </c>
      <c r="B22" s="6">
        <v>50391</v>
      </c>
      <c r="C22" s="26">
        <v>40</v>
      </c>
      <c r="D22" s="6">
        <v>1437</v>
      </c>
      <c r="E22" s="6">
        <f t="shared" si="1"/>
        <v>280.53444676409185</v>
      </c>
      <c r="F22" s="6">
        <f t="shared" si="2"/>
        <v>11.16972860125261</v>
      </c>
      <c r="G22" s="6">
        <f t="shared" si="3"/>
        <v>3139.450124292096</v>
      </c>
      <c r="H22" s="6">
        <v>16.050899999999999</v>
      </c>
      <c r="I22" s="22" t="s">
        <v>0</v>
      </c>
      <c r="J22" s="6">
        <v>50490</v>
      </c>
      <c r="K22" s="26">
        <v>40</v>
      </c>
      <c r="L22" s="6">
        <v>214</v>
      </c>
      <c r="M22" s="6">
        <f t="shared" si="4"/>
        <v>1887.4766355140187</v>
      </c>
      <c r="N22" s="6">
        <f t="shared" si="0"/>
        <v>17.849065420560748</v>
      </c>
      <c r="O22" s="6">
        <f t="shared" si="5"/>
        <v>13218.315574521559</v>
      </c>
      <c r="P22" s="26">
        <v>3.8197000000000001</v>
      </c>
    </row>
    <row r="23" spans="1:27" ht="15.75" thickBot="1" x14ac:dyDescent="0.3">
      <c r="A23" s="27" t="s">
        <v>1</v>
      </c>
      <c r="B23" s="10">
        <v>50391</v>
      </c>
      <c r="C23" s="28">
        <v>20</v>
      </c>
      <c r="D23" s="10">
        <v>1417</v>
      </c>
      <c r="E23" s="10">
        <f t="shared" si="1"/>
        <v>284.49400141143258</v>
      </c>
      <c r="F23" s="10">
        <f t="shared" si="2"/>
        <v>8.3017642907551163</v>
      </c>
      <c r="G23" s="10">
        <f t="shared" si="3"/>
        <v>4283.6376619402226</v>
      </c>
      <c r="H23" s="10">
        <v>11.7636</v>
      </c>
      <c r="I23" s="27" t="s">
        <v>0</v>
      </c>
      <c r="J23" s="10">
        <v>50490</v>
      </c>
      <c r="K23" s="28">
        <v>20</v>
      </c>
      <c r="L23" s="10">
        <v>211</v>
      </c>
      <c r="M23" s="10">
        <f t="shared" si="4"/>
        <v>1914.3127962085307</v>
      </c>
      <c r="N23" s="10">
        <f t="shared" si="0"/>
        <v>21.8</v>
      </c>
      <c r="O23" s="10">
        <f t="shared" si="5"/>
        <v>10976.56419844341</v>
      </c>
      <c r="P23" s="28">
        <v>4.5998000000000001</v>
      </c>
      <c r="Q23" s="25"/>
      <c r="R23" s="93" t="s">
        <v>18</v>
      </c>
      <c r="S23" s="93"/>
      <c r="T23" s="25"/>
      <c r="U23" s="25"/>
      <c r="V23" s="25"/>
      <c r="W23" s="25"/>
      <c r="X23" s="94" t="s">
        <v>17</v>
      </c>
      <c r="Y23" s="94"/>
      <c r="Z23" s="94" t="s">
        <v>10</v>
      </c>
      <c r="AA23" s="95"/>
    </row>
    <row r="24" spans="1:27" x14ac:dyDescent="0.25">
      <c r="A24" s="27" t="s">
        <v>1</v>
      </c>
      <c r="B24" s="10">
        <v>50391</v>
      </c>
      <c r="C24" s="28">
        <v>20</v>
      </c>
      <c r="D24" s="10">
        <v>1436</v>
      </c>
      <c r="E24" s="10">
        <f t="shared" si="1"/>
        <v>280.7298050139276</v>
      </c>
      <c r="F24" s="10">
        <f t="shared" si="2"/>
        <v>9.6816852367688035</v>
      </c>
      <c r="G24" s="10">
        <f t="shared" si="3"/>
        <v>3624.4956088298122</v>
      </c>
      <c r="H24" s="10">
        <v>13.902900000000001</v>
      </c>
      <c r="I24" s="27" t="s">
        <v>0</v>
      </c>
      <c r="J24" s="10">
        <v>50490</v>
      </c>
      <c r="K24" s="28">
        <v>20</v>
      </c>
      <c r="L24" s="10">
        <v>272</v>
      </c>
      <c r="M24" s="10">
        <f t="shared" si="4"/>
        <v>1485</v>
      </c>
      <c r="N24" s="10">
        <f t="shared" si="0"/>
        <v>15.656985294117648</v>
      </c>
      <c r="O24" s="10">
        <f t="shared" si="5"/>
        <v>11855.730622020805</v>
      </c>
      <c r="P24" s="28">
        <v>4.2587000000000002</v>
      </c>
      <c r="Q24" s="15"/>
      <c r="R24" s="11" t="s">
        <v>0</v>
      </c>
      <c r="S24" s="11" t="s">
        <v>1</v>
      </c>
      <c r="T24" s="15"/>
      <c r="U24" s="15"/>
      <c r="V24" s="15"/>
      <c r="W24" s="15"/>
      <c r="X24" s="11" t="s">
        <v>0</v>
      </c>
      <c r="Y24" s="11" t="s">
        <v>1</v>
      </c>
      <c r="Z24" s="11" t="s">
        <v>0</v>
      </c>
      <c r="AA24" s="16" t="s">
        <v>1</v>
      </c>
    </row>
    <row r="25" spans="1:27" x14ac:dyDescent="0.25">
      <c r="A25" s="27" t="s">
        <v>1</v>
      </c>
      <c r="B25" s="10">
        <v>50391</v>
      </c>
      <c r="C25" s="28">
        <v>20</v>
      </c>
      <c r="D25" s="10">
        <v>1434</v>
      </c>
      <c r="E25" s="10">
        <f t="shared" si="1"/>
        <v>281.12133891213387</v>
      </c>
      <c r="F25" s="10">
        <f t="shared" si="2"/>
        <v>6.4902370990237106</v>
      </c>
      <c r="G25" s="10">
        <f t="shared" si="3"/>
        <v>5414.3118083163208</v>
      </c>
      <c r="H25" s="10">
        <v>9.3070000000000004</v>
      </c>
      <c r="I25" s="27" t="s">
        <v>0</v>
      </c>
      <c r="J25" s="10">
        <v>50490</v>
      </c>
      <c r="K25" s="28">
        <v>20</v>
      </c>
      <c r="L25" s="10">
        <v>223</v>
      </c>
      <c r="M25" s="10">
        <f t="shared" si="4"/>
        <v>1811.3004484304934</v>
      </c>
      <c r="N25" s="10">
        <f t="shared" si="0"/>
        <v>18.049775784753365</v>
      </c>
      <c r="O25" s="10">
        <f t="shared" si="5"/>
        <v>12543.787731981814</v>
      </c>
      <c r="P25" s="28">
        <v>4.0251000000000001</v>
      </c>
      <c r="Q25" s="17" t="s">
        <v>19</v>
      </c>
      <c r="R25" s="17">
        <f>AVERAGE(M25:M44)</f>
        <v>1640.1016459070684</v>
      </c>
      <c r="S25" s="17">
        <f>AVERAGE(E25:E44)</f>
        <v>281.62001766743293</v>
      </c>
      <c r="T25" s="17"/>
      <c r="U25" s="17"/>
      <c r="V25" s="17"/>
      <c r="W25" s="17"/>
      <c r="X25" s="17">
        <f>Z25/SQRT(20)</f>
        <v>56.134724343230893</v>
      </c>
      <c r="Y25" s="17">
        <f>AA25/SQRT(20)</f>
        <v>0.80409698747936698</v>
      </c>
      <c r="Z25" s="17">
        <f>_xlfn.STDEV.P(M25:M44)</f>
        <v>251.04211905935304</v>
      </c>
      <c r="AA25" s="18">
        <f>_xlfn.STDEV.P(E25:E44)</f>
        <v>3.596031049013324</v>
      </c>
    </row>
    <row r="26" spans="1:27" x14ac:dyDescent="0.25">
      <c r="A26" s="27" t="s">
        <v>1</v>
      </c>
      <c r="B26" s="10">
        <v>50391</v>
      </c>
      <c r="C26" s="28">
        <v>20</v>
      </c>
      <c r="D26" s="10">
        <v>1406</v>
      </c>
      <c r="E26" s="10">
        <f t="shared" si="1"/>
        <v>286.71977240398292</v>
      </c>
      <c r="F26" s="10">
        <f t="shared" si="2"/>
        <v>6.2524182076813659</v>
      </c>
      <c r="G26" s="10">
        <f t="shared" si="3"/>
        <v>5732.1775927379449</v>
      </c>
      <c r="H26" s="10">
        <v>8.7909000000000006</v>
      </c>
      <c r="I26" s="27" t="s">
        <v>0</v>
      </c>
      <c r="J26" s="10">
        <v>50490</v>
      </c>
      <c r="K26" s="28">
        <v>20</v>
      </c>
      <c r="L26" s="10">
        <v>238</v>
      </c>
      <c r="M26" s="10">
        <f t="shared" si="4"/>
        <v>1697.1428571428571</v>
      </c>
      <c r="N26" s="10">
        <f t="shared" si="0"/>
        <v>17.003361344537815</v>
      </c>
      <c r="O26" s="10">
        <f t="shared" si="5"/>
        <v>12476.524661460908</v>
      </c>
      <c r="P26" s="28">
        <v>4.0468000000000002</v>
      </c>
      <c r="Q26" s="17" t="s">
        <v>20</v>
      </c>
      <c r="R26" s="17">
        <f>AVERAGE(O25:O44)</f>
        <v>11737.935032112466</v>
      </c>
      <c r="S26" s="17">
        <f>AVERAGE(G25:G44)</f>
        <v>5483.1336166159326</v>
      </c>
      <c r="T26" s="17"/>
      <c r="U26" s="17"/>
      <c r="V26" s="17"/>
      <c r="W26" s="17"/>
      <c r="X26" s="17">
        <f>Z26/SQRT(20)</f>
        <v>354.77809060065647</v>
      </c>
      <c r="Y26" s="17">
        <f>AA26/SQRT(20)</f>
        <v>286.17013399068162</v>
      </c>
      <c r="Z26" s="17">
        <f>_xlfn.STDEV.P(O25:O44)</f>
        <v>1586.6158550212942</v>
      </c>
      <c r="AA26" s="18">
        <f>_xlfn.STDEV.P(G25:G44)</f>
        <v>1279.7917454667745</v>
      </c>
    </row>
    <row r="27" spans="1:27" ht="15.75" thickBot="1" x14ac:dyDescent="0.3">
      <c r="A27" s="27" t="s">
        <v>1</v>
      </c>
      <c r="B27" s="10">
        <v>50391</v>
      </c>
      <c r="C27" s="28">
        <v>20</v>
      </c>
      <c r="D27" s="10">
        <v>1449</v>
      </c>
      <c r="E27" s="10">
        <f t="shared" si="1"/>
        <v>278.21118012422357</v>
      </c>
      <c r="F27" s="10">
        <f t="shared" si="2"/>
        <v>6.0668737060041407</v>
      </c>
      <c r="G27" s="10">
        <f t="shared" si="3"/>
        <v>5732.1775927379449</v>
      </c>
      <c r="H27" s="10">
        <v>8.7909000000000006</v>
      </c>
      <c r="I27" s="27" t="s">
        <v>0</v>
      </c>
      <c r="J27" s="10">
        <v>50490</v>
      </c>
      <c r="K27" s="28">
        <v>20</v>
      </c>
      <c r="L27" s="10">
        <v>228</v>
      </c>
      <c r="M27" s="10">
        <f t="shared" si="4"/>
        <v>1771.578947368421</v>
      </c>
      <c r="N27" s="10">
        <f t="shared" si="0"/>
        <v>17.175877192982455</v>
      </c>
      <c r="O27" s="10">
        <f t="shared" si="5"/>
        <v>12892.929189755114</v>
      </c>
      <c r="P27" s="28">
        <v>3.9161000000000001</v>
      </c>
      <c r="Q27" s="19" t="s">
        <v>24</v>
      </c>
      <c r="R27" s="19">
        <f>AVERAGE(L25:L44)</f>
        <v>255.35</v>
      </c>
      <c r="S27" s="19">
        <f>AVERAGE(D25:D44)</f>
        <v>1431.7</v>
      </c>
      <c r="T27" s="19"/>
      <c r="U27" s="19"/>
      <c r="V27" s="19"/>
      <c r="W27" s="19"/>
      <c r="X27" s="19"/>
      <c r="Y27" s="19"/>
      <c r="Z27" s="19"/>
      <c r="AA27" s="20"/>
    </row>
    <row r="28" spans="1:27" x14ac:dyDescent="0.25">
      <c r="A28" s="27" t="s">
        <v>1</v>
      </c>
      <c r="B28" s="10">
        <v>50391</v>
      </c>
      <c r="C28" s="28">
        <v>20</v>
      </c>
      <c r="D28" s="10">
        <v>1426</v>
      </c>
      <c r="E28" s="10">
        <f t="shared" si="1"/>
        <v>282.69845722300141</v>
      </c>
      <c r="F28" s="10">
        <f t="shared" si="2"/>
        <v>5.6565918653576439</v>
      </c>
      <c r="G28" s="10">
        <f t="shared" si="3"/>
        <v>6247.1021410064095</v>
      </c>
      <c r="H28" s="10">
        <v>8.0663</v>
      </c>
      <c r="I28" s="27" t="s">
        <v>0</v>
      </c>
      <c r="J28" s="10">
        <v>50490</v>
      </c>
      <c r="K28" s="28">
        <v>20</v>
      </c>
      <c r="L28" s="10">
        <v>228</v>
      </c>
      <c r="M28" s="10">
        <f t="shared" si="4"/>
        <v>1771.578947368421</v>
      </c>
      <c r="N28" s="10">
        <f t="shared" si="0"/>
        <v>18.610526315789475</v>
      </c>
      <c r="O28" s="10">
        <f t="shared" si="5"/>
        <v>11899.038461538463</v>
      </c>
      <c r="P28" s="28">
        <v>4.2431999999999999</v>
      </c>
    </row>
    <row r="29" spans="1:27" x14ac:dyDescent="0.25">
      <c r="A29" s="27" t="s">
        <v>1</v>
      </c>
      <c r="B29" s="10">
        <v>50391</v>
      </c>
      <c r="C29" s="28">
        <v>20</v>
      </c>
      <c r="D29" s="10">
        <v>1495</v>
      </c>
      <c r="E29" s="10">
        <f t="shared" si="1"/>
        <v>269.65083612040132</v>
      </c>
      <c r="F29" s="10">
        <f t="shared" si="2"/>
        <v>6.2826755852842808</v>
      </c>
      <c r="G29" s="10">
        <f t="shared" si="3"/>
        <v>5364.968166428891</v>
      </c>
      <c r="H29" s="10">
        <v>9.3925999999999998</v>
      </c>
      <c r="I29" s="27" t="s">
        <v>0</v>
      </c>
      <c r="J29" s="10">
        <v>50490</v>
      </c>
      <c r="K29" s="28">
        <v>20</v>
      </c>
      <c r="L29" s="10">
        <v>218</v>
      </c>
      <c r="M29" s="10">
        <f t="shared" si="4"/>
        <v>1852.8440366972477</v>
      </c>
      <c r="N29" s="10">
        <f t="shared" si="0"/>
        <v>20.436238532110092</v>
      </c>
      <c r="O29" s="10">
        <f t="shared" si="5"/>
        <v>11333.078943233599</v>
      </c>
      <c r="P29" s="28">
        <v>4.4550999999999998</v>
      </c>
    </row>
    <row r="30" spans="1:27" x14ac:dyDescent="0.25">
      <c r="A30" s="27" t="s">
        <v>1</v>
      </c>
      <c r="B30" s="10">
        <v>50391</v>
      </c>
      <c r="C30" s="28">
        <v>20</v>
      </c>
      <c r="D30" s="10">
        <v>1417</v>
      </c>
      <c r="E30" s="10">
        <f t="shared" si="1"/>
        <v>284.49400141143258</v>
      </c>
      <c r="F30" s="10">
        <f t="shared" si="2"/>
        <v>7.1625970359915314</v>
      </c>
      <c r="G30" s="10">
        <f t="shared" si="3"/>
        <v>4964.9240349183201</v>
      </c>
      <c r="H30" s="10">
        <v>10.1494</v>
      </c>
      <c r="I30" s="27" t="s">
        <v>0</v>
      </c>
      <c r="J30" s="10">
        <v>50490</v>
      </c>
      <c r="K30" s="28">
        <v>20</v>
      </c>
      <c r="L30" s="10">
        <v>224</v>
      </c>
      <c r="M30" s="10">
        <f t="shared" si="4"/>
        <v>1803.2142857142858</v>
      </c>
      <c r="N30" s="10">
        <f t="shared" si="0"/>
        <v>15.325892857142856</v>
      </c>
      <c r="O30" s="10">
        <f t="shared" si="5"/>
        <v>14707.253131371979</v>
      </c>
      <c r="P30" s="28">
        <v>3.4329999999999998</v>
      </c>
    </row>
    <row r="31" spans="1:27" x14ac:dyDescent="0.25">
      <c r="A31" s="27" t="s">
        <v>1</v>
      </c>
      <c r="B31" s="10">
        <v>50391</v>
      </c>
      <c r="C31" s="28">
        <v>20</v>
      </c>
      <c r="D31" s="10">
        <v>1431</v>
      </c>
      <c r="E31" s="10">
        <f t="shared" si="1"/>
        <v>281.71069182389937</v>
      </c>
      <c r="F31" s="10">
        <f t="shared" si="2"/>
        <v>6.4693221523410207</v>
      </c>
      <c r="G31" s="10">
        <f t="shared" si="3"/>
        <v>5443.2034220532323</v>
      </c>
      <c r="H31" s="10">
        <v>9.2576000000000001</v>
      </c>
      <c r="I31" s="27" t="s">
        <v>0</v>
      </c>
      <c r="J31" s="10">
        <v>50490</v>
      </c>
      <c r="K31" s="28">
        <v>20</v>
      </c>
      <c r="L31" s="10">
        <v>224</v>
      </c>
      <c r="M31" s="10">
        <f t="shared" si="4"/>
        <v>1803.2142857142858</v>
      </c>
      <c r="N31" s="10">
        <f t="shared" si="0"/>
        <v>21.632589285714285</v>
      </c>
      <c r="O31" s="10">
        <f t="shared" si="5"/>
        <v>10419.547227438761</v>
      </c>
      <c r="P31" s="28">
        <v>4.8456999999999999</v>
      </c>
    </row>
    <row r="32" spans="1:27" x14ac:dyDescent="0.25">
      <c r="A32" s="27" t="s">
        <v>1</v>
      </c>
      <c r="B32" s="10">
        <v>50391</v>
      </c>
      <c r="C32" s="28">
        <v>20</v>
      </c>
      <c r="D32" s="10">
        <v>1425</v>
      </c>
      <c r="E32" s="10">
        <f t="shared" si="1"/>
        <v>282.89684210526315</v>
      </c>
      <c r="F32" s="10">
        <f t="shared" si="2"/>
        <v>7.1441403508771932</v>
      </c>
      <c r="G32" s="10">
        <f t="shared" si="3"/>
        <v>4949.8055086244149</v>
      </c>
      <c r="H32" s="10">
        <v>10.180400000000001</v>
      </c>
      <c r="I32" s="27" t="s">
        <v>0</v>
      </c>
      <c r="J32" s="10">
        <v>50490</v>
      </c>
      <c r="K32" s="28">
        <v>20</v>
      </c>
      <c r="L32" s="10">
        <v>265</v>
      </c>
      <c r="M32" s="10">
        <f t="shared" si="4"/>
        <v>1524.2264150943397</v>
      </c>
      <c r="N32" s="10">
        <f t="shared" si="0"/>
        <v>13.78943396226415</v>
      </c>
      <c r="O32" s="10">
        <f t="shared" si="5"/>
        <v>13816.977724262493</v>
      </c>
      <c r="P32" s="28">
        <v>3.6541999999999999</v>
      </c>
    </row>
    <row r="33" spans="1:27" x14ac:dyDescent="0.25">
      <c r="A33" s="27" t="s">
        <v>1</v>
      </c>
      <c r="B33" s="10">
        <v>50391</v>
      </c>
      <c r="C33" s="28">
        <v>20</v>
      </c>
      <c r="D33" s="10">
        <v>1460</v>
      </c>
      <c r="E33" s="10">
        <f t="shared" si="1"/>
        <v>276.11506849315066</v>
      </c>
      <c r="F33" s="10">
        <f t="shared" si="2"/>
        <v>6.7433561643835613</v>
      </c>
      <c r="G33" s="10">
        <f t="shared" si="3"/>
        <v>5118.2797883253943</v>
      </c>
      <c r="H33" s="10">
        <v>9.8452999999999999</v>
      </c>
      <c r="I33" s="27" t="s">
        <v>0</v>
      </c>
      <c r="J33" s="10">
        <v>50490</v>
      </c>
      <c r="K33" s="28">
        <v>20</v>
      </c>
      <c r="L33" s="10">
        <v>238</v>
      </c>
      <c r="M33" s="10">
        <f t="shared" si="4"/>
        <v>1697.1428571428571</v>
      </c>
      <c r="N33" s="10">
        <f t="shared" si="0"/>
        <v>17.93319327731092</v>
      </c>
      <c r="O33" s="10">
        <f t="shared" si="5"/>
        <v>11829.619737119563</v>
      </c>
      <c r="P33" s="28">
        <v>4.2680999999999996</v>
      </c>
    </row>
    <row r="34" spans="1:27" x14ac:dyDescent="0.25">
      <c r="A34" s="27" t="s">
        <v>1</v>
      </c>
      <c r="B34" s="10">
        <v>50391</v>
      </c>
      <c r="C34" s="28">
        <v>20</v>
      </c>
      <c r="D34" s="10">
        <v>1429</v>
      </c>
      <c r="E34" s="10">
        <f t="shared" si="1"/>
        <v>282.10496850944719</v>
      </c>
      <c r="F34" s="10">
        <f t="shared" si="2"/>
        <v>4.5153254023792861</v>
      </c>
      <c r="G34" s="10">
        <f t="shared" si="3"/>
        <v>7809.6522224288638</v>
      </c>
      <c r="H34" s="10">
        <v>6.4523999999999999</v>
      </c>
      <c r="I34" s="27" t="s">
        <v>0</v>
      </c>
      <c r="J34" s="10">
        <v>50490</v>
      </c>
      <c r="K34" s="28">
        <v>20</v>
      </c>
      <c r="L34" s="10">
        <v>240</v>
      </c>
      <c r="M34" s="10">
        <f t="shared" si="4"/>
        <v>1683</v>
      </c>
      <c r="N34" s="10">
        <f t="shared" si="0"/>
        <v>17.911249999999999</v>
      </c>
      <c r="O34" s="10">
        <f t="shared" si="5"/>
        <v>11745.411403447553</v>
      </c>
      <c r="P34" s="28">
        <v>4.2987000000000002</v>
      </c>
    </row>
    <row r="35" spans="1:27" x14ac:dyDescent="0.25">
      <c r="A35" s="27" t="s">
        <v>1</v>
      </c>
      <c r="B35" s="10">
        <v>50391</v>
      </c>
      <c r="C35" s="28">
        <v>20</v>
      </c>
      <c r="D35" s="10">
        <v>1448</v>
      </c>
      <c r="E35" s="10">
        <f t="shared" si="1"/>
        <v>278.40331491712709</v>
      </c>
      <c r="F35" s="10">
        <f t="shared" si="2"/>
        <v>3.7746546961325964</v>
      </c>
      <c r="G35" s="10">
        <f t="shared" si="3"/>
        <v>9219.4961304133049</v>
      </c>
      <c r="H35" s="10">
        <v>5.4657</v>
      </c>
      <c r="I35" s="27" t="s">
        <v>0</v>
      </c>
      <c r="J35" s="10">
        <v>50490</v>
      </c>
      <c r="K35" s="28">
        <v>20</v>
      </c>
      <c r="L35" s="10">
        <v>261</v>
      </c>
      <c r="M35" s="10">
        <f t="shared" si="4"/>
        <v>1547.5862068965516</v>
      </c>
      <c r="N35" s="10">
        <f t="shared" ref="N35:N62" si="6">P35/L35*1000</f>
        <v>16.241762452107277</v>
      </c>
      <c r="O35" s="10">
        <f t="shared" si="5"/>
        <v>11910.547050081386</v>
      </c>
      <c r="P35" s="28">
        <v>4.2390999999999996</v>
      </c>
    </row>
    <row r="36" spans="1:27" x14ac:dyDescent="0.25">
      <c r="A36" s="27" t="s">
        <v>1</v>
      </c>
      <c r="B36" s="10">
        <v>50391</v>
      </c>
      <c r="C36" s="28">
        <v>20</v>
      </c>
      <c r="D36" s="10">
        <v>1429</v>
      </c>
      <c r="E36" s="10">
        <f t="shared" si="1"/>
        <v>282.10496850944719</v>
      </c>
      <c r="F36" s="10">
        <f t="shared" si="2"/>
        <v>7.7461161651504549</v>
      </c>
      <c r="G36" s="10">
        <f t="shared" si="3"/>
        <v>4552.3615076066926</v>
      </c>
      <c r="H36" s="10">
        <v>11.0692</v>
      </c>
      <c r="I36" s="27" t="s">
        <v>0</v>
      </c>
      <c r="J36" s="10">
        <v>50490</v>
      </c>
      <c r="K36" s="28">
        <v>20</v>
      </c>
      <c r="L36" s="10">
        <v>278</v>
      </c>
      <c r="M36" s="10">
        <f t="shared" si="4"/>
        <v>1452.9496402877699</v>
      </c>
      <c r="N36" s="10">
        <f t="shared" si="6"/>
        <v>14.843884892086329</v>
      </c>
      <c r="O36" s="10">
        <f t="shared" si="5"/>
        <v>12235.254204429797</v>
      </c>
      <c r="P36" s="28">
        <v>4.1265999999999998</v>
      </c>
    </row>
    <row r="37" spans="1:27" x14ac:dyDescent="0.25">
      <c r="A37" s="27" t="s">
        <v>1</v>
      </c>
      <c r="B37" s="10">
        <v>50391</v>
      </c>
      <c r="C37" s="28">
        <v>20</v>
      </c>
      <c r="D37" s="10">
        <v>1422</v>
      </c>
      <c r="E37" s="10">
        <f t="shared" si="1"/>
        <v>283.49367088607596</v>
      </c>
      <c r="F37" s="10">
        <f t="shared" si="2"/>
        <v>9.1111111111111107</v>
      </c>
      <c r="G37" s="10">
        <f t="shared" si="3"/>
        <v>3889.3948749614078</v>
      </c>
      <c r="H37" s="10">
        <v>12.956</v>
      </c>
      <c r="I37" s="27" t="s">
        <v>0</v>
      </c>
      <c r="J37" s="10">
        <v>50490</v>
      </c>
      <c r="K37" s="28">
        <v>20</v>
      </c>
      <c r="L37" s="10">
        <v>234</v>
      </c>
      <c r="M37" s="10">
        <f t="shared" si="4"/>
        <v>1726.1538461538462</v>
      </c>
      <c r="N37" s="10">
        <f t="shared" si="6"/>
        <v>17.694871794871794</v>
      </c>
      <c r="O37" s="10">
        <f t="shared" si="5"/>
        <v>12193.884944210984</v>
      </c>
      <c r="P37" s="28">
        <v>4.1406000000000001</v>
      </c>
    </row>
    <row r="38" spans="1:27" x14ac:dyDescent="0.25">
      <c r="A38" s="27" t="s">
        <v>1</v>
      </c>
      <c r="B38" s="10">
        <v>50391</v>
      </c>
      <c r="C38" s="28">
        <v>20</v>
      </c>
      <c r="D38" s="10">
        <v>1422</v>
      </c>
      <c r="E38" s="10">
        <f t="shared" si="1"/>
        <v>283.49367088607596</v>
      </c>
      <c r="F38" s="10">
        <f t="shared" si="2"/>
        <v>9.0250351617440234</v>
      </c>
      <c r="G38" s="10">
        <f t="shared" si="3"/>
        <v>3926.4898391721727</v>
      </c>
      <c r="H38" s="10">
        <v>12.833600000000001</v>
      </c>
      <c r="I38" s="27" t="s">
        <v>0</v>
      </c>
      <c r="J38" s="10">
        <v>50490</v>
      </c>
      <c r="K38" s="28">
        <v>20</v>
      </c>
      <c r="L38" s="10">
        <v>229</v>
      </c>
      <c r="M38" s="10">
        <f t="shared" si="4"/>
        <v>1763.8427947598254</v>
      </c>
      <c r="N38" s="10">
        <f t="shared" si="6"/>
        <v>17.455021834061135</v>
      </c>
      <c r="O38" s="10">
        <f t="shared" si="5"/>
        <v>12631.341939357551</v>
      </c>
      <c r="P38" s="28">
        <v>3.9971999999999999</v>
      </c>
    </row>
    <row r="39" spans="1:27" x14ac:dyDescent="0.25">
      <c r="A39" s="27" t="s">
        <v>1</v>
      </c>
      <c r="B39" s="10">
        <v>50391</v>
      </c>
      <c r="C39" s="28">
        <v>20</v>
      </c>
      <c r="D39" s="10">
        <v>1419</v>
      </c>
      <c r="E39" s="10">
        <f t="shared" si="1"/>
        <v>284.09302325581393</v>
      </c>
      <c r="F39" s="10">
        <f t="shared" si="2"/>
        <v>7.7195912614517272</v>
      </c>
      <c r="G39" s="10">
        <f t="shared" si="3"/>
        <v>4600.1953606412208</v>
      </c>
      <c r="H39" s="10">
        <v>10.9541</v>
      </c>
      <c r="I39" s="27" t="s">
        <v>0</v>
      </c>
      <c r="J39" s="10">
        <v>50490</v>
      </c>
      <c r="K39" s="28">
        <v>20</v>
      </c>
      <c r="L39" s="10">
        <v>227</v>
      </c>
      <c r="M39" s="10">
        <f t="shared" si="4"/>
        <v>1779.3832599118944</v>
      </c>
      <c r="N39" s="10">
        <f t="shared" si="6"/>
        <v>22.011453744493391</v>
      </c>
      <c r="O39" s="10">
        <f t="shared" si="5"/>
        <v>10104.871312492494</v>
      </c>
      <c r="P39" s="28">
        <v>4.9965999999999999</v>
      </c>
    </row>
    <row r="40" spans="1:27" x14ac:dyDescent="0.25">
      <c r="A40" s="27" t="s">
        <v>1</v>
      </c>
      <c r="B40" s="10">
        <v>50391</v>
      </c>
      <c r="C40" s="28">
        <v>20</v>
      </c>
      <c r="D40" s="10">
        <v>1421</v>
      </c>
      <c r="E40" s="10">
        <f t="shared" si="1"/>
        <v>283.69317382125263</v>
      </c>
      <c r="F40" s="10">
        <f t="shared" si="2"/>
        <v>5.505911330049261</v>
      </c>
      <c r="G40" s="10">
        <f t="shared" si="3"/>
        <v>6440.6498038062855</v>
      </c>
      <c r="H40" s="10">
        <v>7.8239000000000001</v>
      </c>
      <c r="I40" s="27" t="s">
        <v>0</v>
      </c>
      <c r="J40" s="10">
        <v>50490</v>
      </c>
      <c r="K40" s="28">
        <v>20</v>
      </c>
      <c r="L40" s="10">
        <v>227</v>
      </c>
      <c r="M40" s="10">
        <f t="shared" si="4"/>
        <v>1779.3832599118944</v>
      </c>
      <c r="N40" s="10">
        <f t="shared" si="6"/>
        <v>18.915859030837002</v>
      </c>
      <c r="O40" s="10">
        <f t="shared" si="5"/>
        <v>11758.541186334101</v>
      </c>
      <c r="P40" s="28">
        <v>4.2938999999999998</v>
      </c>
    </row>
    <row r="41" spans="1:27" x14ac:dyDescent="0.25">
      <c r="A41" s="27" t="s">
        <v>1</v>
      </c>
      <c r="B41" s="10">
        <v>50391</v>
      </c>
      <c r="C41" s="28">
        <v>20</v>
      </c>
      <c r="D41" s="10">
        <v>1424</v>
      </c>
      <c r="E41" s="10">
        <f t="shared" si="1"/>
        <v>283.09550561797755</v>
      </c>
      <c r="F41" s="10">
        <f t="shared" si="2"/>
        <v>8.0752808988764038</v>
      </c>
      <c r="G41" s="10">
        <f t="shared" si="3"/>
        <v>4382.1309308473628</v>
      </c>
      <c r="H41" s="10">
        <v>11.4992</v>
      </c>
      <c r="I41" s="27" t="s">
        <v>0</v>
      </c>
      <c r="J41" s="10">
        <v>50490</v>
      </c>
      <c r="K41" s="28">
        <v>20</v>
      </c>
      <c r="L41" s="10">
        <v>228</v>
      </c>
      <c r="M41" s="10">
        <f t="shared" si="4"/>
        <v>1771.578947368421</v>
      </c>
      <c r="N41" s="10">
        <f t="shared" si="6"/>
        <v>16.916228070175439</v>
      </c>
      <c r="O41" s="10">
        <f t="shared" si="5"/>
        <v>13090.824237081593</v>
      </c>
      <c r="P41" s="28">
        <v>3.8569</v>
      </c>
    </row>
    <row r="42" spans="1:27" ht="15.75" thickBot="1" x14ac:dyDescent="0.3">
      <c r="A42" s="27" t="s">
        <v>1</v>
      </c>
      <c r="B42" s="10">
        <v>50391</v>
      </c>
      <c r="C42" s="28">
        <v>20</v>
      </c>
      <c r="D42" s="10">
        <v>1422</v>
      </c>
      <c r="E42" s="10">
        <f t="shared" si="1"/>
        <v>283.49367088607596</v>
      </c>
      <c r="F42" s="10">
        <f t="shared" si="2"/>
        <v>9.2028832630098449</v>
      </c>
      <c r="G42" s="10">
        <f t="shared" si="3"/>
        <v>3850.6094066404312</v>
      </c>
      <c r="H42" s="10">
        <v>13.086499999999999</v>
      </c>
      <c r="I42" s="27" t="s">
        <v>0</v>
      </c>
      <c r="J42" s="10">
        <v>50490</v>
      </c>
      <c r="K42" s="28">
        <v>20</v>
      </c>
      <c r="L42" s="10">
        <v>244</v>
      </c>
      <c r="M42" s="10">
        <f t="shared" si="4"/>
        <v>1655.4098360655737</v>
      </c>
      <c r="N42" s="10">
        <f t="shared" si="6"/>
        <v>19.590983606557376</v>
      </c>
      <c r="O42" s="10">
        <f t="shared" si="5"/>
        <v>10562.319568218903</v>
      </c>
      <c r="P42" s="28">
        <v>4.7801999999999998</v>
      </c>
    </row>
    <row r="43" spans="1:27" ht="15.75" thickBot="1" x14ac:dyDescent="0.3">
      <c r="A43" s="22" t="s">
        <v>1</v>
      </c>
      <c r="B43" s="6">
        <v>50391</v>
      </c>
      <c r="C43" s="26">
        <v>10</v>
      </c>
      <c r="D43" s="6">
        <v>1424</v>
      </c>
      <c r="E43" s="6">
        <f t="shared" si="1"/>
        <v>283.09550561797755</v>
      </c>
      <c r="F43" s="6">
        <f t="shared" si="2"/>
        <v>5.9430477528089884</v>
      </c>
      <c r="G43" s="6">
        <f t="shared" si="3"/>
        <v>5954.3418922591554</v>
      </c>
      <c r="H43" s="6">
        <v>8.4628999999999994</v>
      </c>
      <c r="I43" s="22" t="s">
        <v>0</v>
      </c>
      <c r="J43" s="6">
        <v>50490</v>
      </c>
      <c r="K43" s="26">
        <v>10</v>
      </c>
      <c r="L43" s="6">
        <v>387</v>
      </c>
      <c r="M43" s="6">
        <f t="shared" si="4"/>
        <v>1043.7209302325582</v>
      </c>
      <c r="N43" s="6">
        <f t="shared" si="6"/>
        <v>14.027648578811371</v>
      </c>
      <c r="O43" s="6">
        <f t="shared" si="5"/>
        <v>9300.5691970453336</v>
      </c>
      <c r="P43" s="26">
        <v>5.4287000000000001</v>
      </c>
      <c r="Q43" s="25"/>
      <c r="R43" s="93" t="s">
        <v>18</v>
      </c>
      <c r="S43" s="93"/>
      <c r="T43" s="25"/>
      <c r="U43" s="25"/>
      <c r="V43" s="25"/>
      <c r="W43" s="25"/>
      <c r="X43" s="94" t="s">
        <v>17</v>
      </c>
      <c r="Y43" s="94"/>
      <c r="Z43" s="94" t="s">
        <v>10</v>
      </c>
      <c r="AA43" s="95"/>
    </row>
    <row r="44" spans="1:27" x14ac:dyDescent="0.25">
      <c r="A44" s="22" t="s">
        <v>1</v>
      </c>
      <c r="B44" s="6">
        <v>50391</v>
      </c>
      <c r="C44" s="26">
        <v>10</v>
      </c>
      <c r="D44" s="6">
        <v>1431</v>
      </c>
      <c r="E44" s="6">
        <f t="shared" si="1"/>
        <v>281.71069182389937</v>
      </c>
      <c r="F44" s="6">
        <f t="shared" si="2"/>
        <v>5.8009084556254367</v>
      </c>
      <c r="G44" s="6">
        <f t="shared" si="3"/>
        <v>6070.4003083928637</v>
      </c>
      <c r="H44" s="6">
        <v>8.3010999999999999</v>
      </c>
      <c r="I44" s="22" t="s">
        <v>0</v>
      </c>
      <c r="J44" s="6">
        <v>50490</v>
      </c>
      <c r="K44" s="26">
        <v>10</v>
      </c>
      <c r="L44" s="6">
        <v>466</v>
      </c>
      <c r="M44" s="6">
        <f t="shared" si="4"/>
        <v>866.78111587982835</v>
      </c>
      <c r="N44" s="6">
        <f t="shared" si="6"/>
        <v>14.829184549356224</v>
      </c>
      <c r="O44" s="6">
        <f t="shared" si="5"/>
        <v>7306.3787913868946</v>
      </c>
      <c r="P44" s="26">
        <v>6.9104000000000001</v>
      </c>
      <c r="Q44" s="15"/>
      <c r="R44" s="11" t="s">
        <v>0</v>
      </c>
      <c r="S44" s="11" t="s">
        <v>1</v>
      </c>
      <c r="T44" s="15"/>
      <c r="U44" s="15"/>
      <c r="V44" s="15"/>
      <c r="W44" s="15"/>
      <c r="X44" s="11" t="s">
        <v>0</v>
      </c>
      <c r="Y44" s="11" t="s">
        <v>1</v>
      </c>
      <c r="Z44" s="11" t="s">
        <v>0</v>
      </c>
      <c r="AA44" s="16" t="s">
        <v>1</v>
      </c>
    </row>
    <row r="45" spans="1:27" x14ac:dyDescent="0.25">
      <c r="A45" s="22" t="s">
        <v>1</v>
      </c>
      <c r="B45" s="6">
        <v>50391</v>
      </c>
      <c r="C45" s="26">
        <v>10</v>
      </c>
      <c r="D45" s="6">
        <v>1452</v>
      </c>
      <c r="E45" s="6">
        <f t="shared" si="1"/>
        <v>277.63636363636363</v>
      </c>
      <c r="F45" s="6">
        <f t="shared" si="2"/>
        <v>10.241046831955924</v>
      </c>
      <c r="G45" s="6">
        <f t="shared" si="3"/>
        <v>3388.7693342299935</v>
      </c>
      <c r="H45" s="6">
        <v>14.87</v>
      </c>
      <c r="I45" s="22" t="s">
        <v>0</v>
      </c>
      <c r="J45" s="6">
        <v>50490</v>
      </c>
      <c r="K45" s="26">
        <v>10</v>
      </c>
      <c r="L45" s="6">
        <v>371</v>
      </c>
      <c r="M45" s="6">
        <f t="shared" si="4"/>
        <v>1088.733153638814</v>
      </c>
      <c r="N45" s="6">
        <f t="shared" si="6"/>
        <v>15.8722371967655</v>
      </c>
      <c r="O45" s="6">
        <f t="shared" si="5"/>
        <v>8574.1942057534889</v>
      </c>
      <c r="P45" s="26">
        <v>5.8886000000000003</v>
      </c>
      <c r="Q45" s="17" t="s">
        <v>19</v>
      </c>
      <c r="R45" s="17">
        <f>AVERAGE(M45:M64)</f>
        <v>1039.2808156569743</v>
      </c>
      <c r="S45" s="17">
        <f>AVERAGE(E45:E64)</f>
        <v>259.09901021436565</v>
      </c>
      <c r="T45" s="17"/>
      <c r="U45" s="17"/>
      <c r="V45" s="17"/>
      <c r="W45" s="17"/>
      <c r="X45" s="17">
        <f>Z45/SQRT(20)</f>
        <v>65.604273032165835</v>
      </c>
      <c r="Y45" s="17">
        <f>AA45/SQRT(20)</f>
        <v>13.417993913576787</v>
      </c>
      <c r="Z45" s="17">
        <f>_xlfn.STDEV.P(M45:M64)</f>
        <v>293.39122822875811</v>
      </c>
      <c r="AA45" s="18">
        <f>_xlfn.STDEV.P(E45:E64)</f>
        <v>60.007093024872269</v>
      </c>
    </row>
    <row r="46" spans="1:27" x14ac:dyDescent="0.25">
      <c r="A46" s="22" t="s">
        <v>1</v>
      </c>
      <c r="B46" s="6">
        <v>50391</v>
      </c>
      <c r="C46" s="26">
        <v>10</v>
      </c>
      <c r="D46" s="6">
        <v>1444</v>
      </c>
      <c r="E46" s="6">
        <f t="shared" si="1"/>
        <v>279.17451523545708</v>
      </c>
      <c r="F46" s="6">
        <f t="shared" si="2"/>
        <v>4.5805401662049867</v>
      </c>
      <c r="G46" s="6">
        <f t="shared" si="3"/>
        <v>7618.4932645933814</v>
      </c>
      <c r="H46" s="6">
        <v>6.6143000000000001</v>
      </c>
      <c r="I46" s="22" t="s">
        <v>0</v>
      </c>
      <c r="J46" s="6">
        <v>50490</v>
      </c>
      <c r="K46" s="26">
        <v>10</v>
      </c>
      <c r="L46" s="6">
        <v>325</v>
      </c>
      <c r="M46" s="6">
        <f t="shared" si="4"/>
        <v>1242.8307692307692</v>
      </c>
      <c r="N46" s="6">
        <f t="shared" si="6"/>
        <v>17.923384615384617</v>
      </c>
      <c r="O46" s="6">
        <f t="shared" si="5"/>
        <v>8667.6623577277642</v>
      </c>
      <c r="P46" s="26">
        <v>5.8250999999999999</v>
      </c>
      <c r="Q46" s="17" t="s">
        <v>20</v>
      </c>
      <c r="R46" s="17">
        <f>AVERAGE(O45:O64)</f>
        <v>7803.8014294797777</v>
      </c>
      <c r="S46" s="17">
        <f>AVERAGE(G45:G64)</f>
        <v>5373.010167508045</v>
      </c>
      <c r="T46" s="17"/>
      <c r="U46" s="17"/>
      <c r="V46" s="17"/>
      <c r="W46" s="17"/>
      <c r="X46" s="17">
        <f>Z46/SQRT(20)</f>
        <v>238.80960251489532</v>
      </c>
      <c r="Y46" s="17">
        <f>AA46/SQRT(20)</f>
        <v>329.84560315282215</v>
      </c>
      <c r="Z46" s="17">
        <f>_xlfn.STDEV.P(O45:O64)</f>
        <v>1067.9890098060214</v>
      </c>
      <c r="AA46" s="18">
        <f>_xlfn.STDEV.P(G45:G64)</f>
        <v>1475.1143814582585</v>
      </c>
    </row>
    <row r="47" spans="1:27" ht="15.75" thickBot="1" x14ac:dyDescent="0.3">
      <c r="A47" s="22" t="s">
        <v>1</v>
      </c>
      <c r="B47" s="6">
        <v>50391</v>
      </c>
      <c r="C47" s="26">
        <v>10</v>
      </c>
      <c r="D47" s="6">
        <v>1450</v>
      </c>
      <c r="E47" s="6">
        <f t="shared" si="1"/>
        <v>278.0193103448276</v>
      </c>
      <c r="F47" s="6">
        <f t="shared" si="2"/>
        <v>4.4882758620689653</v>
      </c>
      <c r="G47" s="6">
        <f t="shared" si="3"/>
        <v>7742.9317762753535</v>
      </c>
      <c r="H47" s="6">
        <v>6.508</v>
      </c>
      <c r="I47" s="22" t="s">
        <v>0</v>
      </c>
      <c r="J47" s="6">
        <v>50490</v>
      </c>
      <c r="K47" s="26">
        <v>10</v>
      </c>
      <c r="L47" s="6">
        <v>363</v>
      </c>
      <c r="M47" s="6">
        <f t="shared" si="4"/>
        <v>1112.7272727272727</v>
      </c>
      <c r="N47" s="6">
        <f t="shared" si="6"/>
        <v>16.670247933884298</v>
      </c>
      <c r="O47" s="6">
        <f t="shared" si="5"/>
        <v>8343.6616925288781</v>
      </c>
      <c r="P47" s="26">
        <v>6.0513000000000003</v>
      </c>
      <c r="Q47" s="19" t="s">
        <v>24</v>
      </c>
      <c r="R47" s="19">
        <f>AVERAGE(L45:L64)</f>
        <v>561.79999999999995</v>
      </c>
      <c r="S47" s="19">
        <f>AVERAGE(D45:D64)</f>
        <v>1809.5</v>
      </c>
      <c r="T47" s="19"/>
      <c r="U47" s="19"/>
      <c r="V47" s="19"/>
      <c r="W47" s="19"/>
      <c r="X47" s="19"/>
      <c r="Y47" s="19"/>
      <c r="Z47" s="19"/>
      <c r="AA47" s="20"/>
    </row>
    <row r="48" spans="1:27" x14ac:dyDescent="0.25">
      <c r="A48" s="22" t="s">
        <v>1</v>
      </c>
      <c r="B48" s="6">
        <v>50391</v>
      </c>
      <c r="C48" s="26">
        <v>10</v>
      </c>
      <c r="D48" s="6">
        <v>1430</v>
      </c>
      <c r="E48" s="6">
        <f t="shared" si="1"/>
        <v>281.90769230769229</v>
      </c>
      <c r="F48" s="6">
        <f t="shared" si="2"/>
        <v>5.4246853146853145</v>
      </c>
      <c r="G48" s="6">
        <f t="shared" si="3"/>
        <v>6495.9457543217359</v>
      </c>
      <c r="H48" s="6">
        <v>7.7572999999999999</v>
      </c>
      <c r="I48" s="22" t="s">
        <v>0</v>
      </c>
      <c r="J48" s="6">
        <v>50490</v>
      </c>
      <c r="K48" s="26">
        <v>10</v>
      </c>
      <c r="L48" s="6">
        <v>333</v>
      </c>
      <c r="M48" s="6">
        <f t="shared" si="4"/>
        <v>1212.9729729729729</v>
      </c>
      <c r="N48" s="6">
        <f t="shared" si="6"/>
        <v>19.692492492492494</v>
      </c>
      <c r="O48" s="6">
        <f t="shared" si="5"/>
        <v>7699.4632182505793</v>
      </c>
      <c r="P48" s="26">
        <v>6.5575999999999999</v>
      </c>
    </row>
    <row r="49" spans="1:27" x14ac:dyDescent="0.25">
      <c r="A49" s="22" t="s">
        <v>1</v>
      </c>
      <c r="B49" s="6">
        <v>50391</v>
      </c>
      <c r="C49" s="26">
        <v>10</v>
      </c>
      <c r="D49" s="6">
        <v>1447</v>
      </c>
      <c r="E49" s="6">
        <f t="shared" si="1"/>
        <v>278.59571527297857</v>
      </c>
      <c r="F49" s="6">
        <f t="shared" si="2"/>
        <v>5.4424326192121626</v>
      </c>
      <c r="G49" s="6">
        <f t="shared" si="3"/>
        <v>6398.6946363266961</v>
      </c>
      <c r="H49" s="6">
        <v>7.8752000000000004</v>
      </c>
      <c r="I49" s="22" t="s">
        <v>0</v>
      </c>
      <c r="J49" s="6">
        <v>50490</v>
      </c>
      <c r="K49" s="26">
        <v>10</v>
      </c>
      <c r="L49" s="6">
        <v>380</v>
      </c>
      <c r="M49" s="6">
        <f t="shared" si="4"/>
        <v>1062.9473684210527</v>
      </c>
      <c r="N49" s="6">
        <f t="shared" si="6"/>
        <v>20.492631578947371</v>
      </c>
      <c r="O49" s="6">
        <f t="shared" si="5"/>
        <v>6483.7168687076228</v>
      </c>
      <c r="P49" s="26">
        <v>7.7872000000000003</v>
      </c>
    </row>
    <row r="50" spans="1:27" x14ac:dyDescent="0.25">
      <c r="A50" s="22" t="s">
        <v>1</v>
      </c>
      <c r="B50" s="6">
        <v>50391</v>
      </c>
      <c r="C50" s="26">
        <v>10</v>
      </c>
      <c r="D50" s="6">
        <v>1468</v>
      </c>
      <c r="E50" s="6">
        <f t="shared" si="1"/>
        <v>274.61035422343326</v>
      </c>
      <c r="F50" s="6">
        <f t="shared" si="2"/>
        <v>5.9767711171662121</v>
      </c>
      <c r="G50" s="6">
        <f t="shared" si="3"/>
        <v>5743.2840584004834</v>
      </c>
      <c r="H50" s="6">
        <v>8.7738999999999994</v>
      </c>
      <c r="I50" s="22" t="s">
        <v>0</v>
      </c>
      <c r="J50" s="6">
        <v>50490</v>
      </c>
      <c r="K50" s="26">
        <v>10</v>
      </c>
      <c r="L50" s="6">
        <v>329</v>
      </c>
      <c r="M50" s="6">
        <f t="shared" si="4"/>
        <v>1227.7203647416413</v>
      </c>
      <c r="N50" s="6">
        <f t="shared" si="6"/>
        <v>18.413373860182372</v>
      </c>
      <c r="O50" s="6">
        <f t="shared" si="5"/>
        <v>8334.433806536812</v>
      </c>
      <c r="P50" s="26">
        <v>6.0579999999999998</v>
      </c>
    </row>
    <row r="51" spans="1:27" x14ac:dyDescent="0.25">
      <c r="A51" s="22" t="s">
        <v>1</v>
      </c>
      <c r="B51" s="6">
        <v>50391</v>
      </c>
      <c r="C51" s="26">
        <v>10</v>
      </c>
      <c r="D51" s="6">
        <v>1461</v>
      </c>
      <c r="E51" s="6">
        <f t="shared" si="1"/>
        <v>275.92607802874744</v>
      </c>
      <c r="F51" s="6">
        <f t="shared" si="2"/>
        <v>5.369472963723477</v>
      </c>
      <c r="G51" s="6">
        <f t="shared" si="3"/>
        <v>6423.4907199673671</v>
      </c>
      <c r="H51" s="6">
        <v>7.8448000000000002</v>
      </c>
      <c r="I51" s="22" t="s">
        <v>0</v>
      </c>
      <c r="J51" s="6">
        <v>50490</v>
      </c>
      <c r="K51" s="26">
        <v>10</v>
      </c>
      <c r="L51" s="6">
        <v>350</v>
      </c>
      <c r="M51" s="6">
        <f t="shared" si="4"/>
        <v>1154.0571428571429</v>
      </c>
      <c r="N51" s="6">
        <f t="shared" si="6"/>
        <v>21.030285714285714</v>
      </c>
      <c r="O51" s="6">
        <f t="shared" si="5"/>
        <v>6859.495149851914</v>
      </c>
      <c r="P51" s="26">
        <v>7.3605999999999998</v>
      </c>
    </row>
    <row r="52" spans="1:27" x14ac:dyDescent="0.25">
      <c r="A52" s="22" t="s">
        <v>1</v>
      </c>
      <c r="B52" s="6">
        <v>50391</v>
      </c>
      <c r="C52" s="26">
        <v>10</v>
      </c>
      <c r="D52" s="6">
        <v>1437</v>
      </c>
      <c r="E52" s="6">
        <f t="shared" si="1"/>
        <v>280.53444676409185</v>
      </c>
      <c r="F52" s="6">
        <f t="shared" si="2"/>
        <v>8.8935281837160751</v>
      </c>
      <c r="G52" s="6">
        <f t="shared" si="3"/>
        <v>3942.9577464788736</v>
      </c>
      <c r="H52" s="6">
        <v>12.78</v>
      </c>
      <c r="I52" s="22" t="s">
        <v>0</v>
      </c>
      <c r="J52" s="6">
        <v>50490</v>
      </c>
      <c r="K52" s="26">
        <v>10</v>
      </c>
      <c r="L52" s="6">
        <v>345</v>
      </c>
      <c r="M52" s="6">
        <f t="shared" si="4"/>
        <v>1170.7826086956522</v>
      </c>
      <c r="N52" s="6">
        <f t="shared" si="6"/>
        <v>20.877971014492754</v>
      </c>
      <c r="O52" s="6">
        <f t="shared" si="5"/>
        <v>7009.6766580127451</v>
      </c>
      <c r="P52" s="26">
        <v>7.2028999999999996</v>
      </c>
    </row>
    <row r="53" spans="1:27" x14ac:dyDescent="0.25">
      <c r="A53" s="22" t="s">
        <v>1</v>
      </c>
      <c r="B53" s="6">
        <v>50391</v>
      </c>
      <c r="C53" s="26">
        <v>10</v>
      </c>
      <c r="D53" s="6">
        <v>1426</v>
      </c>
      <c r="E53" s="6">
        <f t="shared" si="1"/>
        <v>282.69845722300141</v>
      </c>
      <c r="F53" s="6">
        <f t="shared" si="2"/>
        <v>8.422720897615708</v>
      </c>
      <c r="G53" s="6">
        <f t="shared" si="3"/>
        <v>4195.4740733339995</v>
      </c>
      <c r="H53" s="6">
        <v>12.0108</v>
      </c>
      <c r="I53" s="22" t="s">
        <v>0</v>
      </c>
      <c r="J53" s="6">
        <v>50490</v>
      </c>
      <c r="K53" s="26">
        <v>10</v>
      </c>
      <c r="L53" s="6">
        <v>347</v>
      </c>
      <c r="M53" s="6">
        <f t="shared" si="4"/>
        <v>1164.0345821325648</v>
      </c>
      <c r="N53" s="6">
        <f t="shared" si="6"/>
        <v>13.161959654178673</v>
      </c>
      <c r="O53" s="6">
        <f t="shared" si="5"/>
        <v>11054.913294797689</v>
      </c>
      <c r="P53" s="26">
        <v>4.5671999999999997</v>
      </c>
    </row>
    <row r="54" spans="1:27" x14ac:dyDescent="0.25">
      <c r="A54" s="22" t="s">
        <v>1</v>
      </c>
      <c r="B54" s="6">
        <v>50391</v>
      </c>
      <c r="C54" s="26">
        <v>10</v>
      </c>
      <c r="D54" s="6">
        <v>1435</v>
      </c>
      <c r="E54" s="6">
        <f t="shared" si="1"/>
        <v>280.92543554006971</v>
      </c>
      <c r="F54" s="6">
        <f t="shared" si="2"/>
        <v>7.2613937282229966</v>
      </c>
      <c r="G54" s="6">
        <f t="shared" si="3"/>
        <v>4835.942073492577</v>
      </c>
      <c r="H54" s="6">
        <v>10.4201</v>
      </c>
      <c r="I54" s="22" t="s">
        <v>0</v>
      </c>
      <c r="J54" s="6">
        <v>50490</v>
      </c>
      <c r="K54" s="26">
        <v>10</v>
      </c>
      <c r="L54" s="6">
        <v>394</v>
      </c>
      <c r="M54" s="6">
        <f t="shared" si="4"/>
        <v>1025.1776649746193</v>
      </c>
      <c r="N54" s="6">
        <f t="shared" si="6"/>
        <v>15.195177664974619</v>
      </c>
      <c r="O54" s="6">
        <f t="shared" si="5"/>
        <v>8433.412951611017</v>
      </c>
      <c r="P54" s="26">
        <v>5.9869000000000003</v>
      </c>
    </row>
    <row r="55" spans="1:27" x14ac:dyDescent="0.25">
      <c r="A55" s="22" t="s">
        <v>1</v>
      </c>
      <c r="B55" s="6">
        <v>50391</v>
      </c>
      <c r="C55" s="26">
        <v>10</v>
      </c>
      <c r="D55" s="6">
        <v>1455</v>
      </c>
      <c r="E55" s="6">
        <f t="shared" si="1"/>
        <v>277.06391752577321</v>
      </c>
      <c r="F55" s="6">
        <f t="shared" si="2"/>
        <v>4.8046735395189009</v>
      </c>
      <c r="G55" s="6">
        <f t="shared" si="3"/>
        <v>7208.187904102535</v>
      </c>
      <c r="H55" s="6">
        <v>6.9908000000000001</v>
      </c>
      <c r="I55" s="22" t="s">
        <v>0</v>
      </c>
      <c r="J55" s="6">
        <v>50490</v>
      </c>
      <c r="K55" s="26">
        <v>10</v>
      </c>
      <c r="L55" s="6">
        <v>356</v>
      </c>
      <c r="M55" s="6">
        <f t="shared" si="4"/>
        <v>1134.6067415730338</v>
      </c>
      <c r="N55" s="6">
        <f t="shared" si="6"/>
        <v>19.315168539325843</v>
      </c>
      <c r="O55" s="6">
        <f t="shared" si="5"/>
        <v>7342.7183618859253</v>
      </c>
      <c r="P55" s="26">
        <v>6.8761999999999999</v>
      </c>
    </row>
    <row r="56" spans="1:27" x14ac:dyDescent="0.25">
      <c r="A56" s="22" t="s">
        <v>1</v>
      </c>
      <c r="B56" s="6">
        <v>50391</v>
      </c>
      <c r="C56" s="26">
        <v>10</v>
      </c>
      <c r="D56" s="6">
        <v>1445</v>
      </c>
      <c r="E56" s="6">
        <f t="shared" si="1"/>
        <v>278.98131487889276</v>
      </c>
      <c r="F56" s="6">
        <f t="shared" si="2"/>
        <v>6.103044982698961</v>
      </c>
      <c r="G56" s="6">
        <f t="shared" si="3"/>
        <v>5713.9779337559112</v>
      </c>
      <c r="H56" s="6">
        <v>8.8188999999999993</v>
      </c>
      <c r="I56" s="22" t="s">
        <v>0</v>
      </c>
      <c r="J56" s="6">
        <v>50490</v>
      </c>
      <c r="K56" s="26">
        <v>10</v>
      </c>
      <c r="L56" s="6">
        <v>381</v>
      </c>
      <c r="M56" s="6">
        <f t="shared" si="4"/>
        <v>1060.1574803149606</v>
      </c>
      <c r="N56" s="6">
        <f t="shared" si="6"/>
        <v>17.789501312335958</v>
      </c>
      <c r="O56" s="6">
        <f t="shared" si="5"/>
        <v>7449.3198382956125</v>
      </c>
      <c r="P56" s="26">
        <v>6.7778</v>
      </c>
    </row>
    <row r="57" spans="1:27" x14ac:dyDescent="0.25">
      <c r="A57" s="22" t="s">
        <v>1</v>
      </c>
      <c r="B57" s="6">
        <v>50391</v>
      </c>
      <c r="C57" s="26">
        <v>10</v>
      </c>
      <c r="D57" s="6">
        <v>1454</v>
      </c>
      <c r="E57" s="6">
        <f t="shared" si="1"/>
        <v>277.25447042640991</v>
      </c>
      <c r="F57" s="6">
        <f t="shared" si="2"/>
        <v>12.541953232462173</v>
      </c>
      <c r="G57" s="6">
        <f t="shared" si="3"/>
        <v>2763.2704540469399</v>
      </c>
      <c r="H57" s="6">
        <v>18.236000000000001</v>
      </c>
      <c r="I57" s="22" t="s">
        <v>0</v>
      </c>
      <c r="J57" s="6">
        <v>50490</v>
      </c>
      <c r="K57" s="26">
        <v>10</v>
      </c>
      <c r="L57" s="6">
        <v>362</v>
      </c>
      <c r="M57" s="6">
        <f t="shared" si="4"/>
        <v>1115.8011049723757</v>
      </c>
      <c r="N57" s="6">
        <f t="shared" si="6"/>
        <v>17.326243093922653</v>
      </c>
      <c r="O57" s="6">
        <f t="shared" si="5"/>
        <v>8049.9354283254415</v>
      </c>
      <c r="P57" s="26">
        <v>6.2721</v>
      </c>
    </row>
    <row r="58" spans="1:27" x14ac:dyDescent="0.25">
      <c r="A58" s="22" t="s">
        <v>1</v>
      </c>
      <c r="B58" s="6">
        <v>50391</v>
      </c>
      <c r="C58" s="26">
        <v>10</v>
      </c>
      <c r="D58" s="6">
        <v>1448</v>
      </c>
      <c r="E58" s="6">
        <f t="shared" si="1"/>
        <v>278.40331491712709</v>
      </c>
      <c r="F58" s="6">
        <f t="shared" si="2"/>
        <v>6.7355662983425422</v>
      </c>
      <c r="G58" s="6">
        <f t="shared" si="3"/>
        <v>5166.664957808287</v>
      </c>
      <c r="H58" s="6">
        <v>9.7530999999999999</v>
      </c>
      <c r="I58" s="22" t="s">
        <v>0</v>
      </c>
      <c r="J58" s="6">
        <v>50490</v>
      </c>
      <c r="K58" s="26">
        <v>10</v>
      </c>
      <c r="L58" s="6">
        <v>347</v>
      </c>
      <c r="M58" s="6">
        <f t="shared" si="4"/>
        <v>1164.0345821325648</v>
      </c>
      <c r="N58" s="6">
        <f t="shared" si="6"/>
        <v>19.695677233429393</v>
      </c>
      <c r="O58" s="6">
        <f t="shared" si="5"/>
        <v>7387.627297202388</v>
      </c>
      <c r="P58" s="26">
        <v>6.8343999999999996</v>
      </c>
    </row>
    <row r="59" spans="1:27" x14ac:dyDescent="0.25">
      <c r="A59" s="22" t="s">
        <v>1</v>
      </c>
      <c r="B59" s="6">
        <v>50391</v>
      </c>
      <c r="C59" s="26">
        <v>10</v>
      </c>
      <c r="D59" s="6">
        <v>1414</v>
      </c>
      <c r="E59" s="6">
        <f t="shared" si="1"/>
        <v>285.09759547383311</v>
      </c>
      <c r="F59" s="6">
        <f t="shared" si="2"/>
        <v>7.9685997171145688</v>
      </c>
      <c r="G59" s="6">
        <f t="shared" si="3"/>
        <v>4472.2034861017428</v>
      </c>
      <c r="H59" s="6">
        <v>11.2676</v>
      </c>
      <c r="I59" s="22" t="s">
        <v>0</v>
      </c>
      <c r="J59" s="6">
        <v>50490</v>
      </c>
      <c r="K59" s="26">
        <v>10</v>
      </c>
      <c r="L59" s="6">
        <v>378</v>
      </c>
      <c r="M59" s="6">
        <f t="shared" si="4"/>
        <v>1068.5714285714287</v>
      </c>
      <c r="N59" s="6">
        <f t="shared" si="6"/>
        <v>19.747883597883597</v>
      </c>
      <c r="O59" s="6">
        <f t="shared" si="5"/>
        <v>6763.8351172853563</v>
      </c>
      <c r="P59" s="26">
        <v>7.4646999999999997</v>
      </c>
    </row>
    <row r="60" spans="1:27" x14ac:dyDescent="0.25">
      <c r="A60" s="22" t="s">
        <v>1</v>
      </c>
      <c r="B60" s="6">
        <v>50391</v>
      </c>
      <c r="C60" s="26">
        <v>10</v>
      </c>
      <c r="D60" s="6">
        <v>1456</v>
      </c>
      <c r="E60" s="6">
        <f t="shared" si="1"/>
        <v>276.87362637362639</v>
      </c>
      <c r="F60" s="6">
        <f t="shared" si="2"/>
        <v>6.2732142857142863</v>
      </c>
      <c r="G60" s="6">
        <f t="shared" si="3"/>
        <v>5516.9808841883987</v>
      </c>
      <c r="H60" s="6">
        <v>9.1338000000000008</v>
      </c>
      <c r="I60" s="22" t="s">
        <v>0</v>
      </c>
      <c r="J60" s="6">
        <v>50490</v>
      </c>
      <c r="K60" s="26">
        <v>10</v>
      </c>
      <c r="L60" s="6">
        <v>368</v>
      </c>
      <c r="M60" s="6">
        <f t="shared" si="4"/>
        <v>1097.608695652174</v>
      </c>
      <c r="N60" s="6">
        <f t="shared" si="6"/>
        <v>16.135597826086958</v>
      </c>
      <c r="O60" s="6">
        <f t="shared" si="5"/>
        <v>8503.0061132723695</v>
      </c>
      <c r="P60" s="26">
        <v>5.9379</v>
      </c>
    </row>
    <row r="61" spans="1:27" x14ac:dyDescent="0.25">
      <c r="A61" s="22" t="s">
        <v>1</v>
      </c>
      <c r="B61" s="6">
        <v>50391</v>
      </c>
      <c r="C61" s="26">
        <v>10</v>
      </c>
      <c r="D61" s="6">
        <v>1426</v>
      </c>
      <c r="E61" s="6">
        <f t="shared" si="1"/>
        <v>282.69845722300141</v>
      </c>
      <c r="F61" s="6">
        <f t="shared" si="2"/>
        <v>5.8074333800841513</v>
      </c>
      <c r="G61" s="6">
        <f t="shared" si="3"/>
        <v>6084.8407274132396</v>
      </c>
      <c r="H61" s="6">
        <v>8.2813999999999997</v>
      </c>
      <c r="I61" s="22" t="s">
        <v>0</v>
      </c>
      <c r="J61" s="6">
        <v>50490</v>
      </c>
      <c r="K61" s="26">
        <v>10</v>
      </c>
      <c r="L61" s="6">
        <v>331</v>
      </c>
      <c r="M61" s="6">
        <f t="shared" si="4"/>
        <v>1220.3021148036253</v>
      </c>
      <c r="N61" s="6">
        <f t="shared" si="6"/>
        <v>22.136858006042296</v>
      </c>
      <c r="O61" s="6">
        <f t="shared" si="5"/>
        <v>6890.6691414299949</v>
      </c>
      <c r="P61" s="26">
        <v>7.3273000000000001</v>
      </c>
    </row>
    <row r="62" spans="1:27" ht="15.75" thickBot="1" x14ac:dyDescent="0.3">
      <c r="A62" s="22" t="s">
        <v>1</v>
      </c>
      <c r="B62" s="6">
        <v>50391</v>
      </c>
      <c r="C62" s="26">
        <v>10</v>
      </c>
      <c r="D62" s="6">
        <v>1455</v>
      </c>
      <c r="E62" s="6">
        <f t="shared" si="1"/>
        <v>277.06391752577321</v>
      </c>
      <c r="F62" s="6">
        <f t="shared" si="2"/>
        <v>11.536357388316151</v>
      </c>
      <c r="G62" s="6">
        <f t="shared" si="3"/>
        <v>3002.0732303072909</v>
      </c>
      <c r="H62" s="6">
        <v>16.785399999999999</v>
      </c>
      <c r="I62" s="22" t="s">
        <v>0</v>
      </c>
      <c r="J62" s="6">
        <v>50490</v>
      </c>
      <c r="K62" s="26">
        <v>10</v>
      </c>
      <c r="L62" s="6">
        <v>365</v>
      </c>
      <c r="M62" s="6">
        <f t="shared" si="4"/>
        <v>1106.6301369863013</v>
      </c>
      <c r="N62" s="6">
        <f t="shared" si="6"/>
        <v>20.893424657534247</v>
      </c>
      <c r="O62" s="6">
        <f t="shared" si="5"/>
        <v>6620.6842291603834</v>
      </c>
      <c r="P62" s="26">
        <v>7.6261000000000001</v>
      </c>
    </row>
    <row r="63" spans="1:27" ht="15.75" thickBot="1" x14ac:dyDescent="0.3">
      <c r="A63" s="27" t="s">
        <v>1</v>
      </c>
      <c r="B63" s="10">
        <v>50391</v>
      </c>
      <c r="C63" s="28">
        <v>0</v>
      </c>
      <c r="D63" s="10">
        <v>5285</v>
      </c>
      <c r="E63" s="10">
        <f t="shared" si="1"/>
        <v>76.277767265846734</v>
      </c>
      <c r="F63" s="10"/>
      <c r="G63" s="10"/>
      <c r="H63" s="24"/>
      <c r="I63" s="27" t="s">
        <v>0</v>
      </c>
      <c r="J63" s="10">
        <v>50490</v>
      </c>
      <c r="K63" s="28">
        <v>0</v>
      </c>
      <c r="L63" s="10">
        <v>2977</v>
      </c>
      <c r="M63" s="10">
        <f t="shared" si="4"/>
        <v>135.68021498152501</v>
      </c>
      <c r="N63" s="10"/>
      <c r="O63" s="10"/>
      <c r="P63" s="29"/>
      <c r="Q63" s="25"/>
      <c r="R63" s="93" t="s">
        <v>18</v>
      </c>
      <c r="S63" s="93"/>
      <c r="T63" s="25"/>
      <c r="U63" s="25"/>
      <c r="V63" s="25"/>
      <c r="W63" s="25"/>
      <c r="X63" s="94" t="s">
        <v>17</v>
      </c>
      <c r="Y63" s="94"/>
      <c r="Z63" s="94" t="s">
        <v>10</v>
      </c>
      <c r="AA63" s="95"/>
    </row>
    <row r="64" spans="1:27" x14ac:dyDescent="0.25">
      <c r="A64" s="27" t="s">
        <v>1</v>
      </c>
      <c r="B64" s="10">
        <v>50391</v>
      </c>
      <c r="C64" s="28">
        <v>0</v>
      </c>
      <c r="D64" s="10">
        <v>4902</v>
      </c>
      <c r="E64" s="10">
        <f t="shared" si="1"/>
        <v>82.237454100367202</v>
      </c>
      <c r="F64" s="10"/>
      <c r="G64" s="10"/>
      <c r="H64" s="24"/>
      <c r="I64" s="27" t="s">
        <v>0</v>
      </c>
      <c r="J64" s="10">
        <v>50490</v>
      </c>
      <c r="K64" s="28">
        <v>0</v>
      </c>
      <c r="L64" s="10">
        <v>1834</v>
      </c>
      <c r="M64" s="10">
        <f t="shared" si="4"/>
        <v>220.23991275899672</v>
      </c>
      <c r="N64" s="10"/>
      <c r="O64" s="10"/>
      <c r="P64" s="29"/>
      <c r="Q64" s="15"/>
      <c r="R64" s="11" t="s">
        <v>0</v>
      </c>
      <c r="S64" s="11" t="s">
        <v>1</v>
      </c>
      <c r="T64" s="15"/>
      <c r="U64" s="15"/>
      <c r="V64" s="15"/>
      <c r="W64" s="15"/>
      <c r="X64" s="11" t="s">
        <v>0</v>
      </c>
      <c r="Y64" s="11" t="s">
        <v>1</v>
      </c>
      <c r="Z64" s="11" t="s">
        <v>0</v>
      </c>
      <c r="AA64" s="16" t="s">
        <v>1</v>
      </c>
    </row>
    <row r="65" spans="1:27" x14ac:dyDescent="0.25">
      <c r="A65" s="27" t="s">
        <v>1</v>
      </c>
      <c r="B65" s="10">
        <v>50391</v>
      </c>
      <c r="C65" s="28">
        <v>0</v>
      </c>
      <c r="D65" s="10">
        <v>5567</v>
      </c>
      <c r="E65" s="10">
        <f t="shared" si="1"/>
        <v>72.413867433087844</v>
      </c>
      <c r="F65" s="10"/>
      <c r="G65" s="10"/>
      <c r="H65" s="24"/>
      <c r="I65" s="27" t="s">
        <v>0</v>
      </c>
      <c r="J65" s="10">
        <v>50490</v>
      </c>
      <c r="K65" s="28">
        <v>0</v>
      </c>
      <c r="L65" s="10">
        <v>2148</v>
      </c>
      <c r="M65" s="10">
        <f t="shared" si="4"/>
        <v>188.04469273743015</v>
      </c>
      <c r="N65" s="10"/>
      <c r="O65" s="10"/>
      <c r="P65" s="29"/>
      <c r="Q65" s="17" t="s">
        <v>19</v>
      </c>
      <c r="R65" s="17">
        <f>AVERAGE(M65:M84)</f>
        <v>445.49703755148556</v>
      </c>
      <c r="S65" s="17">
        <f>AVERAGE(E65:E84)</f>
        <v>65.172194995198396</v>
      </c>
      <c r="T65" s="17"/>
      <c r="U65" s="17"/>
      <c r="V65" s="17"/>
      <c r="W65" s="17"/>
      <c r="X65" s="17">
        <f>Z65/SQRT(20)</f>
        <v>23.258967722132869</v>
      </c>
      <c r="Y65" s="17">
        <f>AA65/SQRT(20)</f>
        <v>2.1884589722357766</v>
      </c>
      <c r="Z65" s="17">
        <f>_xlfn.STDEV.P(M65:M84)</f>
        <v>104.01726582632507</v>
      </c>
      <c r="AA65" s="18">
        <f>_xlfn.STDEV.P(E65:E84)</f>
        <v>9.7870860557770438</v>
      </c>
    </row>
    <row r="66" spans="1:27" x14ac:dyDescent="0.25">
      <c r="A66" s="27" t="s">
        <v>1</v>
      </c>
      <c r="B66" s="10">
        <v>50391</v>
      </c>
      <c r="C66" s="28">
        <v>0</v>
      </c>
      <c r="D66" s="10">
        <v>7150</v>
      </c>
      <c r="E66" s="10">
        <f t="shared" si="1"/>
        <v>56.381538461538462</v>
      </c>
      <c r="F66" s="10"/>
      <c r="G66" s="10"/>
      <c r="H66" s="24"/>
      <c r="I66" s="27" t="s">
        <v>0</v>
      </c>
      <c r="J66" s="10">
        <v>50490</v>
      </c>
      <c r="K66" s="28">
        <v>0</v>
      </c>
      <c r="L66" s="10">
        <v>1416</v>
      </c>
      <c r="M66" s="10">
        <f t="shared" si="4"/>
        <v>285.25423728813558</v>
      </c>
      <c r="N66" s="10"/>
      <c r="O66" s="10"/>
      <c r="P66" s="29"/>
      <c r="Q66" s="17" t="s">
        <v>20</v>
      </c>
      <c r="R66" s="17" t="e">
        <f>AVERAGE(O65:O84)</f>
        <v>#DIV/0!</v>
      </c>
      <c r="S66" s="17" t="e">
        <f>AVERAGE(G65:G84)</f>
        <v>#DIV/0!</v>
      </c>
      <c r="T66" s="17"/>
      <c r="U66" s="17"/>
      <c r="V66" s="17"/>
      <c r="W66" s="17"/>
      <c r="X66" s="17" t="e">
        <f>Z66/SQRT(20)</f>
        <v>#DIV/0!</v>
      </c>
      <c r="Y66" s="17" t="e">
        <f>AA66/SQRT(20)</f>
        <v>#DIV/0!</v>
      </c>
      <c r="Z66" s="17" t="e">
        <f>_xlfn.STDEV.P(O65:O84)</f>
        <v>#DIV/0!</v>
      </c>
      <c r="AA66" s="18" t="e">
        <f>_xlfn.STDEV.P(G65:G84)</f>
        <v>#DIV/0!</v>
      </c>
    </row>
    <row r="67" spans="1:27" ht="15.75" thickBot="1" x14ac:dyDescent="0.3">
      <c r="A67" s="27" t="s">
        <v>1</v>
      </c>
      <c r="B67" s="10">
        <v>50391</v>
      </c>
      <c r="C67" s="28">
        <v>0</v>
      </c>
      <c r="D67" s="10">
        <v>6336</v>
      </c>
      <c r="E67" s="10">
        <f t="shared" si="1"/>
        <v>63.625</v>
      </c>
      <c r="F67" s="10"/>
      <c r="G67" s="10"/>
      <c r="H67" s="24"/>
      <c r="I67" s="27" t="s">
        <v>0</v>
      </c>
      <c r="J67" s="10">
        <v>50490</v>
      </c>
      <c r="K67" s="28">
        <v>0</v>
      </c>
      <c r="L67" s="10">
        <v>1168</v>
      </c>
      <c r="M67" s="10">
        <f t="shared" si="4"/>
        <v>345.82191780821915</v>
      </c>
      <c r="N67" s="10"/>
      <c r="O67" s="10"/>
      <c r="P67" s="29"/>
      <c r="Q67" s="19" t="s">
        <v>24</v>
      </c>
      <c r="R67" s="19">
        <f>AVERAGE(L65:L84)</f>
        <v>977.95</v>
      </c>
      <c r="S67" s="19">
        <f>AVERAGE(D65:D84)</f>
        <v>6298.45</v>
      </c>
      <c r="T67" s="19"/>
      <c r="U67" s="19"/>
      <c r="V67" s="19"/>
      <c r="W67" s="19"/>
      <c r="X67" s="19"/>
      <c r="Y67" s="19"/>
      <c r="Z67" s="19"/>
      <c r="AA67" s="20"/>
    </row>
    <row r="68" spans="1:27" x14ac:dyDescent="0.25">
      <c r="A68" s="27" t="s">
        <v>1</v>
      </c>
      <c r="B68" s="10">
        <v>50391</v>
      </c>
      <c r="C68" s="28">
        <v>0</v>
      </c>
      <c r="D68" s="10">
        <v>6779</v>
      </c>
      <c r="E68" s="10">
        <f t="shared" ref="E68:E102" si="7">B68/D68*8</f>
        <v>59.467178049859861</v>
      </c>
      <c r="F68" s="10"/>
      <c r="G68" s="10"/>
      <c r="H68" s="24"/>
      <c r="I68" s="27" t="s">
        <v>0</v>
      </c>
      <c r="J68" s="10">
        <v>50490</v>
      </c>
      <c r="K68" s="28">
        <v>0</v>
      </c>
      <c r="L68" s="10">
        <v>1014</v>
      </c>
      <c r="M68" s="10">
        <f t="shared" ref="M68:M102" si="8">J68/L68*8</f>
        <v>398.34319526627218</v>
      </c>
      <c r="N68" s="10"/>
      <c r="O68" s="10"/>
      <c r="P68" s="29"/>
    </row>
    <row r="69" spans="1:27" x14ac:dyDescent="0.25">
      <c r="A69" s="27" t="s">
        <v>1</v>
      </c>
      <c r="B69" s="10">
        <v>50391</v>
      </c>
      <c r="C69" s="28">
        <v>0</v>
      </c>
      <c r="D69" s="10">
        <v>7286</v>
      </c>
      <c r="E69" s="10">
        <f t="shared" si="7"/>
        <v>55.329124348064781</v>
      </c>
      <c r="F69" s="10"/>
      <c r="G69" s="10"/>
      <c r="H69" s="24"/>
      <c r="I69" s="27" t="s">
        <v>0</v>
      </c>
      <c r="J69" s="10">
        <v>50490</v>
      </c>
      <c r="K69" s="28">
        <v>0</v>
      </c>
      <c r="L69" s="10">
        <v>888</v>
      </c>
      <c r="M69" s="10">
        <f t="shared" si="8"/>
        <v>454.86486486486484</v>
      </c>
      <c r="N69" s="10"/>
      <c r="O69" s="10"/>
      <c r="P69" s="29"/>
    </row>
    <row r="70" spans="1:27" x14ac:dyDescent="0.25">
      <c r="A70" s="27" t="s">
        <v>1</v>
      </c>
      <c r="B70" s="10">
        <v>50391</v>
      </c>
      <c r="C70" s="28">
        <v>0</v>
      </c>
      <c r="D70" s="10">
        <v>5987</v>
      </c>
      <c r="E70" s="10">
        <f t="shared" si="7"/>
        <v>67.333890095206286</v>
      </c>
      <c r="F70" s="10"/>
      <c r="G70" s="10"/>
      <c r="H70" s="24"/>
      <c r="I70" s="27" t="s">
        <v>0</v>
      </c>
      <c r="J70" s="10">
        <v>50490</v>
      </c>
      <c r="K70" s="28">
        <v>0</v>
      </c>
      <c r="L70" s="10">
        <v>1001</v>
      </c>
      <c r="M70" s="10">
        <f t="shared" si="8"/>
        <v>403.5164835164835</v>
      </c>
      <c r="N70" s="10"/>
      <c r="O70" s="10"/>
      <c r="P70" s="29"/>
    </row>
    <row r="71" spans="1:27" x14ac:dyDescent="0.25">
      <c r="A71" s="27" t="s">
        <v>1</v>
      </c>
      <c r="B71" s="10">
        <v>50391</v>
      </c>
      <c r="C71" s="28">
        <v>0</v>
      </c>
      <c r="D71" s="10">
        <v>6214</v>
      </c>
      <c r="E71" s="10">
        <f t="shared" si="7"/>
        <v>64.87415513356936</v>
      </c>
      <c r="F71" s="10"/>
      <c r="G71" s="10"/>
      <c r="H71" s="24"/>
      <c r="I71" s="27" t="s">
        <v>0</v>
      </c>
      <c r="J71" s="10">
        <v>50490</v>
      </c>
      <c r="K71" s="28">
        <v>0</v>
      </c>
      <c r="L71" s="10">
        <v>687</v>
      </c>
      <c r="M71" s="10">
        <f t="shared" si="8"/>
        <v>587.94759825327515</v>
      </c>
      <c r="N71" s="10"/>
      <c r="O71" s="10"/>
      <c r="P71" s="29"/>
    </row>
    <row r="72" spans="1:27" x14ac:dyDescent="0.25">
      <c r="A72" s="27" t="s">
        <v>1</v>
      </c>
      <c r="B72" s="10">
        <v>50391</v>
      </c>
      <c r="C72" s="28">
        <v>0</v>
      </c>
      <c r="D72" s="10">
        <v>6367</v>
      </c>
      <c r="E72" s="10">
        <f t="shared" si="7"/>
        <v>63.315219098476518</v>
      </c>
      <c r="F72" s="10"/>
      <c r="G72" s="10"/>
      <c r="H72" s="24"/>
      <c r="I72" s="27" t="s">
        <v>0</v>
      </c>
      <c r="J72" s="10">
        <v>50490</v>
      </c>
      <c r="K72" s="28">
        <v>0</v>
      </c>
      <c r="L72" s="10">
        <v>781</v>
      </c>
      <c r="M72" s="10">
        <f t="shared" si="8"/>
        <v>517.18309859154931</v>
      </c>
      <c r="N72" s="10"/>
      <c r="O72" s="10"/>
      <c r="P72" s="29"/>
    </row>
    <row r="73" spans="1:27" x14ac:dyDescent="0.25">
      <c r="A73" s="27" t="s">
        <v>1</v>
      </c>
      <c r="B73" s="10">
        <v>50391</v>
      </c>
      <c r="C73" s="28">
        <v>0</v>
      </c>
      <c r="D73" s="10">
        <v>5819</v>
      </c>
      <c r="E73" s="10">
        <f t="shared" si="7"/>
        <v>69.277882797731564</v>
      </c>
      <c r="F73" s="10"/>
      <c r="G73" s="10"/>
      <c r="H73" s="24"/>
      <c r="I73" s="27" t="s">
        <v>0</v>
      </c>
      <c r="J73" s="10">
        <v>50490</v>
      </c>
      <c r="K73" s="28">
        <v>0</v>
      </c>
      <c r="L73" s="10">
        <v>1037</v>
      </c>
      <c r="M73" s="10">
        <f t="shared" si="8"/>
        <v>389.50819672131149</v>
      </c>
      <c r="N73" s="10"/>
      <c r="O73" s="10"/>
      <c r="P73" s="29"/>
    </row>
    <row r="74" spans="1:27" x14ac:dyDescent="0.25">
      <c r="A74" s="27" t="s">
        <v>1</v>
      </c>
      <c r="B74" s="10">
        <v>50391</v>
      </c>
      <c r="C74" s="28">
        <v>0</v>
      </c>
      <c r="D74" s="10">
        <v>5808</v>
      </c>
      <c r="E74" s="10">
        <f t="shared" si="7"/>
        <v>69.409090909090907</v>
      </c>
      <c r="F74" s="10"/>
      <c r="G74" s="10"/>
      <c r="H74" s="24"/>
      <c r="I74" s="27" t="s">
        <v>0</v>
      </c>
      <c r="J74" s="10">
        <v>50490</v>
      </c>
      <c r="K74" s="28">
        <v>0</v>
      </c>
      <c r="L74" s="10">
        <v>933</v>
      </c>
      <c r="M74" s="10">
        <f t="shared" si="8"/>
        <v>432.92604501607718</v>
      </c>
      <c r="N74" s="10"/>
      <c r="O74" s="10"/>
      <c r="P74" s="29"/>
    </row>
    <row r="75" spans="1:27" x14ac:dyDescent="0.25">
      <c r="A75" s="27" t="s">
        <v>1</v>
      </c>
      <c r="B75" s="10">
        <v>50391</v>
      </c>
      <c r="C75" s="28">
        <v>0</v>
      </c>
      <c r="D75" s="10">
        <v>6851</v>
      </c>
      <c r="E75" s="10">
        <f t="shared" si="7"/>
        <v>58.842212815647351</v>
      </c>
      <c r="F75" s="10"/>
      <c r="G75" s="10"/>
      <c r="H75" s="24"/>
      <c r="I75" s="27" t="s">
        <v>0</v>
      </c>
      <c r="J75" s="10">
        <v>50490</v>
      </c>
      <c r="K75" s="28">
        <v>0</v>
      </c>
      <c r="L75" s="10">
        <v>772</v>
      </c>
      <c r="M75" s="10">
        <f t="shared" si="8"/>
        <v>523.21243523316059</v>
      </c>
      <c r="N75" s="10"/>
      <c r="O75" s="10"/>
      <c r="P75" s="29"/>
    </row>
    <row r="76" spans="1:27" x14ac:dyDescent="0.25">
      <c r="A76" s="27" t="s">
        <v>1</v>
      </c>
      <c r="B76" s="10">
        <v>50391</v>
      </c>
      <c r="C76" s="28">
        <v>0</v>
      </c>
      <c r="D76" s="10">
        <v>6686</v>
      </c>
      <c r="E76" s="10">
        <f t="shared" si="7"/>
        <v>60.294346395453189</v>
      </c>
      <c r="F76" s="10"/>
      <c r="G76" s="10"/>
      <c r="H76" s="24"/>
      <c r="I76" s="27" t="s">
        <v>0</v>
      </c>
      <c r="J76" s="10">
        <v>50490</v>
      </c>
      <c r="K76" s="28">
        <v>0</v>
      </c>
      <c r="L76" s="10">
        <v>719</v>
      </c>
      <c r="M76" s="10">
        <f t="shared" si="8"/>
        <v>561.78025034770519</v>
      </c>
      <c r="N76" s="10"/>
      <c r="O76" s="10"/>
      <c r="P76" s="29"/>
    </row>
    <row r="77" spans="1:27" x14ac:dyDescent="0.25">
      <c r="A77" s="27" t="s">
        <v>1</v>
      </c>
      <c r="B77" s="10">
        <v>50391</v>
      </c>
      <c r="C77" s="28">
        <v>0</v>
      </c>
      <c r="D77" s="10">
        <v>6546</v>
      </c>
      <c r="E77" s="10">
        <f t="shared" si="7"/>
        <v>61.583868010999083</v>
      </c>
      <c r="F77" s="10"/>
      <c r="G77" s="10"/>
      <c r="H77" s="24"/>
      <c r="I77" s="27" t="s">
        <v>0</v>
      </c>
      <c r="J77" s="10">
        <v>50490</v>
      </c>
      <c r="K77" s="28">
        <v>0</v>
      </c>
      <c r="L77" s="10">
        <v>951</v>
      </c>
      <c r="M77" s="10">
        <f t="shared" si="8"/>
        <v>424.73186119873816</v>
      </c>
      <c r="N77" s="10"/>
      <c r="O77" s="10"/>
      <c r="P77" s="29"/>
    </row>
    <row r="78" spans="1:27" x14ac:dyDescent="0.25">
      <c r="A78" s="27" t="s">
        <v>1</v>
      </c>
      <c r="B78" s="10">
        <v>50391</v>
      </c>
      <c r="C78" s="28">
        <v>0</v>
      </c>
      <c r="D78" s="10">
        <v>6780</v>
      </c>
      <c r="E78" s="10">
        <f t="shared" si="7"/>
        <v>59.458407079646015</v>
      </c>
      <c r="F78" s="10"/>
      <c r="G78" s="10"/>
      <c r="H78" s="24"/>
      <c r="I78" s="27" t="s">
        <v>0</v>
      </c>
      <c r="J78" s="10">
        <v>50490</v>
      </c>
      <c r="K78" s="28">
        <v>0</v>
      </c>
      <c r="L78" s="10">
        <v>643</v>
      </c>
      <c r="M78" s="10">
        <f t="shared" si="8"/>
        <v>628.18040435458784</v>
      </c>
      <c r="N78" s="10"/>
      <c r="O78" s="10"/>
      <c r="P78" s="29"/>
    </row>
    <row r="79" spans="1:27" x14ac:dyDescent="0.25">
      <c r="A79" s="27" t="s">
        <v>1</v>
      </c>
      <c r="B79" s="10">
        <v>50391</v>
      </c>
      <c r="C79" s="28">
        <v>0</v>
      </c>
      <c r="D79" s="10">
        <v>6791</v>
      </c>
      <c r="E79" s="10">
        <f t="shared" si="7"/>
        <v>59.362096892946546</v>
      </c>
      <c r="F79" s="10"/>
      <c r="G79" s="10"/>
      <c r="H79" s="24"/>
      <c r="I79" s="27" t="s">
        <v>0</v>
      </c>
      <c r="J79" s="10">
        <v>50490</v>
      </c>
      <c r="K79" s="28">
        <v>0</v>
      </c>
      <c r="L79" s="10">
        <v>777</v>
      </c>
      <c r="M79" s="10">
        <f t="shared" si="8"/>
        <v>519.84555984555982</v>
      </c>
      <c r="N79" s="10"/>
      <c r="O79" s="10"/>
      <c r="P79" s="29"/>
    </row>
    <row r="80" spans="1:27" x14ac:dyDescent="0.25">
      <c r="A80" s="27" t="s">
        <v>1</v>
      </c>
      <c r="B80" s="10">
        <v>50391</v>
      </c>
      <c r="C80" s="28">
        <v>0</v>
      </c>
      <c r="D80" s="10">
        <v>6762</v>
      </c>
      <c r="E80" s="10">
        <f t="shared" si="7"/>
        <v>59.616681455190772</v>
      </c>
      <c r="F80" s="10"/>
      <c r="G80" s="10"/>
      <c r="H80" s="24"/>
      <c r="I80" s="27" t="s">
        <v>0</v>
      </c>
      <c r="J80" s="10">
        <v>50490</v>
      </c>
      <c r="K80" s="28">
        <v>0</v>
      </c>
      <c r="L80" s="10">
        <v>822</v>
      </c>
      <c r="M80" s="10">
        <f t="shared" si="8"/>
        <v>491.38686131386862</v>
      </c>
      <c r="N80" s="10"/>
      <c r="O80" s="10"/>
      <c r="P80" s="29"/>
    </row>
    <row r="81" spans="1:27" x14ac:dyDescent="0.25">
      <c r="A81" s="27" t="s">
        <v>1</v>
      </c>
      <c r="B81" s="10">
        <v>50391</v>
      </c>
      <c r="C81" s="28">
        <v>0</v>
      </c>
      <c r="D81" s="10">
        <v>6394</v>
      </c>
      <c r="E81" s="10">
        <f t="shared" si="7"/>
        <v>63.047857366280887</v>
      </c>
      <c r="F81" s="10"/>
      <c r="G81" s="10"/>
      <c r="H81" s="24"/>
      <c r="I81" s="27" t="s">
        <v>0</v>
      </c>
      <c r="J81" s="10">
        <v>50490</v>
      </c>
      <c r="K81" s="28">
        <v>0</v>
      </c>
      <c r="L81" s="10">
        <v>837</v>
      </c>
      <c r="M81" s="10">
        <f t="shared" si="8"/>
        <v>482.58064516129031</v>
      </c>
      <c r="N81" s="10"/>
      <c r="O81" s="10"/>
      <c r="P81" s="29"/>
    </row>
    <row r="82" spans="1:27" ht="15.75" thickBot="1" x14ac:dyDescent="0.3">
      <c r="A82" s="27" t="s">
        <v>1</v>
      </c>
      <c r="B82" s="10">
        <v>50391</v>
      </c>
      <c r="C82" s="28">
        <v>0</v>
      </c>
      <c r="D82" s="10">
        <v>6936</v>
      </c>
      <c r="E82" s="10">
        <f t="shared" si="7"/>
        <v>58.121107266435985</v>
      </c>
      <c r="F82" s="10"/>
      <c r="G82" s="10"/>
      <c r="H82" s="24"/>
      <c r="I82" s="27" t="s">
        <v>0</v>
      </c>
      <c r="J82" s="10">
        <v>50490</v>
      </c>
      <c r="K82" s="28">
        <v>0</v>
      </c>
      <c r="L82" s="10">
        <v>849</v>
      </c>
      <c r="M82" s="10">
        <f t="shared" si="8"/>
        <v>475.75971731448766</v>
      </c>
      <c r="N82" s="10"/>
      <c r="O82" s="10"/>
      <c r="P82" s="29"/>
    </row>
    <row r="83" spans="1:27" ht="15.75" thickBot="1" x14ac:dyDescent="0.3">
      <c r="A83" s="22" t="s">
        <v>1</v>
      </c>
      <c r="B83" s="6">
        <v>50391</v>
      </c>
      <c r="C83" s="26">
        <v>3</v>
      </c>
      <c r="D83" s="6">
        <v>4176</v>
      </c>
      <c r="E83" s="6">
        <f t="shared" si="7"/>
        <v>96.534482758620683</v>
      </c>
      <c r="F83" s="6"/>
      <c r="G83" s="6"/>
      <c r="H83" s="23"/>
      <c r="I83" s="22" t="s">
        <v>0</v>
      </c>
      <c r="J83" s="6">
        <v>50490</v>
      </c>
      <c r="K83" s="26">
        <v>7.5</v>
      </c>
      <c r="L83" s="6">
        <v>1281</v>
      </c>
      <c r="M83" s="6">
        <f t="shared" si="8"/>
        <v>315.31615925058549</v>
      </c>
      <c r="N83" s="6"/>
      <c r="O83" s="6"/>
      <c r="P83" s="30"/>
      <c r="Q83" s="25"/>
      <c r="R83" s="93" t="s">
        <v>18</v>
      </c>
      <c r="S83" s="93"/>
      <c r="T83" s="25"/>
      <c r="U83" s="25"/>
      <c r="V83" s="25"/>
      <c r="W83" s="25"/>
      <c r="X83" s="94" t="s">
        <v>17</v>
      </c>
      <c r="Y83" s="94"/>
      <c r="Z83" s="94" t="s">
        <v>10</v>
      </c>
      <c r="AA83" s="95"/>
    </row>
    <row r="84" spans="1:27" x14ac:dyDescent="0.25">
      <c r="A84" s="22" t="s">
        <v>1</v>
      </c>
      <c r="B84" s="6">
        <v>50391</v>
      </c>
      <c r="C84" s="26">
        <v>3</v>
      </c>
      <c r="D84" s="6">
        <v>4734</v>
      </c>
      <c r="E84" s="6">
        <f t="shared" si="7"/>
        <v>85.155893536121667</v>
      </c>
      <c r="F84" s="6"/>
      <c r="G84" s="6"/>
      <c r="H84" s="23"/>
      <c r="I84" s="22" t="s">
        <v>0</v>
      </c>
      <c r="J84" s="6">
        <v>50490</v>
      </c>
      <c r="K84" s="26">
        <v>7.5</v>
      </c>
      <c r="L84" s="6">
        <v>835</v>
      </c>
      <c r="M84" s="6">
        <f t="shared" si="8"/>
        <v>483.7365269461078</v>
      </c>
      <c r="N84" s="6"/>
      <c r="O84" s="6"/>
      <c r="P84" s="30"/>
      <c r="Q84" s="15"/>
      <c r="R84" s="11" t="s">
        <v>0</v>
      </c>
      <c r="S84" s="11" t="s">
        <v>1</v>
      </c>
      <c r="T84" s="15"/>
      <c r="U84" s="15"/>
      <c r="V84" s="15"/>
      <c r="W84" s="15"/>
      <c r="X84" s="11" t="s">
        <v>0</v>
      </c>
      <c r="Y84" s="11" t="s">
        <v>1</v>
      </c>
      <c r="Z84" s="11" t="s">
        <v>0</v>
      </c>
      <c r="AA84" s="16" t="s">
        <v>1</v>
      </c>
    </row>
    <row r="85" spans="1:27" x14ac:dyDescent="0.25">
      <c r="A85" s="22" t="s">
        <v>1</v>
      </c>
      <c r="B85" s="6">
        <v>50391</v>
      </c>
      <c r="C85" s="26">
        <v>3</v>
      </c>
      <c r="D85" s="6">
        <v>5228</v>
      </c>
      <c r="E85" s="6">
        <f t="shared" si="7"/>
        <v>77.109410864575366</v>
      </c>
      <c r="F85" s="6"/>
      <c r="G85" s="6"/>
      <c r="H85" s="23"/>
      <c r="I85" s="22" t="s">
        <v>0</v>
      </c>
      <c r="J85" s="6">
        <v>50490</v>
      </c>
      <c r="K85" s="26">
        <v>7.5</v>
      </c>
      <c r="L85" s="6">
        <v>597</v>
      </c>
      <c r="M85" s="6">
        <f t="shared" si="8"/>
        <v>676.5829145728643</v>
      </c>
      <c r="N85" s="6"/>
      <c r="O85" s="6"/>
      <c r="P85" s="30"/>
      <c r="Q85" s="17" t="s">
        <v>19</v>
      </c>
      <c r="R85" s="17">
        <f>AVERAGE(M85:M104)</f>
        <v>591.86038202567693</v>
      </c>
      <c r="S85" s="17">
        <f>AVERAGE(E85:E104)</f>
        <v>74.295081690564743</v>
      </c>
      <c r="T85" s="17"/>
      <c r="U85" s="17"/>
      <c r="V85" s="17"/>
      <c r="W85" s="17"/>
      <c r="X85" s="17">
        <f>Z85/SQRT(20)</f>
        <v>62.417551120834986</v>
      </c>
      <c r="Y85" s="17">
        <f>AA85/SQRT(20)</f>
        <v>1.2241114810800897</v>
      </c>
      <c r="Z85" s="17">
        <f>_xlfn.STDEV.P(M85:M104)</f>
        <v>279.13977459051046</v>
      </c>
      <c r="AA85" s="18">
        <f>_xlfn.STDEV.S(E85:E104)</f>
        <v>5.4743929674660565</v>
      </c>
    </row>
    <row r="86" spans="1:27" x14ac:dyDescent="0.25">
      <c r="A86" s="22" t="s">
        <v>1</v>
      </c>
      <c r="B86" s="6">
        <v>50391</v>
      </c>
      <c r="C86" s="26">
        <v>3</v>
      </c>
      <c r="D86" s="6">
        <v>4684</v>
      </c>
      <c r="E86" s="6">
        <f t="shared" si="7"/>
        <v>86.064901793339033</v>
      </c>
      <c r="F86" s="6"/>
      <c r="G86" s="6"/>
      <c r="H86" s="23"/>
      <c r="I86" s="22" t="s">
        <v>0</v>
      </c>
      <c r="J86" s="6">
        <v>50490</v>
      </c>
      <c r="K86" s="26">
        <v>7.5</v>
      </c>
      <c r="L86" s="6">
        <v>513</v>
      </c>
      <c r="M86" s="6">
        <f t="shared" si="8"/>
        <v>787.36842105263156</v>
      </c>
      <c r="N86" s="6"/>
      <c r="O86" s="6"/>
      <c r="P86" s="30"/>
      <c r="Q86" s="17" t="s">
        <v>20</v>
      </c>
      <c r="R86" s="17" t="e">
        <f>AVERAGE(O85:O104)</f>
        <v>#DIV/0!</v>
      </c>
      <c r="S86" s="17" t="e">
        <f>AVERAGE(G85:G104)</f>
        <v>#DIV/0!</v>
      </c>
      <c r="T86" s="17"/>
      <c r="U86" s="17"/>
      <c r="V86" s="17"/>
      <c r="W86" s="17"/>
      <c r="X86" s="17" t="e">
        <f>Z86/SQRT(20)</f>
        <v>#DIV/0!</v>
      </c>
      <c r="Y86" s="17" t="e">
        <f>AA86/SQRT(20)</f>
        <v>#DIV/0!</v>
      </c>
      <c r="Z86" s="17" t="e">
        <f>_xlfn.STDEV.P(O85:O104)</f>
        <v>#DIV/0!</v>
      </c>
      <c r="AA86" s="18" t="e">
        <f>_xlfn.STDEV.P(G85:G104)</f>
        <v>#DIV/0!</v>
      </c>
    </row>
    <row r="87" spans="1:27" ht="15.75" thickBot="1" x14ac:dyDescent="0.3">
      <c r="A87" s="22" t="s">
        <v>1</v>
      </c>
      <c r="B87" s="6">
        <v>50391</v>
      </c>
      <c r="C87" s="26">
        <v>3</v>
      </c>
      <c r="D87" s="6">
        <v>5485</v>
      </c>
      <c r="E87" s="6">
        <f t="shared" si="7"/>
        <v>73.496444849589793</v>
      </c>
      <c r="F87" s="6"/>
      <c r="G87" s="6"/>
      <c r="H87" s="23"/>
      <c r="I87" s="22" t="s">
        <v>0</v>
      </c>
      <c r="J87" s="6">
        <v>50490</v>
      </c>
      <c r="K87" s="26">
        <v>7.5</v>
      </c>
      <c r="L87" s="6">
        <v>1191</v>
      </c>
      <c r="M87" s="6">
        <f t="shared" si="8"/>
        <v>339.14357682619647</v>
      </c>
      <c r="N87" s="6"/>
      <c r="O87" s="6"/>
      <c r="P87" s="30"/>
      <c r="Q87" s="19" t="s">
        <v>24</v>
      </c>
      <c r="R87" s="19">
        <f>AVERAGE(L85:L104)</f>
        <v>925.05555555555554</v>
      </c>
      <c r="S87" s="19">
        <f>AVERAGE(D85:D104)</f>
        <v>5452.9444444444443</v>
      </c>
      <c r="T87" s="19"/>
      <c r="U87" s="19"/>
      <c r="V87" s="19"/>
      <c r="W87" s="19"/>
      <c r="X87" s="19"/>
      <c r="Y87" s="19"/>
      <c r="Z87" s="19"/>
      <c r="AA87" s="20"/>
    </row>
    <row r="88" spans="1:27" x14ac:dyDescent="0.25">
      <c r="A88" s="22" t="s">
        <v>1</v>
      </c>
      <c r="B88" s="6">
        <v>50391</v>
      </c>
      <c r="C88" s="26">
        <v>3</v>
      </c>
      <c r="D88" s="6">
        <v>5830</v>
      </c>
      <c r="E88" s="6">
        <f t="shared" si="7"/>
        <v>69.147169811320751</v>
      </c>
      <c r="F88" s="6"/>
      <c r="G88" s="6"/>
      <c r="H88" s="23"/>
      <c r="I88" s="22" t="s">
        <v>0</v>
      </c>
      <c r="J88" s="6">
        <v>50490</v>
      </c>
      <c r="K88" s="26">
        <v>7.5</v>
      </c>
      <c r="L88" s="6">
        <v>1398</v>
      </c>
      <c r="M88" s="6">
        <f t="shared" si="8"/>
        <v>288.92703862660943</v>
      </c>
      <c r="N88" s="6"/>
      <c r="O88" s="6"/>
      <c r="P88" s="30"/>
    </row>
    <row r="89" spans="1:27" x14ac:dyDescent="0.25">
      <c r="A89" s="22" t="s">
        <v>1</v>
      </c>
      <c r="B89" s="6">
        <v>50391</v>
      </c>
      <c r="C89" s="26">
        <v>3</v>
      </c>
      <c r="D89" s="6">
        <v>5915</v>
      </c>
      <c r="E89" s="6">
        <f t="shared" si="7"/>
        <v>68.153508030431112</v>
      </c>
      <c r="F89" s="6"/>
      <c r="G89" s="6"/>
      <c r="H89" s="23"/>
      <c r="I89" s="22" t="s">
        <v>0</v>
      </c>
      <c r="J89" s="6">
        <v>50490</v>
      </c>
      <c r="K89" s="26">
        <v>7.5</v>
      </c>
      <c r="L89" s="6">
        <v>513</v>
      </c>
      <c r="M89" s="6">
        <f t="shared" si="8"/>
        <v>787.36842105263156</v>
      </c>
      <c r="N89" s="6"/>
      <c r="O89" s="6"/>
      <c r="P89" s="30"/>
    </row>
    <row r="90" spans="1:27" x14ac:dyDescent="0.25">
      <c r="A90" s="22" t="s">
        <v>1</v>
      </c>
      <c r="B90" s="6">
        <v>50391</v>
      </c>
      <c r="C90" s="26">
        <v>3</v>
      </c>
      <c r="D90" s="6">
        <v>5598</v>
      </c>
      <c r="E90" s="6">
        <f t="shared" si="7"/>
        <v>72.012861736334401</v>
      </c>
      <c r="F90" s="6"/>
      <c r="G90" s="6"/>
      <c r="H90" s="23"/>
      <c r="I90" s="22" t="s">
        <v>0</v>
      </c>
      <c r="J90" s="6">
        <v>50490</v>
      </c>
      <c r="K90" s="26">
        <v>7.5</v>
      </c>
      <c r="L90" s="6">
        <v>496</v>
      </c>
      <c r="M90" s="6">
        <f t="shared" si="8"/>
        <v>814.35483870967744</v>
      </c>
      <c r="N90" s="6"/>
      <c r="O90" s="6"/>
      <c r="P90" s="30"/>
    </row>
    <row r="91" spans="1:27" x14ac:dyDescent="0.25">
      <c r="A91" s="22" t="s">
        <v>1</v>
      </c>
      <c r="B91" s="6">
        <v>50391</v>
      </c>
      <c r="C91" s="26">
        <v>3</v>
      </c>
      <c r="D91" s="6">
        <v>4734</v>
      </c>
      <c r="E91" s="6">
        <f t="shared" si="7"/>
        <v>85.155893536121667</v>
      </c>
      <c r="F91" s="6"/>
      <c r="G91" s="6"/>
      <c r="H91" s="23"/>
      <c r="I91" s="22" t="s">
        <v>0</v>
      </c>
      <c r="J91" s="6">
        <v>50490</v>
      </c>
      <c r="K91" s="26">
        <v>7.5</v>
      </c>
      <c r="L91" s="6">
        <v>435</v>
      </c>
      <c r="M91" s="6">
        <f t="shared" si="8"/>
        <v>928.55172413793105</v>
      </c>
      <c r="N91" s="6"/>
      <c r="O91" s="6"/>
      <c r="P91" s="30"/>
    </row>
    <row r="92" spans="1:27" x14ac:dyDescent="0.25">
      <c r="A92" s="22" t="s">
        <v>1</v>
      </c>
      <c r="B92" s="6">
        <v>50391</v>
      </c>
      <c r="C92" s="26">
        <v>3</v>
      </c>
      <c r="D92" s="6">
        <v>5566</v>
      </c>
      <c r="E92" s="6">
        <f t="shared" si="7"/>
        <v>72.426877470355734</v>
      </c>
      <c r="F92" s="6"/>
      <c r="G92" s="6"/>
      <c r="H92" s="23"/>
      <c r="I92" s="22" t="s">
        <v>0</v>
      </c>
      <c r="J92" s="6">
        <v>50490</v>
      </c>
      <c r="K92" s="26">
        <v>7.5</v>
      </c>
      <c r="L92" s="6">
        <v>1079</v>
      </c>
      <c r="M92" s="6">
        <f t="shared" si="8"/>
        <v>374.34661723818351</v>
      </c>
      <c r="N92" s="6"/>
      <c r="O92" s="6"/>
      <c r="P92" s="30"/>
    </row>
    <row r="93" spans="1:27" x14ac:dyDescent="0.25">
      <c r="A93" s="22" t="s">
        <v>1</v>
      </c>
      <c r="B93" s="6">
        <v>50391</v>
      </c>
      <c r="C93" s="26">
        <v>3</v>
      </c>
      <c r="D93" s="6">
        <v>5501</v>
      </c>
      <c r="E93" s="6">
        <f t="shared" si="7"/>
        <v>73.282675877113249</v>
      </c>
      <c r="F93" s="6"/>
      <c r="G93" s="6"/>
      <c r="H93" s="23"/>
      <c r="I93" s="22" t="s">
        <v>0</v>
      </c>
      <c r="J93" s="6">
        <v>50490</v>
      </c>
      <c r="K93" s="26">
        <v>7.5</v>
      </c>
      <c r="L93" s="6">
        <v>1487</v>
      </c>
      <c r="M93" s="6">
        <f t="shared" si="8"/>
        <v>271.63416274377943</v>
      </c>
      <c r="N93" s="6"/>
      <c r="O93" s="6"/>
      <c r="P93" s="30"/>
    </row>
    <row r="94" spans="1:27" x14ac:dyDescent="0.25">
      <c r="A94" s="22" t="s">
        <v>1</v>
      </c>
      <c r="B94" s="6">
        <v>50391</v>
      </c>
      <c r="C94" s="26">
        <v>3</v>
      </c>
      <c r="D94" s="6">
        <v>6170</v>
      </c>
      <c r="E94" s="6">
        <f t="shared" si="7"/>
        <v>65.336790923824964</v>
      </c>
      <c r="F94" s="6"/>
      <c r="G94" s="6"/>
      <c r="H94" s="23"/>
      <c r="I94" s="22" t="s">
        <v>0</v>
      </c>
      <c r="J94" s="6">
        <v>50490</v>
      </c>
      <c r="K94" s="26">
        <v>7.5</v>
      </c>
      <c r="L94" s="6">
        <v>415</v>
      </c>
      <c r="M94" s="6">
        <f t="shared" si="8"/>
        <v>973.30120481927713</v>
      </c>
      <c r="N94" s="6"/>
      <c r="O94" s="6"/>
      <c r="P94" s="30"/>
    </row>
    <row r="95" spans="1:27" x14ac:dyDescent="0.25">
      <c r="A95" s="22" t="s">
        <v>1</v>
      </c>
      <c r="B95" s="6">
        <v>50391</v>
      </c>
      <c r="C95" s="26">
        <v>3</v>
      </c>
      <c r="D95" s="6">
        <v>5582</v>
      </c>
      <c r="E95" s="6">
        <f t="shared" si="7"/>
        <v>72.219276245073445</v>
      </c>
      <c r="F95" s="6"/>
      <c r="G95" s="6"/>
      <c r="H95" s="23"/>
      <c r="I95" s="22" t="s">
        <v>0</v>
      </c>
      <c r="J95" s="6">
        <v>50490</v>
      </c>
      <c r="K95" s="26">
        <v>7.5</v>
      </c>
      <c r="L95" s="6">
        <v>529</v>
      </c>
      <c r="M95" s="6">
        <f t="shared" si="8"/>
        <v>763.55387523629486</v>
      </c>
      <c r="N95" s="6"/>
      <c r="O95" s="6"/>
      <c r="P95" s="30"/>
    </row>
    <row r="96" spans="1:27" x14ac:dyDescent="0.25">
      <c r="A96" s="22" t="s">
        <v>1</v>
      </c>
      <c r="B96" s="6">
        <v>50391</v>
      </c>
      <c r="C96" s="26">
        <v>3</v>
      </c>
      <c r="D96" s="6">
        <v>5829</v>
      </c>
      <c r="E96" s="6">
        <f t="shared" si="7"/>
        <v>69.159032424086462</v>
      </c>
      <c r="F96" s="6"/>
      <c r="G96" s="6"/>
      <c r="H96" s="23"/>
      <c r="I96" s="22" t="s">
        <v>0</v>
      </c>
      <c r="J96" s="6">
        <v>50490</v>
      </c>
      <c r="K96" s="26">
        <v>7.5</v>
      </c>
      <c r="L96" s="6">
        <v>489</v>
      </c>
      <c r="M96" s="6">
        <f t="shared" si="8"/>
        <v>826.01226993865032</v>
      </c>
      <c r="N96" s="6"/>
      <c r="O96" s="6"/>
      <c r="P96" s="30"/>
    </row>
    <row r="97" spans="1:16" x14ac:dyDescent="0.25">
      <c r="A97" s="22" t="s">
        <v>1</v>
      </c>
      <c r="B97" s="6">
        <v>50391</v>
      </c>
      <c r="C97" s="26">
        <v>3</v>
      </c>
      <c r="D97" s="6">
        <v>5137</v>
      </c>
      <c r="E97" s="6">
        <f t="shared" si="7"/>
        <v>78.475374732334046</v>
      </c>
      <c r="F97" s="6"/>
      <c r="G97" s="6"/>
      <c r="H97" s="23"/>
      <c r="I97" s="22" t="s">
        <v>0</v>
      </c>
      <c r="J97" s="6">
        <v>50490</v>
      </c>
      <c r="K97" s="26">
        <v>7.5</v>
      </c>
      <c r="L97" s="6">
        <v>2382</v>
      </c>
      <c r="M97" s="6">
        <f t="shared" si="8"/>
        <v>169.57178841309823</v>
      </c>
      <c r="N97" s="6"/>
      <c r="O97" s="6"/>
      <c r="P97" s="30"/>
    </row>
    <row r="98" spans="1:16" x14ac:dyDescent="0.25">
      <c r="A98" s="22" t="s">
        <v>1</v>
      </c>
      <c r="B98" s="6">
        <v>50391</v>
      </c>
      <c r="C98" s="26">
        <v>3</v>
      </c>
      <c r="D98" s="6">
        <v>5315</v>
      </c>
      <c r="E98" s="6">
        <f t="shared" si="7"/>
        <v>75.847224835371591</v>
      </c>
      <c r="F98" s="6"/>
      <c r="G98" s="6"/>
      <c r="H98" s="23"/>
      <c r="I98" s="22" t="s">
        <v>0</v>
      </c>
      <c r="J98" s="6">
        <v>50490</v>
      </c>
      <c r="K98" s="26">
        <v>7.5</v>
      </c>
      <c r="L98" s="6">
        <v>1130</v>
      </c>
      <c r="M98" s="6">
        <f t="shared" si="8"/>
        <v>357.45132743362831</v>
      </c>
      <c r="N98" s="6"/>
      <c r="O98" s="6"/>
      <c r="P98" s="30"/>
    </row>
    <row r="99" spans="1:16" x14ac:dyDescent="0.25">
      <c r="A99" s="22" t="s">
        <v>1</v>
      </c>
      <c r="B99" s="6">
        <v>50391</v>
      </c>
      <c r="C99" s="26">
        <v>3</v>
      </c>
      <c r="D99" s="6">
        <v>5221</v>
      </c>
      <c r="E99" s="6">
        <f t="shared" si="7"/>
        <v>77.212794483815358</v>
      </c>
      <c r="F99" s="6"/>
      <c r="G99" s="6"/>
      <c r="H99" s="23"/>
      <c r="I99" s="22" t="s">
        <v>0</v>
      </c>
      <c r="J99" s="6">
        <v>50490</v>
      </c>
      <c r="K99" s="26">
        <v>7.5</v>
      </c>
      <c r="L99" s="6">
        <v>479</v>
      </c>
      <c r="M99" s="6">
        <f t="shared" si="8"/>
        <v>843.25678496868477</v>
      </c>
      <c r="N99" s="6"/>
      <c r="O99" s="6"/>
      <c r="P99" s="30"/>
    </row>
    <row r="100" spans="1:16" x14ac:dyDescent="0.25">
      <c r="A100" s="22" t="s">
        <v>1</v>
      </c>
      <c r="B100" s="6">
        <v>50391</v>
      </c>
      <c r="C100" s="26">
        <v>3</v>
      </c>
      <c r="D100" s="6">
        <v>5724</v>
      </c>
      <c r="E100" s="6">
        <f t="shared" si="7"/>
        <v>70.427672955974842</v>
      </c>
      <c r="F100" s="6"/>
      <c r="G100" s="6"/>
      <c r="H100" s="23"/>
      <c r="I100" s="22" t="s">
        <v>0</v>
      </c>
      <c r="J100" s="6">
        <v>50490</v>
      </c>
      <c r="K100" s="26">
        <v>7.5</v>
      </c>
      <c r="L100" s="6">
        <v>438</v>
      </c>
      <c r="M100" s="6">
        <f t="shared" si="8"/>
        <v>922.19178082191786</v>
      </c>
      <c r="N100" s="6"/>
      <c r="O100" s="6"/>
      <c r="P100" s="30"/>
    </row>
    <row r="101" spans="1:16" x14ac:dyDescent="0.25">
      <c r="A101" s="22" t="s">
        <v>1</v>
      </c>
      <c r="B101" s="6">
        <v>50391</v>
      </c>
      <c r="C101" s="26">
        <v>3</v>
      </c>
      <c r="D101" s="6">
        <v>5152</v>
      </c>
      <c r="E101" s="6">
        <f t="shared" si="7"/>
        <v>78.246894409937894</v>
      </c>
      <c r="F101" s="6"/>
      <c r="G101" s="6"/>
      <c r="H101" s="23"/>
      <c r="I101" s="22" t="s">
        <v>0</v>
      </c>
      <c r="J101" s="6">
        <v>50490</v>
      </c>
      <c r="K101" s="26">
        <v>7.5</v>
      </c>
      <c r="L101" s="6">
        <v>1386</v>
      </c>
      <c r="M101" s="6">
        <f t="shared" si="8"/>
        <v>291.42857142857144</v>
      </c>
      <c r="N101" s="6"/>
      <c r="O101" s="6"/>
      <c r="P101" s="30"/>
    </row>
    <row r="102" spans="1:16" ht="15.75" thickBot="1" x14ac:dyDescent="0.3">
      <c r="A102" s="31" t="s">
        <v>1</v>
      </c>
      <c r="B102" s="12">
        <v>50391</v>
      </c>
      <c r="C102" s="36">
        <v>3</v>
      </c>
      <c r="D102" s="12">
        <v>5482</v>
      </c>
      <c r="E102" s="12">
        <f t="shared" si="7"/>
        <v>73.536665450565494</v>
      </c>
      <c r="F102" s="12"/>
      <c r="G102" s="12"/>
      <c r="H102" s="32"/>
      <c r="I102" s="31" t="s">
        <v>0</v>
      </c>
      <c r="J102" s="12">
        <v>50490</v>
      </c>
      <c r="K102" s="36">
        <v>7.5</v>
      </c>
      <c r="L102" s="12">
        <v>1694</v>
      </c>
      <c r="M102" s="12">
        <f t="shared" si="8"/>
        <v>238.44155844155844</v>
      </c>
      <c r="N102" s="12"/>
      <c r="O102" s="12"/>
      <c r="P102" s="33"/>
    </row>
    <row r="103" spans="1:16" x14ac:dyDescent="0.25">
      <c r="H103" s="14"/>
      <c r="K103" s="14"/>
      <c r="O103" s="14"/>
    </row>
  </sheetData>
  <mergeCells count="20">
    <mergeCell ref="R63:S63"/>
    <mergeCell ref="X63:Y63"/>
    <mergeCell ref="Z63:AA63"/>
    <mergeCell ref="R83:S83"/>
    <mergeCell ref="X83:Y83"/>
    <mergeCell ref="Z83:AA83"/>
    <mergeCell ref="R23:S23"/>
    <mergeCell ref="X23:Y23"/>
    <mergeCell ref="Z23:AA23"/>
    <mergeCell ref="R43:S43"/>
    <mergeCell ref="X43:Y43"/>
    <mergeCell ref="Z43:AA43"/>
    <mergeCell ref="A1:C1"/>
    <mergeCell ref="D1:H1"/>
    <mergeCell ref="I1:K1"/>
    <mergeCell ref="L1:P1"/>
    <mergeCell ref="Z1:AA1"/>
    <mergeCell ref="X1:Y1"/>
    <mergeCell ref="R1:S1"/>
    <mergeCell ref="T1:U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29E8F-6046-48B0-B9AF-D3475E9E1634}">
  <dimension ref="A1:AA103"/>
  <sheetViews>
    <sheetView topLeftCell="C1" zoomScale="70" zoomScaleNormal="70" workbookViewId="0">
      <selection activeCell="E2" sqref="E2"/>
    </sheetView>
  </sheetViews>
  <sheetFormatPr defaultRowHeight="15" x14ac:dyDescent="0.25"/>
  <cols>
    <col min="2" max="2" width="15.85546875" customWidth="1"/>
    <col min="3" max="3" width="7.140625" bestFit="1" customWidth="1"/>
    <col min="4" max="4" width="11.5703125" bestFit="1" customWidth="1"/>
    <col min="5" max="5" width="11.7109375" bestFit="1" customWidth="1"/>
    <col min="7" max="7" width="11.7109375" bestFit="1" customWidth="1"/>
    <col min="8" max="8" width="12" customWidth="1"/>
    <col min="10" max="10" width="11" customWidth="1"/>
    <col min="14" max="14" width="11.7109375" bestFit="1" customWidth="1"/>
    <col min="15" max="15" width="11.7109375" customWidth="1"/>
    <col min="17" max="17" width="19.7109375" customWidth="1"/>
    <col min="18" max="18" width="12.28515625" customWidth="1"/>
  </cols>
  <sheetData>
    <row r="1" spans="1:27" ht="15.75" thickBot="1" x14ac:dyDescent="0.3">
      <c r="A1" s="96" t="s">
        <v>4</v>
      </c>
      <c r="B1" s="97"/>
      <c r="C1" s="98"/>
      <c r="D1" s="96" t="s">
        <v>26</v>
      </c>
      <c r="E1" s="97"/>
      <c r="F1" s="97"/>
      <c r="G1" s="97"/>
      <c r="H1" s="98"/>
      <c r="I1" s="96" t="s">
        <v>4</v>
      </c>
      <c r="J1" s="97"/>
      <c r="K1" s="98"/>
      <c r="L1" s="96" t="s">
        <v>26</v>
      </c>
      <c r="M1" s="97"/>
      <c r="N1" s="97"/>
      <c r="O1" s="97"/>
      <c r="P1" s="98"/>
      <c r="Q1" s="13"/>
      <c r="R1" s="97" t="s">
        <v>18</v>
      </c>
      <c r="S1" s="97"/>
      <c r="T1" s="99" t="s">
        <v>22</v>
      </c>
      <c r="U1" s="99"/>
      <c r="V1" s="13"/>
      <c r="W1" s="13"/>
      <c r="X1" s="99" t="s">
        <v>17</v>
      </c>
      <c r="Y1" s="99"/>
      <c r="Z1" s="99" t="s">
        <v>10</v>
      </c>
      <c r="AA1" s="100"/>
    </row>
    <row r="2" spans="1:27" ht="39.75" thickBot="1" x14ac:dyDescent="0.3">
      <c r="A2" s="7" t="s">
        <v>5</v>
      </c>
      <c r="B2" s="8" t="s">
        <v>6</v>
      </c>
      <c r="C2" s="9" t="s">
        <v>11</v>
      </c>
      <c r="D2" s="8" t="s">
        <v>8</v>
      </c>
      <c r="E2" s="8" t="s">
        <v>13</v>
      </c>
      <c r="F2" s="8" t="s">
        <v>12</v>
      </c>
      <c r="G2" s="8" t="s">
        <v>21</v>
      </c>
      <c r="H2" s="8" t="s">
        <v>9</v>
      </c>
      <c r="I2" s="7" t="s">
        <v>5</v>
      </c>
      <c r="J2" s="8" t="s">
        <v>6</v>
      </c>
      <c r="K2" s="9" t="s">
        <v>7</v>
      </c>
      <c r="L2" s="8" t="s">
        <v>8</v>
      </c>
      <c r="M2" s="8" t="s">
        <v>13</v>
      </c>
      <c r="N2" s="8" t="s">
        <v>12</v>
      </c>
      <c r="O2" s="8" t="s">
        <v>21</v>
      </c>
      <c r="P2" s="9" t="s">
        <v>9</v>
      </c>
      <c r="Q2" s="15"/>
      <c r="R2" s="11" t="s">
        <v>0</v>
      </c>
      <c r="S2" s="11" t="s">
        <v>1</v>
      </c>
      <c r="T2" s="11" t="s">
        <v>0</v>
      </c>
      <c r="U2" s="11" t="s">
        <v>1</v>
      </c>
      <c r="V2" s="15"/>
      <c r="W2" s="15"/>
      <c r="X2" s="11" t="s">
        <v>0</v>
      </c>
      <c r="Y2" s="11" t="s">
        <v>1</v>
      </c>
      <c r="Z2" s="11" t="s">
        <v>0</v>
      </c>
      <c r="AA2" s="16" t="s">
        <v>1</v>
      </c>
    </row>
    <row r="3" spans="1:27" x14ac:dyDescent="0.25">
      <c r="A3" s="21" t="s">
        <v>1</v>
      </c>
      <c r="B3" s="34">
        <v>50391</v>
      </c>
      <c r="C3" s="35">
        <v>40</v>
      </c>
      <c r="D3" s="6">
        <f>DATA!D3/5</f>
        <v>283.39999999999998</v>
      </c>
      <c r="E3" s="6">
        <f>B3/D3*8</f>
        <v>1422.4700070571632</v>
      </c>
      <c r="F3" s="6">
        <f>H3/D3*1000</f>
        <v>5.7469301340860968</v>
      </c>
      <c r="G3" s="6">
        <f>B3/H3</f>
        <v>30939.779453299605</v>
      </c>
      <c r="H3" s="6">
        <f>DATA!H3/5</f>
        <v>1.6286799999999999</v>
      </c>
      <c r="I3" s="21" t="s">
        <v>0</v>
      </c>
      <c r="J3" s="34">
        <v>50490</v>
      </c>
      <c r="K3" s="35">
        <v>40</v>
      </c>
      <c r="L3" s="6">
        <v>225</v>
      </c>
      <c r="M3" s="6">
        <f>J3/L3*8</f>
        <v>1795.2</v>
      </c>
      <c r="N3" s="6">
        <f t="shared" ref="N3:N62" si="0">P3/L3*1000</f>
        <v>16.294666666666664</v>
      </c>
      <c r="O3" s="6">
        <f>J3/P3</f>
        <v>13771.377137713771</v>
      </c>
      <c r="P3" s="26">
        <v>3.6663000000000001</v>
      </c>
      <c r="Q3" s="17" t="s">
        <v>19</v>
      </c>
      <c r="R3" s="17">
        <f>AVERAGE(M3:M22)</f>
        <v>1812.7887712961608</v>
      </c>
      <c r="S3" s="17">
        <f>AVERAGE(E3:E22)</f>
        <v>1418.996306227124</v>
      </c>
      <c r="T3" s="17">
        <f>MEDIAN(M3:M22)</f>
        <v>1887.4766355140187</v>
      </c>
      <c r="U3" s="17">
        <f>MEDIAN(E3:E22)</f>
        <v>1418.4658691062632</v>
      </c>
      <c r="V3" s="17"/>
      <c r="W3" s="17"/>
      <c r="X3" s="17">
        <f>Z3/SQRT(20)</f>
        <v>36.317572162289729</v>
      </c>
      <c r="Y3" s="17">
        <f>AA3/SQRT(20)</f>
        <v>1.4859160574330361</v>
      </c>
      <c r="Z3" s="17">
        <f>_xlfn.STDEV.P(M3:M22)</f>
        <v>162.41712026526773</v>
      </c>
      <c r="AA3" s="18">
        <f>_xlfn.STDEV.P(E3:E22)</f>
        <v>6.6452186265575008</v>
      </c>
    </row>
    <row r="4" spans="1:27" x14ac:dyDescent="0.25">
      <c r="A4" s="22" t="s">
        <v>1</v>
      </c>
      <c r="B4" s="6">
        <v>50391</v>
      </c>
      <c r="C4" s="26">
        <v>40</v>
      </c>
      <c r="D4" s="6">
        <f>DATA!D4/5</f>
        <v>282.8</v>
      </c>
      <c r="E4" s="6">
        <f t="shared" ref="E4:E67" si="1">B4/D4*8</f>
        <v>1425.4879773691655</v>
      </c>
      <c r="F4" s="6">
        <f t="shared" ref="F4:F62" si="2">H4/D4*1000</f>
        <v>7.2236209335219232</v>
      </c>
      <c r="G4" s="6">
        <f t="shared" ref="G4:G62" si="3">B4/H4</f>
        <v>24667.1300738188</v>
      </c>
      <c r="H4" s="6">
        <f>DATA!H4/5</f>
        <v>2.04284</v>
      </c>
      <c r="I4" s="22" t="s">
        <v>0</v>
      </c>
      <c r="J4" s="6">
        <v>50490</v>
      </c>
      <c r="K4" s="26">
        <v>40</v>
      </c>
      <c r="L4" s="6">
        <v>211</v>
      </c>
      <c r="M4" s="6">
        <f t="shared" ref="M4:M67" si="4">J4/L4*8</f>
        <v>1914.3127962085307</v>
      </c>
      <c r="N4" s="6">
        <f t="shared" si="0"/>
        <v>18.187203791469194</v>
      </c>
      <c r="O4" s="6">
        <f t="shared" ref="O4:O62" si="5">J4/P4</f>
        <v>13157.00325732899</v>
      </c>
      <c r="P4" s="26">
        <v>3.8374999999999999</v>
      </c>
      <c r="Q4" s="17" t="s">
        <v>20</v>
      </c>
      <c r="R4" s="17">
        <f>AVERAGE(O3:O22)</f>
        <v>13166.734422333315</v>
      </c>
      <c r="S4" s="17">
        <f>AVERAGE(G3:G22)</f>
        <v>27545.635853562748</v>
      </c>
      <c r="T4" s="17">
        <f>MEDIAN(O3:O22)</f>
        <v>13290.557321455148</v>
      </c>
      <c r="U4" s="17">
        <f>MEDIAN(G3:G22)</f>
        <v>25903.57421789076</v>
      </c>
      <c r="V4" s="17"/>
      <c r="W4" s="17"/>
      <c r="X4" s="17">
        <f>Z4/SQRT(20)</f>
        <v>277.18821888360998</v>
      </c>
      <c r="Y4" s="17">
        <f>AA4/SQRT(20)</f>
        <v>1679.1432502553944</v>
      </c>
      <c r="Z4" s="17">
        <f>_xlfn.STDEV.P(O3:O22)</f>
        <v>1239.6233999716856</v>
      </c>
      <c r="AA4" s="18">
        <f>_xlfn.STDEV.P(G3:G22)</f>
        <v>7509.3569030620065</v>
      </c>
    </row>
    <row r="5" spans="1:27" ht="15.75" thickBot="1" x14ac:dyDescent="0.3">
      <c r="A5" s="22" t="s">
        <v>1</v>
      </c>
      <c r="B5" s="6">
        <v>50391</v>
      </c>
      <c r="C5" s="26">
        <v>40</v>
      </c>
      <c r="D5" s="6">
        <f>DATA!D5/5</f>
        <v>284.2</v>
      </c>
      <c r="E5" s="6">
        <f t="shared" si="1"/>
        <v>1418.4658691062632</v>
      </c>
      <c r="F5" s="6">
        <f t="shared" si="2"/>
        <v>5.0962702322308226</v>
      </c>
      <c r="G5" s="6">
        <f t="shared" si="3"/>
        <v>34791.764478444587</v>
      </c>
      <c r="H5" s="6">
        <f>DATA!H5/5</f>
        <v>1.4483599999999999</v>
      </c>
      <c r="I5" s="22" t="s">
        <v>0</v>
      </c>
      <c r="J5" s="6">
        <v>50490</v>
      </c>
      <c r="K5" s="26">
        <v>40</v>
      </c>
      <c r="L5" s="6">
        <v>211</v>
      </c>
      <c r="M5" s="6">
        <f t="shared" si="4"/>
        <v>1914.3127962085307</v>
      </c>
      <c r="N5" s="6">
        <f t="shared" si="0"/>
        <v>18.232227488151658</v>
      </c>
      <c r="O5" s="6">
        <f t="shared" si="5"/>
        <v>13124.51260722641</v>
      </c>
      <c r="P5" s="26">
        <v>3.847</v>
      </c>
      <c r="Q5" s="19" t="s">
        <v>24</v>
      </c>
      <c r="R5" s="19">
        <f>AVERAGE(L3:L22)</f>
        <v>225</v>
      </c>
      <c r="S5" s="19">
        <f>AVERAGE(D3:D22)</f>
        <v>284.09999999999997</v>
      </c>
      <c r="T5" s="19"/>
      <c r="U5" s="19"/>
      <c r="V5" s="19"/>
      <c r="W5" s="19"/>
      <c r="X5" s="19"/>
      <c r="Y5" s="19"/>
      <c r="Z5" s="19"/>
      <c r="AA5" s="20"/>
    </row>
    <row r="6" spans="1:27" x14ac:dyDescent="0.25">
      <c r="A6" s="22" t="s">
        <v>1</v>
      </c>
      <c r="B6" s="6">
        <v>50391</v>
      </c>
      <c r="C6" s="26">
        <v>40</v>
      </c>
      <c r="D6" s="6">
        <f>DATA!D6/5</f>
        <v>284.2</v>
      </c>
      <c r="E6" s="6">
        <f t="shared" si="1"/>
        <v>1418.4658691062632</v>
      </c>
      <c r="F6" s="6">
        <f t="shared" si="2"/>
        <v>6.4533427163969037</v>
      </c>
      <c r="G6" s="6">
        <f t="shared" si="3"/>
        <v>27475.40947852828</v>
      </c>
      <c r="H6" s="6">
        <f>DATA!H6/5</f>
        <v>1.8340399999999999</v>
      </c>
      <c r="I6" s="22" t="s">
        <v>0</v>
      </c>
      <c r="J6" s="6">
        <v>50490</v>
      </c>
      <c r="K6" s="26">
        <v>40</v>
      </c>
      <c r="L6" s="6">
        <v>212</v>
      </c>
      <c r="M6" s="6">
        <f t="shared" si="4"/>
        <v>1905.2830188679245</v>
      </c>
      <c r="N6" s="6">
        <f t="shared" si="0"/>
        <v>17.024056603773587</v>
      </c>
      <c r="O6" s="6">
        <f t="shared" si="5"/>
        <v>13989.637305699482</v>
      </c>
      <c r="P6" s="26">
        <v>3.6091000000000002</v>
      </c>
    </row>
    <row r="7" spans="1:27" x14ac:dyDescent="0.25">
      <c r="A7" s="22" t="s">
        <v>1</v>
      </c>
      <c r="B7" s="6">
        <v>50391</v>
      </c>
      <c r="C7" s="26">
        <v>40</v>
      </c>
      <c r="D7" s="6">
        <f>DATA!D7/5</f>
        <v>283.60000000000002</v>
      </c>
      <c r="E7" s="6">
        <f t="shared" si="1"/>
        <v>1421.4668547249646</v>
      </c>
      <c r="F7" s="6">
        <f t="shared" si="2"/>
        <v>9.3126234132581089</v>
      </c>
      <c r="G7" s="6">
        <f t="shared" si="3"/>
        <v>19079.839155490597</v>
      </c>
      <c r="H7" s="6">
        <f>DATA!H7/5</f>
        <v>2.64106</v>
      </c>
      <c r="I7" s="22" t="s">
        <v>0</v>
      </c>
      <c r="J7" s="6">
        <v>50490</v>
      </c>
      <c r="K7" s="26">
        <v>40</v>
      </c>
      <c r="L7" s="6">
        <v>219</v>
      </c>
      <c r="M7" s="6">
        <f t="shared" si="4"/>
        <v>1844.3835616438357</v>
      </c>
      <c r="N7" s="6">
        <f t="shared" si="0"/>
        <v>18.858904109589037</v>
      </c>
      <c r="O7" s="6">
        <f t="shared" si="5"/>
        <v>12224.885595990412</v>
      </c>
      <c r="P7" s="26">
        <v>4.1300999999999997</v>
      </c>
    </row>
    <row r="8" spans="1:27" x14ac:dyDescent="0.25">
      <c r="A8" s="22" t="s">
        <v>1</v>
      </c>
      <c r="B8" s="6">
        <v>50391</v>
      </c>
      <c r="C8" s="26">
        <v>40</v>
      </c>
      <c r="D8" s="6">
        <f>DATA!D8/5</f>
        <v>286</v>
      </c>
      <c r="E8" s="6">
        <f t="shared" si="1"/>
        <v>1409.5384615384614</v>
      </c>
      <c r="F8" s="6">
        <f t="shared" si="2"/>
        <v>4.0036363636363639</v>
      </c>
      <c r="G8" s="6">
        <f t="shared" si="3"/>
        <v>44008.069587088656</v>
      </c>
      <c r="H8" s="6">
        <f>DATA!H8/5</f>
        <v>1.1450400000000001</v>
      </c>
      <c r="I8" s="22" t="s">
        <v>0</v>
      </c>
      <c r="J8" s="6">
        <v>50490</v>
      </c>
      <c r="K8" s="26">
        <v>40</v>
      </c>
      <c r="L8" s="6">
        <v>243</v>
      </c>
      <c r="M8" s="6">
        <f>J8/L8*8</f>
        <v>1662.2222222222222</v>
      </c>
      <c r="N8" s="6">
        <f t="shared" si="0"/>
        <v>16.467489711934157</v>
      </c>
      <c r="O8" s="6">
        <f t="shared" si="5"/>
        <v>12617.453018792483</v>
      </c>
      <c r="P8" s="26">
        <v>4.0015999999999998</v>
      </c>
    </row>
    <row r="9" spans="1:27" x14ac:dyDescent="0.25">
      <c r="A9" s="22" t="s">
        <v>1</v>
      </c>
      <c r="B9" s="6">
        <v>50391</v>
      </c>
      <c r="C9" s="26">
        <v>40</v>
      </c>
      <c r="D9" s="6">
        <f>DATA!D9/5</f>
        <v>282.8</v>
      </c>
      <c r="E9" s="6">
        <f t="shared" si="1"/>
        <v>1425.4879773691655</v>
      </c>
      <c r="F9" s="6">
        <f t="shared" si="2"/>
        <v>5.0230551626591229</v>
      </c>
      <c r="G9" s="6">
        <f t="shared" si="3"/>
        <v>35473.629375158394</v>
      </c>
      <c r="H9" s="6">
        <f>DATA!H9/5</f>
        <v>1.42052</v>
      </c>
      <c r="I9" s="22" t="s">
        <v>0</v>
      </c>
      <c r="J9" s="6">
        <v>50490</v>
      </c>
      <c r="K9" s="26">
        <v>40</v>
      </c>
      <c r="L9" s="6">
        <v>292</v>
      </c>
      <c r="M9" s="6">
        <f t="shared" si="4"/>
        <v>1383.2876712328766</v>
      </c>
      <c r="N9" s="6">
        <f t="shared" si="0"/>
        <v>17.732534246575344</v>
      </c>
      <c r="O9" s="6">
        <f t="shared" si="5"/>
        <v>9751.057378473899</v>
      </c>
      <c r="P9" s="26">
        <v>5.1779000000000002</v>
      </c>
    </row>
    <row r="10" spans="1:27" x14ac:dyDescent="0.25">
      <c r="A10" s="22" t="s">
        <v>1</v>
      </c>
      <c r="B10" s="6">
        <v>50391</v>
      </c>
      <c r="C10" s="26">
        <v>40</v>
      </c>
      <c r="D10" s="6">
        <f>DATA!D10/5</f>
        <v>281</v>
      </c>
      <c r="E10" s="6">
        <f t="shared" si="1"/>
        <v>1434.6192170818506</v>
      </c>
      <c r="F10" s="6">
        <f t="shared" si="2"/>
        <v>7.6646975088967979</v>
      </c>
      <c r="G10" s="6">
        <f t="shared" si="3"/>
        <v>23396.540036586834</v>
      </c>
      <c r="H10" s="6">
        <f>DATA!H10/5</f>
        <v>2.1537800000000002</v>
      </c>
      <c r="I10" s="22" t="s">
        <v>0</v>
      </c>
      <c r="J10" s="6">
        <v>50490</v>
      </c>
      <c r="K10" s="26">
        <v>40</v>
      </c>
      <c r="L10" s="6">
        <v>212</v>
      </c>
      <c r="M10" s="6">
        <f t="shared" si="4"/>
        <v>1905.2830188679245</v>
      </c>
      <c r="N10" s="6">
        <f t="shared" si="0"/>
        <v>15.359433962264152</v>
      </c>
      <c r="O10" s="6">
        <f t="shared" si="5"/>
        <v>15505.80431177446</v>
      </c>
      <c r="P10" s="26">
        <v>3.2562000000000002</v>
      </c>
    </row>
    <row r="11" spans="1:27" x14ac:dyDescent="0.25">
      <c r="A11" s="22" t="s">
        <v>1</v>
      </c>
      <c r="B11" s="6">
        <v>50391</v>
      </c>
      <c r="C11" s="26">
        <v>40</v>
      </c>
      <c r="D11" s="6">
        <f>DATA!D11/5</f>
        <v>284.39999999999998</v>
      </c>
      <c r="E11" s="6">
        <f t="shared" si="1"/>
        <v>1417.4683544303798</v>
      </c>
      <c r="F11" s="6">
        <f t="shared" si="2"/>
        <v>6.8399437412095647</v>
      </c>
      <c r="G11" s="6">
        <f t="shared" si="3"/>
        <v>25904.240006580032</v>
      </c>
      <c r="H11" s="6">
        <f>DATA!H11/5</f>
        <v>1.9452799999999999</v>
      </c>
      <c r="I11" s="22" t="s">
        <v>0</v>
      </c>
      <c r="J11" s="6">
        <v>50490</v>
      </c>
      <c r="K11" s="26">
        <v>40</v>
      </c>
      <c r="L11" s="6">
        <v>214</v>
      </c>
      <c r="M11" s="6">
        <f t="shared" si="4"/>
        <v>1887.4766355140187</v>
      </c>
      <c r="N11" s="6">
        <f t="shared" si="0"/>
        <v>18.005607476635515</v>
      </c>
      <c r="O11" s="6">
        <f t="shared" si="5"/>
        <v>13103.394581127373</v>
      </c>
      <c r="P11" s="26">
        <v>3.8532000000000002</v>
      </c>
    </row>
    <row r="12" spans="1:27" x14ac:dyDescent="0.25">
      <c r="A12" s="22" t="s">
        <v>1</v>
      </c>
      <c r="B12" s="6">
        <v>50391</v>
      </c>
      <c r="C12" s="26">
        <v>40</v>
      </c>
      <c r="D12" s="6">
        <f>DATA!D12/5</f>
        <v>282.8</v>
      </c>
      <c r="E12" s="6">
        <f t="shared" si="1"/>
        <v>1425.4879773691655</v>
      </c>
      <c r="F12" s="6">
        <f t="shared" si="2"/>
        <v>8.0042432814710036</v>
      </c>
      <c r="G12" s="6">
        <f t="shared" si="3"/>
        <v>22261.441950874716</v>
      </c>
      <c r="H12" s="6">
        <f>DATA!H12/5</f>
        <v>2.2635999999999998</v>
      </c>
      <c r="I12" s="22" t="s">
        <v>0</v>
      </c>
      <c r="J12" s="6">
        <v>50490</v>
      </c>
      <c r="K12" s="26">
        <v>40</v>
      </c>
      <c r="L12" s="6">
        <v>211</v>
      </c>
      <c r="M12" s="6">
        <f t="shared" si="4"/>
        <v>1914.3127962085307</v>
      </c>
      <c r="N12" s="6">
        <f t="shared" si="0"/>
        <v>16.527962085308054</v>
      </c>
      <c r="O12" s="6">
        <f t="shared" si="5"/>
        <v>14477.834489877845</v>
      </c>
      <c r="P12" s="26">
        <v>3.4874000000000001</v>
      </c>
    </row>
    <row r="13" spans="1:27" x14ac:dyDescent="0.25">
      <c r="A13" s="22" t="s">
        <v>1</v>
      </c>
      <c r="B13" s="6">
        <v>50391</v>
      </c>
      <c r="C13" s="26">
        <v>40</v>
      </c>
      <c r="D13" s="6">
        <f>DATA!D13/5</f>
        <v>284.2</v>
      </c>
      <c r="E13" s="6">
        <f t="shared" si="1"/>
        <v>1418.4658691062632</v>
      </c>
      <c r="F13" s="6">
        <f t="shared" si="2"/>
        <v>7.3978184377199154</v>
      </c>
      <c r="G13" s="6">
        <f t="shared" si="3"/>
        <v>23967.637909877005</v>
      </c>
      <c r="H13" s="6">
        <f>DATA!H13/5</f>
        <v>2.1024599999999998</v>
      </c>
      <c r="I13" s="22" t="s">
        <v>0</v>
      </c>
      <c r="J13" s="6">
        <v>50490</v>
      </c>
      <c r="K13" s="26">
        <v>40</v>
      </c>
      <c r="L13" s="6">
        <v>212</v>
      </c>
      <c r="M13" s="6">
        <f t="shared" si="4"/>
        <v>1905.2830188679245</v>
      </c>
      <c r="N13" s="6">
        <f t="shared" si="0"/>
        <v>16.689622641509434</v>
      </c>
      <c r="O13" s="6">
        <f t="shared" si="5"/>
        <v>14269.967780227234</v>
      </c>
      <c r="P13" s="26">
        <v>3.5381999999999998</v>
      </c>
    </row>
    <row r="14" spans="1:27" x14ac:dyDescent="0.25">
      <c r="A14" s="22" t="s">
        <v>1</v>
      </c>
      <c r="B14" s="6">
        <v>50391</v>
      </c>
      <c r="C14" s="26">
        <v>40</v>
      </c>
      <c r="D14" s="6">
        <f>DATA!D14/5</f>
        <v>285.60000000000002</v>
      </c>
      <c r="E14" s="6">
        <f t="shared" si="1"/>
        <v>1411.5126050420167</v>
      </c>
      <c r="F14" s="6">
        <f t="shared" si="2"/>
        <v>4.5511204481792715</v>
      </c>
      <c r="G14" s="6">
        <f t="shared" si="3"/>
        <v>38768.272041852601</v>
      </c>
      <c r="H14" s="6">
        <f>DATA!H14/5</f>
        <v>1.2997999999999998</v>
      </c>
      <c r="I14" s="22" t="s">
        <v>0</v>
      </c>
      <c r="J14" s="6">
        <v>50490</v>
      </c>
      <c r="K14" s="26">
        <v>40</v>
      </c>
      <c r="L14" s="6">
        <v>223</v>
      </c>
      <c r="M14" s="6">
        <f t="shared" si="4"/>
        <v>1811.3004484304934</v>
      </c>
      <c r="N14" s="6">
        <f t="shared" si="0"/>
        <v>17.808520179372195</v>
      </c>
      <c r="O14" s="6">
        <f t="shared" si="5"/>
        <v>12713.72094780047</v>
      </c>
      <c r="P14" s="26">
        <v>3.9712999999999998</v>
      </c>
    </row>
    <row r="15" spans="1:27" x14ac:dyDescent="0.25">
      <c r="A15" s="22" t="s">
        <v>1</v>
      </c>
      <c r="B15" s="6">
        <v>50391</v>
      </c>
      <c r="C15" s="26">
        <v>40</v>
      </c>
      <c r="D15" s="6">
        <f>DATA!D15/5</f>
        <v>284.2</v>
      </c>
      <c r="E15" s="6">
        <f t="shared" si="1"/>
        <v>1418.4658691062632</v>
      </c>
      <c r="F15" s="6">
        <f t="shared" si="2"/>
        <v>9.4142857142857146</v>
      </c>
      <c r="G15" s="6">
        <f t="shared" si="3"/>
        <v>18833.955014688621</v>
      </c>
      <c r="H15" s="6">
        <f>DATA!H15/5</f>
        <v>2.6755400000000003</v>
      </c>
      <c r="I15" s="22" t="s">
        <v>0</v>
      </c>
      <c r="J15" s="6">
        <v>50490</v>
      </c>
      <c r="K15" s="26">
        <v>40</v>
      </c>
      <c r="L15" s="6">
        <v>213</v>
      </c>
      <c r="M15" s="6">
        <f t="shared" si="4"/>
        <v>1896.338028169014</v>
      </c>
      <c r="N15" s="6">
        <f t="shared" si="0"/>
        <v>17.059624413145542</v>
      </c>
      <c r="O15" s="6">
        <f t="shared" si="5"/>
        <v>13894.92803478548</v>
      </c>
      <c r="P15" s="26">
        <v>3.6337000000000002</v>
      </c>
    </row>
    <row r="16" spans="1:27" x14ac:dyDescent="0.25">
      <c r="A16" s="22" t="s">
        <v>1</v>
      </c>
      <c r="B16" s="6">
        <v>50391</v>
      </c>
      <c r="C16" s="26">
        <v>40</v>
      </c>
      <c r="D16" s="6">
        <f>DATA!D16/5</f>
        <v>283.2</v>
      </c>
      <c r="E16" s="6">
        <f t="shared" si="1"/>
        <v>1423.4745762711866</v>
      </c>
      <c r="F16" s="6">
        <f t="shared" si="2"/>
        <v>7.4135593220338984</v>
      </c>
      <c r="G16" s="6">
        <f t="shared" si="3"/>
        <v>24001.200274348423</v>
      </c>
      <c r="H16" s="6">
        <f>DATA!H16/5</f>
        <v>2.0995200000000001</v>
      </c>
      <c r="I16" s="22" t="s">
        <v>0</v>
      </c>
      <c r="J16" s="6">
        <v>50490</v>
      </c>
      <c r="K16" s="26">
        <v>40</v>
      </c>
      <c r="L16" s="6">
        <v>207</v>
      </c>
      <c r="M16" s="6">
        <f t="shared" si="4"/>
        <v>1951.304347826087</v>
      </c>
      <c r="N16" s="6">
        <f t="shared" si="0"/>
        <v>18.024637681159419</v>
      </c>
      <c r="O16" s="6">
        <f t="shared" si="5"/>
        <v>13532.202299589933</v>
      </c>
      <c r="P16" s="26">
        <v>3.7311000000000001</v>
      </c>
    </row>
    <row r="17" spans="1:27" x14ac:dyDescent="0.25">
      <c r="A17" s="22" t="s">
        <v>1</v>
      </c>
      <c r="B17" s="6">
        <v>50391</v>
      </c>
      <c r="C17" s="26">
        <v>40</v>
      </c>
      <c r="D17" s="6">
        <f>DATA!D17/5</f>
        <v>284</v>
      </c>
      <c r="E17" s="6">
        <f t="shared" si="1"/>
        <v>1419.4647887323943</v>
      </c>
      <c r="F17" s="6">
        <f t="shared" si="2"/>
        <v>5.8569014084507049</v>
      </c>
      <c r="G17" s="6">
        <f t="shared" si="3"/>
        <v>30294.704694113116</v>
      </c>
      <c r="H17" s="6">
        <f>DATA!H17/5</f>
        <v>1.6633600000000002</v>
      </c>
      <c r="I17" s="22" t="s">
        <v>0</v>
      </c>
      <c r="J17" s="6">
        <v>50490</v>
      </c>
      <c r="K17" s="26">
        <v>40</v>
      </c>
      <c r="L17" s="6">
        <v>210</v>
      </c>
      <c r="M17" s="6">
        <f t="shared" si="4"/>
        <v>1923.4285714285713</v>
      </c>
      <c r="N17" s="6">
        <f t="shared" si="0"/>
        <v>17.992380952380952</v>
      </c>
      <c r="O17" s="6">
        <f t="shared" si="5"/>
        <v>13362.799068388736</v>
      </c>
      <c r="P17" s="26">
        <v>3.7784</v>
      </c>
    </row>
    <row r="18" spans="1:27" x14ac:dyDescent="0.25">
      <c r="A18" s="22" t="s">
        <v>1</v>
      </c>
      <c r="B18" s="6">
        <v>50391</v>
      </c>
      <c r="C18" s="26">
        <v>40</v>
      </c>
      <c r="D18" s="6">
        <f>DATA!D18/5</f>
        <v>284.39999999999998</v>
      </c>
      <c r="E18" s="6">
        <f t="shared" si="1"/>
        <v>1417.4683544303798</v>
      </c>
      <c r="F18" s="6">
        <f t="shared" si="2"/>
        <v>5.6325597749648386</v>
      </c>
      <c r="G18" s="6">
        <f t="shared" si="3"/>
        <v>31457.019789000566</v>
      </c>
      <c r="H18" s="6">
        <f>DATA!H18/5</f>
        <v>1.6018999999999999</v>
      </c>
      <c r="I18" s="22" t="s">
        <v>0</v>
      </c>
      <c r="J18" s="6">
        <v>50490</v>
      </c>
      <c r="K18" s="26">
        <v>40</v>
      </c>
      <c r="L18" s="6">
        <v>240</v>
      </c>
      <c r="M18" s="6">
        <f t="shared" si="4"/>
        <v>1683</v>
      </c>
      <c r="N18" s="6">
        <f t="shared" si="0"/>
        <v>16.33625</v>
      </c>
      <c r="O18" s="6">
        <f t="shared" si="5"/>
        <v>12877.802433238961</v>
      </c>
      <c r="P18" s="26">
        <v>3.9207000000000001</v>
      </c>
    </row>
    <row r="19" spans="1:27" x14ac:dyDescent="0.25">
      <c r="A19" s="22" t="s">
        <v>1</v>
      </c>
      <c r="B19" s="6">
        <v>50391</v>
      </c>
      <c r="C19" s="26">
        <v>40</v>
      </c>
      <c r="D19" s="6">
        <f>DATA!D19/5</f>
        <v>284</v>
      </c>
      <c r="E19" s="6">
        <f t="shared" si="1"/>
        <v>1419.4647887323943</v>
      </c>
      <c r="F19" s="6">
        <f t="shared" si="2"/>
        <v>4.7692957746478886</v>
      </c>
      <c r="G19" s="6">
        <f t="shared" si="3"/>
        <v>37203.20713484141</v>
      </c>
      <c r="H19" s="6">
        <f>DATA!H19/5</f>
        <v>1.3544800000000001</v>
      </c>
      <c r="I19" s="22" t="s">
        <v>0</v>
      </c>
      <c r="J19" s="6">
        <v>50490</v>
      </c>
      <c r="K19" s="26">
        <v>40</v>
      </c>
      <c r="L19" s="6">
        <v>294</v>
      </c>
      <c r="M19" s="6">
        <f t="shared" si="4"/>
        <v>1373.8775510204082</v>
      </c>
      <c r="N19" s="6">
        <f t="shared" si="0"/>
        <v>16.329931972789115</v>
      </c>
      <c r="O19" s="6">
        <f t="shared" si="5"/>
        <v>10516.559050197875</v>
      </c>
      <c r="P19" s="26">
        <v>4.8010000000000002</v>
      </c>
    </row>
    <row r="20" spans="1:27" x14ac:dyDescent="0.25">
      <c r="A20" s="22" t="s">
        <v>1</v>
      </c>
      <c r="B20" s="6">
        <v>50391</v>
      </c>
      <c r="C20" s="26">
        <v>40</v>
      </c>
      <c r="D20" s="6">
        <f>DATA!D20/5</f>
        <v>284.2</v>
      </c>
      <c r="E20" s="6">
        <f t="shared" si="1"/>
        <v>1418.4658691062632</v>
      </c>
      <c r="F20" s="6">
        <f t="shared" si="2"/>
        <v>6.8451090781140049</v>
      </c>
      <c r="G20" s="6">
        <f t="shared" si="3"/>
        <v>25902.908429201492</v>
      </c>
      <c r="H20" s="6">
        <f>DATA!H20/5</f>
        <v>1.9453800000000001</v>
      </c>
      <c r="I20" s="22" t="s">
        <v>0</v>
      </c>
      <c r="J20" s="6">
        <v>50490</v>
      </c>
      <c r="K20" s="26">
        <v>40</v>
      </c>
      <c r="L20" s="6">
        <v>221</v>
      </c>
      <c r="M20" s="6">
        <f t="shared" si="4"/>
        <v>1827.6923076923076</v>
      </c>
      <c r="N20" s="6">
        <f t="shared" si="0"/>
        <v>16.855203619909503</v>
      </c>
      <c r="O20" s="6">
        <f t="shared" si="5"/>
        <v>13554.362416107382</v>
      </c>
      <c r="P20" s="26">
        <v>3.7250000000000001</v>
      </c>
    </row>
    <row r="21" spans="1:27" x14ac:dyDescent="0.25">
      <c r="A21" s="22" t="s">
        <v>1</v>
      </c>
      <c r="B21" s="6">
        <v>50391</v>
      </c>
      <c r="C21" s="26">
        <v>40</v>
      </c>
      <c r="D21" s="6">
        <f>DATA!D21/5</f>
        <v>285.60000000000002</v>
      </c>
      <c r="E21" s="6">
        <f t="shared" si="1"/>
        <v>1411.5126050420167</v>
      </c>
      <c r="F21" s="6">
        <f t="shared" si="2"/>
        <v>10.5093837535014</v>
      </c>
      <c r="G21" s="6">
        <f t="shared" si="3"/>
        <v>16788.717566000774</v>
      </c>
      <c r="H21" s="6">
        <f>DATA!H21/5</f>
        <v>3.0014799999999999</v>
      </c>
      <c r="I21" s="22" t="s">
        <v>0</v>
      </c>
      <c r="J21" s="6">
        <v>50490</v>
      </c>
      <c r="K21" s="26">
        <v>40</v>
      </c>
      <c r="L21" s="6">
        <v>216</v>
      </c>
      <c r="M21" s="6">
        <f t="shared" si="4"/>
        <v>1870</v>
      </c>
      <c r="N21" s="6">
        <f t="shared" si="0"/>
        <v>17.098148148148148</v>
      </c>
      <c r="O21" s="6">
        <f t="shared" si="5"/>
        <v>13671.07115780353</v>
      </c>
      <c r="P21" s="26">
        <v>3.6932</v>
      </c>
    </row>
    <row r="22" spans="1:27" ht="15.75" thickBot="1" x14ac:dyDescent="0.3">
      <c r="A22" s="22" t="s">
        <v>1</v>
      </c>
      <c r="B22" s="6">
        <v>50391</v>
      </c>
      <c r="C22" s="26">
        <v>40</v>
      </c>
      <c r="D22" s="6">
        <f>DATA!D22/5</f>
        <v>287.39999999999998</v>
      </c>
      <c r="E22" s="6">
        <f t="shared" si="1"/>
        <v>1402.6722338204595</v>
      </c>
      <c r="F22" s="6">
        <f t="shared" si="2"/>
        <v>11.169728601252611</v>
      </c>
      <c r="G22" s="6">
        <f t="shared" si="3"/>
        <v>15697.25062146048</v>
      </c>
      <c r="H22" s="6">
        <f>DATA!H22/5</f>
        <v>3.2101799999999998</v>
      </c>
      <c r="I22" s="22" t="s">
        <v>0</v>
      </c>
      <c r="J22" s="6">
        <v>50490</v>
      </c>
      <c r="K22" s="26">
        <v>40</v>
      </c>
      <c r="L22" s="6">
        <v>214</v>
      </c>
      <c r="M22" s="6">
        <f t="shared" si="4"/>
        <v>1887.4766355140187</v>
      </c>
      <c r="N22" s="6">
        <f t="shared" si="0"/>
        <v>17.849065420560748</v>
      </c>
      <c r="O22" s="6">
        <f t="shared" si="5"/>
        <v>13218.315574521559</v>
      </c>
      <c r="P22" s="26">
        <v>3.8197000000000001</v>
      </c>
    </row>
    <row r="23" spans="1:27" ht="15.75" thickBot="1" x14ac:dyDescent="0.3">
      <c r="A23" s="27" t="s">
        <v>1</v>
      </c>
      <c r="B23" s="10">
        <v>50391</v>
      </c>
      <c r="C23" s="28">
        <v>20</v>
      </c>
      <c r="D23" s="10">
        <f>DATA!D23/5</f>
        <v>283.39999999999998</v>
      </c>
      <c r="E23" s="10">
        <f t="shared" si="1"/>
        <v>1422.4700070571632</v>
      </c>
      <c r="F23" s="10">
        <f t="shared" si="2"/>
        <v>8.3017642907551181</v>
      </c>
      <c r="G23" s="10">
        <f t="shared" si="3"/>
        <v>21418.188309701112</v>
      </c>
      <c r="H23" s="10">
        <f>DATA!H23/5</f>
        <v>2.3527200000000001</v>
      </c>
      <c r="I23" s="27" t="s">
        <v>0</v>
      </c>
      <c r="J23" s="10">
        <v>50490</v>
      </c>
      <c r="K23" s="28">
        <v>20</v>
      </c>
      <c r="L23" s="10">
        <v>211</v>
      </c>
      <c r="M23" s="10">
        <f t="shared" si="4"/>
        <v>1914.3127962085307</v>
      </c>
      <c r="N23" s="10">
        <f t="shared" si="0"/>
        <v>21.8</v>
      </c>
      <c r="O23" s="10">
        <f t="shared" si="5"/>
        <v>10976.56419844341</v>
      </c>
      <c r="P23" s="28">
        <v>4.5998000000000001</v>
      </c>
      <c r="Q23" s="25"/>
      <c r="R23" s="93" t="s">
        <v>18</v>
      </c>
      <c r="S23" s="93"/>
      <c r="T23" s="25"/>
      <c r="U23" s="25"/>
      <c r="V23" s="25"/>
      <c r="W23" s="25"/>
      <c r="X23" s="94" t="s">
        <v>17</v>
      </c>
      <c r="Y23" s="94"/>
      <c r="Z23" s="94" t="s">
        <v>10</v>
      </c>
      <c r="AA23" s="95"/>
    </row>
    <row r="24" spans="1:27" x14ac:dyDescent="0.25">
      <c r="A24" s="27" t="s">
        <v>1</v>
      </c>
      <c r="B24" s="10">
        <v>50391</v>
      </c>
      <c r="C24" s="28">
        <v>20</v>
      </c>
      <c r="D24" s="10">
        <f>DATA!D24/5</f>
        <v>287.2</v>
      </c>
      <c r="E24" s="10">
        <f t="shared" si="1"/>
        <v>1403.6490250696379</v>
      </c>
      <c r="F24" s="10">
        <f t="shared" si="2"/>
        <v>9.6816852367688035</v>
      </c>
      <c r="G24" s="10">
        <f t="shared" si="3"/>
        <v>18122.478044149062</v>
      </c>
      <c r="H24" s="10">
        <f>DATA!H24/5</f>
        <v>2.7805800000000001</v>
      </c>
      <c r="I24" s="27" t="s">
        <v>0</v>
      </c>
      <c r="J24" s="10">
        <v>50490</v>
      </c>
      <c r="K24" s="28">
        <v>20</v>
      </c>
      <c r="L24" s="10">
        <v>272</v>
      </c>
      <c r="M24" s="10">
        <f t="shared" si="4"/>
        <v>1485</v>
      </c>
      <c r="N24" s="10">
        <f t="shared" si="0"/>
        <v>15.656985294117648</v>
      </c>
      <c r="O24" s="10">
        <f t="shared" si="5"/>
        <v>11855.730622020805</v>
      </c>
      <c r="P24" s="28">
        <v>4.2587000000000002</v>
      </c>
      <c r="Q24" s="15"/>
      <c r="R24" s="11" t="s">
        <v>0</v>
      </c>
      <c r="S24" s="11" t="s">
        <v>1</v>
      </c>
      <c r="T24" s="15"/>
      <c r="U24" s="15"/>
      <c r="V24" s="15"/>
      <c r="W24" s="15"/>
      <c r="X24" s="11" t="s">
        <v>0</v>
      </c>
      <c r="Y24" s="11" t="s">
        <v>1</v>
      </c>
      <c r="Z24" s="11" t="s">
        <v>0</v>
      </c>
      <c r="AA24" s="16" t="s">
        <v>1</v>
      </c>
    </row>
    <row r="25" spans="1:27" x14ac:dyDescent="0.25">
      <c r="A25" s="27" t="s">
        <v>1</v>
      </c>
      <c r="B25" s="10">
        <v>50391</v>
      </c>
      <c r="C25" s="28">
        <v>20</v>
      </c>
      <c r="D25" s="10">
        <f>DATA!D25/5</f>
        <v>286.8</v>
      </c>
      <c r="E25" s="10">
        <f t="shared" si="1"/>
        <v>1405.6066945606694</v>
      </c>
      <c r="F25" s="10">
        <f t="shared" si="2"/>
        <v>6.4902370990237106</v>
      </c>
      <c r="G25" s="10">
        <f t="shared" si="3"/>
        <v>27071.559041581604</v>
      </c>
      <c r="H25" s="10">
        <f>DATA!H25/5</f>
        <v>1.8614000000000002</v>
      </c>
      <c r="I25" s="27" t="s">
        <v>0</v>
      </c>
      <c r="J25" s="10">
        <v>50490</v>
      </c>
      <c r="K25" s="28">
        <v>20</v>
      </c>
      <c r="L25" s="10">
        <v>223</v>
      </c>
      <c r="M25" s="10">
        <f t="shared" si="4"/>
        <v>1811.3004484304934</v>
      </c>
      <c r="N25" s="10">
        <f t="shared" si="0"/>
        <v>18.049775784753365</v>
      </c>
      <c r="O25" s="10">
        <f t="shared" si="5"/>
        <v>12543.787731981814</v>
      </c>
      <c r="P25" s="28">
        <v>4.0251000000000001</v>
      </c>
      <c r="Q25" s="17" t="s">
        <v>19</v>
      </c>
      <c r="R25" s="17">
        <f>AVERAGE(M25:M44)</f>
        <v>1640.1016459070684</v>
      </c>
      <c r="S25" s="17">
        <f>AVERAGE(E25:E44)</f>
        <v>1408.1000883371648</v>
      </c>
      <c r="T25" s="17"/>
      <c r="U25" s="17"/>
      <c r="V25" s="17"/>
      <c r="W25" s="17"/>
      <c r="X25" s="17">
        <f>Z25/SQRT(20)</f>
        <v>56.134724343230893</v>
      </c>
      <c r="Y25" s="17">
        <f>AA25/SQRT(20)</f>
        <v>4.0204849373968345</v>
      </c>
      <c r="Z25" s="17">
        <f>_xlfn.STDEV.P(M25:M44)</f>
        <v>251.04211905935304</v>
      </c>
      <c r="AA25" s="18">
        <f>_xlfn.STDEV.P(E25:E44)</f>
        <v>17.980155245066616</v>
      </c>
    </row>
    <row r="26" spans="1:27" x14ac:dyDescent="0.25">
      <c r="A26" s="27" t="s">
        <v>1</v>
      </c>
      <c r="B26" s="10">
        <v>50391</v>
      </c>
      <c r="C26" s="28">
        <v>20</v>
      </c>
      <c r="D26" s="10">
        <f>DATA!D26/5</f>
        <v>281.2</v>
      </c>
      <c r="E26" s="10">
        <f t="shared" si="1"/>
        <v>1433.5988620199148</v>
      </c>
      <c r="F26" s="10">
        <f t="shared" si="2"/>
        <v>6.2524182076813659</v>
      </c>
      <c r="G26" s="10">
        <f t="shared" si="3"/>
        <v>28660.887963689722</v>
      </c>
      <c r="H26" s="10">
        <f>DATA!H26/5</f>
        <v>1.7581800000000001</v>
      </c>
      <c r="I26" s="27" t="s">
        <v>0</v>
      </c>
      <c r="J26" s="10">
        <v>50490</v>
      </c>
      <c r="K26" s="28">
        <v>20</v>
      </c>
      <c r="L26" s="10">
        <v>238</v>
      </c>
      <c r="M26" s="10">
        <f t="shared" si="4"/>
        <v>1697.1428571428571</v>
      </c>
      <c r="N26" s="10">
        <f t="shared" si="0"/>
        <v>17.003361344537815</v>
      </c>
      <c r="O26" s="10">
        <f t="shared" si="5"/>
        <v>12476.524661460908</v>
      </c>
      <c r="P26" s="28">
        <v>4.0468000000000002</v>
      </c>
      <c r="Q26" s="17" t="s">
        <v>20</v>
      </c>
      <c r="R26" s="17">
        <f>AVERAGE(O25:O44)</f>
        <v>11737.935032112466</v>
      </c>
      <c r="S26" s="17">
        <f>AVERAGE(G25:G44)</f>
        <v>27415.668083079661</v>
      </c>
      <c r="T26" s="17"/>
      <c r="U26" s="17"/>
      <c r="V26" s="17"/>
      <c r="W26" s="17"/>
      <c r="X26" s="17">
        <f>Z26/SQRT(20)</f>
        <v>354.77809060065647</v>
      </c>
      <c r="Y26" s="17">
        <f>AA26/SQRT(20)</f>
        <v>1430.8506699534103</v>
      </c>
      <c r="Z26" s="17">
        <f>_xlfn.STDEV.P(O25:O44)</f>
        <v>1586.6158550212942</v>
      </c>
      <c r="AA26" s="18">
        <f>_xlfn.STDEV.P(G25:G44)</f>
        <v>6398.958727333883</v>
      </c>
    </row>
    <row r="27" spans="1:27" ht="15.75" thickBot="1" x14ac:dyDescent="0.3">
      <c r="A27" s="27" t="s">
        <v>1</v>
      </c>
      <c r="B27" s="10">
        <v>50391</v>
      </c>
      <c r="C27" s="28">
        <v>20</v>
      </c>
      <c r="D27" s="10">
        <f>DATA!D27/5</f>
        <v>289.8</v>
      </c>
      <c r="E27" s="10">
        <f t="shared" si="1"/>
        <v>1391.0559006211179</v>
      </c>
      <c r="F27" s="10">
        <f t="shared" si="2"/>
        <v>6.0668737060041407</v>
      </c>
      <c r="G27" s="10">
        <f t="shared" si="3"/>
        <v>28660.887963689722</v>
      </c>
      <c r="H27" s="10">
        <f>DATA!H27/5</f>
        <v>1.7581800000000001</v>
      </c>
      <c r="I27" s="27" t="s">
        <v>0</v>
      </c>
      <c r="J27" s="10">
        <v>50490</v>
      </c>
      <c r="K27" s="28">
        <v>20</v>
      </c>
      <c r="L27" s="10">
        <v>228</v>
      </c>
      <c r="M27" s="10">
        <f t="shared" si="4"/>
        <v>1771.578947368421</v>
      </c>
      <c r="N27" s="10">
        <f t="shared" si="0"/>
        <v>17.175877192982455</v>
      </c>
      <c r="O27" s="10">
        <f t="shared" si="5"/>
        <v>12892.929189755114</v>
      </c>
      <c r="P27" s="28">
        <v>3.9161000000000001</v>
      </c>
      <c r="Q27" s="19" t="s">
        <v>24</v>
      </c>
      <c r="R27" s="19">
        <f>AVERAGE(L25:L44)</f>
        <v>255.35</v>
      </c>
      <c r="S27" s="19">
        <f>AVERAGE(D25:D44)</f>
        <v>286.34000000000003</v>
      </c>
      <c r="T27" s="19"/>
      <c r="U27" s="19"/>
      <c r="V27" s="19"/>
      <c r="W27" s="19"/>
      <c r="X27" s="19"/>
      <c r="Y27" s="19"/>
      <c r="Z27" s="19"/>
      <c r="AA27" s="20"/>
    </row>
    <row r="28" spans="1:27" x14ac:dyDescent="0.25">
      <c r="A28" s="27" t="s">
        <v>1</v>
      </c>
      <c r="B28" s="10">
        <v>50391</v>
      </c>
      <c r="C28" s="28">
        <v>20</v>
      </c>
      <c r="D28" s="10">
        <f>DATA!D28/5</f>
        <v>285.2</v>
      </c>
      <c r="E28" s="10">
        <f t="shared" si="1"/>
        <v>1413.4922861150071</v>
      </c>
      <c r="F28" s="10">
        <f t="shared" si="2"/>
        <v>5.6565918653576439</v>
      </c>
      <c r="G28" s="10">
        <f t="shared" si="3"/>
        <v>31235.510705032048</v>
      </c>
      <c r="H28" s="10">
        <f>DATA!H28/5</f>
        <v>1.6132599999999999</v>
      </c>
      <c r="I28" s="27" t="s">
        <v>0</v>
      </c>
      <c r="J28" s="10">
        <v>50490</v>
      </c>
      <c r="K28" s="28">
        <v>20</v>
      </c>
      <c r="L28" s="10">
        <v>228</v>
      </c>
      <c r="M28" s="10">
        <f t="shared" si="4"/>
        <v>1771.578947368421</v>
      </c>
      <c r="N28" s="10">
        <f t="shared" si="0"/>
        <v>18.610526315789475</v>
      </c>
      <c r="O28" s="10">
        <f t="shared" si="5"/>
        <v>11899.038461538463</v>
      </c>
      <c r="P28" s="28">
        <v>4.2431999999999999</v>
      </c>
    </row>
    <row r="29" spans="1:27" x14ac:dyDescent="0.25">
      <c r="A29" s="27" t="s">
        <v>1</v>
      </c>
      <c r="B29" s="10">
        <v>50391</v>
      </c>
      <c r="C29" s="28">
        <v>20</v>
      </c>
      <c r="D29" s="10">
        <f>DATA!D29/5</f>
        <v>299</v>
      </c>
      <c r="E29" s="10">
        <f t="shared" si="1"/>
        <v>1348.2541806020067</v>
      </c>
      <c r="F29" s="10">
        <f t="shared" si="2"/>
        <v>6.2826755852842808</v>
      </c>
      <c r="G29" s="10">
        <f t="shared" si="3"/>
        <v>26824.840832144455</v>
      </c>
      <c r="H29" s="10">
        <f>DATA!H29/5</f>
        <v>1.87852</v>
      </c>
      <c r="I29" s="27" t="s">
        <v>0</v>
      </c>
      <c r="J29" s="10">
        <v>50490</v>
      </c>
      <c r="K29" s="28">
        <v>20</v>
      </c>
      <c r="L29" s="10">
        <v>218</v>
      </c>
      <c r="M29" s="10">
        <f t="shared" si="4"/>
        <v>1852.8440366972477</v>
      </c>
      <c r="N29" s="10">
        <f t="shared" si="0"/>
        <v>20.436238532110092</v>
      </c>
      <c r="O29" s="10">
        <f t="shared" si="5"/>
        <v>11333.078943233599</v>
      </c>
      <c r="P29" s="28">
        <v>4.4550999999999998</v>
      </c>
    </row>
    <row r="30" spans="1:27" x14ac:dyDescent="0.25">
      <c r="A30" s="27" t="s">
        <v>1</v>
      </c>
      <c r="B30" s="10">
        <v>50391</v>
      </c>
      <c r="C30" s="28">
        <v>20</v>
      </c>
      <c r="D30" s="10">
        <f>DATA!D30/5</f>
        <v>283.39999999999998</v>
      </c>
      <c r="E30" s="10">
        <f t="shared" si="1"/>
        <v>1422.4700070571632</v>
      </c>
      <c r="F30" s="10">
        <f t="shared" si="2"/>
        <v>7.1625970359915314</v>
      </c>
      <c r="G30" s="10">
        <f t="shared" si="3"/>
        <v>24824.620174591604</v>
      </c>
      <c r="H30" s="10">
        <f>DATA!H30/5</f>
        <v>2.0298799999999999</v>
      </c>
      <c r="I30" s="27" t="s">
        <v>0</v>
      </c>
      <c r="J30" s="10">
        <v>50490</v>
      </c>
      <c r="K30" s="28">
        <v>20</v>
      </c>
      <c r="L30" s="10">
        <v>224</v>
      </c>
      <c r="M30" s="10">
        <f t="shared" si="4"/>
        <v>1803.2142857142858</v>
      </c>
      <c r="N30" s="10">
        <f t="shared" si="0"/>
        <v>15.325892857142856</v>
      </c>
      <c r="O30" s="10">
        <f t="shared" si="5"/>
        <v>14707.253131371979</v>
      </c>
      <c r="P30" s="28">
        <v>3.4329999999999998</v>
      </c>
    </row>
    <row r="31" spans="1:27" x14ac:dyDescent="0.25">
      <c r="A31" s="27" t="s">
        <v>1</v>
      </c>
      <c r="B31" s="10">
        <v>50391</v>
      </c>
      <c r="C31" s="28">
        <v>20</v>
      </c>
      <c r="D31" s="10">
        <f>DATA!D31/5</f>
        <v>286.2</v>
      </c>
      <c r="E31" s="10">
        <f t="shared" si="1"/>
        <v>1408.5534591194969</v>
      </c>
      <c r="F31" s="10">
        <f t="shared" si="2"/>
        <v>6.4693221523410207</v>
      </c>
      <c r="G31" s="10">
        <f t="shared" si="3"/>
        <v>27216.017110266159</v>
      </c>
      <c r="H31" s="10">
        <f>DATA!H31/5</f>
        <v>1.8515200000000001</v>
      </c>
      <c r="I31" s="27" t="s">
        <v>0</v>
      </c>
      <c r="J31" s="10">
        <v>50490</v>
      </c>
      <c r="K31" s="28">
        <v>20</v>
      </c>
      <c r="L31" s="10">
        <v>224</v>
      </c>
      <c r="M31" s="10">
        <f t="shared" si="4"/>
        <v>1803.2142857142858</v>
      </c>
      <c r="N31" s="10">
        <f t="shared" si="0"/>
        <v>21.632589285714285</v>
      </c>
      <c r="O31" s="10">
        <f t="shared" si="5"/>
        <v>10419.547227438761</v>
      </c>
      <c r="P31" s="28">
        <v>4.8456999999999999</v>
      </c>
    </row>
    <row r="32" spans="1:27" x14ac:dyDescent="0.25">
      <c r="A32" s="27" t="s">
        <v>1</v>
      </c>
      <c r="B32" s="10">
        <v>50391</v>
      </c>
      <c r="C32" s="28">
        <v>20</v>
      </c>
      <c r="D32" s="10">
        <f>DATA!D32/5</f>
        <v>285</v>
      </c>
      <c r="E32" s="10">
        <f t="shared" si="1"/>
        <v>1414.4842105263158</v>
      </c>
      <c r="F32" s="10">
        <f t="shared" si="2"/>
        <v>7.1441403508771932</v>
      </c>
      <c r="G32" s="10">
        <f t="shared" si="3"/>
        <v>24749.027543122076</v>
      </c>
      <c r="H32" s="10">
        <f>DATA!H32/5</f>
        <v>2.0360800000000001</v>
      </c>
      <c r="I32" s="27" t="s">
        <v>0</v>
      </c>
      <c r="J32" s="10">
        <v>50490</v>
      </c>
      <c r="K32" s="28">
        <v>20</v>
      </c>
      <c r="L32" s="10">
        <v>265</v>
      </c>
      <c r="M32" s="10">
        <f t="shared" si="4"/>
        <v>1524.2264150943397</v>
      </c>
      <c r="N32" s="10">
        <f t="shared" si="0"/>
        <v>13.78943396226415</v>
      </c>
      <c r="O32" s="10">
        <f t="shared" si="5"/>
        <v>13816.977724262493</v>
      </c>
      <c r="P32" s="28">
        <v>3.6541999999999999</v>
      </c>
    </row>
    <row r="33" spans="1:27" x14ac:dyDescent="0.25">
      <c r="A33" s="27" t="s">
        <v>1</v>
      </c>
      <c r="B33" s="10">
        <v>50391</v>
      </c>
      <c r="C33" s="28">
        <v>20</v>
      </c>
      <c r="D33" s="10">
        <f>DATA!D33/5</f>
        <v>292</v>
      </c>
      <c r="E33" s="10">
        <f t="shared" si="1"/>
        <v>1380.5753424657535</v>
      </c>
      <c r="F33" s="10">
        <f t="shared" si="2"/>
        <v>6.7433561643835622</v>
      </c>
      <c r="G33" s="10">
        <f t="shared" si="3"/>
        <v>25591.398941626969</v>
      </c>
      <c r="H33" s="10">
        <f>DATA!H33/5</f>
        <v>1.96906</v>
      </c>
      <c r="I33" s="27" t="s">
        <v>0</v>
      </c>
      <c r="J33" s="10">
        <v>50490</v>
      </c>
      <c r="K33" s="28">
        <v>20</v>
      </c>
      <c r="L33" s="10">
        <v>238</v>
      </c>
      <c r="M33" s="10">
        <f t="shared" si="4"/>
        <v>1697.1428571428571</v>
      </c>
      <c r="N33" s="10">
        <f t="shared" si="0"/>
        <v>17.93319327731092</v>
      </c>
      <c r="O33" s="10">
        <f t="shared" si="5"/>
        <v>11829.619737119563</v>
      </c>
      <c r="P33" s="28">
        <v>4.2680999999999996</v>
      </c>
    </row>
    <row r="34" spans="1:27" x14ac:dyDescent="0.25">
      <c r="A34" s="27" t="s">
        <v>1</v>
      </c>
      <c r="B34" s="10">
        <v>50391</v>
      </c>
      <c r="C34" s="28">
        <v>20</v>
      </c>
      <c r="D34" s="10">
        <f>DATA!D34/5</f>
        <v>285.8</v>
      </c>
      <c r="E34" s="10">
        <f t="shared" si="1"/>
        <v>1410.5248425472357</v>
      </c>
      <c r="F34" s="10">
        <f t="shared" si="2"/>
        <v>4.5153254023792861</v>
      </c>
      <c r="G34" s="10">
        <f t="shared" si="3"/>
        <v>39048.261112144319</v>
      </c>
      <c r="H34" s="10">
        <f>DATA!H34/5</f>
        <v>1.2904800000000001</v>
      </c>
      <c r="I34" s="27" t="s">
        <v>0</v>
      </c>
      <c r="J34" s="10">
        <v>50490</v>
      </c>
      <c r="K34" s="28">
        <v>20</v>
      </c>
      <c r="L34" s="10">
        <v>240</v>
      </c>
      <c r="M34" s="10">
        <f t="shared" si="4"/>
        <v>1683</v>
      </c>
      <c r="N34" s="10">
        <f t="shared" si="0"/>
        <v>17.911249999999999</v>
      </c>
      <c r="O34" s="10">
        <f t="shared" si="5"/>
        <v>11745.411403447553</v>
      </c>
      <c r="P34" s="28">
        <v>4.2987000000000002</v>
      </c>
    </row>
    <row r="35" spans="1:27" x14ac:dyDescent="0.25">
      <c r="A35" s="27" t="s">
        <v>1</v>
      </c>
      <c r="B35" s="10">
        <v>50391</v>
      </c>
      <c r="C35" s="28">
        <v>20</v>
      </c>
      <c r="D35" s="10">
        <f>DATA!D35/5</f>
        <v>289.60000000000002</v>
      </c>
      <c r="E35" s="10">
        <f t="shared" si="1"/>
        <v>1392.0165745856352</v>
      </c>
      <c r="F35" s="10">
        <f t="shared" si="2"/>
        <v>3.7746546961325964</v>
      </c>
      <c r="G35" s="10">
        <f t="shared" si="3"/>
        <v>46097.480652066522</v>
      </c>
      <c r="H35" s="10">
        <f>DATA!H35/5</f>
        <v>1.09314</v>
      </c>
      <c r="I35" s="27" t="s">
        <v>0</v>
      </c>
      <c r="J35" s="10">
        <v>50490</v>
      </c>
      <c r="K35" s="28">
        <v>20</v>
      </c>
      <c r="L35" s="10">
        <v>261</v>
      </c>
      <c r="M35" s="10">
        <f t="shared" si="4"/>
        <v>1547.5862068965516</v>
      </c>
      <c r="N35" s="10">
        <f t="shared" si="0"/>
        <v>16.241762452107277</v>
      </c>
      <c r="O35" s="10">
        <f t="shared" si="5"/>
        <v>11910.547050081386</v>
      </c>
      <c r="P35" s="28">
        <v>4.2390999999999996</v>
      </c>
    </row>
    <row r="36" spans="1:27" x14ac:dyDescent="0.25">
      <c r="A36" s="27" t="s">
        <v>1</v>
      </c>
      <c r="B36" s="10">
        <v>50391</v>
      </c>
      <c r="C36" s="28">
        <v>20</v>
      </c>
      <c r="D36" s="10">
        <f>DATA!D36/5</f>
        <v>285.8</v>
      </c>
      <c r="E36" s="10">
        <f t="shared" si="1"/>
        <v>1410.5248425472357</v>
      </c>
      <c r="F36" s="10">
        <f t="shared" si="2"/>
        <v>7.7461161651504558</v>
      </c>
      <c r="G36" s="10">
        <f t="shared" si="3"/>
        <v>22761.807538033459</v>
      </c>
      <c r="H36" s="10">
        <f>DATA!H36/5</f>
        <v>2.2138400000000003</v>
      </c>
      <c r="I36" s="27" t="s">
        <v>0</v>
      </c>
      <c r="J36" s="10">
        <v>50490</v>
      </c>
      <c r="K36" s="28">
        <v>20</v>
      </c>
      <c r="L36" s="10">
        <v>278</v>
      </c>
      <c r="M36" s="10">
        <f t="shared" si="4"/>
        <v>1452.9496402877699</v>
      </c>
      <c r="N36" s="10">
        <f t="shared" si="0"/>
        <v>14.843884892086329</v>
      </c>
      <c r="O36" s="10">
        <f t="shared" si="5"/>
        <v>12235.254204429797</v>
      </c>
      <c r="P36" s="28">
        <v>4.1265999999999998</v>
      </c>
    </row>
    <row r="37" spans="1:27" x14ac:dyDescent="0.25">
      <c r="A37" s="27" t="s">
        <v>1</v>
      </c>
      <c r="B37" s="10">
        <v>50391</v>
      </c>
      <c r="C37" s="28">
        <v>20</v>
      </c>
      <c r="D37" s="10">
        <f>DATA!D37/5</f>
        <v>284.39999999999998</v>
      </c>
      <c r="E37" s="10">
        <f t="shared" si="1"/>
        <v>1417.4683544303798</v>
      </c>
      <c r="F37" s="10">
        <f t="shared" si="2"/>
        <v>9.1111111111111107</v>
      </c>
      <c r="G37" s="10">
        <f t="shared" si="3"/>
        <v>19446.97437480704</v>
      </c>
      <c r="H37" s="10">
        <f>DATA!H37/5</f>
        <v>2.5911999999999997</v>
      </c>
      <c r="I37" s="27" t="s">
        <v>0</v>
      </c>
      <c r="J37" s="10">
        <v>50490</v>
      </c>
      <c r="K37" s="28">
        <v>20</v>
      </c>
      <c r="L37" s="10">
        <v>234</v>
      </c>
      <c r="M37" s="10">
        <f t="shared" si="4"/>
        <v>1726.1538461538462</v>
      </c>
      <c r="N37" s="10">
        <f t="shared" si="0"/>
        <v>17.694871794871794</v>
      </c>
      <c r="O37" s="10">
        <f t="shared" si="5"/>
        <v>12193.884944210984</v>
      </c>
      <c r="P37" s="28">
        <v>4.1406000000000001</v>
      </c>
    </row>
    <row r="38" spans="1:27" x14ac:dyDescent="0.25">
      <c r="A38" s="27" t="s">
        <v>1</v>
      </c>
      <c r="B38" s="10">
        <v>50391</v>
      </c>
      <c r="C38" s="28">
        <v>20</v>
      </c>
      <c r="D38" s="10">
        <f>DATA!D38/5</f>
        <v>284.39999999999998</v>
      </c>
      <c r="E38" s="10">
        <f t="shared" si="1"/>
        <v>1417.4683544303798</v>
      </c>
      <c r="F38" s="10">
        <f t="shared" si="2"/>
        <v>9.0250351617440234</v>
      </c>
      <c r="G38" s="10">
        <f t="shared" si="3"/>
        <v>19632.449195860863</v>
      </c>
      <c r="H38" s="10">
        <f>DATA!H38/5</f>
        <v>2.5667200000000001</v>
      </c>
      <c r="I38" s="27" t="s">
        <v>0</v>
      </c>
      <c r="J38" s="10">
        <v>50490</v>
      </c>
      <c r="K38" s="28">
        <v>20</v>
      </c>
      <c r="L38" s="10">
        <v>229</v>
      </c>
      <c r="M38" s="10">
        <f t="shared" si="4"/>
        <v>1763.8427947598254</v>
      </c>
      <c r="N38" s="10">
        <f t="shared" si="0"/>
        <v>17.455021834061135</v>
      </c>
      <c r="O38" s="10">
        <f t="shared" si="5"/>
        <v>12631.341939357551</v>
      </c>
      <c r="P38" s="28">
        <v>3.9971999999999999</v>
      </c>
    </row>
    <row r="39" spans="1:27" x14ac:dyDescent="0.25">
      <c r="A39" s="27" t="s">
        <v>1</v>
      </c>
      <c r="B39" s="10">
        <v>50391</v>
      </c>
      <c r="C39" s="28">
        <v>20</v>
      </c>
      <c r="D39" s="10">
        <f>DATA!D39/5</f>
        <v>283.8</v>
      </c>
      <c r="E39" s="10">
        <f t="shared" si="1"/>
        <v>1420.4651162790697</v>
      </c>
      <c r="F39" s="10">
        <f t="shared" si="2"/>
        <v>7.7195912614517264</v>
      </c>
      <c r="G39" s="10">
        <f t="shared" si="3"/>
        <v>23000.976803206104</v>
      </c>
      <c r="H39" s="10">
        <f>DATA!H39/5</f>
        <v>2.19082</v>
      </c>
      <c r="I39" s="27" t="s">
        <v>0</v>
      </c>
      <c r="J39" s="10">
        <v>50490</v>
      </c>
      <c r="K39" s="28">
        <v>20</v>
      </c>
      <c r="L39" s="10">
        <v>227</v>
      </c>
      <c r="M39" s="10">
        <f t="shared" si="4"/>
        <v>1779.3832599118944</v>
      </c>
      <c r="N39" s="10">
        <f t="shared" si="0"/>
        <v>22.011453744493391</v>
      </c>
      <c r="O39" s="10">
        <f t="shared" si="5"/>
        <v>10104.871312492494</v>
      </c>
      <c r="P39" s="28">
        <v>4.9965999999999999</v>
      </c>
    </row>
    <row r="40" spans="1:27" x14ac:dyDescent="0.25">
      <c r="A40" s="27" t="s">
        <v>1</v>
      </c>
      <c r="B40" s="10">
        <v>50391</v>
      </c>
      <c r="C40" s="28">
        <v>20</v>
      </c>
      <c r="D40" s="10">
        <f>DATA!D40/5</f>
        <v>284.2</v>
      </c>
      <c r="E40" s="10">
        <f t="shared" si="1"/>
        <v>1418.4658691062632</v>
      </c>
      <c r="F40" s="10">
        <f t="shared" si="2"/>
        <v>5.5059113300492619</v>
      </c>
      <c r="G40" s="10">
        <f t="shared" si="3"/>
        <v>32203.249019031427</v>
      </c>
      <c r="H40" s="10">
        <f>DATA!H40/5</f>
        <v>1.5647800000000001</v>
      </c>
      <c r="I40" s="27" t="s">
        <v>0</v>
      </c>
      <c r="J40" s="10">
        <v>50490</v>
      </c>
      <c r="K40" s="28">
        <v>20</v>
      </c>
      <c r="L40" s="10">
        <v>227</v>
      </c>
      <c r="M40" s="10">
        <f t="shared" si="4"/>
        <v>1779.3832599118944</v>
      </c>
      <c r="N40" s="10">
        <f t="shared" si="0"/>
        <v>18.915859030837002</v>
      </c>
      <c r="O40" s="10">
        <f t="shared" si="5"/>
        <v>11758.541186334101</v>
      </c>
      <c r="P40" s="28">
        <v>4.2938999999999998</v>
      </c>
    </row>
    <row r="41" spans="1:27" x14ac:dyDescent="0.25">
      <c r="A41" s="27" t="s">
        <v>1</v>
      </c>
      <c r="B41" s="10">
        <v>50391</v>
      </c>
      <c r="C41" s="28">
        <v>20</v>
      </c>
      <c r="D41" s="10">
        <f>DATA!D41/5</f>
        <v>284.8</v>
      </c>
      <c r="E41" s="10">
        <f t="shared" si="1"/>
        <v>1415.4775280898875</v>
      </c>
      <c r="F41" s="10">
        <f t="shared" si="2"/>
        <v>8.0752808988764038</v>
      </c>
      <c r="G41" s="10">
        <f t="shared" si="3"/>
        <v>21910.654654236816</v>
      </c>
      <c r="H41" s="10">
        <f>DATA!H41/5</f>
        <v>2.2998400000000001</v>
      </c>
      <c r="I41" s="27" t="s">
        <v>0</v>
      </c>
      <c r="J41" s="10">
        <v>50490</v>
      </c>
      <c r="K41" s="28">
        <v>20</v>
      </c>
      <c r="L41" s="10">
        <v>228</v>
      </c>
      <c r="M41" s="10">
        <f t="shared" si="4"/>
        <v>1771.578947368421</v>
      </c>
      <c r="N41" s="10">
        <f t="shared" si="0"/>
        <v>16.916228070175439</v>
      </c>
      <c r="O41" s="10">
        <f t="shared" si="5"/>
        <v>13090.824237081593</v>
      </c>
      <c r="P41" s="28">
        <v>3.8569</v>
      </c>
    </row>
    <row r="42" spans="1:27" ht="15.75" thickBot="1" x14ac:dyDescent="0.3">
      <c r="A42" s="27" t="s">
        <v>1</v>
      </c>
      <c r="B42" s="10">
        <v>50391</v>
      </c>
      <c r="C42" s="28">
        <v>20</v>
      </c>
      <c r="D42" s="10">
        <f>DATA!D42/5</f>
        <v>284.39999999999998</v>
      </c>
      <c r="E42" s="10">
        <f t="shared" si="1"/>
        <v>1417.4683544303798</v>
      </c>
      <c r="F42" s="10">
        <f t="shared" si="2"/>
        <v>9.2028832630098449</v>
      </c>
      <c r="G42" s="10">
        <f t="shared" si="3"/>
        <v>19253.047033202158</v>
      </c>
      <c r="H42" s="10">
        <f>DATA!H42/5</f>
        <v>2.6172999999999997</v>
      </c>
      <c r="I42" s="27" t="s">
        <v>0</v>
      </c>
      <c r="J42" s="10">
        <v>50490</v>
      </c>
      <c r="K42" s="28">
        <v>20</v>
      </c>
      <c r="L42" s="10">
        <v>244</v>
      </c>
      <c r="M42" s="10">
        <f t="shared" si="4"/>
        <v>1655.4098360655737</v>
      </c>
      <c r="N42" s="10">
        <f t="shared" si="0"/>
        <v>19.590983606557376</v>
      </c>
      <c r="O42" s="10">
        <f t="shared" si="5"/>
        <v>10562.319568218903</v>
      </c>
      <c r="P42" s="28">
        <v>4.7801999999999998</v>
      </c>
    </row>
    <row r="43" spans="1:27" ht="15.75" thickBot="1" x14ac:dyDescent="0.3">
      <c r="A43" s="22" t="s">
        <v>1</v>
      </c>
      <c r="B43" s="6">
        <v>50391</v>
      </c>
      <c r="C43" s="26">
        <v>10</v>
      </c>
      <c r="D43" s="6">
        <f>DATA!D43/5</f>
        <v>284.8</v>
      </c>
      <c r="E43" s="6">
        <f t="shared" si="1"/>
        <v>1415.4775280898875</v>
      </c>
      <c r="F43" s="6">
        <f t="shared" si="2"/>
        <v>5.9430477528089884</v>
      </c>
      <c r="G43" s="6">
        <f t="shared" si="3"/>
        <v>29771.709461295774</v>
      </c>
      <c r="H43" s="6">
        <f>DATA!H43/5</f>
        <v>1.69258</v>
      </c>
      <c r="I43" s="22" t="s">
        <v>0</v>
      </c>
      <c r="J43" s="6">
        <v>50490</v>
      </c>
      <c r="K43" s="26">
        <v>10</v>
      </c>
      <c r="L43" s="6">
        <v>387</v>
      </c>
      <c r="M43" s="6">
        <f t="shared" si="4"/>
        <v>1043.7209302325582</v>
      </c>
      <c r="N43" s="6">
        <f t="shared" si="0"/>
        <v>14.027648578811371</v>
      </c>
      <c r="O43" s="6">
        <f t="shared" si="5"/>
        <v>9300.5691970453336</v>
      </c>
      <c r="P43" s="26">
        <v>5.4287000000000001</v>
      </c>
      <c r="Q43" s="25"/>
      <c r="R43" s="93" t="s">
        <v>18</v>
      </c>
      <c r="S43" s="93"/>
      <c r="T43" s="25"/>
      <c r="U43" s="25"/>
      <c r="V43" s="25"/>
      <c r="W43" s="25"/>
      <c r="X43" s="94" t="s">
        <v>17</v>
      </c>
      <c r="Y43" s="94"/>
      <c r="Z43" s="94" t="s">
        <v>10</v>
      </c>
      <c r="AA43" s="95"/>
    </row>
    <row r="44" spans="1:27" x14ac:dyDescent="0.25">
      <c r="A44" s="22" t="s">
        <v>1</v>
      </c>
      <c r="B44" s="6">
        <v>50391</v>
      </c>
      <c r="C44" s="26">
        <v>10</v>
      </c>
      <c r="D44" s="6">
        <f>DATA!D44/5</f>
        <v>286.2</v>
      </c>
      <c r="E44" s="6">
        <f t="shared" si="1"/>
        <v>1408.5534591194969</v>
      </c>
      <c r="F44" s="6">
        <f t="shared" si="2"/>
        <v>5.8009084556254376</v>
      </c>
      <c r="G44" s="6">
        <f t="shared" si="3"/>
        <v>30352.001541964317</v>
      </c>
      <c r="H44" s="6">
        <f>DATA!H44/5</f>
        <v>1.66022</v>
      </c>
      <c r="I44" s="22" t="s">
        <v>0</v>
      </c>
      <c r="J44" s="6">
        <v>50490</v>
      </c>
      <c r="K44" s="26">
        <v>10</v>
      </c>
      <c r="L44" s="6">
        <v>466</v>
      </c>
      <c r="M44" s="6">
        <f t="shared" si="4"/>
        <v>866.78111587982835</v>
      </c>
      <c r="N44" s="6">
        <f t="shared" si="0"/>
        <v>14.829184549356224</v>
      </c>
      <c r="O44" s="6">
        <f t="shared" si="5"/>
        <v>7306.3787913868946</v>
      </c>
      <c r="P44" s="26">
        <v>6.9104000000000001</v>
      </c>
      <c r="Q44" s="15"/>
      <c r="R44" s="11" t="s">
        <v>0</v>
      </c>
      <c r="S44" s="11" t="s">
        <v>1</v>
      </c>
      <c r="T44" s="15"/>
      <c r="U44" s="15"/>
      <c r="V44" s="15"/>
      <c r="W44" s="15"/>
      <c r="X44" s="11" t="s">
        <v>0</v>
      </c>
      <c r="Y44" s="11" t="s">
        <v>1</v>
      </c>
      <c r="Z44" s="11" t="s">
        <v>0</v>
      </c>
      <c r="AA44" s="16" t="s">
        <v>1</v>
      </c>
    </row>
    <row r="45" spans="1:27" x14ac:dyDescent="0.25">
      <c r="A45" s="22" t="s">
        <v>1</v>
      </c>
      <c r="B45" s="6">
        <v>50391</v>
      </c>
      <c r="C45" s="26">
        <v>10</v>
      </c>
      <c r="D45" s="6">
        <f>DATA!D45/5</f>
        <v>290.39999999999998</v>
      </c>
      <c r="E45" s="6">
        <f t="shared" si="1"/>
        <v>1388.1818181818182</v>
      </c>
      <c r="F45" s="6">
        <f t="shared" si="2"/>
        <v>10.241046831955924</v>
      </c>
      <c r="G45" s="6">
        <f t="shared" si="3"/>
        <v>16943.846671149968</v>
      </c>
      <c r="H45" s="6">
        <f>DATA!H45/5</f>
        <v>2.9739999999999998</v>
      </c>
      <c r="I45" s="22" t="s">
        <v>0</v>
      </c>
      <c r="J45" s="6">
        <v>50490</v>
      </c>
      <c r="K45" s="26">
        <v>10</v>
      </c>
      <c r="L45" s="6">
        <v>371</v>
      </c>
      <c r="M45" s="6">
        <f t="shared" si="4"/>
        <v>1088.733153638814</v>
      </c>
      <c r="N45" s="6">
        <f t="shared" si="0"/>
        <v>15.8722371967655</v>
      </c>
      <c r="O45" s="6">
        <f t="shared" si="5"/>
        <v>8574.1942057534889</v>
      </c>
      <c r="P45" s="26">
        <v>5.8886000000000003</v>
      </c>
      <c r="Q45" s="17" t="s">
        <v>19</v>
      </c>
      <c r="R45" s="17">
        <f>AVERAGE(M45:M64)</f>
        <v>1039.2808156569743</v>
      </c>
      <c r="S45" s="17">
        <f>AVERAGE(E45:E64)</f>
        <v>1295.4950510718286</v>
      </c>
      <c r="T45" s="17"/>
      <c r="U45" s="17"/>
      <c r="V45" s="17"/>
      <c r="W45" s="17"/>
      <c r="X45" s="17">
        <f>Z45/SQRT(20)</f>
        <v>65.604273032165835</v>
      </c>
      <c r="Y45" s="17">
        <f>AA45/SQRT(20)</f>
        <v>67.0899695678836</v>
      </c>
      <c r="Z45" s="17">
        <f>_xlfn.STDEV.P(M45:M64)</f>
        <v>293.39122822875811</v>
      </c>
      <c r="AA45" s="18">
        <f>_xlfn.STDEV.P(E45:E64)</f>
        <v>300.03546512435986</v>
      </c>
    </row>
    <row r="46" spans="1:27" x14ac:dyDescent="0.25">
      <c r="A46" s="22" t="s">
        <v>1</v>
      </c>
      <c r="B46" s="6">
        <v>50391</v>
      </c>
      <c r="C46" s="26">
        <v>10</v>
      </c>
      <c r="D46" s="6">
        <f>DATA!D46/5</f>
        <v>288.8</v>
      </c>
      <c r="E46" s="6">
        <f t="shared" si="1"/>
        <v>1395.8725761772853</v>
      </c>
      <c r="F46" s="6">
        <f t="shared" si="2"/>
        <v>4.5805401662049858</v>
      </c>
      <c r="G46" s="6">
        <f t="shared" si="3"/>
        <v>38092.46632296691</v>
      </c>
      <c r="H46" s="6">
        <f>DATA!H46/5</f>
        <v>1.3228599999999999</v>
      </c>
      <c r="I46" s="22" t="s">
        <v>0</v>
      </c>
      <c r="J46" s="6">
        <v>50490</v>
      </c>
      <c r="K46" s="26">
        <v>10</v>
      </c>
      <c r="L46" s="6">
        <v>325</v>
      </c>
      <c r="M46" s="6">
        <f t="shared" si="4"/>
        <v>1242.8307692307692</v>
      </c>
      <c r="N46" s="6">
        <f t="shared" si="0"/>
        <v>17.923384615384617</v>
      </c>
      <c r="O46" s="6">
        <f t="shared" si="5"/>
        <v>8667.6623577277642</v>
      </c>
      <c r="P46" s="26">
        <v>5.8250999999999999</v>
      </c>
      <c r="Q46" s="17" t="s">
        <v>20</v>
      </c>
      <c r="R46" s="17">
        <f>AVERAGE(O45:O64)</f>
        <v>7803.8014294797777</v>
      </c>
      <c r="S46" s="17">
        <f>AVERAGE(G45:G64)</f>
        <v>26865.050837540224</v>
      </c>
      <c r="T46" s="17"/>
      <c r="U46" s="17"/>
      <c r="V46" s="17"/>
      <c r="W46" s="17"/>
      <c r="X46" s="17">
        <f>Z46/SQRT(20)</f>
        <v>238.80960251489532</v>
      </c>
      <c r="Y46" s="17">
        <f>AA46/SQRT(20)</f>
        <v>1649.2280157641119</v>
      </c>
      <c r="Z46" s="17">
        <f>_xlfn.STDEV.P(O45:O64)</f>
        <v>1067.9890098060214</v>
      </c>
      <c r="AA46" s="18">
        <f>_xlfn.STDEV.P(G45:G64)</f>
        <v>7375.571907291298</v>
      </c>
    </row>
    <row r="47" spans="1:27" ht="15.75" thickBot="1" x14ac:dyDescent="0.3">
      <c r="A47" s="22" t="s">
        <v>1</v>
      </c>
      <c r="B47" s="6">
        <v>50391</v>
      </c>
      <c r="C47" s="26">
        <v>10</v>
      </c>
      <c r="D47" s="6">
        <f>DATA!D47/5</f>
        <v>290</v>
      </c>
      <c r="E47" s="6">
        <f t="shared" si="1"/>
        <v>1390.096551724138</v>
      </c>
      <c r="F47" s="6">
        <f t="shared" si="2"/>
        <v>4.4882758620689653</v>
      </c>
      <c r="G47" s="6">
        <f t="shared" si="3"/>
        <v>38714.658881376767</v>
      </c>
      <c r="H47" s="6">
        <f>DATA!H47/5</f>
        <v>1.3016000000000001</v>
      </c>
      <c r="I47" s="22" t="s">
        <v>0</v>
      </c>
      <c r="J47" s="6">
        <v>50490</v>
      </c>
      <c r="K47" s="26">
        <v>10</v>
      </c>
      <c r="L47" s="6">
        <v>363</v>
      </c>
      <c r="M47" s="6">
        <f t="shared" si="4"/>
        <v>1112.7272727272727</v>
      </c>
      <c r="N47" s="6">
        <f t="shared" si="0"/>
        <v>16.670247933884298</v>
      </c>
      <c r="O47" s="6">
        <f t="shared" si="5"/>
        <v>8343.6616925288781</v>
      </c>
      <c r="P47" s="26">
        <v>6.0513000000000003</v>
      </c>
      <c r="Q47" s="19" t="s">
        <v>24</v>
      </c>
      <c r="R47" s="19">
        <f>AVERAGE(L45:L64)</f>
        <v>561.79999999999995</v>
      </c>
      <c r="S47" s="19">
        <f>AVERAGE(D45:D64)</f>
        <v>361.9</v>
      </c>
      <c r="T47" s="19"/>
      <c r="U47" s="19"/>
      <c r="V47" s="19"/>
      <c r="W47" s="19"/>
      <c r="X47" s="19"/>
      <c r="Y47" s="19"/>
      <c r="Z47" s="19"/>
      <c r="AA47" s="20"/>
    </row>
    <row r="48" spans="1:27" x14ac:dyDescent="0.25">
      <c r="A48" s="22" t="s">
        <v>1</v>
      </c>
      <c r="B48" s="6">
        <v>50391</v>
      </c>
      <c r="C48" s="26">
        <v>10</v>
      </c>
      <c r="D48" s="6">
        <f>DATA!D48/5</f>
        <v>286</v>
      </c>
      <c r="E48" s="6">
        <f t="shared" si="1"/>
        <v>1409.5384615384614</v>
      </c>
      <c r="F48" s="6">
        <f t="shared" si="2"/>
        <v>5.4246853146853145</v>
      </c>
      <c r="G48" s="6">
        <f t="shared" si="3"/>
        <v>32479.728771608676</v>
      </c>
      <c r="H48" s="6">
        <f>DATA!H48/5</f>
        <v>1.5514600000000001</v>
      </c>
      <c r="I48" s="22" t="s">
        <v>0</v>
      </c>
      <c r="J48" s="6">
        <v>50490</v>
      </c>
      <c r="K48" s="26">
        <v>10</v>
      </c>
      <c r="L48" s="6">
        <v>333</v>
      </c>
      <c r="M48" s="6">
        <f t="shared" si="4"/>
        <v>1212.9729729729729</v>
      </c>
      <c r="N48" s="6">
        <f t="shared" si="0"/>
        <v>19.692492492492494</v>
      </c>
      <c r="O48" s="6">
        <f t="shared" si="5"/>
        <v>7699.4632182505793</v>
      </c>
      <c r="P48" s="26">
        <v>6.5575999999999999</v>
      </c>
    </row>
    <row r="49" spans="1:27" x14ac:dyDescent="0.25">
      <c r="A49" s="22" t="s">
        <v>1</v>
      </c>
      <c r="B49" s="6">
        <v>50391</v>
      </c>
      <c r="C49" s="26">
        <v>10</v>
      </c>
      <c r="D49" s="6">
        <f>DATA!D49/5</f>
        <v>289.39999999999998</v>
      </c>
      <c r="E49" s="6">
        <f t="shared" si="1"/>
        <v>1392.9785763648929</v>
      </c>
      <c r="F49" s="6">
        <f t="shared" si="2"/>
        <v>5.4424326192121635</v>
      </c>
      <c r="G49" s="6">
        <f t="shared" si="3"/>
        <v>31993.473181633482</v>
      </c>
      <c r="H49" s="6">
        <f>DATA!H49/5</f>
        <v>1.57504</v>
      </c>
      <c r="I49" s="22" t="s">
        <v>0</v>
      </c>
      <c r="J49" s="6">
        <v>50490</v>
      </c>
      <c r="K49" s="26">
        <v>10</v>
      </c>
      <c r="L49" s="6">
        <v>380</v>
      </c>
      <c r="M49" s="6">
        <f t="shared" si="4"/>
        <v>1062.9473684210527</v>
      </c>
      <c r="N49" s="6">
        <f t="shared" si="0"/>
        <v>20.492631578947371</v>
      </c>
      <c r="O49" s="6">
        <f t="shared" si="5"/>
        <v>6483.7168687076228</v>
      </c>
      <c r="P49" s="26">
        <v>7.7872000000000003</v>
      </c>
    </row>
    <row r="50" spans="1:27" x14ac:dyDescent="0.25">
      <c r="A50" s="22" t="s">
        <v>1</v>
      </c>
      <c r="B50" s="6">
        <v>50391</v>
      </c>
      <c r="C50" s="26">
        <v>10</v>
      </c>
      <c r="D50" s="6">
        <f>DATA!D50/5</f>
        <v>293.60000000000002</v>
      </c>
      <c r="E50" s="6">
        <f t="shared" si="1"/>
        <v>1373.051771117166</v>
      </c>
      <c r="F50" s="6">
        <f t="shared" si="2"/>
        <v>5.9767711171662112</v>
      </c>
      <c r="G50" s="6">
        <f t="shared" si="3"/>
        <v>28716.420292002418</v>
      </c>
      <c r="H50" s="6">
        <f>DATA!H50/5</f>
        <v>1.7547799999999998</v>
      </c>
      <c r="I50" s="22" t="s">
        <v>0</v>
      </c>
      <c r="J50" s="6">
        <v>50490</v>
      </c>
      <c r="K50" s="26">
        <v>10</v>
      </c>
      <c r="L50" s="6">
        <v>329</v>
      </c>
      <c r="M50" s="6">
        <f t="shared" si="4"/>
        <v>1227.7203647416413</v>
      </c>
      <c r="N50" s="6">
        <f t="shared" si="0"/>
        <v>18.413373860182372</v>
      </c>
      <c r="O50" s="6">
        <f t="shared" si="5"/>
        <v>8334.433806536812</v>
      </c>
      <c r="P50" s="26">
        <v>6.0579999999999998</v>
      </c>
    </row>
    <row r="51" spans="1:27" x14ac:dyDescent="0.25">
      <c r="A51" s="22" t="s">
        <v>1</v>
      </c>
      <c r="B51" s="6">
        <v>50391</v>
      </c>
      <c r="C51" s="26">
        <v>10</v>
      </c>
      <c r="D51" s="6">
        <f>DATA!D51/5</f>
        <v>292.2</v>
      </c>
      <c r="E51" s="6">
        <f t="shared" si="1"/>
        <v>1379.6303901437373</v>
      </c>
      <c r="F51" s="6">
        <f t="shared" si="2"/>
        <v>5.3694729637234779</v>
      </c>
      <c r="G51" s="6">
        <f t="shared" si="3"/>
        <v>32117.45359983683</v>
      </c>
      <c r="H51" s="6">
        <f>DATA!H51/5</f>
        <v>1.5689600000000001</v>
      </c>
      <c r="I51" s="22" t="s">
        <v>0</v>
      </c>
      <c r="J51" s="6">
        <v>50490</v>
      </c>
      <c r="K51" s="26">
        <v>10</v>
      </c>
      <c r="L51" s="6">
        <v>350</v>
      </c>
      <c r="M51" s="6">
        <f t="shared" si="4"/>
        <v>1154.0571428571429</v>
      </c>
      <c r="N51" s="6">
        <f t="shared" si="0"/>
        <v>21.030285714285714</v>
      </c>
      <c r="O51" s="6">
        <f t="shared" si="5"/>
        <v>6859.495149851914</v>
      </c>
      <c r="P51" s="26">
        <v>7.3605999999999998</v>
      </c>
    </row>
    <row r="52" spans="1:27" x14ac:dyDescent="0.25">
      <c r="A52" s="22" t="s">
        <v>1</v>
      </c>
      <c r="B52" s="6">
        <v>50391</v>
      </c>
      <c r="C52" s="26">
        <v>10</v>
      </c>
      <c r="D52" s="6">
        <f>DATA!D52/5</f>
        <v>287.39999999999998</v>
      </c>
      <c r="E52" s="6">
        <f t="shared" si="1"/>
        <v>1402.6722338204595</v>
      </c>
      <c r="F52" s="6">
        <f t="shared" si="2"/>
        <v>8.8935281837160769</v>
      </c>
      <c r="G52" s="6">
        <f t="shared" si="3"/>
        <v>19714.788732394365</v>
      </c>
      <c r="H52" s="6">
        <f>DATA!H52/5</f>
        <v>2.556</v>
      </c>
      <c r="I52" s="22" t="s">
        <v>0</v>
      </c>
      <c r="J52" s="6">
        <v>50490</v>
      </c>
      <c r="K52" s="26">
        <v>10</v>
      </c>
      <c r="L52" s="6">
        <v>345</v>
      </c>
      <c r="M52" s="6">
        <f t="shared" si="4"/>
        <v>1170.7826086956522</v>
      </c>
      <c r="N52" s="6">
        <f t="shared" si="0"/>
        <v>20.877971014492754</v>
      </c>
      <c r="O52" s="6">
        <f t="shared" si="5"/>
        <v>7009.6766580127451</v>
      </c>
      <c r="P52" s="26">
        <v>7.2028999999999996</v>
      </c>
    </row>
    <row r="53" spans="1:27" x14ac:dyDescent="0.25">
      <c r="A53" s="22" t="s">
        <v>1</v>
      </c>
      <c r="B53" s="6">
        <v>50391</v>
      </c>
      <c r="C53" s="26">
        <v>10</v>
      </c>
      <c r="D53" s="6">
        <f>DATA!D53/5</f>
        <v>285.2</v>
      </c>
      <c r="E53" s="6">
        <f t="shared" si="1"/>
        <v>1413.4922861150071</v>
      </c>
      <c r="F53" s="6">
        <f t="shared" si="2"/>
        <v>8.422720897615708</v>
      </c>
      <c r="G53" s="6">
        <f t="shared" si="3"/>
        <v>20977.370366669998</v>
      </c>
      <c r="H53" s="6">
        <f>DATA!H53/5</f>
        <v>2.4021599999999999</v>
      </c>
      <c r="I53" s="22" t="s">
        <v>0</v>
      </c>
      <c r="J53" s="6">
        <v>50490</v>
      </c>
      <c r="K53" s="26">
        <v>10</v>
      </c>
      <c r="L53" s="6">
        <v>347</v>
      </c>
      <c r="M53" s="6">
        <f t="shared" si="4"/>
        <v>1164.0345821325648</v>
      </c>
      <c r="N53" s="6">
        <f t="shared" si="0"/>
        <v>13.161959654178673</v>
      </c>
      <c r="O53" s="6">
        <f t="shared" si="5"/>
        <v>11054.913294797689</v>
      </c>
      <c r="P53" s="26">
        <v>4.5671999999999997</v>
      </c>
    </row>
    <row r="54" spans="1:27" x14ac:dyDescent="0.25">
      <c r="A54" s="22" t="s">
        <v>1</v>
      </c>
      <c r="B54" s="6">
        <v>50391</v>
      </c>
      <c r="C54" s="26">
        <v>10</v>
      </c>
      <c r="D54" s="6">
        <f>DATA!D54/5</f>
        <v>287</v>
      </c>
      <c r="E54" s="6">
        <f t="shared" si="1"/>
        <v>1404.6271777003485</v>
      </c>
      <c r="F54" s="6">
        <f t="shared" si="2"/>
        <v>7.2613937282229957</v>
      </c>
      <c r="G54" s="6">
        <f t="shared" si="3"/>
        <v>24179.710367462885</v>
      </c>
      <c r="H54" s="6">
        <f>DATA!H54/5</f>
        <v>2.0840199999999998</v>
      </c>
      <c r="I54" s="22" t="s">
        <v>0</v>
      </c>
      <c r="J54" s="6">
        <v>50490</v>
      </c>
      <c r="K54" s="26">
        <v>10</v>
      </c>
      <c r="L54" s="6">
        <v>394</v>
      </c>
      <c r="M54" s="6">
        <f t="shared" si="4"/>
        <v>1025.1776649746193</v>
      </c>
      <c r="N54" s="6">
        <f t="shared" si="0"/>
        <v>15.195177664974619</v>
      </c>
      <c r="O54" s="6">
        <f t="shared" si="5"/>
        <v>8433.412951611017</v>
      </c>
      <c r="P54" s="26">
        <v>5.9869000000000003</v>
      </c>
    </row>
    <row r="55" spans="1:27" x14ac:dyDescent="0.25">
      <c r="A55" s="22" t="s">
        <v>1</v>
      </c>
      <c r="B55" s="6">
        <v>50391</v>
      </c>
      <c r="C55" s="26">
        <v>10</v>
      </c>
      <c r="D55" s="6">
        <f>DATA!D55/5</f>
        <v>291</v>
      </c>
      <c r="E55" s="6">
        <f t="shared" si="1"/>
        <v>1385.319587628866</v>
      </c>
      <c r="F55" s="6">
        <f t="shared" si="2"/>
        <v>4.8046735395189009</v>
      </c>
      <c r="G55" s="6">
        <f t="shared" si="3"/>
        <v>36040.939520512671</v>
      </c>
      <c r="H55" s="6">
        <f>DATA!H55/5</f>
        <v>1.3981600000000001</v>
      </c>
      <c r="I55" s="22" t="s">
        <v>0</v>
      </c>
      <c r="J55" s="6">
        <v>50490</v>
      </c>
      <c r="K55" s="26">
        <v>10</v>
      </c>
      <c r="L55" s="6">
        <v>356</v>
      </c>
      <c r="M55" s="6">
        <f t="shared" si="4"/>
        <v>1134.6067415730338</v>
      </c>
      <c r="N55" s="6">
        <f t="shared" si="0"/>
        <v>19.315168539325843</v>
      </c>
      <c r="O55" s="6">
        <f t="shared" si="5"/>
        <v>7342.7183618859253</v>
      </c>
      <c r="P55" s="26">
        <v>6.8761999999999999</v>
      </c>
    </row>
    <row r="56" spans="1:27" x14ac:dyDescent="0.25">
      <c r="A56" s="22" t="s">
        <v>1</v>
      </c>
      <c r="B56" s="6">
        <v>50391</v>
      </c>
      <c r="C56" s="26">
        <v>10</v>
      </c>
      <c r="D56" s="6">
        <f>DATA!D56/5</f>
        <v>289</v>
      </c>
      <c r="E56" s="6">
        <f t="shared" si="1"/>
        <v>1394.9065743944636</v>
      </c>
      <c r="F56" s="6">
        <f t="shared" si="2"/>
        <v>6.103044982698961</v>
      </c>
      <c r="G56" s="6">
        <f t="shared" si="3"/>
        <v>28569.889668779553</v>
      </c>
      <c r="H56" s="6">
        <f>DATA!H56/5</f>
        <v>1.7637799999999999</v>
      </c>
      <c r="I56" s="22" t="s">
        <v>0</v>
      </c>
      <c r="J56" s="6">
        <v>50490</v>
      </c>
      <c r="K56" s="26">
        <v>10</v>
      </c>
      <c r="L56" s="6">
        <v>381</v>
      </c>
      <c r="M56" s="6">
        <f t="shared" si="4"/>
        <v>1060.1574803149606</v>
      </c>
      <c r="N56" s="6">
        <f t="shared" si="0"/>
        <v>17.789501312335958</v>
      </c>
      <c r="O56" s="6">
        <f t="shared" si="5"/>
        <v>7449.3198382956125</v>
      </c>
      <c r="P56" s="26">
        <v>6.7778</v>
      </c>
    </row>
    <row r="57" spans="1:27" x14ac:dyDescent="0.25">
      <c r="A57" s="22" t="s">
        <v>1</v>
      </c>
      <c r="B57" s="6">
        <v>50391</v>
      </c>
      <c r="C57" s="26">
        <v>10</v>
      </c>
      <c r="D57" s="6">
        <f>DATA!D57/5</f>
        <v>290.8</v>
      </c>
      <c r="E57" s="6">
        <f t="shared" si="1"/>
        <v>1386.2723521320495</v>
      </c>
      <c r="F57" s="6">
        <f t="shared" si="2"/>
        <v>12.541953232462173</v>
      </c>
      <c r="G57" s="6">
        <f t="shared" si="3"/>
        <v>13816.3522702347</v>
      </c>
      <c r="H57" s="6">
        <f>DATA!H57/5</f>
        <v>3.6472000000000002</v>
      </c>
      <c r="I57" s="22" t="s">
        <v>0</v>
      </c>
      <c r="J57" s="6">
        <v>50490</v>
      </c>
      <c r="K57" s="26">
        <v>10</v>
      </c>
      <c r="L57" s="6">
        <v>362</v>
      </c>
      <c r="M57" s="6">
        <f t="shared" si="4"/>
        <v>1115.8011049723757</v>
      </c>
      <c r="N57" s="6">
        <f t="shared" si="0"/>
        <v>17.326243093922653</v>
      </c>
      <c r="O57" s="6">
        <f t="shared" si="5"/>
        <v>8049.9354283254415</v>
      </c>
      <c r="P57" s="26">
        <v>6.2721</v>
      </c>
    </row>
    <row r="58" spans="1:27" x14ac:dyDescent="0.25">
      <c r="A58" s="22" t="s">
        <v>1</v>
      </c>
      <c r="B58" s="6">
        <v>50391</v>
      </c>
      <c r="C58" s="26">
        <v>10</v>
      </c>
      <c r="D58" s="6">
        <f>DATA!D58/5</f>
        <v>289.60000000000002</v>
      </c>
      <c r="E58" s="6">
        <f t="shared" si="1"/>
        <v>1392.0165745856352</v>
      </c>
      <c r="F58" s="6">
        <f t="shared" si="2"/>
        <v>6.7355662983425413</v>
      </c>
      <c r="G58" s="6">
        <f t="shared" si="3"/>
        <v>25833.324789041431</v>
      </c>
      <c r="H58" s="6">
        <f>DATA!H58/5</f>
        <v>1.95062</v>
      </c>
      <c r="I58" s="22" t="s">
        <v>0</v>
      </c>
      <c r="J58" s="6">
        <v>50490</v>
      </c>
      <c r="K58" s="26">
        <v>10</v>
      </c>
      <c r="L58" s="6">
        <v>347</v>
      </c>
      <c r="M58" s="6">
        <f t="shared" si="4"/>
        <v>1164.0345821325648</v>
      </c>
      <c r="N58" s="6">
        <f t="shared" si="0"/>
        <v>19.695677233429393</v>
      </c>
      <c r="O58" s="6">
        <f t="shared" si="5"/>
        <v>7387.627297202388</v>
      </c>
      <c r="P58" s="26">
        <v>6.8343999999999996</v>
      </c>
    </row>
    <row r="59" spans="1:27" x14ac:dyDescent="0.25">
      <c r="A59" s="22" t="s">
        <v>1</v>
      </c>
      <c r="B59" s="6">
        <v>50391</v>
      </c>
      <c r="C59" s="26">
        <v>10</v>
      </c>
      <c r="D59" s="6">
        <f>DATA!D59/5</f>
        <v>282.8</v>
      </c>
      <c r="E59" s="6">
        <f t="shared" si="1"/>
        <v>1425.4879773691655</v>
      </c>
      <c r="F59" s="6">
        <f t="shared" si="2"/>
        <v>7.9685997171145688</v>
      </c>
      <c r="G59" s="6">
        <f t="shared" si="3"/>
        <v>22361.017430508717</v>
      </c>
      <c r="H59" s="6">
        <f>DATA!H59/5</f>
        <v>2.25352</v>
      </c>
      <c r="I59" s="22" t="s">
        <v>0</v>
      </c>
      <c r="J59" s="6">
        <v>50490</v>
      </c>
      <c r="K59" s="26">
        <v>10</v>
      </c>
      <c r="L59" s="6">
        <v>378</v>
      </c>
      <c r="M59" s="6">
        <f t="shared" si="4"/>
        <v>1068.5714285714287</v>
      </c>
      <c r="N59" s="6">
        <f t="shared" si="0"/>
        <v>19.747883597883597</v>
      </c>
      <c r="O59" s="6">
        <f t="shared" si="5"/>
        <v>6763.8351172853563</v>
      </c>
      <c r="P59" s="26">
        <v>7.4646999999999997</v>
      </c>
    </row>
    <row r="60" spans="1:27" x14ac:dyDescent="0.25">
      <c r="A60" s="22" t="s">
        <v>1</v>
      </c>
      <c r="B60" s="6">
        <v>50391</v>
      </c>
      <c r="C60" s="26">
        <v>10</v>
      </c>
      <c r="D60" s="6">
        <f>DATA!D60/5</f>
        <v>291.2</v>
      </c>
      <c r="E60" s="6">
        <f t="shared" si="1"/>
        <v>1384.368131868132</v>
      </c>
      <c r="F60" s="6">
        <f t="shared" si="2"/>
        <v>6.2732142857142863</v>
      </c>
      <c r="G60" s="6">
        <f t="shared" si="3"/>
        <v>27584.904420941992</v>
      </c>
      <c r="H60" s="6">
        <f>DATA!H60/5</f>
        <v>1.8267600000000002</v>
      </c>
      <c r="I60" s="22" t="s">
        <v>0</v>
      </c>
      <c r="J60" s="6">
        <v>50490</v>
      </c>
      <c r="K60" s="26">
        <v>10</v>
      </c>
      <c r="L60" s="6">
        <v>368</v>
      </c>
      <c r="M60" s="6">
        <f t="shared" si="4"/>
        <v>1097.608695652174</v>
      </c>
      <c r="N60" s="6">
        <f t="shared" si="0"/>
        <v>16.135597826086958</v>
      </c>
      <c r="O60" s="6">
        <f t="shared" si="5"/>
        <v>8503.0061132723695</v>
      </c>
      <c r="P60" s="26">
        <v>5.9379</v>
      </c>
    </row>
    <row r="61" spans="1:27" x14ac:dyDescent="0.25">
      <c r="A61" s="22" t="s">
        <v>1</v>
      </c>
      <c r="B61" s="6">
        <v>50391</v>
      </c>
      <c r="C61" s="26">
        <v>10</v>
      </c>
      <c r="D61" s="6">
        <f>DATA!D61/5</f>
        <v>285.2</v>
      </c>
      <c r="E61" s="6">
        <f t="shared" si="1"/>
        <v>1413.4922861150071</v>
      </c>
      <c r="F61" s="6">
        <f t="shared" si="2"/>
        <v>5.8074333800841513</v>
      </c>
      <c r="G61" s="6">
        <f t="shared" si="3"/>
        <v>30424.203637066195</v>
      </c>
      <c r="H61" s="6">
        <f>DATA!H61/5</f>
        <v>1.65628</v>
      </c>
      <c r="I61" s="22" t="s">
        <v>0</v>
      </c>
      <c r="J61" s="6">
        <v>50490</v>
      </c>
      <c r="K61" s="26">
        <v>10</v>
      </c>
      <c r="L61" s="6">
        <v>331</v>
      </c>
      <c r="M61" s="6">
        <f t="shared" si="4"/>
        <v>1220.3021148036253</v>
      </c>
      <c r="N61" s="6">
        <f t="shared" si="0"/>
        <v>22.136858006042296</v>
      </c>
      <c r="O61" s="6">
        <f t="shared" si="5"/>
        <v>6890.6691414299949</v>
      </c>
      <c r="P61" s="26">
        <v>7.3273000000000001</v>
      </c>
    </row>
    <row r="62" spans="1:27" ht="15.75" thickBot="1" x14ac:dyDescent="0.3">
      <c r="A62" s="22" t="s">
        <v>1</v>
      </c>
      <c r="B62" s="6">
        <v>50391</v>
      </c>
      <c r="C62" s="26">
        <v>10</v>
      </c>
      <c r="D62" s="6">
        <f>DATA!D62/5</f>
        <v>291</v>
      </c>
      <c r="E62" s="6">
        <f t="shared" si="1"/>
        <v>1385.319587628866</v>
      </c>
      <c r="F62" s="6">
        <f t="shared" si="2"/>
        <v>11.536357388316151</v>
      </c>
      <c r="G62" s="6">
        <f t="shared" si="3"/>
        <v>15010.366151536455</v>
      </c>
      <c r="H62" s="6">
        <f>DATA!H62/5</f>
        <v>3.3570799999999998</v>
      </c>
      <c r="I62" s="22" t="s">
        <v>0</v>
      </c>
      <c r="J62" s="6">
        <v>50490</v>
      </c>
      <c r="K62" s="26">
        <v>10</v>
      </c>
      <c r="L62" s="6">
        <v>365</v>
      </c>
      <c r="M62" s="6">
        <f t="shared" si="4"/>
        <v>1106.6301369863013</v>
      </c>
      <c r="N62" s="6">
        <f t="shared" si="0"/>
        <v>20.893424657534247</v>
      </c>
      <c r="O62" s="6">
        <f t="shared" si="5"/>
        <v>6620.6842291603834</v>
      </c>
      <c r="P62" s="26">
        <v>7.6261000000000001</v>
      </c>
    </row>
    <row r="63" spans="1:27" ht="15.75" thickBot="1" x14ac:dyDescent="0.3">
      <c r="A63" s="27" t="s">
        <v>1</v>
      </c>
      <c r="B63" s="10">
        <v>50391</v>
      </c>
      <c r="C63" s="28">
        <v>0</v>
      </c>
      <c r="D63" s="10">
        <f>DATA!D63/5</f>
        <v>1057</v>
      </c>
      <c r="E63" s="10">
        <f t="shared" si="1"/>
        <v>381.3888363292337</v>
      </c>
      <c r="F63" s="10"/>
      <c r="G63" s="10"/>
      <c r="H63" s="24"/>
      <c r="I63" s="27" t="s">
        <v>0</v>
      </c>
      <c r="J63" s="10">
        <v>50490</v>
      </c>
      <c r="K63" s="28">
        <v>0</v>
      </c>
      <c r="L63" s="10">
        <v>2977</v>
      </c>
      <c r="M63" s="10">
        <f t="shared" si="4"/>
        <v>135.68021498152501</v>
      </c>
      <c r="N63" s="10"/>
      <c r="O63" s="10"/>
      <c r="P63" s="29"/>
      <c r="Q63" s="25"/>
      <c r="R63" s="93" t="s">
        <v>18</v>
      </c>
      <c r="S63" s="93"/>
      <c r="T63" s="25"/>
      <c r="U63" s="25"/>
      <c r="V63" s="25"/>
      <c r="W63" s="25"/>
      <c r="X63" s="94" t="s">
        <v>17</v>
      </c>
      <c r="Y63" s="94"/>
      <c r="Z63" s="94" t="s">
        <v>10</v>
      </c>
      <c r="AA63" s="95"/>
    </row>
    <row r="64" spans="1:27" x14ac:dyDescent="0.25">
      <c r="A64" s="27" t="s">
        <v>1</v>
      </c>
      <c r="B64" s="10">
        <v>50391</v>
      </c>
      <c r="C64" s="28">
        <v>0</v>
      </c>
      <c r="D64" s="10">
        <f>DATA!D64/5</f>
        <v>980.4</v>
      </c>
      <c r="E64" s="10">
        <f t="shared" si="1"/>
        <v>411.187270501836</v>
      </c>
      <c r="F64" s="10"/>
      <c r="G64" s="10"/>
      <c r="H64" s="24"/>
      <c r="I64" s="27" t="s">
        <v>0</v>
      </c>
      <c r="J64" s="10">
        <v>50490</v>
      </c>
      <c r="K64" s="28">
        <v>0</v>
      </c>
      <c r="L64" s="10">
        <v>1834</v>
      </c>
      <c r="M64" s="10">
        <f t="shared" si="4"/>
        <v>220.23991275899672</v>
      </c>
      <c r="N64" s="10"/>
      <c r="O64" s="10"/>
      <c r="P64" s="29"/>
      <c r="Q64" s="15"/>
      <c r="R64" s="11" t="s">
        <v>0</v>
      </c>
      <c r="S64" s="11" t="s">
        <v>1</v>
      </c>
      <c r="T64" s="15"/>
      <c r="U64" s="15"/>
      <c r="V64" s="15"/>
      <c r="W64" s="15"/>
      <c r="X64" s="11" t="s">
        <v>0</v>
      </c>
      <c r="Y64" s="11" t="s">
        <v>1</v>
      </c>
      <c r="Z64" s="11" t="s">
        <v>0</v>
      </c>
      <c r="AA64" s="16" t="s">
        <v>1</v>
      </c>
    </row>
    <row r="65" spans="1:27" x14ac:dyDescent="0.25">
      <c r="A65" s="27" t="s">
        <v>1</v>
      </c>
      <c r="B65" s="10">
        <v>50391</v>
      </c>
      <c r="C65" s="28">
        <v>0</v>
      </c>
      <c r="D65" s="10">
        <f>DATA!D65/5</f>
        <v>1113.4000000000001</v>
      </c>
      <c r="E65" s="10">
        <f t="shared" si="1"/>
        <v>362.06933716543915</v>
      </c>
      <c r="F65" s="10"/>
      <c r="G65" s="10"/>
      <c r="H65" s="24"/>
      <c r="I65" s="27" t="s">
        <v>0</v>
      </c>
      <c r="J65" s="10">
        <v>50490</v>
      </c>
      <c r="K65" s="28">
        <v>0</v>
      </c>
      <c r="L65" s="10">
        <v>2148</v>
      </c>
      <c r="M65" s="10">
        <f t="shared" si="4"/>
        <v>188.04469273743015</v>
      </c>
      <c r="N65" s="10"/>
      <c r="O65" s="10"/>
      <c r="P65" s="29"/>
      <c r="Q65" s="17" t="s">
        <v>19</v>
      </c>
      <c r="R65" s="17">
        <f>AVERAGE(M65:M84)</f>
        <v>445.49703755148556</v>
      </c>
      <c r="S65" s="17">
        <f>AVERAGE(E65:E84)</f>
        <v>325.86097497599195</v>
      </c>
      <c r="T65" s="17"/>
      <c r="U65" s="17"/>
      <c r="V65" s="17"/>
      <c r="W65" s="17"/>
      <c r="X65" s="17">
        <f>Z65/SQRT(20)</f>
        <v>23.258967722132869</v>
      </c>
      <c r="Y65" s="17">
        <f>AA65/SQRT(20)</f>
        <v>10.94229486117889</v>
      </c>
      <c r="Z65" s="17">
        <f>_xlfn.STDEV.P(M65:M84)</f>
        <v>104.01726582632507</v>
      </c>
      <c r="AA65" s="18">
        <f>_xlfn.STDEV.P(E65:E84)</f>
        <v>48.935430278885249</v>
      </c>
    </row>
    <row r="66" spans="1:27" x14ac:dyDescent="0.25">
      <c r="A66" s="27" t="s">
        <v>1</v>
      </c>
      <c r="B66" s="10">
        <v>50391</v>
      </c>
      <c r="C66" s="28">
        <v>0</v>
      </c>
      <c r="D66" s="10">
        <f>DATA!D66/5</f>
        <v>1430</v>
      </c>
      <c r="E66" s="10">
        <f t="shared" si="1"/>
        <v>281.90769230769229</v>
      </c>
      <c r="F66" s="10"/>
      <c r="G66" s="10"/>
      <c r="H66" s="24"/>
      <c r="I66" s="27" t="s">
        <v>0</v>
      </c>
      <c r="J66" s="10">
        <v>50490</v>
      </c>
      <c r="K66" s="28">
        <v>0</v>
      </c>
      <c r="L66" s="10">
        <v>1416</v>
      </c>
      <c r="M66" s="10">
        <f t="shared" si="4"/>
        <v>285.25423728813558</v>
      </c>
      <c r="N66" s="10"/>
      <c r="O66" s="10"/>
      <c r="P66" s="29"/>
      <c r="Q66" s="17" t="s">
        <v>20</v>
      </c>
      <c r="R66" s="17" t="e">
        <f>AVERAGE(O65:O84)</f>
        <v>#DIV/0!</v>
      </c>
      <c r="S66" s="17" t="e">
        <f>AVERAGE(G65:G84)</f>
        <v>#DIV/0!</v>
      </c>
      <c r="T66" s="17"/>
      <c r="U66" s="17"/>
      <c r="V66" s="17"/>
      <c r="W66" s="17"/>
      <c r="X66" s="17" t="e">
        <f>Z66/SQRT(20)</f>
        <v>#DIV/0!</v>
      </c>
      <c r="Y66" s="17" t="e">
        <f>AA66/SQRT(20)</f>
        <v>#DIV/0!</v>
      </c>
      <c r="Z66" s="17" t="e">
        <f>_xlfn.STDEV.P(O65:O84)</f>
        <v>#DIV/0!</v>
      </c>
      <c r="AA66" s="18" t="e">
        <f>_xlfn.STDEV.P(G65:G84)</f>
        <v>#DIV/0!</v>
      </c>
    </row>
    <row r="67" spans="1:27" ht="15.75" thickBot="1" x14ac:dyDescent="0.3">
      <c r="A67" s="27" t="s">
        <v>1</v>
      </c>
      <c r="B67" s="10">
        <v>50391</v>
      </c>
      <c r="C67" s="28">
        <v>0</v>
      </c>
      <c r="D67" s="10">
        <f>DATA!D67/5</f>
        <v>1267.2</v>
      </c>
      <c r="E67" s="10">
        <f t="shared" si="1"/>
        <v>318.125</v>
      </c>
      <c r="F67" s="10"/>
      <c r="G67" s="10"/>
      <c r="H67" s="24"/>
      <c r="I67" s="27" t="s">
        <v>0</v>
      </c>
      <c r="J67" s="10">
        <v>50490</v>
      </c>
      <c r="K67" s="28">
        <v>0</v>
      </c>
      <c r="L67" s="10">
        <v>1168</v>
      </c>
      <c r="M67" s="10">
        <f t="shared" si="4"/>
        <v>345.82191780821915</v>
      </c>
      <c r="N67" s="10"/>
      <c r="O67" s="10"/>
      <c r="P67" s="29"/>
      <c r="Q67" s="19" t="s">
        <v>24</v>
      </c>
      <c r="R67" s="19">
        <f>AVERAGE(L65:L84)</f>
        <v>977.95</v>
      </c>
      <c r="S67" s="19">
        <f>AVERAGE(D65:D84)</f>
        <v>1259.69</v>
      </c>
      <c r="T67" s="19"/>
      <c r="U67" s="19"/>
      <c r="V67" s="19"/>
      <c r="W67" s="19"/>
      <c r="X67" s="19"/>
      <c r="Y67" s="19"/>
      <c r="Z67" s="19"/>
      <c r="AA67" s="20"/>
    </row>
    <row r="68" spans="1:27" x14ac:dyDescent="0.25">
      <c r="A68" s="27" t="s">
        <v>1</v>
      </c>
      <c r="B68" s="10">
        <v>50391</v>
      </c>
      <c r="C68" s="28">
        <v>0</v>
      </c>
      <c r="D68" s="10">
        <f>DATA!D68/5</f>
        <v>1355.8</v>
      </c>
      <c r="E68" s="10">
        <f t="shared" ref="E68:E102" si="6">B68/D68*8</f>
        <v>297.33589024929933</v>
      </c>
      <c r="F68" s="10"/>
      <c r="G68" s="10"/>
      <c r="H68" s="24"/>
      <c r="I68" s="27" t="s">
        <v>0</v>
      </c>
      <c r="J68" s="10">
        <v>50490</v>
      </c>
      <c r="K68" s="28">
        <v>0</v>
      </c>
      <c r="L68" s="10">
        <v>1014</v>
      </c>
      <c r="M68" s="10">
        <f t="shared" ref="M68:M102" si="7">J68/L68*8</f>
        <v>398.34319526627218</v>
      </c>
      <c r="N68" s="10"/>
      <c r="O68" s="10"/>
      <c r="P68" s="29"/>
    </row>
    <row r="69" spans="1:27" x14ac:dyDescent="0.25">
      <c r="A69" s="27" t="s">
        <v>1</v>
      </c>
      <c r="B69" s="10">
        <v>50391</v>
      </c>
      <c r="C69" s="28">
        <v>0</v>
      </c>
      <c r="D69" s="10">
        <f>DATA!D69/5</f>
        <v>1457.2</v>
      </c>
      <c r="E69" s="10">
        <f t="shared" si="6"/>
        <v>276.64562174032392</v>
      </c>
      <c r="F69" s="10"/>
      <c r="G69" s="10"/>
      <c r="H69" s="24"/>
      <c r="I69" s="27" t="s">
        <v>0</v>
      </c>
      <c r="J69" s="10">
        <v>50490</v>
      </c>
      <c r="K69" s="28">
        <v>0</v>
      </c>
      <c r="L69" s="10">
        <v>888</v>
      </c>
      <c r="M69" s="10">
        <f t="shared" si="7"/>
        <v>454.86486486486484</v>
      </c>
      <c r="N69" s="10"/>
      <c r="O69" s="10"/>
      <c r="P69" s="29"/>
    </row>
    <row r="70" spans="1:27" x14ac:dyDescent="0.25">
      <c r="A70" s="27" t="s">
        <v>1</v>
      </c>
      <c r="B70" s="10">
        <v>50391</v>
      </c>
      <c r="C70" s="28">
        <v>0</v>
      </c>
      <c r="D70" s="10">
        <f>DATA!D70/5</f>
        <v>1197.4000000000001</v>
      </c>
      <c r="E70" s="10">
        <f t="shared" si="6"/>
        <v>336.66945047603139</v>
      </c>
      <c r="F70" s="10"/>
      <c r="G70" s="10"/>
      <c r="H70" s="24"/>
      <c r="I70" s="27" t="s">
        <v>0</v>
      </c>
      <c r="J70" s="10">
        <v>50490</v>
      </c>
      <c r="K70" s="28">
        <v>0</v>
      </c>
      <c r="L70" s="10">
        <v>1001</v>
      </c>
      <c r="M70" s="10">
        <f t="shared" si="7"/>
        <v>403.5164835164835</v>
      </c>
      <c r="N70" s="10"/>
      <c r="O70" s="10"/>
      <c r="P70" s="29"/>
    </row>
    <row r="71" spans="1:27" x14ac:dyDescent="0.25">
      <c r="A71" s="27" t="s">
        <v>1</v>
      </c>
      <c r="B71" s="10">
        <v>50391</v>
      </c>
      <c r="C71" s="28">
        <v>0</v>
      </c>
      <c r="D71" s="10">
        <f>DATA!D71/5</f>
        <v>1242.8</v>
      </c>
      <c r="E71" s="10">
        <f t="shared" si="6"/>
        <v>324.37077566784683</v>
      </c>
      <c r="F71" s="10"/>
      <c r="G71" s="10"/>
      <c r="H71" s="24"/>
      <c r="I71" s="27" t="s">
        <v>0</v>
      </c>
      <c r="J71" s="10">
        <v>50490</v>
      </c>
      <c r="K71" s="28">
        <v>0</v>
      </c>
      <c r="L71" s="10">
        <v>687</v>
      </c>
      <c r="M71" s="10">
        <f t="shared" si="7"/>
        <v>587.94759825327515</v>
      </c>
      <c r="N71" s="10"/>
      <c r="O71" s="10"/>
      <c r="P71" s="29"/>
    </row>
    <row r="72" spans="1:27" x14ac:dyDescent="0.25">
      <c r="A72" s="27" t="s">
        <v>1</v>
      </c>
      <c r="B72" s="10">
        <v>50391</v>
      </c>
      <c r="C72" s="28">
        <v>0</v>
      </c>
      <c r="D72" s="10">
        <f>DATA!D72/5</f>
        <v>1273.4000000000001</v>
      </c>
      <c r="E72" s="10">
        <f t="shared" si="6"/>
        <v>316.57609549238259</v>
      </c>
      <c r="F72" s="10"/>
      <c r="G72" s="10"/>
      <c r="H72" s="24"/>
      <c r="I72" s="27" t="s">
        <v>0</v>
      </c>
      <c r="J72" s="10">
        <v>50490</v>
      </c>
      <c r="K72" s="28">
        <v>0</v>
      </c>
      <c r="L72" s="10">
        <v>781</v>
      </c>
      <c r="M72" s="10">
        <f t="shared" si="7"/>
        <v>517.18309859154931</v>
      </c>
      <c r="N72" s="10"/>
      <c r="O72" s="10"/>
      <c r="P72" s="29"/>
    </row>
    <row r="73" spans="1:27" x14ac:dyDescent="0.25">
      <c r="A73" s="27" t="s">
        <v>1</v>
      </c>
      <c r="B73" s="10">
        <v>50391</v>
      </c>
      <c r="C73" s="28">
        <v>0</v>
      </c>
      <c r="D73" s="10">
        <f>DATA!D73/5</f>
        <v>1163.8</v>
      </c>
      <c r="E73" s="10">
        <f t="shared" si="6"/>
        <v>346.38941398865785</v>
      </c>
      <c r="F73" s="10"/>
      <c r="G73" s="10"/>
      <c r="H73" s="24"/>
      <c r="I73" s="27" t="s">
        <v>0</v>
      </c>
      <c r="J73" s="10">
        <v>50490</v>
      </c>
      <c r="K73" s="28">
        <v>0</v>
      </c>
      <c r="L73" s="10">
        <v>1037</v>
      </c>
      <c r="M73" s="10">
        <f t="shared" si="7"/>
        <v>389.50819672131149</v>
      </c>
      <c r="N73" s="10"/>
      <c r="O73" s="10"/>
      <c r="P73" s="29"/>
    </row>
    <row r="74" spans="1:27" x14ac:dyDescent="0.25">
      <c r="A74" s="27" t="s">
        <v>1</v>
      </c>
      <c r="B74" s="10">
        <v>50391</v>
      </c>
      <c r="C74" s="28">
        <v>0</v>
      </c>
      <c r="D74" s="10">
        <f>DATA!D74/5</f>
        <v>1161.5999999999999</v>
      </c>
      <c r="E74" s="10">
        <f t="shared" si="6"/>
        <v>347.04545454545456</v>
      </c>
      <c r="F74" s="10"/>
      <c r="G74" s="10"/>
      <c r="H74" s="24"/>
      <c r="I74" s="27" t="s">
        <v>0</v>
      </c>
      <c r="J74" s="10">
        <v>50490</v>
      </c>
      <c r="K74" s="28">
        <v>0</v>
      </c>
      <c r="L74" s="10">
        <v>933</v>
      </c>
      <c r="M74" s="10">
        <f t="shared" si="7"/>
        <v>432.92604501607718</v>
      </c>
      <c r="N74" s="10"/>
      <c r="O74" s="10"/>
      <c r="P74" s="29"/>
    </row>
    <row r="75" spans="1:27" x14ac:dyDescent="0.25">
      <c r="A75" s="27" t="s">
        <v>1</v>
      </c>
      <c r="B75" s="10">
        <v>50391</v>
      </c>
      <c r="C75" s="28">
        <v>0</v>
      </c>
      <c r="D75" s="10">
        <f>DATA!D75/5</f>
        <v>1370.2</v>
      </c>
      <c r="E75" s="10">
        <f t="shared" si="6"/>
        <v>294.21106407823675</v>
      </c>
      <c r="F75" s="10"/>
      <c r="G75" s="10"/>
      <c r="H75" s="24"/>
      <c r="I75" s="27" t="s">
        <v>0</v>
      </c>
      <c r="J75" s="10">
        <v>50490</v>
      </c>
      <c r="K75" s="28">
        <v>0</v>
      </c>
      <c r="L75" s="10">
        <v>772</v>
      </c>
      <c r="M75" s="10">
        <f t="shared" si="7"/>
        <v>523.21243523316059</v>
      </c>
      <c r="N75" s="10"/>
      <c r="O75" s="10"/>
      <c r="P75" s="29"/>
    </row>
    <row r="76" spans="1:27" x14ac:dyDescent="0.25">
      <c r="A76" s="27" t="s">
        <v>1</v>
      </c>
      <c r="B76" s="10">
        <v>50391</v>
      </c>
      <c r="C76" s="28">
        <v>0</v>
      </c>
      <c r="D76" s="10">
        <f>DATA!D76/5</f>
        <v>1337.2</v>
      </c>
      <c r="E76" s="10">
        <f t="shared" si="6"/>
        <v>301.4717319772659</v>
      </c>
      <c r="F76" s="10"/>
      <c r="G76" s="10"/>
      <c r="H76" s="24"/>
      <c r="I76" s="27" t="s">
        <v>0</v>
      </c>
      <c r="J76" s="10">
        <v>50490</v>
      </c>
      <c r="K76" s="28">
        <v>0</v>
      </c>
      <c r="L76" s="10">
        <v>719</v>
      </c>
      <c r="M76" s="10">
        <f t="shared" si="7"/>
        <v>561.78025034770519</v>
      </c>
      <c r="N76" s="10"/>
      <c r="O76" s="10"/>
      <c r="P76" s="29"/>
    </row>
    <row r="77" spans="1:27" x14ac:dyDescent="0.25">
      <c r="A77" s="27" t="s">
        <v>1</v>
      </c>
      <c r="B77" s="10">
        <v>50391</v>
      </c>
      <c r="C77" s="28">
        <v>0</v>
      </c>
      <c r="D77" s="10">
        <f>DATA!D77/5</f>
        <v>1309.2</v>
      </c>
      <c r="E77" s="10">
        <f t="shared" si="6"/>
        <v>307.91934005499542</v>
      </c>
      <c r="F77" s="10"/>
      <c r="G77" s="10"/>
      <c r="H77" s="24"/>
      <c r="I77" s="27" t="s">
        <v>0</v>
      </c>
      <c r="J77" s="10">
        <v>50490</v>
      </c>
      <c r="K77" s="28">
        <v>0</v>
      </c>
      <c r="L77" s="10">
        <v>951</v>
      </c>
      <c r="M77" s="10">
        <f t="shared" si="7"/>
        <v>424.73186119873816</v>
      </c>
      <c r="N77" s="10"/>
      <c r="O77" s="10"/>
      <c r="P77" s="29"/>
    </row>
    <row r="78" spans="1:27" x14ac:dyDescent="0.25">
      <c r="A78" s="27" t="s">
        <v>1</v>
      </c>
      <c r="B78" s="10">
        <v>50391</v>
      </c>
      <c r="C78" s="28">
        <v>0</v>
      </c>
      <c r="D78" s="10">
        <f>DATA!D78/5</f>
        <v>1356</v>
      </c>
      <c r="E78" s="10">
        <f t="shared" si="6"/>
        <v>297.2920353982301</v>
      </c>
      <c r="F78" s="10"/>
      <c r="G78" s="10"/>
      <c r="H78" s="24"/>
      <c r="I78" s="27" t="s">
        <v>0</v>
      </c>
      <c r="J78" s="10">
        <v>50490</v>
      </c>
      <c r="K78" s="28">
        <v>0</v>
      </c>
      <c r="L78" s="10">
        <v>643</v>
      </c>
      <c r="M78" s="10">
        <f t="shared" si="7"/>
        <v>628.18040435458784</v>
      </c>
      <c r="N78" s="10"/>
      <c r="O78" s="10"/>
      <c r="P78" s="29"/>
    </row>
    <row r="79" spans="1:27" x14ac:dyDescent="0.25">
      <c r="A79" s="27" t="s">
        <v>1</v>
      </c>
      <c r="B79" s="10">
        <v>50391</v>
      </c>
      <c r="C79" s="28">
        <v>0</v>
      </c>
      <c r="D79" s="10">
        <f>DATA!D79/5</f>
        <v>1358.2</v>
      </c>
      <c r="E79" s="10">
        <f t="shared" si="6"/>
        <v>296.81048446473272</v>
      </c>
      <c r="F79" s="10"/>
      <c r="G79" s="10"/>
      <c r="H79" s="24"/>
      <c r="I79" s="27" t="s">
        <v>0</v>
      </c>
      <c r="J79" s="10">
        <v>50490</v>
      </c>
      <c r="K79" s="28">
        <v>0</v>
      </c>
      <c r="L79" s="10">
        <v>777</v>
      </c>
      <c r="M79" s="10">
        <f t="shared" si="7"/>
        <v>519.84555984555982</v>
      </c>
      <c r="N79" s="10"/>
      <c r="O79" s="10"/>
      <c r="P79" s="29"/>
    </row>
    <row r="80" spans="1:27" x14ac:dyDescent="0.25">
      <c r="A80" s="27" t="s">
        <v>1</v>
      </c>
      <c r="B80" s="10">
        <v>50391</v>
      </c>
      <c r="C80" s="28">
        <v>0</v>
      </c>
      <c r="D80" s="10">
        <f>DATA!D80/5</f>
        <v>1352.4</v>
      </c>
      <c r="E80" s="10">
        <f t="shared" si="6"/>
        <v>298.08340727595385</v>
      </c>
      <c r="F80" s="10"/>
      <c r="G80" s="10"/>
      <c r="H80" s="24"/>
      <c r="I80" s="27" t="s">
        <v>0</v>
      </c>
      <c r="J80" s="10">
        <v>50490</v>
      </c>
      <c r="K80" s="28">
        <v>0</v>
      </c>
      <c r="L80" s="10">
        <v>822</v>
      </c>
      <c r="M80" s="10">
        <f t="shared" si="7"/>
        <v>491.38686131386862</v>
      </c>
      <c r="N80" s="10"/>
      <c r="O80" s="10"/>
      <c r="P80" s="29"/>
    </row>
    <row r="81" spans="1:27" x14ac:dyDescent="0.25">
      <c r="A81" s="27" t="s">
        <v>1</v>
      </c>
      <c r="B81" s="10">
        <v>50391</v>
      </c>
      <c r="C81" s="28">
        <v>0</v>
      </c>
      <c r="D81" s="10">
        <f>DATA!D81/5</f>
        <v>1278.8</v>
      </c>
      <c r="E81" s="10">
        <f t="shared" si="6"/>
        <v>315.23928683140446</v>
      </c>
      <c r="F81" s="10"/>
      <c r="G81" s="10"/>
      <c r="H81" s="24"/>
      <c r="I81" s="27" t="s">
        <v>0</v>
      </c>
      <c r="J81" s="10">
        <v>50490</v>
      </c>
      <c r="K81" s="28">
        <v>0</v>
      </c>
      <c r="L81" s="10">
        <v>837</v>
      </c>
      <c r="M81" s="10">
        <f t="shared" si="7"/>
        <v>482.58064516129031</v>
      </c>
      <c r="N81" s="10"/>
      <c r="O81" s="10"/>
      <c r="P81" s="29"/>
    </row>
    <row r="82" spans="1:27" ht="15.75" thickBot="1" x14ac:dyDescent="0.3">
      <c r="A82" s="27" t="s">
        <v>1</v>
      </c>
      <c r="B82" s="10">
        <v>50391</v>
      </c>
      <c r="C82" s="28">
        <v>0</v>
      </c>
      <c r="D82" s="10">
        <f>DATA!D82/5</f>
        <v>1387.2</v>
      </c>
      <c r="E82" s="10">
        <f t="shared" si="6"/>
        <v>290.60553633217989</v>
      </c>
      <c r="F82" s="10"/>
      <c r="G82" s="10"/>
      <c r="H82" s="24"/>
      <c r="I82" s="27" t="s">
        <v>0</v>
      </c>
      <c r="J82" s="10">
        <v>50490</v>
      </c>
      <c r="K82" s="28">
        <v>0</v>
      </c>
      <c r="L82" s="10">
        <v>849</v>
      </c>
      <c r="M82" s="10">
        <f t="shared" si="7"/>
        <v>475.75971731448766</v>
      </c>
      <c r="N82" s="10"/>
      <c r="O82" s="10"/>
      <c r="P82" s="29"/>
    </row>
    <row r="83" spans="1:27" ht="15.75" thickBot="1" x14ac:dyDescent="0.3">
      <c r="A83" s="22" t="s">
        <v>1</v>
      </c>
      <c r="B83" s="6">
        <v>50391</v>
      </c>
      <c r="C83" s="26">
        <v>3</v>
      </c>
      <c r="D83" s="6">
        <f>DATA!D83/5</f>
        <v>835.2</v>
      </c>
      <c r="E83" s="6">
        <f t="shared" si="6"/>
        <v>482.67241379310343</v>
      </c>
      <c r="F83" s="6"/>
      <c r="G83" s="6"/>
      <c r="H83" s="23"/>
      <c r="I83" s="22" t="s">
        <v>0</v>
      </c>
      <c r="J83" s="6">
        <v>50490</v>
      </c>
      <c r="K83" s="26">
        <v>7.5</v>
      </c>
      <c r="L83" s="6">
        <v>1281</v>
      </c>
      <c r="M83" s="6">
        <f t="shared" si="7"/>
        <v>315.31615925058549</v>
      </c>
      <c r="N83" s="6"/>
      <c r="O83" s="6"/>
      <c r="P83" s="30"/>
      <c r="Q83" s="25"/>
      <c r="R83" s="93" t="s">
        <v>18</v>
      </c>
      <c r="S83" s="93"/>
      <c r="T83" s="25"/>
      <c r="U83" s="25"/>
      <c r="V83" s="25"/>
      <c r="W83" s="25"/>
      <c r="X83" s="94" t="s">
        <v>17</v>
      </c>
      <c r="Y83" s="94"/>
      <c r="Z83" s="94" t="s">
        <v>10</v>
      </c>
      <c r="AA83" s="95"/>
    </row>
    <row r="84" spans="1:27" x14ac:dyDescent="0.25">
      <c r="A84" s="22" t="s">
        <v>1</v>
      </c>
      <c r="B84" s="6">
        <v>50391</v>
      </c>
      <c r="C84" s="26">
        <v>3</v>
      </c>
      <c r="D84" s="6">
        <f>DATA!D84/5</f>
        <v>946.8</v>
      </c>
      <c r="E84" s="6">
        <f t="shared" si="6"/>
        <v>425.77946768060838</v>
      </c>
      <c r="F84" s="6"/>
      <c r="G84" s="6"/>
      <c r="H84" s="23"/>
      <c r="I84" s="22" t="s">
        <v>0</v>
      </c>
      <c r="J84" s="6">
        <v>50490</v>
      </c>
      <c r="K84" s="26">
        <v>7.5</v>
      </c>
      <c r="L84" s="6">
        <v>835</v>
      </c>
      <c r="M84" s="6">
        <f t="shared" si="7"/>
        <v>483.7365269461078</v>
      </c>
      <c r="N84" s="6"/>
      <c r="O84" s="6"/>
      <c r="P84" s="30"/>
      <c r="Q84" s="15"/>
      <c r="R84" s="11" t="s">
        <v>0</v>
      </c>
      <c r="S84" s="11" t="s">
        <v>1</v>
      </c>
      <c r="T84" s="15"/>
      <c r="U84" s="15"/>
      <c r="V84" s="15"/>
      <c r="W84" s="15"/>
      <c r="X84" s="11" t="s">
        <v>0</v>
      </c>
      <c r="Y84" s="11" t="s">
        <v>1</v>
      </c>
      <c r="Z84" s="11" t="s">
        <v>0</v>
      </c>
      <c r="AA84" s="16" t="s">
        <v>1</v>
      </c>
    </row>
    <row r="85" spans="1:27" x14ac:dyDescent="0.25">
      <c r="A85" s="22" t="s">
        <v>1</v>
      </c>
      <c r="B85" s="6">
        <v>50391</v>
      </c>
      <c r="C85" s="26">
        <v>3</v>
      </c>
      <c r="D85" s="6">
        <f>DATA!D85/5</f>
        <v>1045.5999999999999</v>
      </c>
      <c r="E85" s="6">
        <f t="shared" si="6"/>
        <v>385.54705432287687</v>
      </c>
      <c r="F85" s="6"/>
      <c r="G85" s="6"/>
      <c r="H85" s="23"/>
      <c r="I85" s="22" t="s">
        <v>0</v>
      </c>
      <c r="J85" s="6">
        <v>50490</v>
      </c>
      <c r="K85" s="26">
        <v>7.5</v>
      </c>
      <c r="L85" s="6">
        <v>597</v>
      </c>
      <c r="M85" s="6">
        <f t="shared" si="7"/>
        <v>676.5829145728643</v>
      </c>
      <c r="N85" s="6"/>
      <c r="O85" s="6"/>
      <c r="P85" s="30"/>
      <c r="Q85" s="17" t="s">
        <v>19</v>
      </c>
      <c r="R85" s="17">
        <f>AVERAGE(M85:M104)</f>
        <v>591.86038202567693</v>
      </c>
      <c r="S85" s="17">
        <f>AVERAGE(E85:E104)</f>
        <v>371.47540845282367</v>
      </c>
      <c r="T85" s="17"/>
      <c r="U85" s="17"/>
      <c r="V85" s="17"/>
      <c r="W85" s="17"/>
      <c r="X85" s="17">
        <f>Z85/SQRT(20)</f>
        <v>62.417551120834986</v>
      </c>
      <c r="Y85" s="17">
        <f>AA85/SQRT(20)</f>
        <v>6.120557405400449</v>
      </c>
      <c r="Z85" s="17">
        <f>_xlfn.STDEV.P(M85:M104)</f>
        <v>279.13977459051046</v>
      </c>
      <c r="AA85" s="18">
        <f>_xlfn.STDEV.S(E85:E104)</f>
        <v>27.371964837330285</v>
      </c>
    </row>
    <row r="86" spans="1:27" x14ac:dyDescent="0.25">
      <c r="A86" s="22" t="s">
        <v>1</v>
      </c>
      <c r="B86" s="6">
        <v>50391</v>
      </c>
      <c r="C86" s="26">
        <v>3</v>
      </c>
      <c r="D86" s="6">
        <f>DATA!D86/5</f>
        <v>936.8</v>
      </c>
      <c r="E86" s="6">
        <f t="shared" si="6"/>
        <v>430.32450896669513</v>
      </c>
      <c r="F86" s="6"/>
      <c r="G86" s="6"/>
      <c r="H86" s="23"/>
      <c r="I86" s="22" t="s">
        <v>0</v>
      </c>
      <c r="J86" s="6">
        <v>50490</v>
      </c>
      <c r="K86" s="26">
        <v>7.5</v>
      </c>
      <c r="L86" s="6">
        <v>513</v>
      </c>
      <c r="M86" s="6">
        <f t="shared" si="7"/>
        <v>787.36842105263156</v>
      </c>
      <c r="N86" s="6"/>
      <c r="O86" s="6"/>
      <c r="P86" s="30"/>
      <c r="Q86" s="17" t="s">
        <v>20</v>
      </c>
      <c r="R86" s="17" t="e">
        <f>AVERAGE(O85:O104)</f>
        <v>#DIV/0!</v>
      </c>
      <c r="S86" s="17" t="e">
        <f>AVERAGE(G85:G104)</f>
        <v>#DIV/0!</v>
      </c>
      <c r="T86" s="17"/>
      <c r="U86" s="17"/>
      <c r="V86" s="17"/>
      <c r="W86" s="17"/>
      <c r="X86" s="17" t="e">
        <f>Z86/SQRT(20)</f>
        <v>#DIV/0!</v>
      </c>
      <c r="Y86" s="17" t="e">
        <f>AA86/SQRT(20)</f>
        <v>#DIV/0!</v>
      </c>
      <c r="Z86" s="17" t="e">
        <f>_xlfn.STDEV.P(O85:O104)</f>
        <v>#DIV/0!</v>
      </c>
      <c r="AA86" s="18" t="e">
        <f>_xlfn.STDEV.P(G85:G104)</f>
        <v>#DIV/0!</v>
      </c>
    </row>
    <row r="87" spans="1:27" ht="15.75" thickBot="1" x14ac:dyDescent="0.3">
      <c r="A87" s="22" t="s">
        <v>1</v>
      </c>
      <c r="B87" s="6">
        <v>50391</v>
      </c>
      <c r="C87" s="26">
        <v>3</v>
      </c>
      <c r="D87" s="6">
        <f>DATA!D87/5</f>
        <v>1097</v>
      </c>
      <c r="E87" s="6">
        <f t="shared" si="6"/>
        <v>367.48222424794898</v>
      </c>
      <c r="F87" s="6"/>
      <c r="G87" s="6"/>
      <c r="H87" s="23"/>
      <c r="I87" s="22" t="s">
        <v>0</v>
      </c>
      <c r="J87" s="6">
        <v>50490</v>
      </c>
      <c r="K87" s="26">
        <v>7.5</v>
      </c>
      <c r="L87" s="6">
        <v>1191</v>
      </c>
      <c r="M87" s="6">
        <f t="shared" si="7"/>
        <v>339.14357682619647</v>
      </c>
      <c r="N87" s="6"/>
      <c r="O87" s="6"/>
      <c r="P87" s="30"/>
      <c r="Q87" s="19" t="s">
        <v>24</v>
      </c>
      <c r="R87" s="19">
        <f>AVERAGE(L85:L104)</f>
        <v>925.05555555555554</v>
      </c>
      <c r="S87" s="19">
        <f>AVERAGE(D85:D104)</f>
        <v>1090.588888888889</v>
      </c>
      <c r="T87" s="19"/>
      <c r="U87" s="19"/>
      <c r="V87" s="19"/>
      <c r="W87" s="19"/>
      <c r="X87" s="19"/>
      <c r="Y87" s="19"/>
      <c r="Z87" s="19"/>
      <c r="AA87" s="20"/>
    </row>
    <row r="88" spans="1:27" x14ac:dyDescent="0.25">
      <c r="A88" s="22" t="s">
        <v>1</v>
      </c>
      <c r="B88" s="6">
        <v>50391</v>
      </c>
      <c r="C88" s="26">
        <v>3</v>
      </c>
      <c r="D88" s="6">
        <f>DATA!D88/5</f>
        <v>1166</v>
      </c>
      <c r="E88" s="6">
        <f t="shared" si="6"/>
        <v>345.7358490566038</v>
      </c>
      <c r="F88" s="6"/>
      <c r="G88" s="6"/>
      <c r="H88" s="23"/>
      <c r="I88" s="22" t="s">
        <v>0</v>
      </c>
      <c r="J88" s="6">
        <v>50490</v>
      </c>
      <c r="K88" s="26">
        <v>7.5</v>
      </c>
      <c r="L88" s="6">
        <v>1398</v>
      </c>
      <c r="M88" s="6">
        <f t="shared" si="7"/>
        <v>288.92703862660943</v>
      </c>
      <c r="N88" s="6"/>
      <c r="O88" s="6"/>
      <c r="P88" s="30"/>
    </row>
    <row r="89" spans="1:27" x14ac:dyDescent="0.25">
      <c r="A89" s="22" t="s">
        <v>1</v>
      </c>
      <c r="B89" s="6">
        <v>50391</v>
      </c>
      <c r="C89" s="26">
        <v>3</v>
      </c>
      <c r="D89" s="6">
        <f>DATA!D89/5</f>
        <v>1183</v>
      </c>
      <c r="E89" s="6">
        <f t="shared" si="6"/>
        <v>340.76754015215556</v>
      </c>
      <c r="F89" s="6"/>
      <c r="G89" s="6"/>
      <c r="H89" s="23"/>
      <c r="I89" s="22" t="s">
        <v>0</v>
      </c>
      <c r="J89" s="6">
        <v>50490</v>
      </c>
      <c r="K89" s="26">
        <v>7.5</v>
      </c>
      <c r="L89" s="6">
        <v>513</v>
      </c>
      <c r="M89" s="6">
        <f t="shared" si="7"/>
        <v>787.36842105263156</v>
      </c>
      <c r="N89" s="6"/>
      <c r="O89" s="6"/>
      <c r="P89" s="30"/>
    </row>
    <row r="90" spans="1:27" x14ac:dyDescent="0.25">
      <c r="A90" s="22" t="s">
        <v>1</v>
      </c>
      <c r="B90" s="6">
        <v>50391</v>
      </c>
      <c r="C90" s="26">
        <v>3</v>
      </c>
      <c r="D90" s="6">
        <f>DATA!D90/5</f>
        <v>1119.5999999999999</v>
      </c>
      <c r="E90" s="6">
        <f t="shared" si="6"/>
        <v>360.06430868167206</v>
      </c>
      <c r="F90" s="6"/>
      <c r="G90" s="6"/>
      <c r="H90" s="23"/>
      <c r="I90" s="22" t="s">
        <v>0</v>
      </c>
      <c r="J90" s="6">
        <v>50490</v>
      </c>
      <c r="K90" s="26">
        <v>7.5</v>
      </c>
      <c r="L90" s="6">
        <v>496</v>
      </c>
      <c r="M90" s="6">
        <f t="shared" si="7"/>
        <v>814.35483870967744</v>
      </c>
      <c r="N90" s="6"/>
      <c r="O90" s="6"/>
      <c r="P90" s="30"/>
    </row>
    <row r="91" spans="1:27" x14ac:dyDescent="0.25">
      <c r="A91" s="22" t="s">
        <v>1</v>
      </c>
      <c r="B91" s="6">
        <v>50391</v>
      </c>
      <c r="C91" s="26">
        <v>3</v>
      </c>
      <c r="D91" s="6">
        <f>DATA!D91/5</f>
        <v>946.8</v>
      </c>
      <c r="E91" s="6">
        <f t="shared" si="6"/>
        <v>425.77946768060838</v>
      </c>
      <c r="F91" s="6"/>
      <c r="G91" s="6"/>
      <c r="H91" s="23"/>
      <c r="I91" s="22" t="s">
        <v>0</v>
      </c>
      <c r="J91" s="6">
        <v>50490</v>
      </c>
      <c r="K91" s="26">
        <v>7.5</v>
      </c>
      <c r="L91" s="6">
        <v>435</v>
      </c>
      <c r="M91" s="6">
        <f t="shared" si="7"/>
        <v>928.55172413793105</v>
      </c>
      <c r="N91" s="6"/>
      <c r="O91" s="6"/>
      <c r="P91" s="30"/>
    </row>
    <row r="92" spans="1:27" x14ac:dyDescent="0.25">
      <c r="A92" s="22" t="s">
        <v>1</v>
      </c>
      <c r="B92" s="6">
        <v>50391</v>
      </c>
      <c r="C92" s="26">
        <v>3</v>
      </c>
      <c r="D92" s="6">
        <f>DATA!D92/5</f>
        <v>1113.2</v>
      </c>
      <c r="E92" s="6">
        <f t="shared" si="6"/>
        <v>362.13438735177863</v>
      </c>
      <c r="F92" s="6"/>
      <c r="G92" s="6"/>
      <c r="H92" s="23"/>
      <c r="I92" s="22" t="s">
        <v>0</v>
      </c>
      <c r="J92" s="6">
        <v>50490</v>
      </c>
      <c r="K92" s="26">
        <v>7.5</v>
      </c>
      <c r="L92" s="6">
        <v>1079</v>
      </c>
      <c r="M92" s="6">
        <f t="shared" si="7"/>
        <v>374.34661723818351</v>
      </c>
      <c r="N92" s="6"/>
      <c r="O92" s="6"/>
      <c r="P92" s="30"/>
    </row>
    <row r="93" spans="1:27" x14ac:dyDescent="0.25">
      <c r="A93" s="22" t="s">
        <v>1</v>
      </c>
      <c r="B93" s="6">
        <v>50391</v>
      </c>
      <c r="C93" s="26">
        <v>3</v>
      </c>
      <c r="D93" s="6">
        <f>DATA!D93/5</f>
        <v>1100.2</v>
      </c>
      <c r="E93" s="6">
        <f t="shared" si="6"/>
        <v>366.41337938556626</v>
      </c>
      <c r="F93" s="6"/>
      <c r="G93" s="6"/>
      <c r="H93" s="23"/>
      <c r="I93" s="22" t="s">
        <v>0</v>
      </c>
      <c r="J93" s="6">
        <v>50490</v>
      </c>
      <c r="K93" s="26">
        <v>7.5</v>
      </c>
      <c r="L93" s="6">
        <v>1487</v>
      </c>
      <c r="M93" s="6">
        <f t="shared" si="7"/>
        <v>271.63416274377943</v>
      </c>
      <c r="N93" s="6"/>
      <c r="O93" s="6"/>
      <c r="P93" s="30"/>
    </row>
    <row r="94" spans="1:27" x14ac:dyDescent="0.25">
      <c r="A94" s="22" t="s">
        <v>1</v>
      </c>
      <c r="B94" s="6">
        <v>50391</v>
      </c>
      <c r="C94" s="26">
        <v>3</v>
      </c>
      <c r="D94" s="6">
        <f>DATA!D94/5</f>
        <v>1234</v>
      </c>
      <c r="E94" s="6">
        <f t="shared" si="6"/>
        <v>326.68395461912479</v>
      </c>
      <c r="F94" s="6"/>
      <c r="G94" s="6"/>
      <c r="H94" s="23"/>
      <c r="I94" s="22" t="s">
        <v>0</v>
      </c>
      <c r="J94" s="6">
        <v>50490</v>
      </c>
      <c r="K94" s="26">
        <v>7.5</v>
      </c>
      <c r="L94" s="6">
        <v>415</v>
      </c>
      <c r="M94" s="6">
        <f t="shared" si="7"/>
        <v>973.30120481927713</v>
      </c>
      <c r="N94" s="6"/>
      <c r="O94" s="6"/>
      <c r="P94" s="30"/>
    </row>
    <row r="95" spans="1:27" x14ac:dyDescent="0.25">
      <c r="A95" s="22" t="s">
        <v>1</v>
      </c>
      <c r="B95" s="6">
        <v>50391</v>
      </c>
      <c r="C95" s="26">
        <v>3</v>
      </c>
      <c r="D95" s="6">
        <f>DATA!D95/5</f>
        <v>1116.4000000000001</v>
      </c>
      <c r="E95" s="6">
        <f t="shared" si="6"/>
        <v>361.09638122536722</v>
      </c>
      <c r="F95" s="6"/>
      <c r="G95" s="6"/>
      <c r="H95" s="23"/>
      <c r="I95" s="22" t="s">
        <v>0</v>
      </c>
      <c r="J95" s="6">
        <v>50490</v>
      </c>
      <c r="K95" s="26">
        <v>7.5</v>
      </c>
      <c r="L95" s="6">
        <v>529</v>
      </c>
      <c r="M95" s="6">
        <f t="shared" si="7"/>
        <v>763.55387523629486</v>
      </c>
      <c r="N95" s="6"/>
      <c r="O95" s="6"/>
      <c r="P95" s="30"/>
    </row>
    <row r="96" spans="1:27" x14ac:dyDescent="0.25">
      <c r="A96" s="22" t="s">
        <v>1</v>
      </c>
      <c r="B96" s="6">
        <v>50391</v>
      </c>
      <c r="C96" s="26">
        <v>3</v>
      </c>
      <c r="D96" s="6">
        <f>DATA!D96/5</f>
        <v>1165.8</v>
      </c>
      <c r="E96" s="6">
        <f t="shared" si="6"/>
        <v>345.79516212043234</v>
      </c>
      <c r="F96" s="6"/>
      <c r="G96" s="6"/>
      <c r="H96" s="23"/>
      <c r="I96" s="22" t="s">
        <v>0</v>
      </c>
      <c r="J96" s="6">
        <v>50490</v>
      </c>
      <c r="K96" s="26">
        <v>7.5</v>
      </c>
      <c r="L96" s="6">
        <v>489</v>
      </c>
      <c r="M96" s="6">
        <f t="shared" si="7"/>
        <v>826.01226993865032</v>
      </c>
      <c r="N96" s="6"/>
      <c r="O96" s="6"/>
      <c r="P96" s="30"/>
    </row>
    <row r="97" spans="1:16" x14ac:dyDescent="0.25">
      <c r="A97" s="22" t="s">
        <v>1</v>
      </c>
      <c r="B97" s="6">
        <v>50391</v>
      </c>
      <c r="C97" s="26">
        <v>3</v>
      </c>
      <c r="D97" s="6">
        <f>DATA!D97/5</f>
        <v>1027.4000000000001</v>
      </c>
      <c r="E97" s="6">
        <f t="shared" si="6"/>
        <v>392.37687366167017</v>
      </c>
      <c r="F97" s="6"/>
      <c r="G97" s="6"/>
      <c r="H97" s="23"/>
      <c r="I97" s="22" t="s">
        <v>0</v>
      </c>
      <c r="J97" s="6">
        <v>50490</v>
      </c>
      <c r="K97" s="26">
        <v>7.5</v>
      </c>
      <c r="L97" s="6">
        <v>2382</v>
      </c>
      <c r="M97" s="6">
        <f t="shared" si="7"/>
        <v>169.57178841309823</v>
      </c>
      <c r="N97" s="6"/>
      <c r="O97" s="6"/>
      <c r="P97" s="30"/>
    </row>
    <row r="98" spans="1:16" x14ac:dyDescent="0.25">
      <c r="A98" s="22" t="s">
        <v>1</v>
      </c>
      <c r="B98" s="6">
        <v>50391</v>
      </c>
      <c r="C98" s="26">
        <v>3</v>
      </c>
      <c r="D98" s="6">
        <f>DATA!D98/5</f>
        <v>1063</v>
      </c>
      <c r="E98" s="6">
        <f t="shared" si="6"/>
        <v>379.23612417685797</v>
      </c>
      <c r="F98" s="6"/>
      <c r="G98" s="6"/>
      <c r="H98" s="23"/>
      <c r="I98" s="22" t="s">
        <v>0</v>
      </c>
      <c r="J98" s="6">
        <v>50490</v>
      </c>
      <c r="K98" s="26">
        <v>7.5</v>
      </c>
      <c r="L98" s="6">
        <v>1130</v>
      </c>
      <c r="M98" s="6">
        <f t="shared" si="7"/>
        <v>357.45132743362831</v>
      </c>
      <c r="N98" s="6"/>
      <c r="O98" s="6"/>
      <c r="P98" s="30"/>
    </row>
    <row r="99" spans="1:16" x14ac:dyDescent="0.25">
      <c r="A99" s="22" t="s">
        <v>1</v>
      </c>
      <c r="B99" s="6">
        <v>50391</v>
      </c>
      <c r="C99" s="26">
        <v>3</v>
      </c>
      <c r="D99" s="6">
        <f>DATA!D99/5</f>
        <v>1044.2</v>
      </c>
      <c r="E99" s="6">
        <f t="shared" si="6"/>
        <v>386.06397241907678</v>
      </c>
      <c r="F99" s="6"/>
      <c r="G99" s="6"/>
      <c r="H99" s="23"/>
      <c r="I99" s="22" t="s">
        <v>0</v>
      </c>
      <c r="J99" s="6">
        <v>50490</v>
      </c>
      <c r="K99" s="26">
        <v>7.5</v>
      </c>
      <c r="L99" s="6">
        <v>479</v>
      </c>
      <c r="M99" s="6">
        <f t="shared" si="7"/>
        <v>843.25678496868477</v>
      </c>
      <c r="N99" s="6"/>
      <c r="O99" s="6"/>
      <c r="P99" s="30"/>
    </row>
    <row r="100" spans="1:16" x14ac:dyDescent="0.25">
      <c r="A100" s="22" t="s">
        <v>1</v>
      </c>
      <c r="B100" s="6">
        <v>50391</v>
      </c>
      <c r="C100" s="26">
        <v>3</v>
      </c>
      <c r="D100" s="6">
        <f>DATA!D100/5</f>
        <v>1144.8</v>
      </c>
      <c r="E100" s="6">
        <f t="shared" si="6"/>
        <v>352.13836477987422</v>
      </c>
      <c r="F100" s="6"/>
      <c r="G100" s="6"/>
      <c r="H100" s="23"/>
      <c r="I100" s="22" t="s">
        <v>0</v>
      </c>
      <c r="J100" s="6">
        <v>50490</v>
      </c>
      <c r="K100" s="26">
        <v>7.5</v>
      </c>
      <c r="L100" s="6">
        <v>438</v>
      </c>
      <c r="M100" s="6">
        <f t="shared" si="7"/>
        <v>922.19178082191786</v>
      </c>
      <c r="N100" s="6"/>
      <c r="O100" s="6"/>
      <c r="P100" s="30"/>
    </row>
    <row r="101" spans="1:16" x14ac:dyDescent="0.25">
      <c r="A101" s="22" t="s">
        <v>1</v>
      </c>
      <c r="B101" s="6">
        <v>50391</v>
      </c>
      <c r="C101" s="26">
        <v>3</v>
      </c>
      <c r="D101" s="6">
        <f>DATA!D101/5</f>
        <v>1030.4000000000001</v>
      </c>
      <c r="E101" s="6">
        <f t="shared" si="6"/>
        <v>391.23447204968943</v>
      </c>
      <c r="F101" s="6"/>
      <c r="G101" s="6"/>
      <c r="H101" s="23"/>
      <c r="I101" s="22" t="s">
        <v>0</v>
      </c>
      <c r="J101" s="6">
        <v>50490</v>
      </c>
      <c r="K101" s="26">
        <v>7.5</v>
      </c>
      <c r="L101" s="6">
        <v>1386</v>
      </c>
      <c r="M101" s="6">
        <f t="shared" si="7"/>
        <v>291.42857142857144</v>
      </c>
      <c r="N101" s="6"/>
      <c r="O101" s="6"/>
      <c r="P101" s="30"/>
    </row>
    <row r="102" spans="1:16" ht="15.75" thickBot="1" x14ac:dyDescent="0.3">
      <c r="A102" s="31" t="s">
        <v>1</v>
      </c>
      <c r="B102" s="12">
        <v>50391</v>
      </c>
      <c r="C102" s="36">
        <v>3</v>
      </c>
      <c r="D102" s="50">
        <f>DATA!D102/5</f>
        <v>1096.4000000000001</v>
      </c>
      <c r="E102" s="12">
        <f t="shared" si="6"/>
        <v>367.68332725282738</v>
      </c>
      <c r="F102" s="12"/>
      <c r="G102" s="12"/>
      <c r="H102" s="32"/>
      <c r="I102" s="31" t="s">
        <v>0</v>
      </c>
      <c r="J102" s="12">
        <v>50490</v>
      </c>
      <c r="K102" s="36">
        <v>7.5</v>
      </c>
      <c r="L102" s="12">
        <v>1694</v>
      </c>
      <c r="M102" s="12">
        <f t="shared" si="7"/>
        <v>238.44155844155844</v>
      </c>
      <c r="N102" s="12"/>
      <c r="O102" s="12"/>
      <c r="P102" s="33"/>
    </row>
    <row r="103" spans="1:16" x14ac:dyDescent="0.25">
      <c r="D103" s="14"/>
      <c r="H103" s="14"/>
      <c r="K103" s="14"/>
      <c r="O103" s="14"/>
    </row>
  </sheetData>
  <mergeCells count="20">
    <mergeCell ref="R63:S63"/>
    <mergeCell ref="X63:Y63"/>
    <mergeCell ref="Z63:AA63"/>
    <mergeCell ref="R83:S83"/>
    <mergeCell ref="X83:Y83"/>
    <mergeCell ref="Z83:AA83"/>
    <mergeCell ref="R43:S43"/>
    <mergeCell ref="X43:Y43"/>
    <mergeCell ref="Z43:AA43"/>
    <mergeCell ref="A1:C1"/>
    <mergeCell ref="D1:H1"/>
    <mergeCell ref="I1:K1"/>
    <mergeCell ref="L1:P1"/>
    <mergeCell ref="R1:S1"/>
    <mergeCell ref="T1:U1"/>
    <mergeCell ref="X1:Y1"/>
    <mergeCell ref="Z1:AA1"/>
    <mergeCell ref="R23:S23"/>
    <mergeCell ref="X23:Y23"/>
    <mergeCell ref="Z23:AA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96C1D-99D2-4B43-89B9-FFD2115D789E}">
  <dimension ref="A1:U79"/>
  <sheetViews>
    <sheetView tabSelected="1" topLeftCell="A61" zoomScale="90" zoomScaleNormal="90" workbookViewId="0">
      <selection activeCell="N19" sqref="N19"/>
    </sheetView>
  </sheetViews>
  <sheetFormatPr defaultRowHeight="15" x14ac:dyDescent="0.25"/>
  <cols>
    <col min="2" max="2" width="17.42578125" bestFit="1" customWidth="1"/>
    <col min="3" max="3" width="8.85546875" bestFit="1" customWidth="1"/>
    <col min="4" max="4" width="8.28515625" bestFit="1" customWidth="1"/>
    <col min="5" max="5" width="7.42578125" customWidth="1"/>
    <col min="6" max="6" width="7.140625" bestFit="1" customWidth="1"/>
    <col min="7" max="10" width="7.42578125" customWidth="1"/>
    <col min="13" max="16" width="9.85546875" bestFit="1" customWidth="1"/>
    <col min="18" max="18" width="20" bestFit="1" customWidth="1"/>
  </cols>
  <sheetData>
    <row r="1" spans="1:21" ht="15.75" thickBot="1" x14ac:dyDescent="0.3"/>
    <row r="2" spans="1:21" ht="15.75" thickBot="1" x14ac:dyDescent="0.3">
      <c r="B2" s="102" t="s">
        <v>27</v>
      </c>
      <c r="C2" s="103"/>
      <c r="D2" s="103"/>
      <c r="E2" s="103"/>
      <c r="F2" s="103"/>
      <c r="G2" s="103"/>
      <c r="H2" s="103"/>
      <c r="I2" s="103"/>
      <c r="J2" s="104"/>
      <c r="K2" s="41"/>
      <c r="L2" s="41"/>
      <c r="M2" s="37"/>
    </row>
    <row r="3" spans="1:21" ht="15.75" thickBot="1" x14ac:dyDescent="0.3">
      <c r="B3" s="49"/>
      <c r="C3" s="106" t="s">
        <v>1</v>
      </c>
      <c r="D3" s="106"/>
      <c r="E3" s="106"/>
      <c r="F3" s="106"/>
      <c r="G3" s="107" t="s">
        <v>28</v>
      </c>
      <c r="H3" s="106"/>
      <c r="I3" s="106"/>
      <c r="J3" s="108"/>
      <c r="K3" s="41"/>
      <c r="L3" s="102" t="s">
        <v>40</v>
      </c>
      <c r="M3" s="103"/>
      <c r="N3" s="103"/>
      <c r="O3" s="103"/>
      <c r="P3" s="104"/>
    </row>
    <row r="4" spans="1:21" ht="15.75" thickBot="1" x14ac:dyDescent="0.3">
      <c r="B4" s="39" t="s">
        <v>29</v>
      </c>
      <c r="C4" s="76" t="s">
        <v>31</v>
      </c>
      <c r="D4" s="43" t="s">
        <v>32</v>
      </c>
      <c r="E4" s="43" t="s">
        <v>33</v>
      </c>
      <c r="F4" s="43" t="s">
        <v>35</v>
      </c>
      <c r="G4" s="43" t="s">
        <v>31</v>
      </c>
      <c r="H4" s="43" t="s">
        <v>32</v>
      </c>
      <c r="I4" s="43" t="s">
        <v>33</v>
      </c>
      <c r="J4" s="43" t="s">
        <v>36</v>
      </c>
      <c r="L4" s="39" t="s">
        <v>29</v>
      </c>
      <c r="M4" s="52" t="s">
        <v>31</v>
      </c>
      <c r="N4" s="51" t="s">
        <v>32</v>
      </c>
      <c r="O4" s="52" t="s">
        <v>33</v>
      </c>
      <c r="P4" s="52" t="s">
        <v>34</v>
      </c>
      <c r="R4" s="102" t="s">
        <v>53</v>
      </c>
      <c r="S4" s="103"/>
      <c r="T4" s="103"/>
      <c r="U4" s="104"/>
    </row>
    <row r="5" spans="1:21" ht="15.75" thickBot="1" x14ac:dyDescent="0.3">
      <c r="B5" s="39" t="s">
        <v>18</v>
      </c>
      <c r="C5" s="44">
        <f>AVERAGE(DATA!E3:E22)</f>
        <v>283.79926124542476</v>
      </c>
      <c r="D5" s="44">
        <f>AVERAGE(DATA!E23:E42)</f>
        <v>281.64089811660716</v>
      </c>
      <c r="E5" s="44">
        <f>AVERAGE(DATA!E43:E62)</f>
        <v>279.41355901814882</v>
      </c>
      <c r="F5" s="38">
        <f>AVERAGE(DATA!E83:E102)</f>
        <v>75.950092336245376</v>
      </c>
      <c r="G5" s="45">
        <f>AVERAGE(DATA!M3:M22)</f>
        <v>1812.7887712961608</v>
      </c>
      <c r="H5" s="45">
        <f>AVERAGE(DATA!M23:M42)</f>
        <v>1714.5421834118758</v>
      </c>
      <c r="I5" s="45">
        <f>AVERAGE(DATA!M43:M62)</f>
        <v>1117.0099115755675</v>
      </c>
      <c r="J5" s="44">
        <f>AVERAGE(DATA!M83:M102)</f>
        <v>572.62697813294392</v>
      </c>
      <c r="K5" s="53"/>
      <c r="L5" s="75" t="s">
        <v>30</v>
      </c>
      <c r="M5" s="38">
        <f>(G5-C5)/SQRT((G7*G7+C7*C7)/(20))</f>
        <v>41.033159719340432</v>
      </c>
      <c r="N5" s="38">
        <f>(H5-D5)/SQRT((H7*H7+D7*D7)/(20))</f>
        <v>51.38988971975067</v>
      </c>
      <c r="O5" s="38">
        <f>(I5-E5)/SQRT((I7*I7+E7*E7)/(20))</f>
        <v>43.127460332404034</v>
      </c>
      <c r="P5" s="46">
        <f>(J5-F5)/SQRT((J7*J7+F7*F7)/(20))</f>
        <v>7.9468208414659651</v>
      </c>
      <c r="R5" s="79"/>
      <c r="S5" s="52" t="s">
        <v>1</v>
      </c>
      <c r="T5" s="52" t="s">
        <v>28</v>
      </c>
      <c r="U5" s="82" t="s">
        <v>49</v>
      </c>
    </row>
    <row r="6" spans="1:21" ht="15.75" thickBot="1" x14ac:dyDescent="0.3">
      <c r="B6" s="39" t="s">
        <v>22</v>
      </c>
      <c r="C6" s="44">
        <f>MEDIAN(DATA!E3:E22)</f>
        <v>283.69317382125263</v>
      </c>
      <c r="D6" s="44">
        <f>MEDIAN(DATA!E23:CE42)</f>
        <v>239</v>
      </c>
      <c r="E6" s="44">
        <f>MEDIAN(DATA!E43:E62)</f>
        <v>278.78851507593566</v>
      </c>
      <c r="F6" s="38">
        <f>MEDIAN(DATA!E83:E102)</f>
        <v>73.516555150077636</v>
      </c>
      <c r="G6" s="45">
        <f>MEDIAN(DATA!M3:M22)</f>
        <v>1887.4766355140187</v>
      </c>
      <c r="H6" s="45">
        <f>MEDIAN(DATA!M23:M42)</f>
        <v>1767.7108710641232</v>
      </c>
      <c r="I6" s="45">
        <f>MEDIAN(DATA!M43:M62)</f>
        <v>1114.2641888498242</v>
      </c>
      <c r="J6" s="44">
        <f>MEDIAN(DATA!M83:M102)</f>
        <v>580.15972075948605</v>
      </c>
      <c r="K6" s="53"/>
      <c r="L6" s="75" t="s">
        <v>37</v>
      </c>
      <c r="M6" s="55">
        <f>_xlfn.T.DIST.2T(M5, 38)</f>
        <v>4.4298848086800783E-33</v>
      </c>
      <c r="N6" s="55">
        <f t="shared" ref="N6" si="0">_xlfn.T.DIST.2T(N5, 38)</f>
        <v>9.9263224472888576E-37</v>
      </c>
      <c r="O6" s="55">
        <f>_xlfn.T.DIST.2T(ABS(O5), 38)</f>
        <v>6.945735951412456E-34</v>
      </c>
      <c r="P6" s="55">
        <f t="shared" ref="P6" si="1">_xlfn.T.DIST.2T(P5, 38)</f>
        <v>1.3382767833689418E-9</v>
      </c>
      <c r="R6" s="75" t="s">
        <v>50</v>
      </c>
      <c r="S6" s="47">
        <f>E5/C5</f>
        <v>0.98454646355304198</v>
      </c>
      <c r="T6" s="47">
        <f>I5/G5</f>
        <v>0.61618315893301512</v>
      </c>
      <c r="U6" s="80">
        <f>(S6-T6)/T6</f>
        <v>0.59781462586203438</v>
      </c>
    </row>
    <row r="7" spans="1:21" ht="15.75" thickBot="1" x14ac:dyDescent="0.3">
      <c r="B7" s="40" t="s">
        <v>10</v>
      </c>
      <c r="C7" s="46">
        <f>_xlfn.STDEV.S(DATA!E3:E22)</f>
        <v>1.3635700911442123</v>
      </c>
      <c r="D7" s="46">
        <f>_xlfn.STDEV.S(DATA!E23:E42)</f>
        <v>3.7380479065428975</v>
      </c>
      <c r="E7" s="46">
        <f>_xlfn.STDEV.S(DATA!E43:E62)</f>
        <v>2.7806610010035984</v>
      </c>
      <c r="F7" s="46">
        <f>_xlfn.STDEV.S(DATA!E83:E102)</f>
        <v>7.4946985516508295</v>
      </c>
      <c r="G7" s="44">
        <f>_xlfn.STDEV.S(DATA!M3:M22)</f>
        <v>166.63644940017568</v>
      </c>
      <c r="H7" s="44">
        <f>_xlfn.STDEV.S(DATA!M23:M42)</f>
        <v>124.64026418769373</v>
      </c>
      <c r="I7" s="38">
        <f>_xlfn.STDEV.S(DATA!M43:M62)</f>
        <v>86.810690544918828</v>
      </c>
      <c r="J7" s="44">
        <f>_xlfn.STDEV.S(DATA!M83:M102)</f>
        <v>279.40832658480173</v>
      </c>
      <c r="L7" s="39" t="s">
        <v>38</v>
      </c>
      <c r="M7" s="57" t="s">
        <v>39</v>
      </c>
      <c r="N7" s="54" t="s">
        <v>39</v>
      </c>
      <c r="O7" s="54" t="s">
        <v>39</v>
      </c>
      <c r="P7" s="54" t="s">
        <v>39</v>
      </c>
      <c r="R7" s="75" t="s">
        <v>51</v>
      </c>
      <c r="S7" s="47">
        <f>E44/C44</f>
        <v>0.98689794087411242</v>
      </c>
      <c r="T7" s="47">
        <f>I44/G44</f>
        <v>0.59648569144311958</v>
      </c>
      <c r="U7" s="80">
        <f>(S7-T7)/T7</f>
        <v>0.6545207287142818</v>
      </c>
    </row>
    <row r="8" spans="1:21" ht="15.75" thickBot="1" x14ac:dyDescent="0.3">
      <c r="B8" s="40" t="s">
        <v>17</v>
      </c>
      <c r="C8" s="47">
        <f t="shared" ref="C8:J8" si="2">C7/SQRT(20)</f>
        <v>0.30490354158840427</v>
      </c>
      <c r="D8" s="47">
        <f t="shared" si="2"/>
        <v>0.83585292221806995</v>
      </c>
      <c r="E8" s="47">
        <f t="shared" si="2"/>
        <v>0.62177470206266561</v>
      </c>
      <c r="F8" s="46">
        <f t="shared" si="2"/>
        <v>1.6758655432360472</v>
      </c>
      <c r="G8" s="38">
        <f t="shared" si="2"/>
        <v>37.261042838799682</v>
      </c>
      <c r="H8" s="38">
        <f t="shared" si="2"/>
        <v>27.870410345721577</v>
      </c>
      <c r="I8" s="38">
        <f t="shared" si="2"/>
        <v>19.411460523213673</v>
      </c>
      <c r="J8" s="38">
        <f t="shared" si="2"/>
        <v>62.477601172307828</v>
      </c>
      <c r="R8" s="39" t="s">
        <v>52</v>
      </c>
      <c r="S8" s="46">
        <f>E64/C64</f>
        <v>1.0049488965087479</v>
      </c>
      <c r="T8" s="46">
        <f>I64/G64</f>
        <v>1.047844144326725</v>
      </c>
      <c r="U8" s="81">
        <f>(T8-S8)/T8</f>
        <v>4.0936667967485553E-2</v>
      </c>
    </row>
    <row r="9" spans="1:21" ht="15.75" thickBot="1" x14ac:dyDescent="0.3"/>
    <row r="10" spans="1:21" ht="15.75" thickBot="1" x14ac:dyDescent="0.3">
      <c r="A10" s="83"/>
      <c r="B10" s="84"/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5"/>
    </row>
    <row r="11" spans="1:21" ht="15.75" thickBot="1" x14ac:dyDescent="0.3">
      <c r="A11" s="86"/>
      <c r="B11" s="102" t="s">
        <v>54</v>
      </c>
      <c r="C11" s="103"/>
      <c r="D11" s="103"/>
      <c r="E11" s="103"/>
      <c r="F11" s="103"/>
      <c r="G11" s="103"/>
      <c r="H11" s="103"/>
      <c r="I11" s="103"/>
      <c r="J11" s="104"/>
      <c r="K11" s="87"/>
      <c r="L11" s="87"/>
      <c r="M11" s="88"/>
      <c r="N11" s="14"/>
      <c r="O11" s="14"/>
      <c r="P11" s="14"/>
      <c r="Q11" s="89"/>
    </row>
    <row r="12" spans="1:21" ht="15.75" thickBot="1" x14ac:dyDescent="0.3">
      <c r="A12" s="86"/>
      <c r="B12" s="49"/>
      <c r="C12" s="106" t="s">
        <v>1</v>
      </c>
      <c r="D12" s="106"/>
      <c r="E12" s="106"/>
      <c r="F12" s="106"/>
      <c r="G12" s="107" t="s">
        <v>28</v>
      </c>
      <c r="H12" s="106"/>
      <c r="I12" s="106"/>
      <c r="J12" s="108"/>
      <c r="K12" s="87"/>
      <c r="L12" s="102" t="s">
        <v>57</v>
      </c>
      <c r="M12" s="103"/>
      <c r="N12" s="103"/>
      <c r="O12" s="103"/>
      <c r="P12" s="104"/>
      <c r="Q12" s="89"/>
    </row>
    <row r="13" spans="1:21" ht="15.75" thickBot="1" x14ac:dyDescent="0.3">
      <c r="A13" s="86"/>
      <c r="B13" s="39" t="s">
        <v>29</v>
      </c>
      <c r="C13" s="76" t="s">
        <v>31</v>
      </c>
      <c r="D13" s="43" t="s">
        <v>32</v>
      </c>
      <c r="E13" s="43" t="s">
        <v>33</v>
      </c>
      <c r="F13" s="43" t="s">
        <v>35</v>
      </c>
      <c r="G13" s="43" t="s">
        <v>31</v>
      </c>
      <c r="H13" s="43" t="s">
        <v>32</v>
      </c>
      <c r="I13" s="43" t="s">
        <v>33</v>
      </c>
      <c r="J13" s="43" t="s">
        <v>36</v>
      </c>
      <c r="K13" s="14"/>
      <c r="L13" s="39" t="s">
        <v>29</v>
      </c>
      <c r="M13" s="52" t="s">
        <v>31</v>
      </c>
      <c r="N13" s="52" t="s">
        <v>32</v>
      </c>
      <c r="O13" s="51" t="s">
        <v>33</v>
      </c>
      <c r="P13" s="52" t="s">
        <v>34</v>
      </c>
      <c r="Q13" s="89"/>
    </row>
    <row r="14" spans="1:21" ht="15.75" thickBot="1" x14ac:dyDescent="0.3">
      <c r="A14" s="86"/>
      <c r="B14" s="39" t="s">
        <v>18</v>
      </c>
      <c r="C14" s="45">
        <f>AVERAGE('DATA 5xBLE'!E3:E22)</f>
        <v>1418.996306227124</v>
      </c>
      <c r="D14" s="45">
        <f>AVERAGE('DATA 5xBLE'!E23:E42)</f>
        <v>1408.2044905830357</v>
      </c>
      <c r="E14" s="45">
        <f>AVERAGE('DATA 5xBLE'!E43:E62)</f>
        <v>1397.0677950907443</v>
      </c>
      <c r="F14" s="44">
        <f>AVERAGE('DATA 5xBLE'!E83:E102)</f>
        <v>379.75046168122691</v>
      </c>
      <c r="G14" s="45">
        <v>1812.7887712961608</v>
      </c>
      <c r="H14" s="45">
        <v>1714.5421834118758</v>
      </c>
      <c r="I14" s="45">
        <v>1117.0099115755675</v>
      </c>
      <c r="J14" s="44">
        <v>572.62697813294392</v>
      </c>
      <c r="K14" s="14"/>
      <c r="L14" s="39" t="s">
        <v>30</v>
      </c>
      <c r="M14" s="38">
        <f>(G14-C14)/SQRT((G16*G16+C16*C16)/(20))</f>
        <v>10.559642039864595</v>
      </c>
      <c r="N14" s="38">
        <f>(H14-D14)/SQRT((H16*H16+D16*D16)/(20))</f>
        <v>10.869970866736205</v>
      </c>
      <c r="O14" s="38">
        <f>((I14-E14)/SQRT((I16*I16+E16*E16)/(20)))</f>
        <v>-14.245902520088974</v>
      </c>
      <c r="P14" s="46">
        <f>(J14-F14)/SQRT((J16*J16+F16*F16)/(20))</f>
        <v>3.0597348612303286</v>
      </c>
      <c r="Q14" s="89"/>
    </row>
    <row r="15" spans="1:21" ht="15.75" thickBot="1" x14ac:dyDescent="0.3">
      <c r="A15" s="86"/>
      <c r="B15" s="39" t="s">
        <v>22</v>
      </c>
      <c r="C15" s="45">
        <f>MEDIAN('DATA 5xBLE'!E3:E22)</f>
        <v>1418.4658691062632</v>
      </c>
      <c r="D15" s="45">
        <f>MEDIAN('DATA 5xBLE'!E23:E42)</f>
        <v>1413.9882483206616</v>
      </c>
      <c r="E15" s="45">
        <f>MEDIAN('DATA 5xBLE'!E43:E62)</f>
        <v>1393.9425753796781</v>
      </c>
      <c r="F15" s="44">
        <f>MEDIAN('DATA 5xBLE'!E83:E102)</f>
        <v>367.58277575038818</v>
      </c>
      <c r="G15" s="45">
        <v>1887.4766355140187</v>
      </c>
      <c r="H15" s="45">
        <v>1767.7108710641232</v>
      </c>
      <c r="I15" s="45">
        <v>1114.2641888498242</v>
      </c>
      <c r="J15" s="44">
        <v>580.15972075948605</v>
      </c>
      <c r="K15" s="14"/>
      <c r="L15" s="39" t="s">
        <v>37</v>
      </c>
      <c r="M15" s="55">
        <f>_xlfn.T.DIST.2T(M14, 38)</f>
        <v>7.3555548537193183E-13</v>
      </c>
      <c r="N15" s="55">
        <f>_xlfn.T.DIST.2T(N14, 38)</f>
        <v>3.1957605872303449E-13</v>
      </c>
      <c r="O15" s="55">
        <f>_xlfn.T.DIST.2T(ABS(O14), 38)</f>
        <v>8.0144304030527266E-17</v>
      </c>
      <c r="P15" s="55">
        <f t="shared" ref="P15" si="3">_xlfn.T.DIST.2T(P14, 38)</f>
        <v>4.0494387492789382E-3</v>
      </c>
      <c r="Q15" s="89"/>
    </row>
    <row r="16" spans="1:21" ht="15.75" thickBot="1" x14ac:dyDescent="0.3">
      <c r="A16" s="86"/>
      <c r="B16" s="40" t="s">
        <v>10</v>
      </c>
      <c r="C16" s="46">
        <f>_xlfn.STDEV.S('DATA 5xBLE'!E3:E22)</f>
        <v>6.8178504557210351</v>
      </c>
      <c r="D16" s="38">
        <f>_xlfn.STDEV.S('DATA 5xBLE'!E23:E42)</f>
        <v>18.690239532714504</v>
      </c>
      <c r="E16" s="38">
        <f>_xlfn.STDEV.S('DATA 5xBLE'!E43:E62)</f>
        <v>13.903305005018016</v>
      </c>
      <c r="F16" s="38">
        <f>_xlfn.STDEV.S('DATA 5xBLE'!E83:E102)</f>
        <v>37.473492758254146</v>
      </c>
      <c r="G16" s="44">
        <v>166.63644940017568</v>
      </c>
      <c r="H16" s="44">
        <v>124.64026418769373</v>
      </c>
      <c r="I16" s="38">
        <v>86.810690544918828</v>
      </c>
      <c r="J16" s="44">
        <v>279.40832658480173</v>
      </c>
      <c r="K16" s="14"/>
      <c r="L16" s="39" t="s">
        <v>38</v>
      </c>
      <c r="M16" s="54" t="s">
        <v>39</v>
      </c>
      <c r="N16" s="54" t="s">
        <v>39</v>
      </c>
      <c r="O16" s="54" t="s">
        <v>39</v>
      </c>
      <c r="P16" s="54" t="s">
        <v>39</v>
      </c>
      <c r="Q16" s="89"/>
    </row>
    <row r="17" spans="1:17" ht="15.75" thickBot="1" x14ac:dyDescent="0.3">
      <c r="A17" s="86"/>
      <c r="B17" s="40" t="s">
        <v>17</v>
      </c>
      <c r="C17" s="46">
        <f>C16/SQRT(20)</f>
        <v>1.5245177079420154</v>
      </c>
      <c r="D17" s="46">
        <f>D16/SQRT(20)</f>
        <v>4.1792646110903533</v>
      </c>
      <c r="E17" s="46">
        <f>E16/SQRT(20)</f>
        <v>3.1088735103133338</v>
      </c>
      <c r="F17" s="46">
        <f>F16/SQRT(20)</f>
        <v>8.3793277161802351</v>
      </c>
      <c r="G17" s="38">
        <v>37.261042838799682</v>
      </c>
      <c r="H17" s="38">
        <v>27.870410345721577</v>
      </c>
      <c r="I17" s="38">
        <v>19.411460523213673</v>
      </c>
      <c r="J17" s="38">
        <v>62.477601172307828</v>
      </c>
      <c r="K17" s="14"/>
      <c r="L17" s="14"/>
      <c r="M17" s="14"/>
      <c r="N17" s="14"/>
      <c r="O17" s="14"/>
      <c r="P17" s="14"/>
      <c r="Q17" s="89"/>
    </row>
    <row r="18" spans="1:17" ht="15.75" thickBot="1" x14ac:dyDescent="0.3">
      <c r="A18" s="90"/>
      <c r="B18" s="91"/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2"/>
    </row>
    <row r="20" spans="1:17" ht="15.75" thickBot="1" x14ac:dyDescent="0.3"/>
    <row r="21" spans="1:17" ht="15.75" thickBot="1" x14ac:dyDescent="0.3">
      <c r="B21" s="105" t="s">
        <v>23</v>
      </c>
      <c r="C21" s="103"/>
      <c r="D21" s="103"/>
      <c r="E21" s="103"/>
      <c r="F21" s="103"/>
      <c r="G21" s="103"/>
      <c r="H21" s="103"/>
      <c r="I21" s="103"/>
      <c r="J21" s="104"/>
    </row>
    <row r="22" spans="1:17" ht="15.75" thickBot="1" x14ac:dyDescent="0.3">
      <c r="B22" s="49"/>
      <c r="C22" s="109" t="s">
        <v>1</v>
      </c>
      <c r="D22" s="109"/>
      <c r="E22" s="109"/>
      <c r="F22" s="110"/>
      <c r="G22" s="109" t="s">
        <v>28</v>
      </c>
      <c r="H22" s="109"/>
      <c r="I22" s="109"/>
      <c r="J22" s="110"/>
      <c r="L22" s="102" t="s">
        <v>42</v>
      </c>
      <c r="M22" s="103"/>
      <c r="N22" s="103"/>
      <c r="O22" s="103"/>
      <c r="P22" s="104"/>
      <c r="Q22" s="74"/>
    </row>
    <row r="23" spans="1:17" ht="15.75" thickBot="1" x14ac:dyDescent="0.3">
      <c r="B23" s="39" t="s">
        <v>29</v>
      </c>
      <c r="C23" s="76" t="s">
        <v>31</v>
      </c>
      <c r="D23" s="43" t="s">
        <v>32</v>
      </c>
      <c r="E23" s="43" t="s">
        <v>33</v>
      </c>
      <c r="F23" s="43" t="s">
        <v>35</v>
      </c>
      <c r="G23" s="43" t="s">
        <v>31</v>
      </c>
      <c r="H23" s="43" t="s">
        <v>32</v>
      </c>
      <c r="I23" s="43" t="s">
        <v>33</v>
      </c>
      <c r="J23" s="43" t="s">
        <v>36</v>
      </c>
      <c r="L23" s="39" t="s">
        <v>29</v>
      </c>
      <c r="M23" s="52" t="s">
        <v>31</v>
      </c>
      <c r="N23" s="52" t="s">
        <v>32</v>
      </c>
      <c r="O23" s="51" t="s">
        <v>33</v>
      </c>
      <c r="P23" s="52" t="s">
        <v>34</v>
      </c>
    </row>
    <row r="24" spans="1:17" ht="15.75" thickBot="1" x14ac:dyDescent="0.3">
      <c r="B24" s="40" t="s">
        <v>18</v>
      </c>
      <c r="C24" s="45">
        <f>AVERAGE(DATA!D3:D22)</f>
        <v>1420.5</v>
      </c>
      <c r="D24" s="45">
        <f>AVERAGE(DATA!D23:D42)</f>
        <v>1431.6</v>
      </c>
      <c r="E24" s="45">
        <f>AVERAGE(DATA!D43:D62)</f>
        <v>1442.9</v>
      </c>
      <c r="F24" s="45">
        <f>AVERAGE(DATA!D83:D102)</f>
        <v>5353.15</v>
      </c>
      <c r="G24" s="44">
        <f>AVERAGE(DATA!L3:L22)</f>
        <v>225</v>
      </c>
      <c r="H24" s="44">
        <f>AVERAGE(DATA!L23:L42)</f>
        <v>236.85</v>
      </c>
      <c r="I24" s="44">
        <f>AVERAGE(DATA!L43:L62)</f>
        <v>363.9</v>
      </c>
      <c r="J24" s="44">
        <f>AVERAGE(DATA!L83:L102)</f>
        <v>938.35</v>
      </c>
      <c r="L24" s="39" t="s">
        <v>30</v>
      </c>
      <c r="M24" s="44">
        <f>(G24-C24)/SQRT((G26*G26+C26*C26)/(20))</f>
        <v>-205.56024422176719</v>
      </c>
      <c r="N24" s="44">
        <f>(H24-D24)/SQRT((H26*H26+D26*D26)/(20))</f>
        <v>-199.62652035672886</v>
      </c>
      <c r="O24" s="44">
        <f>(I24-E24)/SQRT((I26*I26+E26*E26)/(20))</f>
        <v>-140.11308010354537</v>
      </c>
      <c r="P24" s="38">
        <f>((J24-F24)/SQRT((J26*J26+F26*F26)/(20)))</f>
        <v>-27.002137759965212</v>
      </c>
    </row>
    <row r="25" spans="1:17" ht="15.75" thickBot="1" x14ac:dyDescent="0.3">
      <c r="B25" s="39" t="s">
        <v>22</v>
      </c>
      <c r="C25" s="45">
        <f>MEDIAN(DATA!D3:D22)</f>
        <v>1421</v>
      </c>
      <c r="D25" s="45">
        <f>MEDIAN(DATA!D23:D42)</f>
        <v>1425.5</v>
      </c>
      <c r="E25" s="45">
        <f>MEDIAN(DATA!D43:D62)</f>
        <v>1446</v>
      </c>
      <c r="F25" s="45">
        <f>MEDIAN(DATA!D83:D102)</f>
        <v>5483.5</v>
      </c>
      <c r="G25" s="44">
        <f>MEDIAN(DATA!L3:L22)</f>
        <v>214</v>
      </c>
      <c r="H25" s="44">
        <f>MEDIAN(DATA!L23:L42)</f>
        <v>228.5</v>
      </c>
      <c r="I25" s="44">
        <f>MEDIAN(DATA!L43:L62)</f>
        <v>362.5</v>
      </c>
      <c r="J25" s="44">
        <f>MEDIAN(DATA!L83:L102)</f>
        <v>716</v>
      </c>
      <c r="L25" s="39" t="s">
        <v>37</v>
      </c>
      <c r="M25" s="55">
        <f>_xlfn.T.DIST.2T(ABS(M24), 38)</f>
        <v>1.6832982431423996E-59</v>
      </c>
      <c r="N25" s="55">
        <f>_xlfn.T.DIST.2T(ABS(N24), 38)</f>
        <v>5.1182172603559966E-59</v>
      </c>
      <c r="O25" s="55">
        <f>_xlfn.T.DIST.2T(ABS(O24), 38)</f>
        <v>3.4940735164695134E-53</v>
      </c>
      <c r="P25" s="55">
        <f>_xlfn.T.DIST.2T(ABS(P24), 38)</f>
        <v>2.1047184659051161E-26</v>
      </c>
    </row>
    <row r="26" spans="1:17" ht="15.75" thickBot="1" x14ac:dyDescent="0.3">
      <c r="B26" s="39" t="s">
        <v>10</v>
      </c>
      <c r="C26" s="46">
        <f>_xlfn.STDEV.S(DATA!D3:D22)</f>
        <v>6.8325844690216444</v>
      </c>
      <c r="D26" s="38">
        <f>_xlfn.STDEV.S(DATA!D23:D42)</f>
        <v>19.464948253882302</v>
      </c>
      <c r="E26" s="38">
        <f>_xlfn.STDEV.S(DATA!D43:D62)</f>
        <v>14.319291367353269</v>
      </c>
      <c r="F26" s="44">
        <f>_xlfn.STDEV.S(DATA!D83:D102)</f>
        <v>487.18550179361324</v>
      </c>
      <c r="G26" s="38">
        <f>_xlfn.STDEV.S(DATA!L3:L22)</f>
        <v>25.095606661011615</v>
      </c>
      <c r="H26" s="38">
        <f>_xlfn.STDEV.S(DATA!L23:L42)</f>
        <v>18.371244693241323</v>
      </c>
      <c r="I26" s="38">
        <f>_xlfn.STDEV.S(DATA!L43:L62)</f>
        <v>31.321591678316064</v>
      </c>
      <c r="J26" s="44">
        <f>_xlfn.STDEV.S(DATA!L83:L102)</f>
        <v>545.23691374049793</v>
      </c>
      <c r="L26" s="39" t="s">
        <v>38</v>
      </c>
      <c r="M26" s="54" t="s">
        <v>39</v>
      </c>
      <c r="N26" s="54" t="s">
        <v>39</v>
      </c>
      <c r="O26" s="54" t="s">
        <v>39</v>
      </c>
      <c r="P26" s="54" t="s">
        <v>39</v>
      </c>
    </row>
    <row r="27" spans="1:17" ht="15.75" thickBot="1" x14ac:dyDescent="0.3">
      <c r="B27" s="39" t="s">
        <v>17</v>
      </c>
      <c r="C27" s="46">
        <f t="shared" ref="C27" si="4">C26/SQRT(20)</f>
        <v>1.5278123334741702</v>
      </c>
      <c r="D27" s="46">
        <f t="shared" ref="D27" si="5">D26/SQRT(20)</f>
        <v>4.3524947474196658</v>
      </c>
      <c r="E27" s="46">
        <f t="shared" ref="E27" si="6">E26/SQRT(20)</f>
        <v>3.2018908887027822</v>
      </c>
      <c r="F27" s="44">
        <f>F26/SQRT(20)</f>
        <v>108.93798996628649</v>
      </c>
      <c r="G27" s="46">
        <f t="shared" ref="G27" si="7">G26/SQRT(20)</f>
        <v>5.6115482430618489</v>
      </c>
      <c r="H27" s="46">
        <f t="shared" ref="H27" si="8">H26/SQRT(20)</f>
        <v>4.107935196536987</v>
      </c>
      <c r="I27" s="46">
        <f t="shared" ref="I27" si="9">I26/SQRT(20)</f>
        <v>7.0037208156206443</v>
      </c>
      <c r="J27" s="44">
        <f>J26/SQRT(20)</f>
        <v>121.91868029659425</v>
      </c>
    </row>
    <row r="29" spans="1:17" ht="15.75" thickBot="1" x14ac:dyDescent="0.3"/>
    <row r="30" spans="1:17" ht="15.75" thickBot="1" x14ac:dyDescent="0.3">
      <c r="A30" s="83"/>
      <c r="B30" s="84"/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5"/>
    </row>
    <row r="31" spans="1:17" ht="15.75" thickBot="1" x14ac:dyDescent="0.3">
      <c r="A31" s="86"/>
      <c r="B31" s="105" t="s">
        <v>56</v>
      </c>
      <c r="C31" s="103"/>
      <c r="D31" s="103"/>
      <c r="E31" s="103"/>
      <c r="F31" s="103"/>
      <c r="G31" s="103"/>
      <c r="H31" s="103"/>
      <c r="I31" s="103"/>
      <c r="J31" s="104"/>
      <c r="K31" s="14"/>
      <c r="L31" s="14"/>
      <c r="M31" s="14"/>
      <c r="N31" s="14"/>
      <c r="O31" s="14"/>
      <c r="P31" s="14"/>
      <c r="Q31" s="89"/>
    </row>
    <row r="32" spans="1:17" ht="15.75" thickBot="1" x14ac:dyDescent="0.3">
      <c r="A32" s="86"/>
      <c r="B32" s="49"/>
      <c r="C32" s="109" t="s">
        <v>1</v>
      </c>
      <c r="D32" s="109"/>
      <c r="E32" s="109"/>
      <c r="F32" s="110"/>
      <c r="G32" s="109" t="s">
        <v>28</v>
      </c>
      <c r="H32" s="109"/>
      <c r="I32" s="109"/>
      <c r="J32" s="110"/>
      <c r="K32" s="14"/>
      <c r="L32" s="102" t="s">
        <v>43</v>
      </c>
      <c r="M32" s="103"/>
      <c r="N32" s="103"/>
      <c r="O32" s="103"/>
      <c r="P32" s="104"/>
      <c r="Q32" s="89"/>
    </row>
    <row r="33" spans="1:17" ht="15.75" thickBot="1" x14ac:dyDescent="0.3">
      <c r="A33" s="86"/>
      <c r="B33" s="39" t="s">
        <v>29</v>
      </c>
      <c r="C33" s="76" t="s">
        <v>31</v>
      </c>
      <c r="D33" s="43" t="s">
        <v>32</v>
      </c>
      <c r="E33" s="43" t="s">
        <v>33</v>
      </c>
      <c r="F33" s="43" t="s">
        <v>35</v>
      </c>
      <c r="G33" s="43" t="s">
        <v>31</v>
      </c>
      <c r="H33" s="43" t="s">
        <v>32</v>
      </c>
      <c r="I33" s="43" t="s">
        <v>33</v>
      </c>
      <c r="J33" s="43" t="s">
        <v>36</v>
      </c>
      <c r="K33" s="14"/>
      <c r="L33" s="39" t="s">
        <v>29</v>
      </c>
      <c r="M33" s="52" t="s">
        <v>31</v>
      </c>
      <c r="N33" s="52" t="s">
        <v>32</v>
      </c>
      <c r="O33" s="51" t="s">
        <v>33</v>
      </c>
      <c r="P33" s="52" t="s">
        <v>34</v>
      </c>
      <c r="Q33" s="89"/>
    </row>
    <row r="34" spans="1:17" ht="15.75" thickBot="1" x14ac:dyDescent="0.3">
      <c r="A34" s="86"/>
      <c r="B34" s="40" t="s">
        <v>18</v>
      </c>
      <c r="C34" s="44">
        <f>AVERAGE('DATA 5xBLE'!D3:D22)</f>
        <v>284.09999999999997</v>
      </c>
      <c r="D34" s="44">
        <f>AVERAGE('DATA 5xBLE'!D23:D42)</f>
        <v>286.32</v>
      </c>
      <c r="E34" s="44">
        <f>AVERAGE('DATA 5xBLE'!D43:D62)</f>
        <v>288.58</v>
      </c>
      <c r="F34" s="45">
        <f>AVERAGE('DATA 5xBLE'!D83:D102)</f>
        <v>1070.6300000000001</v>
      </c>
      <c r="G34" s="44">
        <f>AVERAGE('DATA 5xBLE'!L3:L22)</f>
        <v>225</v>
      </c>
      <c r="H34" s="44">
        <f>AVERAGE('DATA 5xBLE'!L23:L42)</f>
        <v>236.85</v>
      </c>
      <c r="I34" s="44">
        <f>AVERAGE('DATA 5xBLE'!L43:L62)</f>
        <v>363.9</v>
      </c>
      <c r="J34" s="44">
        <f>AVERAGE('DATA 5xBLE'!L83:L102)</f>
        <v>938.35</v>
      </c>
      <c r="K34" s="14"/>
      <c r="L34" s="39" t="s">
        <v>30</v>
      </c>
      <c r="M34" s="38">
        <f>ABS((G34-C34)/SQRT((G36*G36+C36*C36)/(20)))</f>
        <v>10.516273594706787</v>
      </c>
      <c r="N34" s="38">
        <f>ABS((H34-D34)/SQRT((H36*H36+D36*D36)/(20)))</f>
        <v>11.780942548481207</v>
      </c>
      <c r="O34" s="38">
        <f>ABS((I34-E34)/SQRT((I36*I36+E36*E36)/(20)))</f>
        <v>10.709609681064791</v>
      </c>
      <c r="P34" s="46">
        <f>(J34-F34)/SQRT((J36*J36+F36*F36)/(20))</f>
        <v>-1.0680647631724669</v>
      </c>
      <c r="Q34" s="89"/>
    </row>
    <row r="35" spans="1:17" ht="15.75" thickBot="1" x14ac:dyDescent="0.3">
      <c r="A35" s="86"/>
      <c r="B35" s="39" t="s">
        <v>22</v>
      </c>
      <c r="C35" s="44">
        <f>MEDIAN('DATA 5xBLE'!D3:D22)</f>
        <v>284.2</v>
      </c>
      <c r="D35" s="44">
        <f>MEDIAN('DATA 5xBLE'!D23:D42)</f>
        <v>285.10000000000002</v>
      </c>
      <c r="E35" s="44">
        <f>MEDIAN('DATA 5xBLE'!D43:D62)</f>
        <v>289.2</v>
      </c>
      <c r="F35" s="45">
        <f>MEDIAN('DATA 5xBLE'!D83:D102)</f>
        <v>1096.7</v>
      </c>
      <c r="G35" s="44">
        <f>MEDIAN('DATA 5xBLE'!L3:L22)</f>
        <v>214</v>
      </c>
      <c r="H35" s="44">
        <f>MEDIAN('DATA 5xBLE'!L23:L42)</f>
        <v>228.5</v>
      </c>
      <c r="I35" s="44">
        <f>MEDIAN('DATA 5xBLE'!L43:L62)</f>
        <v>362.5</v>
      </c>
      <c r="J35" s="44">
        <f>MEDIAN('DATA 5xBLE'!L83:L102)</f>
        <v>716</v>
      </c>
      <c r="K35" s="14"/>
      <c r="L35" s="39" t="s">
        <v>37</v>
      </c>
      <c r="M35" s="55">
        <f>_xlfn.T.DIST.2T(M34, 38)</f>
        <v>8.27263811405538E-13</v>
      </c>
      <c r="N35" s="55">
        <f>_xlfn.T.DIST.2T(N34, 38)</f>
        <v>2.9715196177277075E-14</v>
      </c>
      <c r="O35" s="55">
        <f>_xlfn.T.DIST.2T(ABS(O34), 38)</f>
        <v>4.9088377334487267E-13</v>
      </c>
      <c r="P35" s="55">
        <f>_xlfn.T.DIST.2T(ABS(P34), 38)</f>
        <v>0.29222971154232991</v>
      </c>
      <c r="Q35" s="89"/>
    </row>
    <row r="36" spans="1:17" ht="15.75" thickBot="1" x14ac:dyDescent="0.3">
      <c r="A36" s="86"/>
      <c r="B36" s="39" t="s">
        <v>10</v>
      </c>
      <c r="C36" s="46">
        <f>_xlfn.STDEV.S('DATA 5xBLE'!D3:D22)</f>
        <v>1.3665168938043268</v>
      </c>
      <c r="D36" s="46">
        <f>_xlfn.STDEV.S('DATA 5xBLE'!D23:D42)</f>
        <v>3.8929896507764661</v>
      </c>
      <c r="E36" s="46">
        <f>_xlfn.STDEV.S('DATA 5xBLE'!D43:D62)</f>
        <v>2.863858273470655</v>
      </c>
      <c r="F36" s="38">
        <f>_xlfn.STDEV.S('DATA 5xBLE'!D83:D102)</f>
        <v>97.437100358722645</v>
      </c>
      <c r="G36" s="38">
        <f>_xlfn.STDEV.S('DATA 5xBLE'!L3:L22)</f>
        <v>25.095606661011615</v>
      </c>
      <c r="H36" s="38">
        <f>_xlfn.STDEV.S('DATA 5xBLE'!L23:L42)</f>
        <v>18.371244693241323</v>
      </c>
      <c r="I36" s="38">
        <f>_xlfn.STDEV.S('DATA 5xBLE'!L43:L62)</f>
        <v>31.321591678316064</v>
      </c>
      <c r="J36" s="44">
        <f>_xlfn.STDEV.S('DATA 5xBLE'!L83:L102)</f>
        <v>545.23691374049793</v>
      </c>
      <c r="K36" s="14"/>
      <c r="L36" s="39" t="s">
        <v>38</v>
      </c>
      <c r="M36" s="54" t="s">
        <v>39</v>
      </c>
      <c r="N36" s="54" t="s">
        <v>39</v>
      </c>
      <c r="O36" s="54" t="s">
        <v>39</v>
      </c>
      <c r="P36" s="54" t="s">
        <v>41</v>
      </c>
      <c r="Q36" s="89"/>
    </row>
    <row r="37" spans="1:17" ht="15.75" thickBot="1" x14ac:dyDescent="0.3">
      <c r="A37" s="86"/>
      <c r="B37" s="39" t="s">
        <v>17</v>
      </c>
      <c r="C37" s="47">
        <f t="shared" ref="C37:E37" si="10">C36/SQRT(20)</f>
        <v>0.30556246669483361</v>
      </c>
      <c r="D37" s="47">
        <f t="shared" si="10"/>
        <v>0.87049894948393447</v>
      </c>
      <c r="E37" s="47">
        <f t="shared" si="10"/>
        <v>0.64037817774055672</v>
      </c>
      <c r="F37" s="38">
        <f>F36/SQRT(20)</f>
        <v>21.787597993257297</v>
      </c>
      <c r="G37" s="46">
        <f t="shared" ref="G37:I37" si="11">G36/SQRT(20)</f>
        <v>5.6115482430618489</v>
      </c>
      <c r="H37" s="46">
        <f t="shared" si="11"/>
        <v>4.107935196536987</v>
      </c>
      <c r="I37" s="46">
        <f t="shared" si="11"/>
        <v>7.0037208156206443</v>
      </c>
      <c r="J37" s="44">
        <f>J36/SQRT(20)</f>
        <v>121.91868029659425</v>
      </c>
      <c r="K37" s="14"/>
      <c r="L37" s="14"/>
      <c r="M37" s="14"/>
      <c r="N37" s="14"/>
      <c r="O37" s="14"/>
      <c r="P37" s="14"/>
      <c r="Q37" s="89"/>
    </row>
    <row r="38" spans="1:17" ht="15.75" thickBot="1" x14ac:dyDescent="0.3">
      <c r="A38" s="90"/>
      <c r="B38" s="91"/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2"/>
    </row>
    <row r="40" spans="1:17" ht="15.75" thickBot="1" x14ac:dyDescent="0.3"/>
    <row r="41" spans="1:17" ht="15.75" thickBot="1" x14ac:dyDescent="0.3">
      <c r="B41" s="105" t="s">
        <v>48</v>
      </c>
      <c r="C41" s="103"/>
      <c r="D41" s="103"/>
      <c r="E41" s="103"/>
      <c r="F41" s="103"/>
      <c r="G41" s="103"/>
      <c r="H41" s="103"/>
      <c r="I41" s="103"/>
      <c r="J41" s="104"/>
    </row>
    <row r="42" spans="1:17" ht="15.75" thickBot="1" x14ac:dyDescent="0.3">
      <c r="B42" s="49"/>
      <c r="C42" s="109" t="s">
        <v>1</v>
      </c>
      <c r="D42" s="109"/>
      <c r="E42" s="109"/>
      <c r="F42" s="110"/>
      <c r="G42" s="109" t="s">
        <v>28</v>
      </c>
      <c r="H42" s="109"/>
      <c r="I42" s="109"/>
      <c r="J42" s="110"/>
      <c r="L42" s="102" t="s">
        <v>44</v>
      </c>
      <c r="M42" s="103"/>
      <c r="N42" s="103"/>
      <c r="O42" s="103"/>
      <c r="P42" s="104"/>
    </row>
    <row r="43" spans="1:17" ht="15.75" thickBot="1" x14ac:dyDescent="0.3">
      <c r="B43" s="39" t="s">
        <v>29</v>
      </c>
      <c r="C43" s="76" t="s">
        <v>31</v>
      </c>
      <c r="D43" s="43" t="s">
        <v>32</v>
      </c>
      <c r="E43" s="43" t="s">
        <v>33</v>
      </c>
      <c r="F43" s="43" t="s">
        <v>35</v>
      </c>
      <c r="G43" s="43" t="s">
        <v>31</v>
      </c>
      <c r="H43" s="43" t="s">
        <v>32</v>
      </c>
      <c r="I43" s="43" t="s">
        <v>33</v>
      </c>
      <c r="J43" s="43" t="s">
        <v>36</v>
      </c>
      <c r="L43" s="39" t="s">
        <v>29</v>
      </c>
      <c r="M43" s="52" t="s">
        <v>31</v>
      </c>
      <c r="N43" s="52" t="s">
        <v>32</v>
      </c>
      <c r="O43" s="51" t="s">
        <v>33</v>
      </c>
      <c r="P43" s="52" t="s">
        <v>34</v>
      </c>
    </row>
    <row r="44" spans="1:17" ht="15.75" thickBot="1" x14ac:dyDescent="0.3">
      <c r="B44" s="40" t="s">
        <v>18</v>
      </c>
      <c r="C44" s="45">
        <f>AVERAGE(DATA!G3:G22)</f>
        <v>5509.1271707125507</v>
      </c>
      <c r="D44" s="45">
        <f>AVERAGE(DATA!G23:G42)</f>
        <v>5277.3031701218324</v>
      </c>
      <c r="E44" s="45">
        <f>AVERAGE(DATA!G43:G62)</f>
        <v>5436.9462607898413</v>
      </c>
      <c r="F44" s="77" t="s">
        <v>3</v>
      </c>
      <c r="G44" s="45">
        <f>AVERAGE(DATA!O3:O22)</f>
        <v>13166.734422333315</v>
      </c>
      <c r="H44" s="45">
        <f>AVERAGE(DATA!O23:O42)</f>
        <v>12049.202373714066</v>
      </c>
      <c r="I44" s="45">
        <f>AVERAGE(DATA!O43:O62)</f>
        <v>7853.7686859534106</v>
      </c>
      <c r="J44" s="78" t="s">
        <v>3</v>
      </c>
      <c r="L44" s="39" t="s">
        <v>30</v>
      </c>
      <c r="M44" s="38">
        <f>(G44-C44)/SQRT((G46*G46+C46*C46)/(20))</f>
        <v>17.140341571344663</v>
      </c>
      <c r="N44" s="38">
        <f>(H44-D44)/SQRT((H46*H46+D46*D46)/(20))</f>
        <v>17.090761902454432</v>
      </c>
      <c r="O44" s="46">
        <f>(I44-E44)/SQRT((I46*I46+E46*E46)/(20))</f>
        <v>5.9413550460149196</v>
      </c>
      <c r="P44" s="46" t="s">
        <v>3</v>
      </c>
    </row>
    <row r="45" spans="1:17" ht="15.75" thickBot="1" x14ac:dyDescent="0.3">
      <c r="B45" s="39" t="s">
        <v>22</v>
      </c>
      <c r="C45" s="45">
        <f>MEDIAN(DATA!G3:G22)</f>
        <v>5180.7148435781528</v>
      </c>
      <c r="D45" s="45">
        <f>MEDIAN(DATA!G23:G42)</f>
        <v>5041.6019116218577</v>
      </c>
      <c r="E45" s="45">
        <f>MEDIAN(DATA!G43:G62)</f>
        <v>5728.6309960781973</v>
      </c>
      <c r="F45" s="77" t="s">
        <v>3</v>
      </c>
      <c r="G45" s="45">
        <f>MEDIAN(DATA!O3:O22)</f>
        <v>13290.557321455148</v>
      </c>
      <c r="H45" s="45">
        <f>MEDIAN(DATA!O23:O42)</f>
        <v>11904.792755809925</v>
      </c>
      <c r="I45" s="45">
        <f>MEDIAN(DATA!O43:O62)</f>
        <v>7574.3915282730959</v>
      </c>
      <c r="J45" s="78" t="s">
        <v>3</v>
      </c>
      <c r="L45" s="39" t="s">
        <v>37</v>
      </c>
      <c r="M45" s="55">
        <f>_xlfn.T.DIST.2T(M44, 38)</f>
        <v>1.7933450846943454E-19</v>
      </c>
      <c r="N45" s="55">
        <f>_xlfn.T.DIST.2T(N44, 38)</f>
        <v>1.9775016838345701E-19</v>
      </c>
      <c r="O45" s="55">
        <f>_xlfn.T.DIST.2T(ABS(O44), 38)</f>
        <v>6.8514234509784924E-7</v>
      </c>
      <c r="P45" s="56" t="s">
        <v>3</v>
      </c>
    </row>
    <row r="46" spans="1:17" ht="15.75" thickBot="1" x14ac:dyDescent="0.3">
      <c r="B46" s="39" t="s">
        <v>10</v>
      </c>
      <c r="C46" s="45">
        <f>_xlfn.STDEV.S(DATA!G3:G22)</f>
        <v>1540.8875241245687</v>
      </c>
      <c r="D46" s="45">
        <f>_xlfn.STDEV.S(DATA!G23:G42)</f>
        <v>1381.0069012401232</v>
      </c>
      <c r="E46" s="45">
        <f>_xlfn.STDEV.S(DATA!G43:G62)</f>
        <v>1449.3168443906013</v>
      </c>
      <c r="F46" s="78" t="s">
        <v>3</v>
      </c>
      <c r="G46" s="45">
        <f>_xlfn.STDEV.S(DATA!O3:O22)</f>
        <v>1271.826773109146</v>
      </c>
      <c r="H46" s="45">
        <f>_xlfn.STDEV.S(DATA!O23:O42)</f>
        <v>1110.3192686374009</v>
      </c>
      <c r="I46" s="45">
        <f>_xlfn.STDEV.S(DATA!O43:O62)</f>
        <v>1099.4883486545777</v>
      </c>
      <c r="J46" s="78" t="s">
        <v>3</v>
      </c>
      <c r="L46" s="39" t="s">
        <v>38</v>
      </c>
      <c r="M46" s="54" t="s">
        <v>39</v>
      </c>
      <c r="N46" s="54" t="s">
        <v>39</v>
      </c>
      <c r="O46" s="54" t="s">
        <v>39</v>
      </c>
      <c r="P46" s="58" t="s">
        <v>3</v>
      </c>
    </row>
    <row r="47" spans="1:17" ht="15.75" thickBot="1" x14ac:dyDescent="0.3">
      <c r="B47" s="39" t="s">
        <v>17</v>
      </c>
      <c r="C47" s="44">
        <f t="shared" ref="C47:E47" si="12">C46/SQRT(20)</f>
        <v>344.55292496238826</v>
      </c>
      <c r="D47" s="44">
        <f t="shared" si="12"/>
        <v>308.80253085692539</v>
      </c>
      <c r="E47" s="44">
        <f t="shared" si="12"/>
        <v>324.07709849928693</v>
      </c>
      <c r="F47" s="78" t="s">
        <v>3</v>
      </c>
      <c r="G47" s="44">
        <f t="shared" ref="G47:I47" si="13">G46/SQRT(20)</f>
        <v>284.38911202762517</v>
      </c>
      <c r="H47" s="44">
        <f t="shared" si="13"/>
        <v>248.27493614010785</v>
      </c>
      <c r="I47" s="44">
        <f t="shared" si="13"/>
        <v>245.85306880606251</v>
      </c>
      <c r="J47" s="78" t="s">
        <v>3</v>
      </c>
    </row>
    <row r="49" spans="1:17" ht="15.75" thickBot="1" x14ac:dyDescent="0.3"/>
    <row r="50" spans="1:17" ht="15.75" thickBot="1" x14ac:dyDescent="0.3">
      <c r="A50" s="83"/>
      <c r="B50" s="84"/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5"/>
    </row>
    <row r="51" spans="1:17" ht="15.75" thickBot="1" x14ac:dyDescent="0.3">
      <c r="A51" s="86"/>
      <c r="B51" s="105" t="s">
        <v>55</v>
      </c>
      <c r="C51" s="103"/>
      <c r="D51" s="103"/>
      <c r="E51" s="103"/>
      <c r="F51" s="103"/>
      <c r="G51" s="103"/>
      <c r="H51" s="103"/>
      <c r="I51" s="103"/>
      <c r="J51" s="104"/>
      <c r="K51" s="14"/>
      <c r="L51" s="14"/>
      <c r="M51" s="14"/>
      <c r="N51" s="14"/>
      <c r="O51" s="14"/>
      <c r="P51" s="14"/>
      <c r="Q51" s="89"/>
    </row>
    <row r="52" spans="1:17" ht="15.75" thickBot="1" x14ac:dyDescent="0.3">
      <c r="A52" s="86"/>
      <c r="B52" s="49"/>
      <c r="C52" s="109" t="s">
        <v>1</v>
      </c>
      <c r="D52" s="109"/>
      <c r="E52" s="109"/>
      <c r="F52" s="110"/>
      <c r="G52" s="109" t="s">
        <v>28</v>
      </c>
      <c r="H52" s="109"/>
      <c r="I52" s="109"/>
      <c r="J52" s="110"/>
      <c r="K52" s="14"/>
      <c r="L52" s="102" t="s">
        <v>45</v>
      </c>
      <c r="M52" s="103"/>
      <c r="N52" s="103"/>
      <c r="O52" s="103"/>
      <c r="P52" s="104"/>
      <c r="Q52" s="89"/>
    </row>
    <row r="53" spans="1:17" ht="15.75" thickBot="1" x14ac:dyDescent="0.3">
      <c r="A53" s="86"/>
      <c r="B53" s="39" t="s">
        <v>29</v>
      </c>
      <c r="C53" s="76" t="s">
        <v>31</v>
      </c>
      <c r="D53" s="43" t="s">
        <v>32</v>
      </c>
      <c r="E53" s="43" t="s">
        <v>33</v>
      </c>
      <c r="F53" s="43" t="s">
        <v>35</v>
      </c>
      <c r="G53" s="43" t="s">
        <v>31</v>
      </c>
      <c r="H53" s="43" t="s">
        <v>32</v>
      </c>
      <c r="I53" s="43" t="s">
        <v>33</v>
      </c>
      <c r="J53" s="43" t="s">
        <v>36</v>
      </c>
      <c r="K53" s="14"/>
      <c r="L53" s="39" t="s">
        <v>29</v>
      </c>
      <c r="M53" s="52" t="s">
        <v>31</v>
      </c>
      <c r="N53" s="52" t="s">
        <v>32</v>
      </c>
      <c r="O53" s="51" t="s">
        <v>33</v>
      </c>
      <c r="P53" s="52" t="s">
        <v>34</v>
      </c>
      <c r="Q53" s="89"/>
    </row>
    <row r="54" spans="1:17" ht="15.75" thickBot="1" x14ac:dyDescent="0.3">
      <c r="A54" s="86"/>
      <c r="B54" s="40" t="s">
        <v>18</v>
      </c>
      <c r="C54" s="45">
        <f>AVERAGE('DATA 5xBLE'!G3:G22)</f>
        <v>27545.635853562748</v>
      </c>
      <c r="D54" s="45">
        <f>AVERAGE('DATA 5xBLE'!G23:G42)</f>
        <v>26386.515850609161</v>
      </c>
      <c r="E54" s="45">
        <f>AVERAGE('DATA 5xBLE'!G43:G62)</f>
        <v>27184.731303949207</v>
      </c>
      <c r="F54" s="77" t="s">
        <v>3</v>
      </c>
      <c r="G54" s="45">
        <f>AVERAGE('DATA 5xBLE'!O3:O22)</f>
        <v>13166.734422333315</v>
      </c>
      <c r="H54" s="45">
        <f>AVERAGE('DATA 5xBLE'!O23:O42)</f>
        <v>12049.202373714066</v>
      </c>
      <c r="I54" s="44">
        <f>AVERAGE('DATA 5xBLE'!O43:O62)</f>
        <v>7853.7686859534106</v>
      </c>
      <c r="J54" s="78" t="s">
        <v>3</v>
      </c>
      <c r="K54" s="14"/>
      <c r="L54" s="39" t="s">
        <v>30</v>
      </c>
      <c r="M54" s="46">
        <f>((G54-C54)/SQRT((G56*G56+C56*C56)/(20)))</f>
        <v>-8.2349617505207533</v>
      </c>
      <c r="N54" s="46">
        <f>((H54-D54)/SQRT((H56*H56+D56*D56)/(20)))</f>
        <v>-9.1679806922511968</v>
      </c>
      <c r="O54" s="38">
        <f>((I54-E54)/SQRT((I56*I56+E56*E56)/(20)))</f>
        <v>-11.794864838155446</v>
      </c>
      <c r="P54" s="46" t="s">
        <v>3</v>
      </c>
      <c r="Q54" s="89"/>
    </row>
    <row r="55" spans="1:17" ht="15.75" thickBot="1" x14ac:dyDescent="0.3">
      <c r="A55" s="86"/>
      <c r="B55" s="39" t="s">
        <v>22</v>
      </c>
      <c r="C55" s="45">
        <f>MEDIAN('DATA 5xBLE'!G3:G22)</f>
        <v>25903.57421789076</v>
      </c>
      <c r="D55" s="45">
        <f>MEDIAN('DATA 5xBLE'!G23:G42)</f>
        <v>25208.009558109286</v>
      </c>
      <c r="E55" s="45">
        <f>MEDIAN('DATA 5xBLE'!G42:G62)</f>
        <v>28569.889668779553</v>
      </c>
      <c r="F55" s="77" t="s">
        <v>3</v>
      </c>
      <c r="G55" s="45">
        <f>MEDIAN('DATA 5xBLE'!O3:O22)</f>
        <v>13290.557321455148</v>
      </c>
      <c r="H55" s="45">
        <f>MEDIAN('DATA 5xBLE'!O23:O42)</f>
        <v>11904.792755809925</v>
      </c>
      <c r="I55" s="45">
        <f>MEDIAN('DATA 5xBLE'!O43:O62)</f>
        <v>7574.3915282730959</v>
      </c>
      <c r="J55" s="78" t="s">
        <v>3</v>
      </c>
      <c r="K55" s="14"/>
      <c r="L55" s="39" t="s">
        <v>37</v>
      </c>
      <c r="M55" s="55">
        <f>_xlfn.T.DIST.2T(ABS(M54), 38)</f>
        <v>5.6160434906982283E-10</v>
      </c>
      <c r="N55" s="55">
        <f>_xlfn.T.DIST.2T(ABS(N54), 38)</f>
        <v>3.6053708484768612E-11</v>
      </c>
      <c r="O55" s="55">
        <f>_xlfn.T.DIST.2T(ABS(O54), 38)</f>
        <v>2.8679366424660244E-14</v>
      </c>
      <c r="P55" s="38" t="s">
        <v>3</v>
      </c>
      <c r="Q55" s="89"/>
    </row>
    <row r="56" spans="1:17" ht="15.75" thickBot="1" x14ac:dyDescent="0.3">
      <c r="A56" s="86"/>
      <c r="B56" s="39" t="s">
        <v>10</v>
      </c>
      <c r="C56" s="45">
        <f>_xlfn.STDEV.S('DATA 5xBLE'!G3:G22)</f>
        <v>7704.4376206228389</v>
      </c>
      <c r="D56" s="45">
        <f>_xlfn.STDEV.S('DATA 5xBLE'!G23:G42)</f>
        <v>6905.0345062006172</v>
      </c>
      <c r="E56" s="45">
        <f>_xlfn.STDEV.S('DATA 5xBLE'!G43:G62)</f>
        <v>7246.584221953005</v>
      </c>
      <c r="F56" s="78" t="s">
        <v>3</v>
      </c>
      <c r="G56" s="45">
        <f>_xlfn.STDEV.S('DATA 5xBLE'!O3:O22)</f>
        <v>1271.826773109146</v>
      </c>
      <c r="H56" s="45">
        <f>_xlfn.STDEV.S('DATA 5xBLE'!O23:O42)</f>
        <v>1110.3192686374009</v>
      </c>
      <c r="I56" s="45">
        <f>_xlfn.STDEV.S('DATA 5xBLE'!O43:O62)</f>
        <v>1099.4883486545777</v>
      </c>
      <c r="J56" s="78" t="s">
        <v>3</v>
      </c>
      <c r="K56" s="14"/>
      <c r="L56" s="39" t="s">
        <v>38</v>
      </c>
      <c r="M56" s="54" t="s">
        <v>39</v>
      </c>
      <c r="N56" s="54" t="s">
        <v>39</v>
      </c>
      <c r="O56" s="54" t="s">
        <v>39</v>
      </c>
      <c r="P56" s="58" t="s">
        <v>3</v>
      </c>
      <c r="Q56" s="89"/>
    </row>
    <row r="57" spans="1:17" ht="15.75" thickBot="1" x14ac:dyDescent="0.3">
      <c r="A57" s="86"/>
      <c r="B57" s="39" t="s">
        <v>17</v>
      </c>
      <c r="C57" s="45">
        <f t="shared" ref="C57:E57" si="14">C56/SQRT(20)</f>
        <v>1722.7646248119402</v>
      </c>
      <c r="D57" s="45">
        <f t="shared" si="14"/>
        <v>1544.0126542846272</v>
      </c>
      <c r="E57" s="45">
        <f t="shared" si="14"/>
        <v>1620.3854924964342</v>
      </c>
      <c r="F57" s="78" t="s">
        <v>3</v>
      </c>
      <c r="G57" s="44">
        <f t="shared" ref="G57:I57" si="15">G56/SQRT(20)</f>
        <v>284.38911202762517</v>
      </c>
      <c r="H57" s="44">
        <f t="shared" si="15"/>
        <v>248.27493614010785</v>
      </c>
      <c r="I57" s="44">
        <f t="shared" si="15"/>
        <v>245.85306880606251</v>
      </c>
      <c r="J57" s="78" t="s">
        <v>3</v>
      </c>
      <c r="K57" s="14"/>
      <c r="L57" s="14"/>
      <c r="M57" s="14"/>
      <c r="N57" s="14"/>
      <c r="O57" s="14"/>
      <c r="P57" s="14"/>
      <c r="Q57" s="89"/>
    </row>
    <row r="58" spans="1:17" ht="15.75" thickBot="1" x14ac:dyDescent="0.3">
      <c r="A58" s="90"/>
      <c r="B58" s="91"/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2"/>
    </row>
    <row r="60" spans="1:17" ht="15.75" thickBot="1" x14ac:dyDescent="0.3"/>
    <row r="61" spans="1:17" ht="15.75" thickBot="1" x14ac:dyDescent="0.3">
      <c r="B61" s="105" t="s">
        <v>47</v>
      </c>
      <c r="C61" s="103"/>
      <c r="D61" s="103"/>
      <c r="E61" s="103"/>
      <c r="F61" s="103"/>
      <c r="G61" s="103"/>
      <c r="H61" s="103"/>
      <c r="I61" s="103"/>
      <c r="J61" s="104"/>
    </row>
    <row r="62" spans="1:17" ht="15.75" thickBot="1" x14ac:dyDescent="0.3">
      <c r="B62" s="49"/>
      <c r="C62" s="109" t="s">
        <v>1</v>
      </c>
      <c r="D62" s="109"/>
      <c r="E62" s="109"/>
      <c r="F62" s="110"/>
      <c r="G62" s="109" t="s">
        <v>28</v>
      </c>
      <c r="H62" s="109"/>
      <c r="I62" s="109"/>
      <c r="J62" s="110"/>
      <c r="L62" s="102" t="s">
        <v>46</v>
      </c>
      <c r="M62" s="103"/>
      <c r="N62" s="103"/>
      <c r="O62" s="103"/>
      <c r="P62" s="104"/>
    </row>
    <row r="63" spans="1:17" ht="15.75" thickBot="1" x14ac:dyDescent="0.3">
      <c r="B63" s="39" t="s">
        <v>29</v>
      </c>
      <c r="C63" s="48" t="s">
        <v>31</v>
      </c>
      <c r="D63" s="42" t="s">
        <v>32</v>
      </c>
      <c r="E63" s="42" t="s">
        <v>33</v>
      </c>
      <c r="F63" s="43" t="s">
        <v>35</v>
      </c>
      <c r="G63" s="43" t="s">
        <v>31</v>
      </c>
      <c r="H63" s="43" t="s">
        <v>32</v>
      </c>
      <c r="I63" s="43" t="s">
        <v>33</v>
      </c>
      <c r="J63" s="43" t="s">
        <v>36</v>
      </c>
      <c r="L63" s="39" t="s">
        <v>29</v>
      </c>
      <c r="M63" s="52" t="s">
        <v>31</v>
      </c>
      <c r="N63" s="52" t="s">
        <v>32</v>
      </c>
      <c r="O63" s="51" t="s">
        <v>33</v>
      </c>
      <c r="P63" s="52" t="s">
        <v>34</v>
      </c>
    </row>
    <row r="64" spans="1:17" ht="15.75" thickBot="1" x14ac:dyDescent="0.3">
      <c r="B64" s="40" t="s">
        <v>18</v>
      </c>
      <c r="C64" s="46">
        <f>AVERAGE(DATA!F3:F22)</f>
        <v>6.9464062900258483</v>
      </c>
      <c r="D64" s="46">
        <f>AVERAGE(DATA!F23:F42)</f>
        <v>7.0463785492186544</v>
      </c>
      <c r="E64" s="46">
        <f>AVERAGE(DATA!F43:F62)</f>
        <v>6.9807833358629008</v>
      </c>
      <c r="F64" s="45" t="s">
        <v>3</v>
      </c>
      <c r="G64" s="38">
        <f>AVERAGE(DATA!N3:N22)</f>
        <v>17.236673558567116</v>
      </c>
      <c r="H64" s="38">
        <f>AVERAGE(DATA!N23:N42)</f>
        <v>17.94975946359564</v>
      </c>
      <c r="I64" s="38">
        <f>AVERAGE(DATA!N43:N62)</f>
        <v>18.061347456015845</v>
      </c>
      <c r="J64" s="44" t="s">
        <v>3</v>
      </c>
      <c r="L64" s="39" t="s">
        <v>30</v>
      </c>
      <c r="M64" s="38">
        <f>((G64-C64)/SQRT((G66*G66+C66*C66)/(20)))</f>
        <v>21.124929538326093</v>
      </c>
      <c r="N64" s="38">
        <f>((H64-D64)/SQRT((H66*H66+D66*D66)/(20)))</f>
        <v>17.487425827122596</v>
      </c>
      <c r="O64" s="38">
        <f>((I64-E64)/SQRT((I66*I66+E66*E66)/(20)))</f>
        <v>14.350737045729467</v>
      </c>
      <c r="P64" s="46" t="s">
        <v>3</v>
      </c>
    </row>
    <row r="65" spans="2:20" ht="15.75" thickBot="1" x14ac:dyDescent="0.3">
      <c r="B65" s="39" t="s">
        <v>22</v>
      </c>
      <c r="C65" s="46">
        <f>MEDIAN(DATA!F3:F22)</f>
        <v>6.8425264096617839</v>
      </c>
      <c r="D65" s="46">
        <f>MEDIAN(DATA!F23:F42)</f>
        <v>6.9437482576303768</v>
      </c>
      <c r="E65" s="46">
        <f>MEDIAN(DATA!F43:F62)</f>
        <v>6.0399080499325866</v>
      </c>
      <c r="F65" s="45" t="s">
        <v>3</v>
      </c>
      <c r="G65" s="38">
        <f>MEDIAN(DATA!N3:N22)</f>
        <v>17.078886280646845</v>
      </c>
      <c r="H65" s="38">
        <f>MEDIAN(DATA!N23:N42)</f>
        <v>17.803060897435898</v>
      </c>
      <c r="I65" s="38">
        <f>MEDIAN(DATA!N43:N62)</f>
        <v>18.168379237783494</v>
      </c>
      <c r="J65" s="44" t="s">
        <v>3</v>
      </c>
      <c r="L65" s="39" t="s">
        <v>37</v>
      </c>
      <c r="M65" s="55">
        <f>_xlfn.T.DIST.2T(M64, 38)</f>
        <v>1.3346473907859008E-22</v>
      </c>
      <c r="N65" s="55">
        <f>_xlfn.T.DIST.2T(N64, 38)</f>
        <v>9.1016612926602828E-20</v>
      </c>
      <c r="O65" s="55">
        <f>_xlfn.T.DIST.2T(ABS(O64), 38)</f>
        <v>6.3294694488615033E-17</v>
      </c>
      <c r="P65" s="56" t="s">
        <v>3</v>
      </c>
    </row>
    <row r="66" spans="2:20" ht="15.75" thickBot="1" x14ac:dyDescent="0.3">
      <c r="B66" s="39" t="s">
        <v>10</v>
      </c>
      <c r="C66" s="46">
        <f>_xlfn.STDEV.S(DATA!F3:F22)</f>
        <v>1.9898496673259989</v>
      </c>
      <c r="D66" s="46">
        <f>_xlfn.STDEV.S(DATA!F23:F42)</f>
        <v>1.5844011035994847</v>
      </c>
      <c r="E66" s="46">
        <f>_xlfn.STDEV.S(DATA!F43:F62)</f>
        <v>2.2870342094786622</v>
      </c>
      <c r="F66" s="44" t="s">
        <v>3</v>
      </c>
      <c r="G66" s="47">
        <f>_xlfn.STDEV.S(DATA!N3:N22)</f>
        <v>0.88663194086389407</v>
      </c>
      <c r="H66" s="46">
        <f>_xlfn.STDEV.S(DATA!N23:N42)</f>
        <v>2.29448832148167</v>
      </c>
      <c r="I66" s="46">
        <f>_xlfn.STDEV.S(DATA!N43:N62)</f>
        <v>2.5870866991995451</v>
      </c>
      <c r="J66" s="44" t="s">
        <v>3</v>
      </c>
      <c r="L66" s="39" t="s">
        <v>38</v>
      </c>
      <c r="M66" s="54" t="s">
        <v>39</v>
      </c>
      <c r="N66" s="54" t="s">
        <v>39</v>
      </c>
      <c r="O66" s="54" t="s">
        <v>39</v>
      </c>
      <c r="P66" s="58" t="s">
        <v>3</v>
      </c>
    </row>
    <row r="67" spans="2:20" ht="15.75" thickBot="1" x14ac:dyDescent="0.3">
      <c r="B67" s="39" t="s">
        <v>17</v>
      </c>
      <c r="C67" s="46">
        <f t="shared" ref="C67:E67" si="16">C66/SQRT(20)</f>
        <v>0.44494391211462753</v>
      </c>
      <c r="D67" s="46">
        <f t="shared" si="16"/>
        <v>0.35428285712741342</v>
      </c>
      <c r="E67" s="46">
        <f t="shared" si="16"/>
        <v>0.51139639592617825</v>
      </c>
      <c r="F67" s="44" t="s">
        <v>3</v>
      </c>
      <c r="G67" s="47">
        <f t="shared" ref="G67:I67" si="17">G66/SQRT(20)</f>
        <v>0.19825692907942408</v>
      </c>
      <c r="H67" s="47">
        <f t="shared" si="17"/>
        <v>0.51306318604124046</v>
      </c>
      <c r="I67" s="47">
        <f t="shared" si="17"/>
        <v>0.57849017230957334</v>
      </c>
      <c r="J67" s="44" t="s">
        <v>3</v>
      </c>
    </row>
    <row r="70" spans="2:20" s="59" customFormat="1" x14ac:dyDescent="0.25"/>
    <row r="71" spans="2:20" s="59" customFormat="1" x14ac:dyDescent="0.25"/>
    <row r="72" spans="2:20" s="59" customFormat="1" x14ac:dyDescent="0.25">
      <c r="B72" s="60"/>
      <c r="C72" s="71"/>
      <c r="D72" s="71"/>
      <c r="E72" s="71"/>
      <c r="F72" s="71"/>
      <c r="G72" s="71"/>
      <c r="H72" s="71"/>
      <c r="I72" s="71"/>
      <c r="J72" s="71"/>
      <c r="L72" s="72"/>
      <c r="M72" s="72"/>
      <c r="N72" s="72"/>
      <c r="O72" s="72"/>
      <c r="P72" s="72"/>
    </row>
    <row r="73" spans="2:20" s="59" customFormat="1" x14ac:dyDescent="0.25">
      <c r="B73" s="61"/>
      <c r="C73" s="62"/>
      <c r="D73" s="62"/>
      <c r="E73" s="62"/>
      <c r="F73" s="63"/>
      <c r="G73" s="63"/>
      <c r="H73" s="63"/>
      <c r="I73" s="63"/>
      <c r="J73" s="63"/>
      <c r="L73" s="64"/>
      <c r="M73" s="65"/>
      <c r="N73" s="65"/>
      <c r="O73" s="65"/>
      <c r="P73" s="65"/>
    </row>
    <row r="74" spans="2:20" s="59" customFormat="1" x14ac:dyDescent="0.25">
      <c r="B74" s="61"/>
      <c r="C74" s="66"/>
      <c r="D74" s="66"/>
      <c r="E74" s="66"/>
      <c r="F74" s="66"/>
      <c r="G74" s="66"/>
      <c r="H74" s="66"/>
      <c r="I74" s="67"/>
      <c r="J74" s="67"/>
      <c r="L74" s="64"/>
      <c r="M74" s="68"/>
      <c r="N74" s="69"/>
      <c r="O74" s="70"/>
      <c r="P74" s="68"/>
    </row>
    <row r="75" spans="2:20" s="59" customFormat="1" x14ac:dyDescent="0.25">
      <c r="B75" s="61"/>
      <c r="C75" s="66"/>
      <c r="D75" s="66"/>
      <c r="E75" s="66"/>
      <c r="F75" s="66"/>
      <c r="G75" s="66"/>
      <c r="H75" s="66"/>
      <c r="I75" s="67"/>
      <c r="J75" s="67"/>
      <c r="L75" s="64"/>
      <c r="M75" s="70"/>
      <c r="N75" s="70"/>
      <c r="O75" s="70"/>
      <c r="P75" s="70"/>
    </row>
    <row r="76" spans="2:20" s="59" customFormat="1" x14ac:dyDescent="0.25">
      <c r="B76" s="61"/>
      <c r="C76" s="67"/>
      <c r="D76" s="67"/>
      <c r="E76" s="67"/>
      <c r="F76" s="67"/>
      <c r="G76" s="67"/>
      <c r="H76" s="67"/>
      <c r="I76" s="67"/>
      <c r="J76" s="67"/>
      <c r="K76" s="73"/>
      <c r="L76" s="71"/>
      <c r="M76" s="71"/>
      <c r="N76" s="71"/>
      <c r="O76" s="71"/>
      <c r="P76" s="71"/>
      <c r="Q76" s="71"/>
      <c r="R76" s="71"/>
      <c r="S76" s="71"/>
      <c r="T76" s="71"/>
    </row>
    <row r="77" spans="2:20" s="59" customFormat="1" x14ac:dyDescent="0.25">
      <c r="B77" s="61"/>
      <c r="C77" s="67"/>
      <c r="D77" s="67"/>
      <c r="E77" s="67"/>
      <c r="F77" s="67"/>
      <c r="G77" s="70"/>
      <c r="H77" s="70"/>
      <c r="I77" s="70"/>
      <c r="J77" s="67"/>
    </row>
    <row r="78" spans="2:20" s="59" customFormat="1" x14ac:dyDescent="0.25"/>
    <row r="79" spans="2:20" s="59" customFormat="1" x14ac:dyDescent="0.25"/>
  </sheetData>
  <mergeCells count="29">
    <mergeCell ref="C52:F52"/>
    <mergeCell ref="G52:J52"/>
    <mergeCell ref="L52:P52"/>
    <mergeCell ref="B61:J61"/>
    <mergeCell ref="C62:F62"/>
    <mergeCell ref="G62:J62"/>
    <mergeCell ref="L62:P62"/>
    <mergeCell ref="B41:J41"/>
    <mergeCell ref="C42:F42"/>
    <mergeCell ref="G42:J42"/>
    <mergeCell ref="L42:P42"/>
    <mergeCell ref="B51:J51"/>
    <mergeCell ref="B31:J31"/>
    <mergeCell ref="C32:F32"/>
    <mergeCell ref="G32:J32"/>
    <mergeCell ref="L22:P22"/>
    <mergeCell ref="L32:P32"/>
    <mergeCell ref="C22:F22"/>
    <mergeCell ref="G22:J22"/>
    <mergeCell ref="R4:U4"/>
    <mergeCell ref="B2:J2"/>
    <mergeCell ref="B21:J21"/>
    <mergeCell ref="C3:F3"/>
    <mergeCell ref="G3:J3"/>
    <mergeCell ref="B11:J11"/>
    <mergeCell ref="C12:F12"/>
    <mergeCell ref="G12:J12"/>
    <mergeCell ref="L12:P12"/>
    <mergeCell ref="L3:P3"/>
  </mergeCells>
  <pageMargins left="0.7" right="0.7" top="0.75" bottom="0.75" header="0.3" footer="0.3"/>
  <pageSetup paperSize="9" orientation="portrait" r:id="rId1"/>
  <ignoredErrors>
    <ignoredError sqref="O15 O6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86EBF-2E22-47AC-945A-DF4CFD005180}">
  <dimension ref="A1"/>
  <sheetViews>
    <sheetView topLeftCell="A21" zoomScaleNormal="100" workbookViewId="0">
      <selection activeCell="B65" sqref="B65:H7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BCC7E-AA54-4311-AAB6-BAF06120BEB8}">
  <dimension ref="A1:F48"/>
  <sheetViews>
    <sheetView topLeftCell="A31" workbookViewId="0">
      <selection activeCell="B47" sqref="B47"/>
    </sheetView>
  </sheetViews>
  <sheetFormatPr defaultRowHeight="15" x14ac:dyDescent="0.25"/>
  <cols>
    <col min="1" max="1" width="16.85546875" bestFit="1" customWidth="1"/>
    <col min="2" max="2" width="12.5703125" bestFit="1" customWidth="1"/>
    <col min="3" max="3" width="12.42578125" bestFit="1" customWidth="1"/>
    <col min="4" max="4" width="12.28515625" customWidth="1"/>
    <col min="5" max="6" width="11.7109375" bestFit="1" customWidth="1"/>
  </cols>
  <sheetData>
    <row r="1" spans="1:6" x14ac:dyDescent="0.25">
      <c r="A1" s="101" t="s">
        <v>2</v>
      </c>
      <c r="B1" s="101"/>
      <c r="C1" s="101"/>
      <c r="D1" s="101"/>
      <c r="E1" s="101"/>
      <c r="F1" s="101"/>
    </row>
    <row r="2" spans="1:6" x14ac:dyDescent="0.25">
      <c r="B2">
        <v>40</v>
      </c>
      <c r="C2">
        <v>20</v>
      </c>
      <c r="D2">
        <v>10</v>
      </c>
      <c r="E2">
        <v>0</v>
      </c>
      <c r="F2" t="s">
        <v>14</v>
      </c>
    </row>
    <row r="3" spans="1:6" x14ac:dyDescent="0.25">
      <c r="A3" t="s">
        <v>0</v>
      </c>
      <c r="B3" s="1">
        <v>1795.2</v>
      </c>
      <c r="C3" s="1">
        <v>1705.383</v>
      </c>
      <c r="D3" s="1">
        <v>1109.9749999999999</v>
      </c>
      <c r="E3" s="1">
        <v>363.00900000000001</v>
      </c>
      <c r="F3" s="1">
        <v>430.45800000000003</v>
      </c>
    </row>
    <row r="4" spans="1:6" x14ac:dyDescent="0.25">
      <c r="A4" t="s">
        <v>1</v>
      </c>
      <c r="B4" s="3">
        <v>283.79303060000001</v>
      </c>
      <c r="C4" s="1">
        <v>281.59300000000002</v>
      </c>
      <c r="D4" s="1">
        <v>279.387</v>
      </c>
      <c r="E4" s="1">
        <v>63.362000000000002</v>
      </c>
      <c r="F4" s="1">
        <v>75.307000000000002</v>
      </c>
    </row>
    <row r="6" spans="1:6" x14ac:dyDescent="0.25">
      <c r="A6" s="101" t="s">
        <v>15</v>
      </c>
      <c r="B6" s="101"/>
      <c r="C6" s="101"/>
      <c r="D6" s="101"/>
      <c r="E6" s="101"/>
      <c r="F6" s="101"/>
    </row>
    <row r="7" spans="1:6" x14ac:dyDescent="0.25">
      <c r="B7">
        <v>40</v>
      </c>
      <c r="C7">
        <v>20</v>
      </c>
      <c r="D7">
        <v>10</v>
      </c>
      <c r="E7">
        <v>0</v>
      </c>
      <c r="F7" t="s">
        <v>14</v>
      </c>
    </row>
    <row r="8" spans="1:6" x14ac:dyDescent="0.25">
      <c r="A8" t="s">
        <v>0</v>
      </c>
      <c r="B8" s="1">
        <v>3.8740000000000001</v>
      </c>
      <c r="C8" s="1">
        <v>4.2240000000000002</v>
      </c>
      <c r="D8" s="1">
        <v>6.5369999999999999</v>
      </c>
      <c r="E8" s="4" t="s">
        <v>3</v>
      </c>
      <c r="F8" s="4" t="s">
        <v>3</v>
      </c>
    </row>
    <row r="9" spans="1:6" x14ac:dyDescent="0.25">
      <c r="A9" t="s">
        <v>1</v>
      </c>
      <c r="B9" s="3">
        <v>9.8693246949999995</v>
      </c>
      <c r="C9" s="1">
        <v>10.079000000000001</v>
      </c>
      <c r="D9" s="1">
        <v>10.074</v>
      </c>
      <c r="E9" s="4" t="s">
        <v>3</v>
      </c>
      <c r="F9" s="4" t="s">
        <v>3</v>
      </c>
    </row>
    <row r="11" spans="1:6" x14ac:dyDescent="0.25">
      <c r="A11" s="101" t="s">
        <v>25</v>
      </c>
      <c r="B11" s="101"/>
      <c r="C11" s="101"/>
      <c r="D11" s="101"/>
      <c r="E11" s="101"/>
      <c r="F11" s="101"/>
    </row>
    <row r="12" spans="1:6" x14ac:dyDescent="0.25">
      <c r="B12">
        <v>40</v>
      </c>
      <c r="C12">
        <v>20</v>
      </c>
      <c r="D12">
        <v>10</v>
      </c>
      <c r="E12">
        <v>0</v>
      </c>
      <c r="F12" t="s">
        <v>14</v>
      </c>
    </row>
    <row r="13" spans="1:6" x14ac:dyDescent="0.25">
      <c r="A13" t="s">
        <v>0</v>
      </c>
      <c r="B13" s="1">
        <v>17.216999999999999</v>
      </c>
      <c r="C13" s="1">
        <v>17.832999999999998</v>
      </c>
      <c r="D13" s="1">
        <v>17.963999999999999</v>
      </c>
      <c r="E13" s="4" t="s">
        <v>3</v>
      </c>
      <c r="F13" s="4" t="s">
        <v>3</v>
      </c>
    </row>
    <row r="14" spans="1:6" x14ac:dyDescent="0.25">
      <c r="A14" t="s">
        <v>1</v>
      </c>
      <c r="B14" s="2">
        <v>6.947782256</v>
      </c>
      <c r="C14" s="1">
        <v>7.0410000000000004</v>
      </c>
      <c r="D14" s="1">
        <v>6.9820000000000002</v>
      </c>
      <c r="E14" s="4" t="s">
        <v>3</v>
      </c>
      <c r="F14" s="4" t="s">
        <v>3</v>
      </c>
    </row>
    <row r="16" spans="1:6" x14ac:dyDescent="0.25">
      <c r="A16" s="101" t="s">
        <v>16</v>
      </c>
      <c r="B16" s="101"/>
      <c r="C16" s="101"/>
      <c r="D16" s="101"/>
      <c r="E16" s="101"/>
      <c r="F16" s="101"/>
    </row>
    <row r="17" spans="1:6" x14ac:dyDescent="0.25">
      <c r="B17">
        <v>40</v>
      </c>
      <c r="C17">
        <v>20</v>
      </c>
      <c r="D17">
        <v>10</v>
      </c>
      <c r="E17">
        <v>0</v>
      </c>
      <c r="F17" t="s">
        <v>14</v>
      </c>
    </row>
    <row r="18" spans="1:6" x14ac:dyDescent="0.25">
      <c r="A18" t="s">
        <v>0</v>
      </c>
      <c r="B18" s="5">
        <f>50490/3.874</f>
        <v>13033.040784718636</v>
      </c>
      <c r="C18" s="5">
        <f>50490/4.224</f>
        <v>11953.125</v>
      </c>
      <c r="D18" s="5">
        <f>50490/6.537</f>
        <v>7723.7264800367138</v>
      </c>
      <c r="E18" s="4" t="s">
        <v>3</v>
      </c>
      <c r="F18" s="4" t="s">
        <v>3</v>
      </c>
    </row>
    <row r="19" spans="1:6" x14ac:dyDescent="0.25">
      <c r="A19" t="s">
        <v>1</v>
      </c>
      <c r="B19" s="5">
        <f>50391/9.869324695</f>
        <v>5105.8204646493296</v>
      </c>
      <c r="C19" s="5">
        <f>50391/10.079</f>
        <v>4999.6031352316695</v>
      </c>
      <c r="D19" s="5">
        <f>50391/10.074</f>
        <v>5002.0845741512803</v>
      </c>
      <c r="E19" s="4" t="s">
        <v>3</v>
      </c>
      <c r="F19" s="4" t="s">
        <v>3</v>
      </c>
    </row>
    <row r="45" spans="1:6" x14ac:dyDescent="0.25">
      <c r="A45" s="101" t="s">
        <v>23</v>
      </c>
      <c r="B45" s="101"/>
      <c r="C45" s="101"/>
      <c r="D45" s="101"/>
      <c r="E45" s="101"/>
      <c r="F45" s="101"/>
    </row>
    <row r="46" spans="1:6" x14ac:dyDescent="0.25">
      <c r="B46">
        <v>40</v>
      </c>
      <c r="C46">
        <v>20</v>
      </c>
      <c r="D46">
        <v>10</v>
      </c>
      <c r="E46">
        <v>0</v>
      </c>
      <c r="F46" t="s">
        <v>14</v>
      </c>
    </row>
    <row r="47" spans="1:6" x14ac:dyDescent="0.25">
      <c r="A47" t="s">
        <v>0</v>
      </c>
      <c r="B47" s="1">
        <f>DATA!R5</f>
        <v>225</v>
      </c>
      <c r="C47" s="1">
        <f>DATA!R27</f>
        <v>255.35</v>
      </c>
      <c r="D47" s="1">
        <f>DATA!R47</f>
        <v>561.79999999999995</v>
      </c>
      <c r="E47" s="1">
        <f>DATA!R67</f>
        <v>977.95</v>
      </c>
      <c r="F47" s="1">
        <f>DATA!R87</f>
        <v>925.05555555555554</v>
      </c>
    </row>
    <row r="48" spans="1:6" x14ac:dyDescent="0.25">
      <c r="A48" t="s">
        <v>1</v>
      </c>
      <c r="B48" s="1">
        <f>DATA!S5</f>
        <v>1420.5</v>
      </c>
      <c r="C48" s="1">
        <f>DATA!S27</f>
        <v>1431.7</v>
      </c>
      <c r="D48" s="1">
        <f>DATA!S47</f>
        <v>1809.5</v>
      </c>
      <c r="E48" s="1">
        <f>DATA!S67</f>
        <v>6298.45</v>
      </c>
      <c r="F48" s="1">
        <f>DATA!S87</f>
        <v>5452.9444444444443</v>
      </c>
    </row>
  </sheetData>
  <mergeCells count="5">
    <mergeCell ref="A6:F6"/>
    <mergeCell ref="A1:F1"/>
    <mergeCell ref="A11:F11"/>
    <mergeCell ref="A16:F16"/>
    <mergeCell ref="A45:F4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5</vt:i4>
      </vt:variant>
    </vt:vector>
  </HeadingPairs>
  <TitlesOfParts>
    <vt:vector size="5" baseType="lpstr">
      <vt:lpstr>DATA</vt:lpstr>
      <vt:lpstr>DATA 5xBLE</vt:lpstr>
      <vt:lpstr>STAT</vt:lpstr>
      <vt:lpstr>BOXPLOTS</vt:lpstr>
      <vt:lpstr>BARGRAPHS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jonte</dc:creator>
  <cp:lastModifiedBy>jonte</cp:lastModifiedBy>
  <dcterms:created xsi:type="dcterms:W3CDTF">2019-04-18T09:54:57Z</dcterms:created>
  <dcterms:modified xsi:type="dcterms:W3CDTF">2019-05-11T14:58:56Z</dcterms:modified>
</cp:coreProperties>
</file>