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0" yWindow="80" windowWidth="28700" windowHeight="16360" activeTab="3"/>
  </bookViews>
  <sheets>
    <sheet name="Legenda" sheetId="11" r:id="rId1"/>
    <sheet name="Calculo-Indices" sheetId="8" r:id="rId2"/>
    <sheet name="Dados-Gerais" sheetId="9" r:id="rId3"/>
    <sheet name="STAT" sheetId="10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8" l="1"/>
  <c r="I24" i="8"/>
  <c r="I22" i="8"/>
  <c r="CN21" i="9"/>
  <c r="CM21" i="9"/>
  <c r="CN20" i="9"/>
  <c r="CM20" i="9"/>
  <c r="BJ21" i="9"/>
  <c r="BJ20" i="9"/>
  <c r="AG21" i="9"/>
  <c r="AG20" i="9"/>
  <c r="BX4" i="9"/>
  <c r="BX5" i="9"/>
  <c r="BX6" i="9"/>
  <c r="BX7" i="9"/>
  <c r="BX8" i="9"/>
  <c r="BX9" i="9"/>
  <c r="BX10" i="9"/>
  <c r="BX11" i="9"/>
  <c r="BX12" i="9"/>
  <c r="BX13" i="9"/>
  <c r="BX14" i="9"/>
  <c r="BX15" i="9"/>
  <c r="BX16" i="9"/>
  <c r="BX17" i="9"/>
  <c r="BX18" i="9"/>
  <c r="BX19" i="9"/>
  <c r="BX21" i="9"/>
  <c r="BW4" i="9"/>
  <c r="BW5" i="9"/>
  <c r="BW6" i="9"/>
  <c r="BW7" i="9"/>
  <c r="BW8" i="9"/>
  <c r="BW9" i="9"/>
  <c r="BW10" i="9"/>
  <c r="BW11" i="9"/>
  <c r="BW12" i="9"/>
  <c r="BW13" i="9"/>
  <c r="BW14" i="9"/>
  <c r="BW15" i="9"/>
  <c r="BW16" i="9"/>
  <c r="BW17" i="9"/>
  <c r="BW18" i="9"/>
  <c r="BW19" i="9"/>
  <c r="BW21" i="9"/>
  <c r="BV4" i="9"/>
  <c r="BV5" i="9"/>
  <c r="BV6" i="9"/>
  <c r="BV7" i="9"/>
  <c r="BV8" i="9"/>
  <c r="BV9" i="9"/>
  <c r="BV10" i="9"/>
  <c r="BV11" i="9"/>
  <c r="BV12" i="9"/>
  <c r="BV13" i="9"/>
  <c r="BV14" i="9"/>
  <c r="BV15" i="9"/>
  <c r="BV16" i="9"/>
  <c r="BV17" i="9"/>
  <c r="BV18" i="9"/>
  <c r="BV19" i="9"/>
  <c r="BV21" i="9"/>
  <c r="BU4" i="9"/>
  <c r="BU5" i="9"/>
  <c r="BU6" i="9"/>
  <c r="BU7" i="9"/>
  <c r="BU8" i="9"/>
  <c r="BU9" i="9"/>
  <c r="BU10" i="9"/>
  <c r="BU11" i="9"/>
  <c r="BU12" i="9"/>
  <c r="BU13" i="9"/>
  <c r="BU14" i="9"/>
  <c r="BU15" i="9"/>
  <c r="BU16" i="9"/>
  <c r="BU17" i="9"/>
  <c r="BU18" i="9"/>
  <c r="BU19" i="9"/>
  <c r="BU21" i="9"/>
  <c r="BT4" i="9"/>
  <c r="BT5" i="9"/>
  <c r="BT6" i="9"/>
  <c r="BT7" i="9"/>
  <c r="BT8" i="9"/>
  <c r="BT9" i="9"/>
  <c r="BT10" i="9"/>
  <c r="BT11" i="9"/>
  <c r="BT12" i="9"/>
  <c r="BT13" i="9"/>
  <c r="BT14" i="9"/>
  <c r="BT15" i="9"/>
  <c r="BT16" i="9"/>
  <c r="BT17" i="9"/>
  <c r="BT18" i="9"/>
  <c r="BT19" i="9"/>
  <c r="BT21" i="9"/>
  <c r="BS4" i="9"/>
  <c r="BS5" i="9"/>
  <c r="BS6" i="9"/>
  <c r="BS7" i="9"/>
  <c r="BS8" i="9"/>
  <c r="BS9" i="9"/>
  <c r="BS10" i="9"/>
  <c r="BS11" i="9"/>
  <c r="BS12" i="9"/>
  <c r="BS13" i="9"/>
  <c r="BS14" i="9"/>
  <c r="BS15" i="9"/>
  <c r="BS16" i="9"/>
  <c r="BS17" i="9"/>
  <c r="BS18" i="9"/>
  <c r="BS19" i="9"/>
  <c r="BS21" i="9"/>
  <c r="BR4" i="9"/>
  <c r="BR5" i="9"/>
  <c r="BR6" i="9"/>
  <c r="BR7" i="9"/>
  <c r="BR8" i="9"/>
  <c r="BR9" i="9"/>
  <c r="BR10" i="9"/>
  <c r="BR11" i="9"/>
  <c r="BR12" i="9"/>
  <c r="BR13" i="9"/>
  <c r="BR14" i="9"/>
  <c r="BR15" i="9"/>
  <c r="BR16" i="9"/>
  <c r="BR17" i="9"/>
  <c r="BR18" i="9"/>
  <c r="BR19" i="9"/>
  <c r="BR21" i="9"/>
  <c r="AU4" i="9"/>
  <c r="AU5" i="9"/>
  <c r="AU6" i="9"/>
  <c r="AU7" i="9"/>
  <c r="AU8" i="9"/>
  <c r="AU9" i="9"/>
  <c r="AU10" i="9"/>
  <c r="AU11" i="9"/>
  <c r="AU12" i="9"/>
  <c r="AU13" i="9"/>
  <c r="AU14" i="9"/>
  <c r="AU15" i="9"/>
  <c r="AU16" i="9"/>
  <c r="AU17" i="9"/>
  <c r="AU18" i="9"/>
  <c r="AU19" i="9"/>
  <c r="AU21" i="9"/>
  <c r="AT4" i="9"/>
  <c r="AT5" i="9"/>
  <c r="AT6" i="9"/>
  <c r="AT7" i="9"/>
  <c r="AT8" i="9"/>
  <c r="AT9" i="9"/>
  <c r="AT10" i="9"/>
  <c r="AT11" i="9"/>
  <c r="AT12" i="9"/>
  <c r="AT13" i="9"/>
  <c r="AT14" i="9"/>
  <c r="AT15" i="9"/>
  <c r="AT16" i="9"/>
  <c r="AT17" i="9"/>
  <c r="AT18" i="9"/>
  <c r="AT19" i="9"/>
  <c r="AT21" i="9"/>
  <c r="AS4" i="9"/>
  <c r="AS5" i="9"/>
  <c r="AS6" i="9"/>
  <c r="AS7" i="9"/>
  <c r="AS8" i="9"/>
  <c r="AS9" i="9"/>
  <c r="AS10" i="9"/>
  <c r="AS11" i="9"/>
  <c r="AS12" i="9"/>
  <c r="AS13" i="9"/>
  <c r="AS14" i="9"/>
  <c r="AS15" i="9"/>
  <c r="AS16" i="9"/>
  <c r="AS17" i="9"/>
  <c r="AS18" i="9"/>
  <c r="AS19" i="9"/>
  <c r="AS21" i="9"/>
  <c r="AR4" i="9"/>
  <c r="AR5" i="9"/>
  <c r="AR6" i="9"/>
  <c r="AR7" i="9"/>
  <c r="AR8" i="9"/>
  <c r="AR9" i="9"/>
  <c r="AR10" i="9"/>
  <c r="AR11" i="9"/>
  <c r="AR12" i="9"/>
  <c r="AR13" i="9"/>
  <c r="AR14" i="9"/>
  <c r="AR15" i="9"/>
  <c r="AR16" i="9"/>
  <c r="AR17" i="9"/>
  <c r="AR18" i="9"/>
  <c r="AR19" i="9"/>
  <c r="AR21" i="9"/>
  <c r="AQ4" i="9"/>
  <c r="AQ5" i="9"/>
  <c r="AQ6" i="9"/>
  <c r="AQ7" i="9"/>
  <c r="AQ8" i="9"/>
  <c r="AQ9" i="9"/>
  <c r="AQ10" i="9"/>
  <c r="AQ11" i="9"/>
  <c r="AQ12" i="9"/>
  <c r="AQ13" i="9"/>
  <c r="AQ14" i="9"/>
  <c r="AQ15" i="9"/>
  <c r="AQ16" i="9"/>
  <c r="AQ17" i="9"/>
  <c r="AQ18" i="9"/>
  <c r="AQ19" i="9"/>
  <c r="AQ21" i="9"/>
  <c r="AP4" i="9"/>
  <c r="AP5" i="9"/>
  <c r="AP6" i="9"/>
  <c r="AP7" i="9"/>
  <c r="AP8" i="9"/>
  <c r="AP9" i="9"/>
  <c r="AP10" i="9"/>
  <c r="AP11" i="9"/>
  <c r="AP12" i="9"/>
  <c r="AP13" i="9"/>
  <c r="AP14" i="9"/>
  <c r="AP15" i="9"/>
  <c r="AP16" i="9"/>
  <c r="AP17" i="9"/>
  <c r="AP18" i="9"/>
  <c r="AP19" i="9"/>
  <c r="AP21" i="9"/>
  <c r="AO4" i="9"/>
  <c r="AO5" i="9"/>
  <c r="AO6" i="9"/>
  <c r="AO7" i="9"/>
  <c r="AO8" i="9"/>
  <c r="AO9" i="9"/>
  <c r="AO10" i="9"/>
  <c r="AO11" i="9"/>
  <c r="AO12" i="9"/>
  <c r="AO13" i="9"/>
  <c r="AO14" i="9"/>
  <c r="AO15" i="9"/>
  <c r="AO16" i="9"/>
  <c r="AO17" i="9"/>
  <c r="AO18" i="9"/>
  <c r="AO19" i="9"/>
  <c r="AO21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1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1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1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1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1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1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1" i="9"/>
  <c r="CE4" i="9"/>
  <c r="CE5" i="9"/>
  <c r="CE6" i="9"/>
  <c r="CE7" i="9"/>
  <c r="CE8" i="9"/>
  <c r="CE9" i="9"/>
  <c r="CE10" i="9"/>
  <c r="CE11" i="9"/>
  <c r="CE12" i="9"/>
  <c r="CE13" i="9"/>
  <c r="CE14" i="9"/>
  <c r="CE15" i="9"/>
  <c r="CE16" i="9"/>
  <c r="CE17" i="9"/>
  <c r="CE18" i="9"/>
  <c r="CE19" i="9"/>
  <c r="CD4" i="9"/>
  <c r="CD5" i="9"/>
  <c r="CD6" i="9"/>
  <c r="CD7" i="9"/>
  <c r="CD8" i="9"/>
  <c r="CD9" i="9"/>
  <c r="CD10" i="9"/>
  <c r="CD11" i="9"/>
  <c r="CD12" i="9"/>
  <c r="CD13" i="9"/>
  <c r="CD14" i="9"/>
  <c r="CD15" i="9"/>
  <c r="CD16" i="9"/>
  <c r="CD17" i="9"/>
  <c r="CD18" i="9"/>
  <c r="CD19" i="9"/>
  <c r="CC4" i="9"/>
  <c r="CC5" i="9"/>
  <c r="CC6" i="9"/>
  <c r="CC7" i="9"/>
  <c r="CC8" i="9"/>
  <c r="CC9" i="9"/>
  <c r="CC10" i="9"/>
  <c r="CC11" i="9"/>
  <c r="CC12" i="9"/>
  <c r="CC13" i="9"/>
  <c r="CC14" i="9"/>
  <c r="CC15" i="9"/>
  <c r="CC16" i="9"/>
  <c r="CC17" i="9"/>
  <c r="CC18" i="9"/>
  <c r="CC19" i="9"/>
  <c r="CB4" i="9"/>
  <c r="CB5" i="9"/>
  <c r="CB6" i="9"/>
  <c r="CB7" i="9"/>
  <c r="CB8" i="9"/>
  <c r="CB9" i="9"/>
  <c r="CB10" i="9"/>
  <c r="CB11" i="9"/>
  <c r="CB12" i="9"/>
  <c r="CB13" i="9"/>
  <c r="CB14" i="9"/>
  <c r="CB15" i="9"/>
  <c r="CB16" i="9"/>
  <c r="CB17" i="9"/>
  <c r="CB18" i="9"/>
  <c r="CB19" i="9"/>
  <c r="CA4" i="9"/>
  <c r="CA5" i="9"/>
  <c r="CA6" i="9"/>
  <c r="CA7" i="9"/>
  <c r="CA8" i="9"/>
  <c r="CA9" i="9"/>
  <c r="CA10" i="9"/>
  <c r="CA11" i="9"/>
  <c r="CA12" i="9"/>
  <c r="CA13" i="9"/>
  <c r="CA14" i="9"/>
  <c r="CA15" i="9"/>
  <c r="CA16" i="9"/>
  <c r="CA17" i="9"/>
  <c r="CA18" i="9"/>
  <c r="CA19" i="9"/>
  <c r="BZ4" i="9"/>
  <c r="BZ5" i="9"/>
  <c r="BZ6" i="9"/>
  <c r="BZ7" i="9"/>
  <c r="BZ8" i="9"/>
  <c r="BZ9" i="9"/>
  <c r="BZ10" i="9"/>
  <c r="BZ11" i="9"/>
  <c r="BZ12" i="9"/>
  <c r="BZ13" i="9"/>
  <c r="BZ14" i="9"/>
  <c r="BZ15" i="9"/>
  <c r="BZ16" i="9"/>
  <c r="BZ17" i="9"/>
  <c r="BZ18" i="9"/>
  <c r="BZ19" i="9"/>
  <c r="BY4" i="9"/>
  <c r="BY5" i="9"/>
  <c r="BY6" i="9"/>
  <c r="BY7" i="9"/>
  <c r="BY8" i="9"/>
  <c r="BY9" i="9"/>
  <c r="BY10" i="9"/>
  <c r="BY11" i="9"/>
  <c r="BY12" i="9"/>
  <c r="BY13" i="9"/>
  <c r="BY14" i="9"/>
  <c r="BY15" i="9"/>
  <c r="BY16" i="9"/>
  <c r="BY17" i="9"/>
  <c r="BY18" i="9"/>
  <c r="BY19" i="9"/>
  <c r="BX20" i="9"/>
  <c r="BW20" i="9"/>
  <c r="BV20" i="9"/>
  <c r="BU20" i="9"/>
  <c r="BT20" i="9"/>
  <c r="BS20" i="9"/>
  <c r="BR20" i="9"/>
  <c r="AU20" i="9"/>
  <c r="AT20" i="9"/>
  <c r="AS20" i="9"/>
  <c r="AR20" i="9"/>
  <c r="AQ20" i="9"/>
  <c r="AP20" i="9"/>
  <c r="AO20" i="9"/>
  <c r="R20" i="9"/>
  <c r="Q20" i="9"/>
  <c r="P20" i="9"/>
  <c r="O20" i="9"/>
  <c r="N20" i="9"/>
  <c r="M20" i="9"/>
  <c r="L20" i="9"/>
  <c r="CG19" i="9"/>
  <c r="CF19" i="9"/>
  <c r="CJ19" i="9"/>
  <c r="CH19" i="9"/>
  <c r="CI19" i="9"/>
  <c r="CK19" i="9"/>
  <c r="CL19" i="9"/>
  <c r="BB19" i="9"/>
  <c r="BA19" i="9"/>
  <c r="AZ19" i="9"/>
  <c r="AY19" i="9"/>
  <c r="AX19" i="9"/>
  <c r="AW19" i="9"/>
  <c r="AV19" i="9"/>
  <c r="Y19" i="9"/>
  <c r="X19" i="9"/>
  <c r="W19" i="9"/>
  <c r="V19" i="9"/>
  <c r="U19" i="9"/>
  <c r="T19" i="9"/>
  <c r="S19" i="9"/>
  <c r="CG18" i="9"/>
  <c r="CF18" i="9"/>
  <c r="CJ18" i="9"/>
  <c r="CH18" i="9"/>
  <c r="CI18" i="9"/>
  <c r="CK18" i="9"/>
  <c r="CL18" i="9"/>
  <c r="BB18" i="9"/>
  <c r="BA18" i="9"/>
  <c r="AZ18" i="9"/>
  <c r="AY18" i="9"/>
  <c r="AX18" i="9"/>
  <c r="AW18" i="9"/>
  <c r="AV18" i="9"/>
  <c r="Y18" i="9"/>
  <c r="X18" i="9"/>
  <c r="W18" i="9"/>
  <c r="V18" i="9"/>
  <c r="U18" i="9"/>
  <c r="T18" i="9"/>
  <c r="S18" i="9"/>
  <c r="CG17" i="9"/>
  <c r="CF17" i="9"/>
  <c r="CJ17" i="9"/>
  <c r="CH17" i="9"/>
  <c r="CI17" i="9"/>
  <c r="CK17" i="9"/>
  <c r="CL17" i="9"/>
  <c r="BB17" i="9"/>
  <c r="BA17" i="9"/>
  <c r="AZ17" i="9"/>
  <c r="AY17" i="9"/>
  <c r="AX17" i="9"/>
  <c r="AW17" i="9"/>
  <c r="AV17" i="9"/>
  <c r="Y17" i="9"/>
  <c r="X17" i="9"/>
  <c r="W17" i="9"/>
  <c r="V17" i="9"/>
  <c r="U17" i="9"/>
  <c r="T17" i="9"/>
  <c r="S17" i="9"/>
  <c r="CG16" i="9"/>
  <c r="CF16" i="9"/>
  <c r="CJ16" i="9"/>
  <c r="CH16" i="9"/>
  <c r="CI16" i="9"/>
  <c r="CK16" i="9"/>
  <c r="CL16" i="9"/>
  <c r="BB16" i="9"/>
  <c r="BA16" i="9"/>
  <c r="AZ16" i="9"/>
  <c r="AY16" i="9"/>
  <c r="AX16" i="9"/>
  <c r="AW16" i="9"/>
  <c r="AV16" i="9"/>
  <c r="Y16" i="9"/>
  <c r="X16" i="9"/>
  <c r="W16" i="9"/>
  <c r="V16" i="9"/>
  <c r="U16" i="9"/>
  <c r="T16" i="9"/>
  <c r="S16" i="9"/>
  <c r="CG15" i="9"/>
  <c r="CF15" i="9"/>
  <c r="CJ15" i="9"/>
  <c r="CH15" i="9"/>
  <c r="CI15" i="9"/>
  <c r="CK15" i="9"/>
  <c r="CL15" i="9"/>
  <c r="BB15" i="9"/>
  <c r="BA15" i="9"/>
  <c r="AZ15" i="9"/>
  <c r="AY15" i="9"/>
  <c r="AX15" i="9"/>
  <c r="AW15" i="9"/>
  <c r="AV15" i="9"/>
  <c r="Y15" i="9"/>
  <c r="X15" i="9"/>
  <c r="W15" i="9"/>
  <c r="V15" i="9"/>
  <c r="U15" i="9"/>
  <c r="T15" i="9"/>
  <c r="S15" i="9"/>
  <c r="CG14" i="9"/>
  <c r="CF14" i="9"/>
  <c r="CJ14" i="9"/>
  <c r="CH14" i="9"/>
  <c r="CI14" i="9"/>
  <c r="CK14" i="9"/>
  <c r="CL14" i="9"/>
  <c r="BB14" i="9"/>
  <c r="BA14" i="9"/>
  <c r="AZ14" i="9"/>
  <c r="AY14" i="9"/>
  <c r="AX14" i="9"/>
  <c r="AW14" i="9"/>
  <c r="AV14" i="9"/>
  <c r="Y14" i="9"/>
  <c r="X14" i="9"/>
  <c r="W14" i="9"/>
  <c r="V14" i="9"/>
  <c r="U14" i="9"/>
  <c r="T14" i="9"/>
  <c r="S14" i="9"/>
  <c r="CG13" i="9"/>
  <c r="CF13" i="9"/>
  <c r="CJ13" i="9"/>
  <c r="CH13" i="9"/>
  <c r="CI13" i="9"/>
  <c r="CK13" i="9"/>
  <c r="CL13" i="9"/>
  <c r="BB13" i="9"/>
  <c r="BA13" i="9"/>
  <c r="AZ13" i="9"/>
  <c r="AY13" i="9"/>
  <c r="AX13" i="9"/>
  <c r="AW13" i="9"/>
  <c r="AV13" i="9"/>
  <c r="Y13" i="9"/>
  <c r="X13" i="9"/>
  <c r="W13" i="9"/>
  <c r="V13" i="9"/>
  <c r="U13" i="9"/>
  <c r="T13" i="9"/>
  <c r="S13" i="9"/>
  <c r="CG12" i="9"/>
  <c r="CF12" i="9"/>
  <c r="CJ12" i="9"/>
  <c r="CH12" i="9"/>
  <c r="CI12" i="9"/>
  <c r="CK12" i="9"/>
  <c r="CL12" i="9"/>
  <c r="BB12" i="9"/>
  <c r="BA12" i="9"/>
  <c r="AZ12" i="9"/>
  <c r="AY12" i="9"/>
  <c r="AX12" i="9"/>
  <c r="AW12" i="9"/>
  <c r="AV12" i="9"/>
  <c r="Y12" i="9"/>
  <c r="X12" i="9"/>
  <c r="W12" i="9"/>
  <c r="V12" i="9"/>
  <c r="U12" i="9"/>
  <c r="T12" i="9"/>
  <c r="S12" i="9"/>
  <c r="CG11" i="9"/>
  <c r="CF11" i="9"/>
  <c r="CJ11" i="9"/>
  <c r="CH11" i="9"/>
  <c r="CI11" i="9"/>
  <c r="CK11" i="9"/>
  <c r="CL11" i="9"/>
  <c r="BB11" i="9"/>
  <c r="BA11" i="9"/>
  <c r="AZ11" i="9"/>
  <c r="AY11" i="9"/>
  <c r="AX11" i="9"/>
  <c r="AW11" i="9"/>
  <c r="AV11" i="9"/>
  <c r="Y11" i="9"/>
  <c r="X11" i="9"/>
  <c r="W11" i="9"/>
  <c r="V11" i="9"/>
  <c r="U11" i="9"/>
  <c r="T11" i="9"/>
  <c r="S11" i="9"/>
  <c r="CG10" i="9"/>
  <c r="CF10" i="9"/>
  <c r="CJ10" i="9"/>
  <c r="CH10" i="9"/>
  <c r="CI10" i="9"/>
  <c r="CK10" i="9"/>
  <c r="CL10" i="9"/>
  <c r="BB10" i="9"/>
  <c r="BA10" i="9"/>
  <c r="AZ10" i="9"/>
  <c r="AY10" i="9"/>
  <c r="AX10" i="9"/>
  <c r="AW10" i="9"/>
  <c r="AV10" i="9"/>
  <c r="Y10" i="9"/>
  <c r="X10" i="9"/>
  <c r="W10" i="9"/>
  <c r="V10" i="9"/>
  <c r="U10" i="9"/>
  <c r="T10" i="9"/>
  <c r="S10" i="9"/>
  <c r="CG9" i="9"/>
  <c r="CF9" i="9"/>
  <c r="CJ9" i="9"/>
  <c r="CH9" i="9"/>
  <c r="CI9" i="9"/>
  <c r="CK9" i="9"/>
  <c r="CL9" i="9"/>
  <c r="BB9" i="9"/>
  <c r="BA9" i="9"/>
  <c r="AZ9" i="9"/>
  <c r="AY9" i="9"/>
  <c r="AX9" i="9"/>
  <c r="AW9" i="9"/>
  <c r="AV9" i="9"/>
  <c r="Y9" i="9"/>
  <c r="X9" i="9"/>
  <c r="W9" i="9"/>
  <c r="V9" i="9"/>
  <c r="U9" i="9"/>
  <c r="T9" i="9"/>
  <c r="S9" i="9"/>
  <c r="CG8" i="9"/>
  <c r="CF8" i="9"/>
  <c r="CJ8" i="9"/>
  <c r="CH8" i="9"/>
  <c r="CI8" i="9"/>
  <c r="CK8" i="9"/>
  <c r="CL8" i="9"/>
  <c r="BB8" i="9"/>
  <c r="BA8" i="9"/>
  <c r="AZ8" i="9"/>
  <c r="AY8" i="9"/>
  <c r="AX8" i="9"/>
  <c r="AW8" i="9"/>
  <c r="AV8" i="9"/>
  <c r="Y8" i="9"/>
  <c r="X8" i="9"/>
  <c r="W8" i="9"/>
  <c r="V8" i="9"/>
  <c r="U8" i="9"/>
  <c r="T8" i="9"/>
  <c r="S8" i="9"/>
  <c r="CG7" i="9"/>
  <c r="CF7" i="9"/>
  <c r="CJ7" i="9"/>
  <c r="CH7" i="9"/>
  <c r="CI7" i="9"/>
  <c r="CK7" i="9"/>
  <c r="CL7" i="9"/>
  <c r="BB7" i="9"/>
  <c r="BA7" i="9"/>
  <c r="AZ7" i="9"/>
  <c r="AY7" i="9"/>
  <c r="AX7" i="9"/>
  <c r="AW7" i="9"/>
  <c r="AV7" i="9"/>
  <c r="Y7" i="9"/>
  <c r="X7" i="9"/>
  <c r="W7" i="9"/>
  <c r="V7" i="9"/>
  <c r="U7" i="9"/>
  <c r="T7" i="9"/>
  <c r="S7" i="9"/>
  <c r="CF6" i="9"/>
  <c r="BB6" i="9"/>
  <c r="BA6" i="9"/>
  <c r="AZ6" i="9"/>
  <c r="AY6" i="9"/>
  <c r="AX6" i="9"/>
  <c r="AW6" i="9"/>
  <c r="AV6" i="9"/>
  <c r="Y6" i="9"/>
  <c r="X6" i="9"/>
  <c r="W6" i="9"/>
  <c r="V6" i="9"/>
  <c r="U6" i="9"/>
  <c r="T6" i="9"/>
  <c r="S6" i="9"/>
  <c r="CF5" i="9"/>
  <c r="BB5" i="9"/>
  <c r="BA5" i="9"/>
  <c r="AZ5" i="9"/>
  <c r="AY5" i="9"/>
  <c r="AX5" i="9"/>
  <c r="AW5" i="9"/>
  <c r="AV5" i="9"/>
  <c r="Y5" i="9"/>
  <c r="X5" i="9"/>
  <c r="W5" i="9"/>
  <c r="V5" i="9"/>
  <c r="U5" i="9"/>
  <c r="T5" i="9"/>
  <c r="S5" i="9"/>
  <c r="CF4" i="9"/>
  <c r="BB4" i="9"/>
  <c r="BA4" i="9"/>
  <c r="AZ4" i="9"/>
  <c r="AY4" i="9"/>
  <c r="AX4" i="9"/>
  <c r="AW4" i="9"/>
  <c r="AV4" i="9"/>
  <c r="Y4" i="9"/>
  <c r="X4" i="9"/>
  <c r="W4" i="9"/>
  <c r="V4" i="9"/>
  <c r="U4" i="9"/>
  <c r="T4" i="9"/>
  <c r="S4" i="9"/>
  <c r="O17" i="8"/>
  <c r="N17" i="8"/>
  <c r="I17" i="8"/>
  <c r="O14" i="8"/>
  <c r="N14" i="8"/>
  <c r="M14" i="8"/>
  <c r="M17" i="8"/>
  <c r="L14" i="8"/>
  <c r="L17" i="8"/>
  <c r="K14" i="8"/>
  <c r="K17" i="8"/>
  <c r="J14" i="8"/>
  <c r="J17" i="8"/>
  <c r="I14" i="8"/>
  <c r="I20" i="8"/>
  <c r="Z4" i="9"/>
  <c r="AA4" i="9"/>
  <c r="AB4" i="9"/>
  <c r="AC4" i="9"/>
  <c r="BC4" i="9"/>
  <c r="BD4" i="9"/>
  <c r="BE4" i="9"/>
  <c r="BF4" i="9"/>
  <c r="CG4" i="9"/>
  <c r="CH4" i="9"/>
  <c r="CI4" i="9"/>
  <c r="Z5" i="9"/>
  <c r="AA5" i="9"/>
  <c r="AB5" i="9"/>
  <c r="AC5" i="9"/>
  <c r="BC5" i="9"/>
  <c r="BD5" i="9"/>
  <c r="BE5" i="9"/>
  <c r="BF5" i="9"/>
  <c r="CG5" i="9"/>
  <c r="CH5" i="9"/>
  <c r="CI5" i="9"/>
  <c r="AD5" i="9"/>
  <c r="AE5" i="9"/>
  <c r="BG5" i="9"/>
  <c r="BH5" i="9"/>
  <c r="CJ5" i="9"/>
  <c r="CK5" i="9"/>
  <c r="AF5" i="9"/>
  <c r="BI5" i="9"/>
  <c r="CL5" i="9"/>
  <c r="Z6" i="9"/>
  <c r="AA6" i="9"/>
  <c r="AB6" i="9"/>
  <c r="AC6" i="9"/>
  <c r="BC6" i="9"/>
  <c r="BD6" i="9"/>
  <c r="BE6" i="9"/>
  <c r="BF6" i="9"/>
  <c r="CG6" i="9"/>
  <c r="CH6" i="9"/>
  <c r="CI6" i="9"/>
  <c r="AD6" i="9"/>
  <c r="AE6" i="9"/>
  <c r="BG6" i="9"/>
  <c r="BH6" i="9"/>
  <c r="CJ6" i="9"/>
  <c r="CK6" i="9"/>
  <c r="AF6" i="9"/>
  <c r="BI6" i="9"/>
  <c r="CL6" i="9"/>
  <c r="Z7" i="9"/>
  <c r="AA7" i="9"/>
  <c r="AB7" i="9"/>
  <c r="AC7" i="9"/>
  <c r="BC7" i="9"/>
  <c r="BD7" i="9"/>
  <c r="BE7" i="9"/>
  <c r="BF7" i="9"/>
  <c r="AD7" i="9"/>
  <c r="AE7" i="9"/>
  <c r="BG7" i="9"/>
  <c r="BH7" i="9"/>
  <c r="AF7" i="9"/>
  <c r="BI7" i="9"/>
  <c r="Z8" i="9"/>
  <c r="AA8" i="9"/>
  <c r="AB8" i="9"/>
  <c r="AC8" i="9"/>
  <c r="BC8" i="9"/>
  <c r="BD8" i="9"/>
  <c r="BE8" i="9"/>
  <c r="BF8" i="9"/>
  <c r="AD8" i="9"/>
  <c r="AE8" i="9"/>
  <c r="BG8" i="9"/>
  <c r="BH8" i="9"/>
  <c r="AF8" i="9"/>
  <c r="BI8" i="9"/>
  <c r="Z9" i="9"/>
  <c r="AA9" i="9"/>
  <c r="AB9" i="9"/>
  <c r="AC9" i="9"/>
  <c r="BC9" i="9"/>
  <c r="BD9" i="9"/>
  <c r="BE9" i="9"/>
  <c r="BF9" i="9"/>
  <c r="AD9" i="9"/>
  <c r="AE9" i="9"/>
  <c r="BG9" i="9"/>
  <c r="BH9" i="9"/>
  <c r="AF9" i="9"/>
  <c r="BI9" i="9"/>
  <c r="Z10" i="9"/>
  <c r="AA10" i="9"/>
  <c r="AB10" i="9"/>
  <c r="AC10" i="9"/>
  <c r="BC10" i="9"/>
  <c r="BD10" i="9"/>
  <c r="BE10" i="9"/>
  <c r="BF10" i="9"/>
  <c r="AD10" i="9"/>
  <c r="AE10" i="9"/>
  <c r="BG10" i="9"/>
  <c r="BH10" i="9"/>
  <c r="AF10" i="9"/>
  <c r="BI10" i="9"/>
  <c r="Z11" i="9"/>
  <c r="AA11" i="9"/>
  <c r="AB11" i="9"/>
  <c r="AC11" i="9"/>
  <c r="BC11" i="9"/>
  <c r="BD11" i="9"/>
  <c r="BE11" i="9"/>
  <c r="BF11" i="9"/>
  <c r="AD11" i="9"/>
  <c r="AE11" i="9"/>
  <c r="BG11" i="9"/>
  <c r="BH11" i="9"/>
  <c r="AF11" i="9"/>
  <c r="BI11" i="9"/>
  <c r="Z12" i="9"/>
  <c r="AA12" i="9"/>
  <c r="AB12" i="9"/>
  <c r="AC12" i="9"/>
  <c r="BC12" i="9"/>
  <c r="BD12" i="9"/>
  <c r="BE12" i="9"/>
  <c r="BF12" i="9"/>
  <c r="AD12" i="9"/>
  <c r="AE12" i="9"/>
  <c r="BG12" i="9"/>
  <c r="BH12" i="9"/>
  <c r="AF12" i="9"/>
  <c r="BI12" i="9"/>
  <c r="Z13" i="9"/>
  <c r="AA13" i="9"/>
  <c r="AB13" i="9"/>
  <c r="AC13" i="9"/>
  <c r="BC13" i="9"/>
  <c r="BD13" i="9"/>
  <c r="BE13" i="9"/>
  <c r="BF13" i="9"/>
  <c r="AD13" i="9"/>
  <c r="AE13" i="9"/>
  <c r="BG13" i="9"/>
  <c r="BH13" i="9"/>
  <c r="AF13" i="9"/>
  <c r="BI13" i="9"/>
  <c r="Z14" i="9"/>
  <c r="AA14" i="9"/>
  <c r="AB14" i="9"/>
  <c r="AC14" i="9"/>
  <c r="BC14" i="9"/>
  <c r="BD14" i="9"/>
  <c r="BE14" i="9"/>
  <c r="BF14" i="9"/>
  <c r="AD14" i="9"/>
  <c r="AE14" i="9"/>
  <c r="BG14" i="9"/>
  <c r="BH14" i="9"/>
  <c r="AF14" i="9"/>
  <c r="BI14" i="9"/>
  <c r="Z15" i="9"/>
  <c r="AA15" i="9"/>
  <c r="AB15" i="9"/>
  <c r="AC15" i="9"/>
  <c r="BC15" i="9"/>
  <c r="BD15" i="9"/>
  <c r="BE15" i="9"/>
  <c r="BF15" i="9"/>
  <c r="AD15" i="9"/>
  <c r="AE15" i="9"/>
  <c r="BG15" i="9"/>
  <c r="BH15" i="9"/>
  <c r="AF15" i="9"/>
  <c r="BI15" i="9"/>
  <c r="Z16" i="9"/>
  <c r="AA16" i="9"/>
  <c r="AB16" i="9"/>
  <c r="AC16" i="9"/>
  <c r="BC16" i="9"/>
  <c r="BD16" i="9"/>
  <c r="BE16" i="9"/>
  <c r="BF16" i="9"/>
  <c r="AD16" i="9"/>
  <c r="AE16" i="9"/>
  <c r="BG16" i="9"/>
  <c r="BH16" i="9"/>
  <c r="AF16" i="9"/>
  <c r="BI16" i="9"/>
  <c r="Z17" i="9"/>
  <c r="AA17" i="9"/>
  <c r="AB17" i="9"/>
  <c r="AC17" i="9"/>
  <c r="BC17" i="9"/>
  <c r="BD17" i="9"/>
  <c r="BE17" i="9"/>
  <c r="BF17" i="9"/>
  <c r="AD17" i="9"/>
  <c r="AE17" i="9"/>
  <c r="BG17" i="9"/>
  <c r="BH17" i="9"/>
  <c r="AF17" i="9"/>
  <c r="BI17" i="9"/>
  <c r="Z18" i="9"/>
  <c r="AA18" i="9"/>
  <c r="AB18" i="9"/>
  <c r="AC18" i="9"/>
  <c r="BC18" i="9"/>
  <c r="BD18" i="9"/>
  <c r="BE18" i="9"/>
  <c r="BF18" i="9"/>
  <c r="AD18" i="9"/>
  <c r="AE18" i="9"/>
  <c r="BG18" i="9"/>
  <c r="BH18" i="9"/>
  <c r="AF18" i="9"/>
  <c r="BI18" i="9"/>
  <c r="Z19" i="9"/>
  <c r="AA19" i="9"/>
  <c r="AB19" i="9"/>
  <c r="AC19" i="9"/>
  <c r="BC19" i="9"/>
  <c r="BD19" i="9"/>
  <c r="BE19" i="9"/>
  <c r="BF19" i="9"/>
  <c r="AD19" i="9"/>
  <c r="AE19" i="9"/>
  <c r="BG19" i="9"/>
  <c r="BH19" i="9"/>
  <c r="AF19" i="9"/>
  <c r="BI19" i="9"/>
  <c r="AB20" i="9"/>
  <c r="AD4" i="9"/>
  <c r="AE4" i="9"/>
  <c r="AE20" i="9"/>
  <c r="AF4" i="9"/>
  <c r="AF20" i="9"/>
  <c r="BE20" i="9"/>
  <c r="BG4" i="9"/>
  <c r="BH4" i="9"/>
  <c r="BH20" i="9"/>
  <c r="BI4" i="9"/>
  <c r="BI20" i="9"/>
  <c r="CH20" i="9"/>
  <c r="CJ4" i="9"/>
  <c r="CK4" i="9"/>
  <c r="CK20" i="9"/>
  <c r="CL4" i="9"/>
  <c r="CL20" i="9"/>
  <c r="AB21" i="9"/>
  <c r="AE21" i="9"/>
  <c r="AF21" i="9"/>
  <c r="BE21" i="9"/>
  <c r="BH21" i="9"/>
  <c r="BI21" i="9"/>
  <c r="CH21" i="9"/>
  <c r="CK21" i="9"/>
  <c r="CL21" i="9"/>
  <c r="I21" i="8"/>
  <c r="I26" i="8"/>
  <c r="I27" i="8"/>
  <c r="I28" i="8"/>
</calcChain>
</file>

<file path=xl/sharedStrings.xml><?xml version="1.0" encoding="utf-8"?>
<sst xmlns="http://schemas.openxmlformats.org/spreadsheetml/2006/main" count="438" uniqueCount="187">
  <si>
    <t>Session</t>
  </si>
  <si>
    <t>Subject</t>
  </si>
  <si>
    <t>Sex</t>
  </si>
  <si>
    <t>Age</t>
  </si>
  <si>
    <t>Feminino</t>
  </si>
  <si>
    <t>Masculino</t>
  </si>
  <si>
    <t>PE</t>
  </si>
  <si>
    <t>TP</t>
  </si>
  <si>
    <t>A20</t>
  </si>
  <si>
    <t>A30</t>
  </si>
  <si>
    <t>A40</t>
  </si>
  <si>
    <t>A50</t>
  </si>
  <si>
    <t>A60</t>
  </si>
  <si>
    <t>A70</t>
  </si>
  <si>
    <t>A80</t>
  </si>
  <si>
    <t>R20</t>
  </si>
  <si>
    <t>R30</t>
  </si>
  <si>
    <t>R40</t>
  </si>
  <si>
    <t>R50</t>
  </si>
  <si>
    <t>R60</t>
  </si>
  <si>
    <t>R70</t>
  </si>
  <si>
    <t>R80</t>
  </si>
  <si>
    <t>slope</t>
  </si>
  <si>
    <t>int</t>
  </si>
  <si>
    <t>PSE</t>
  </si>
  <si>
    <t>P25</t>
  </si>
  <si>
    <t>P75</t>
  </si>
  <si>
    <t>WF</t>
  </si>
  <si>
    <t>LD</t>
  </si>
  <si>
    <t>Cálculo de índices</t>
  </si>
  <si>
    <t>Ansiedade</t>
  </si>
  <si>
    <t>PSE-A</t>
  </si>
  <si>
    <t>PSE-R</t>
  </si>
  <si>
    <t>LD-A</t>
  </si>
  <si>
    <t>LD-R</t>
  </si>
  <si>
    <t>WF-A</t>
  </si>
  <si>
    <t>WF-R</t>
  </si>
  <si>
    <t>PE-cat</t>
  </si>
  <si>
    <t>ANS-cat</t>
  </si>
  <si>
    <t>TP-cat</t>
  </si>
  <si>
    <t>A</t>
  </si>
  <si>
    <t>R</t>
  </si>
  <si>
    <t>RT</t>
  </si>
  <si>
    <t>Low</t>
  </si>
  <si>
    <t>High</t>
  </si>
  <si>
    <t>ANS</t>
  </si>
  <si>
    <t>Z-Scores</t>
  </si>
  <si>
    <t>Proporção de Respostas Alegria</t>
  </si>
  <si>
    <t>Proporção de Respostas Raiva</t>
  </si>
  <si>
    <t>Alegria</t>
  </si>
  <si>
    <t>Raiva</t>
  </si>
  <si>
    <t>Raiva-Alegria</t>
  </si>
  <si>
    <t>Bloco</t>
  </si>
  <si>
    <t>"Sim"</t>
  </si>
  <si>
    <t>"Alegria"</t>
  </si>
  <si>
    <t>Tipo de Respostas</t>
  </si>
  <si>
    <t>20% a 80% de Alegria</t>
  </si>
  <si>
    <t>20% a 80% de Raiva</t>
  </si>
  <si>
    <t>20% de Alegria e 80% de Raiva a 80% de Alegria e 20% de Raiva</t>
  </si>
  <si>
    <t>Proporção de Respostas</t>
  </si>
  <si>
    <t>Transformação Z</t>
  </si>
  <si>
    <t>Normalização das Proporções</t>
  </si>
  <si>
    <t>=(proporção - média)/desvio padrão</t>
  </si>
  <si>
    <t>média=0 e desvio-padão=1</t>
  </si>
  <si>
    <t>Fórmula Excel</t>
  </si>
  <si>
    <t>Observações</t>
  </si>
  <si>
    <t>=número de respostas/7</t>
  </si>
  <si>
    <t>Número de Respostas</t>
  </si>
  <si>
    <t>Respostas "Sim" aos blocos Alegria e Raiva e Respostas "Alegria" no bloco Raiva-Alegria por cada nível de intensidade</t>
  </si>
  <si>
    <t>Preparação dos dados e Cálculo dos índices Psicofísicos</t>
  </si>
  <si>
    <t>varia de 0 a 7</t>
  </si>
  <si>
    <t>varia de 0,00 a 1,00</t>
  </si>
  <si>
    <t>Cálculo de Pontos no Eixo do X</t>
  </si>
  <si>
    <t>Regressão linear à recta transformada de z-scores</t>
  </si>
  <si>
    <t>Y = b + m.X</t>
  </si>
  <si>
    <t>Número de Respostas "Alegria"</t>
  </si>
  <si>
    <t>Exemplo - Alegria-Raiva</t>
  </si>
  <si>
    <t>Proporção de Respostas "Alegria"</t>
  </si>
  <si>
    <t>=NORM.INV(proporção;0;1)</t>
  </si>
  <si>
    <t>proporção de 0,00 passa a 0,05 e de 1,00 passa a 0,95</t>
  </si>
  <si>
    <t>Y = Z-Score; b = intercept no eixo dos Y; m = declive da recta; X = valor da intensidade do estímulo</t>
  </si>
  <si>
    <t>Declive - Fórmula Excel</t>
  </si>
  <si>
    <t>Intercept - Fórmula Excel</t>
  </si>
  <si>
    <t>Z-Scores das proporções</t>
  </si>
  <si>
    <t>Declive</t>
  </si>
  <si>
    <t>Intensidades (%)</t>
  </si>
  <si>
    <t>Intercept</t>
  </si>
  <si>
    <t>=SLOPE(proporções;intensidades)</t>
  </si>
  <si>
    <t>=INTERCEPT(proporções;intensidades)</t>
  </si>
  <si>
    <t>P50</t>
  </si>
  <si>
    <t>Valor de X (intensidade) que corresponde a 25% de respostas</t>
  </si>
  <si>
    <t>Valor de X (intensidade) que corresponde a 50% de respostas</t>
  </si>
  <si>
    <t>Valor de X (intensidade) que corresponde a 75% de respostas</t>
  </si>
  <si>
    <t>Aproxima a curva sigmoidal (psicométrica) a uma recta</t>
  </si>
  <si>
    <t>Ponto de Equivalência Subjectiva</t>
  </si>
  <si>
    <t>Limiar Diferencial (LD)</t>
  </si>
  <si>
    <t>Fração de Weber (WF)</t>
  </si>
  <si>
    <t>=P50</t>
  </si>
  <si>
    <t>=(P75-P25)/2</t>
  </si>
  <si>
    <t>=LD/PSE</t>
  </si>
  <si>
    <t>Metada da Diferença entre o Limite Superior e o Limite Inferior do Intervalo de Incerteza</t>
  </si>
  <si>
    <t>Diferença Percebida a dividir pelo valor de referência (PSE)</t>
  </si>
  <si>
    <t>Curva Psicométrica</t>
  </si>
  <si>
    <t>Respostas "Sim" a Alegria</t>
  </si>
  <si>
    <t>Respostas "Sim" a Raiva</t>
  </si>
  <si>
    <r>
      <t xml:space="preserve">Níveis de Intensidade             </t>
    </r>
    <r>
      <rPr>
        <sz val="11"/>
        <color theme="1"/>
        <rFont val="Calibri"/>
        <family val="2"/>
        <scheme val="minor"/>
      </rPr>
      <t xml:space="preserve">  (7 níveis de 20% a 80%)</t>
    </r>
  </si>
  <si>
    <t>Respostas "Alegria"</t>
  </si>
  <si>
    <t>RA20</t>
  </si>
  <si>
    <t>RA30</t>
  </si>
  <si>
    <t>RA40</t>
  </si>
  <si>
    <t>RA50</t>
  </si>
  <si>
    <t>RA60</t>
  </si>
  <si>
    <t>RA70</t>
  </si>
  <si>
    <t>RA80</t>
  </si>
  <si>
    <t>Sub-Escalas Empatia</t>
  </si>
  <si>
    <t>Escala Ansiedade-Traço</t>
  </si>
  <si>
    <t>RT-RA</t>
  </si>
  <si>
    <t>RT-Total</t>
  </si>
  <si>
    <t>BLOCO ALEGRIA-RAIVA</t>
  </si>
  <si>
    <t>RT-R</t>
  </si>
  <si>
    <t>3 Blocos</t>
  </si>
  <si>
    <t>QUESTIONÁRIOS</t>
  </si>
  <si>
    <t>RT-A</t>
  </si>
  <si>
    <t>BLOCO ALEGRIA</t>
  </si>
  <si>
    <t>BLOCO RAIVA</t>
  </si>
  <si>
    <t>Erro-Padrão</t>
  </si>
  <si>
    <t>Médias</t>
  </si>
  <si>
    <t>PSE-RA</t>
  </si>
  <si>
    <t>LD-RA</t>
  </si>
  <si>
    <t>WF-RA</t>
  </si>
  <si>
    <t>Variáveis</t>
  </si>
  <si>
    <t>X = (-0,6745 - b)/m</t>
  </si>
  <si>
    <t>X = (0,6745 - b)/m</t>
  </si>
  <si>
    <t>X = (0,0000 - b)/m</t>
  </si>
  <si>
    <t>Cálculo de Índices</t>
  </si>
  <si>
    <t>1 a 16</t>
  </si>
  <si>
    <t>Masculino ou Feminino</t>
  </si>
  <si>
    <t>1 a 4</t>
  </si>
  <si>
    <t>Tipo</t>
  </si>
  <si>
    <t>Demográficas</t>
  </si>
  <si>
    <t>Experimentais</t>
  </si>
  <si>
    <t>Nível de Intensidade</t>
  </si>
  <si>
    <t>20 = 20%</t>
  </si>
  <si>
    <t>30 = 30%</t>
  </si>
  <si>
    <t>40 = 40%</t>
  </si>
  <si>
    <t>50 = 50%</t>
  </si>
  <si>
    <t>60 = 60%</t>
  </si>
  <si>
    <t>70 = 70%</t>
  </si>
  <si>
    <t>80 = 80%</t>
  </si>
  <si>
    <t>A20 = Bloco Alegria com 20% de Intensidade de Alegria</t>
  </si>
  <si>
    <t>R30 = Bloco Raiva com 30% de Intensidade de Raiva</t>
  </si>
  <si>
    <t>RA40 = Bloco Alegria-Raiva com 40% de Alegria e 60% de Raiva</t>
  </si>
  <si>
    <t>Limiar Diferencial</t>
  </si>
  <si>
    <t>{A20, A30, A40, A50, A60, A70, A80} = 7 Níveis no Bloco Alegria</t>
  </si>
  <si>
    <t>{R20, R30, R40, R50, R60, R70, R80} = 7 Níveis no Bloco Raiva</t>
  </si>
  <si>
    <t>{RA20, RA30, RA40, RA50, RA60, RA70, RA80} = 7 Níveis no Bloco Alegria-Raiva</t>
  </si>
  <si>
    <t>Define a Função Psicométrica do Bloco Alegria</t>
  </si>
  <si>
    <t>Definie a Função Psicométrica do Bloco Raiva</t>
  </si>
  <si>
    <t>Define a Função Psicométrica do Bloco Alegria-Raiva</t>
  </si>
  <si>
    <t>Observação</t>
  </si>
  <si>
    <t>Fração de Weber</t>
  </si>
  <si>
    <t>PSE calculado a partir da Função Psicométrica no Bloco Alegria</t>
  </si>
  <si>
    <t>PSE calculado a partir da Função Psicométrica no Bloco Raiva</t>
  </si>
  <si>
    <t>PSE calculado a partir da Função Psicométrica no Bloco Alegria-Raiva</t>
  </si>
  <si>
    <t>LD calculado a partir da Função Psicométrica no Bloco Alegria</t>
  </si>
  <si>
    <t>LD calculado a partir da Função Psicométrica no Bloco Raiva</t>
  </si>
  <si>
    <t>LD calculado a partir da Função Psicométrica no Bloco Alegria-Raiva</t>
  </si>
  <si>
    <t>WF calculado a partir da Função Psicométrica no Bloco Alegria</t>
  </si>
  <si>
    <t>WF calculado a partir da Função Psicométrica no Bloco Raiva</t>
  </si>
  <si>
    <t>WF calculado a partir da Função Psicométrica no Bloco Alegria-Raiva</t>
  </si>
  <si>
    <t>Tempos de Resposta</t>
  </si>
  <si>
    <t>Média dos Tempos de Resposta no Bloco Alegria</t>
  </si>
  <si>
    <t>Média dos Tempos de Resposta no Bloco Raiva</t>
  </si>
  <si>
    <t>Média dos Tempos de Resposta no Bloco Alegria-Raiva</t>
  </si>
  <si>
    <t>Média Geral dos Tempos de Resposta de todos os Blocos</t>
  </si>
  <si>
    <t>Questionários</t>
  </si>
  <si>
    <t>Empatia</t>
  </si>
  <si>
    <t>Bloco Alegria</t>
  </si>
  <si>
    <t>Bloco Raiva</t>
  </si>
  <si>
    <t>Bloco Alegria-Raiva</t>
  </si>
  <si>
    <t>RA</t>
  </si>
  <si>
    <t>Sub-Escala Preocupação Empática - valores categorizados por baixa (Low) e elevada (High) Preocupação Empática</t>
  </si>
  <si>
    <t>Sub-Escala Preocupação Empática - valores</t>
  </si>
  <si>
    <t>Sub-Escala Tomada de Perspectiva - valores</t>
  </si>
  <si>
    <t>Sub-Escala Tomada de Perspectiva - valores categorizados por baixa (Low) e elevada (High) Tomada de Perspectiva</t>
  </si>
  <si>
    <t>Sub-Escala Ansiedade-Traço - valores</t>
  </si>
  <si>
    <t>Sub-Escala Ansiedade-Traço - valores categorizados por baixa (Low) e elevada (High) Ansiedade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</si>
</sst>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  <font>
      <b/>
      <i/>
      <sz val="11"/>
      <color theme="1"/>
      <name val="Calibri"/>
      <scheme val="minor"/>
    </font>
    <font>
      <b/>
      <sz val="14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2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9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4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0" xfId="0" applyFont="1" applyBorder="1"/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4" fillId="0" borderId="0" xfId="0" quotePrefix="1" applyFont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4" fillId="0" borderId="2" xfId="0" quotePrefix="1" applyFont="1" applyBorder="1" applyAlignment="1">
      <alignment vertical="center"/>
    </xf>
    <xf numFmtId="0" fontId="0" fillId="0" borderId="2" xfId="0" quotePrefix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0" fontId="0" fillId="0" borderId="6" xfId="0" applyFon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5" fillId="4" borderId="2" xfId="0" applyFont="1" applyFill="1" applyBorder="1" applyAlignment="1">
      <alignment vertical="center" wrapText="1"/>
    </xf>
    <xf numFmtId="165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" fillId="5" borderId="2" xfId="0" applyFont="1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0" fontId="0" fillId="0" borderId="3" xfId="0" applyFont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quotePrefix="1" applyFont="1" applyBorder="1" applyAlignment="1">
      <alignment horizontal="left" vertical="center" wrapText="1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quotePrefix="1" applyFont="1" applyBorder="1" applyAlignment="1">
      <alignment horizontal="center" vertical="center" wrapText="1"/>
    </xf>
    <xf numFmtId="0" fontId="0" fillId="0" borderId="3" xfId="0" quotePrefix="1" applyFont="1" applyBorder="1" applyAlignment="1">
      <alignment horizontal="center" vertical="center" wrapText="1"/>
    </xf>
    <xf numFmtId="0" fontId="4" fillId="0" borderId="3" xfId="0" quotePrefix="1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2" fontId="1" fillId="0" borderId="4" xfId="0" applyNumberFormat="1" applyFont="1" applyFill="1" applyBorder="1" applyAlignment="1">
      <alignment horizontal="right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2" xfId="0" applyBorder="1" applyAlignment="1">
      <alignment vertical="center"/>
    </xf>
    <xf numFmtId="0" fontId="1" fillId="4" borderId="15" xfId="0" applyFont="1" applyFill="1" applyBorder="1" applyAlignment="1">
      <alignment vertical="center"/>
    </xf>
    <xf numFmtId="0" fontId="1" fillId="4" borderId="16" xfId="0" applyFont="1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6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3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97971797133"/>
          <c:y val="0.0708446866485014"/>
          <c:w val="0.783997409144471"/>
          <c:h val="0.74198030423308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'Calculo-Indices'!$I$12:$O$12</c:f>
              <c:numCache>
                <c:formatCode>0</c:formatCode>
                <c:ptCount val="7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</c:numCache>
            </c:numRef>
          </c:xVal>
          <c:yVal>
            <c:numRef>
              <c:f>'Calculo-Indices'!$I$14:$O$14</c:f>
              <c:numCache>
                <c:formatCode>0.000</c:formatCode>
                <c:ptCount val="7"/>
                <c:pt idx="0">
                  <c:v>0.0</c:v>
                </c:pt>
                <c:pt idx="1">
                  <c:v>0.142857142857143</c:v>
                </c:pt>
                <c:pt idx="2">
                  <c:v>0.428571428571429</c:v>
                </c:pt>
                <c:pt idx="3">
                  <c:v>0.714285714285714</c:v>
                </c:pt>
                <c:pt idx="4">
                  <c:v>0.857142857142857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576872"/>
        <c:axId val="2063697928"/>
      </c:scatterChart>
      <c:valAx>
        <c:axId val="2066576872"/>
        <c:scaling>
          <c:orientation val="minMax"/>
          <c:max val="90.0"/>
          <c:min val="1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Intensidade</a:t>
                </a:r>
                <a:r>
                  <a:rPr lang="en-US" sz="1200" baseline="0"/>
                  <a:t> de Alegria relativa a Raiva</a:t>
                </a:r>
                <a:endParaRPr lang="en-US" sz="1200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63697928"/>
        <c:crosses val="autoZero"/>
        <c:crossBetween val="midCat"/>
      </c:valAx>
      <c:valAx>
        <c:axId val="2063697928"/>
        <c:scaling>
          <c:orientation val="minMax"/>
          <c:max val="1.0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Proporção de Respostas "Alegria"</a:t>
                </a:r>
              </a:p>
            </c:rich>
          </c:tx>
          <c:layout>
            <c:manualLayout>
              <c:xMode val="edge"/>
              <c:yMode val="edge"/>
              <c:x val="0.0329038652130823"/>
              <c:y val="0.0664295770975648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66576872"/>
        <c:crosses val="autoZero"/>
        <c:crossBetween val="midCat"/>
        <c:majorUnit val="0.2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425450</xdr:colOff>
      <xdr:row>2</xdr:row>
      <xdr:rowOff>0</xdr:rowOff>
    </xdr:from>
    <xdr:to>
      <xdr:col>14</xdr:col>
      <xdr:colOff>596900</xdr:colOff>
      <xdr:row>9</xdr:row>
      <xdr:rowOff>387350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0.21096</cdr:x>
      <cdr:y>0.06871</cdr:y>
    </cdr:from>
    <cdr:to>
      <cdr:x>0.85936</cdr:x>
      <cdr:y>0.8006</cdr:y>
    </cdr:to>
    <cdr:sp macro="" textlink="">
      <cdr:nvSpPr>
        <cdr:cNvPr id="2" name="Freeform 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1352550" y="194733"/>
          <a:ext cx="4157134" cy="2074334"/>
        </a:xfrm>
        <a:custGeom xmlns:a="http://schemas.openxmlformats.org/drawingml/2006/main">
          <a:avLst/>
          <a:gdLst>
            <a:gd name="connsiteX0" fmla="*/ 0 w 10000"/>
            <a:gd name="connsiteY0" fmla="*/ 10000 h 10000"/>
            <a:gd name="connsiteX1" fmla="*/ 2998 w 10000"/>
            <a:gd name="connsiteY1" fmla="*/ 7939 h 10000"/>
            <a:gd name="connsiteX2" fmla="*/ 6102 w 10000"/>
            <a:gd name="connsiteY2" fmla="*/ 953 h 10000"/>
            <a:gd name="connsiteX3" fmla="*/ 10000 w 10000"/>
            <a:gd name="connsiteY3" fmla="*/ 0 h 10000"/>
            <a:gd name="connsiteX0" fmla="*/ 0 w 10000"/>
            <a:gd name="connsiteY0" fmla="*/ 10000 h 10000"/>
            <a:gd name="connsiteX1" fmla="*/ 2224 w 10000"/>
            <a:gd name="connsiteY1" fmla="*/ 8592 h 10000"/>
            <a:gd name="connsiteX2" fmla="*/ 6102 w 10000"/>
            <a:gd name="connsiteY2" fmla="*/ 953 h 10000"/>
            <a:gd name="connsiteX3" fmla="*/ 10000 w 10000"/>
            <a:gd name="connsiteY3" fmla="*/ 0 h 10000"/>
            <a:gd name="connsiteX0" fmla="*/ 0 w 10000"/>
            <a:gd name="connsiteY0" fmla="*/ 10000 h 10000"/>
            <a:gd name="connsiteX1" fmla="*/ 2754 w 10000"/>
            <a:gd name="connsiteY1" fmla="*/ 7286 h 10000"/>
            <a:gd name="connsiteX2" fmla="*/ 6102 w 10000"/>
            <a:gd name="connsiteY2" fmla="*/ 953 h 10000"/>
            <a:gd name="connsiteX3" fmla="*/ 10000 w 10000"/>
            <a:gd name="connsiteY3" fmla="*/ 0 h 10000"/>
            <a:gd name="connsiteX0" fmla="*/ 0 w 10000"/>
            <a:gd name="connsiteY0" fmla="*/ 10022 h 10022"/>
            <a:gd name="connsiteX1" fmla="*/ 2754 w 10000"/>
            <a:gd name="connsiteY1" fmla="*/ 7308 h 10022"/>
            <a:gd name="connsiteX2" fmla="*/ 6102 w 10000"/>
            <a:gd name="connsiteY2" fmla="*/ 975 h 10022"/>
            <a:gd name="connsiteX3" fmla="*/ 10000 w 10000"/>
            <a:gd name="connsiteY3" fmla="*/ 22 h 10022"/>
            <a:gd name="connsiteX0" fmla="*/ 0 w 10000"/>
            <a:gd name="connsiteY0" fmla="*/ 10022 h 10022"/>
            <a:gd name="connsiteX1" fmla="*/ 2754 w 10000"/>
            <a:gd name="connsiteY1" fmla="*/ 7308 h 10022"/>
            <a:gd name="connsiteX2" fmla="*/ 6102 w 10000"/>
            <a:gd name="connsiteY2" fmla="*/ 975 h 10022"/>
            <a:gd name="connsiteX3" fmla="*/ 10000 w 10000"/>
            <a:gd name="connsiteY3" fmla="*/ 22 h 10022"/>
            <a:gd name="connsiteX0" fmla="*/ 0 w 10000"/>
            <a:gd name="connsiteY0" fmla="*/ 10022 h 10022"/>
            <a:gd name="connsiteX1" fmla="*/ 3100 w 10000"/>
            <a:gd name="connsiteY1" fmla="*/ 6288 h 10022"/>
            <a:gd name="connsiteX2" fmla="*/ 6102 w 10000"/>
            <a:gd name="connsiteY2" fmla="*/ 975 h 10022"/>
            <a:gd name="connsiteX3" fmla="*/ 10000 w 10000"/>
            <a:gd name="connsiteY3" fmla="*/ 22 h 10022"/>
            <a:gd name="connsiteX0" fmla="*/ 0 w 10000"/>
            <a:gd name="connsiteY0" fmla="*/ 10022 h 10022"/>
            <a:gd name="connsiteX1" fmla="*/ 3100 w 10000"/>
            <a:gd name="connsiteY1" fmla="*/ 6288 h 10022"/>
            <a:gd name="connsiteX2" fmla="*/ 6102 w 10000"/>
            <a:gd name="connsiteY2" fmla="*/ 975 h 10022"/>
            <a:gd name="connsiteX3" fmla="*/ 10000 w 10000"/>
            <a:gd name="connsiteY3" fmla="*/ 22 h 10022"/>
            <a:gd name="connsiteX0" fmla="*/ 0 w 10000"/>
            <a:gd name="connsiteY0" fmla="*/ 10022 h 10022"/>
            <a:gd name="connsiteX1" fmla="*/ 3283 w 10000"/>
            <a:gd name="connsiteY1" fmla="*/ 6615 h 10022"/>
            <a:gd name="connsiteX2" fmla="*/ 6102 w 10000"/>
            <a:gd name="connsiteY2" fmla="*/ 975 h 10022"/>
            <a:gd name="connsiteX3" fmla="*/ 10000 w 10000"/>
            <a:gd name="connsiteY3" fmla="*/ 22 h 10022"/>
            <a:gd name="connsiteX0" fmla="*/ 0 w 10000"/>
            <a:gd name="connsiteY0" fmla="*/ 10000 h 10000"/>
            <a:gd name="connsiteX1" fmla="*/ 3283 w 10000"/>
            <a:gd name="connsiteY1" fmla="*/ 6593 h 10000"/>
            <a:gd name="connsiteX2" fmla="*/ 6224 w 10000"/>
            <a:gd name="connsiteY2" fmla="*/ 1157 h 10000"/>
            <a:gd name="connsiteX3" fmla="*/ 10000 w 10000"/>
            <a:gd name="connsiteY3" fmla="*/ 0 h 10000"/>
            <a:gd name="connsiteX0" fmla="*/ 0 w 10000"/>
            <a:gd name="connsiteY0" fmla="*/ 10000 h 10000"/>
            <a:gd name="connsiteX1" fmla="*/ 3283 w 10000"/>
            <a:gd name="connsiteY1" fmla="*/ 6593 h 10000"/>
            <a:gd name="connsiteX2" fmla="*/ 6224 w 10000"/>
            <a:gd name="connsiteY2" fmla="*/ 1157 h 10000"/>
            <a:gd name="connsiteX3" fmla="*/ 10000 w 10000"/>
            <a:gd name="connsiteY3" fmla="*/ 0 h 10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0000" h="10000">
              <a:moveTo>
                <a:pt x="0" y="10000"/>
              </a:moveTo>
              <a:cubicBezTo>
                <a:pt x="1385" y="9820"/>
                <a:pt x="2185" y="8802"/>
                <a:pt x="3283" y="6593"/>
              </a:cubicBezTo>
              <a:cubicBezTo>
                <a:pt x="4381" y="4384"/>
                <a:pt x="5059" y="2479"/>
                <a:pt x="6224" y="1157"/>
              </a:cubicBezTo>
              <a:cubicBezTo>
                <a:pt x="7390" y="-165"/>
                <a:pt x="8815" y="57"/>
                <a:pt x="10000" y="0"/>
              </a:cubicBezTo>
            </a:path>
          </a:pathLst>
        </a:custGeom>
        <a:noFill xmlns:a="http://schemas.openxmlformats.org/drawingml/2006/main"/>
        <a:ln xmlns:a="http://schemas.openxmlformats.org/drawingml/2006/main" w="25400">
          <a:solidFill>
            <a:srgbClr val="FF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 lIns="91418" tIns="45709" rIns="91418" bIns="45709"/>
        <a:lstStyle xmlns:a="http://schemas.openxmlformats.org/drawingml/2006/main">
          <a:defPPr>
            <a:defRPr lang="en-US"/>
          </a:defPPr>
          <a:lvl1pPr marL="0" algn="l" defTabSz="457088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088" algn="l" defTabSz="457088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176" algn="l" defTabSz="457088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265" algn="l" defTabSz="457088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353" algn="l" defTabSz="457088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441" algn="l" defTabSz="457088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2529" algn="l" defTabSz="457088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199618" algn="l" defTabSz="457088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6706" algn="l" defTabSz="457088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PT" sz="1100">
            <a:solidFill>
              <a:schemeClr val="bg1"/>
            </a:solidFill>
            <a:latin typeface="Calibri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B2:F38"/>
  <sheetViews>
    <sheetView showGridLines="0" workbookViewId="0">
      <pane ySplit="3" topLeftCell="A4" activePane="bottomLeft" state="frozen"/>
      <selection pane="bottomLeft"/>
    </sheetView>
  </sheetViews>
  <sheetFormatPr baseColWidth="10" defaultRowHeight="14" x14ac:dyDescent="0"/>
  <cols>
    <col min="2" max="2" width="14.5" customWidth="1"/>
    <col min="3" max="3" width="27.33203125" customWidth="1"/>
    <col min="4" max="4" width="23.33203125" customWidth="1"/>
    <col min="5" max="5" width="60.6640625" customWidth="1"/>
    <col min="6" max="6" width="45" customWidth="1"/>
  </cols>
  <sheetData>
    <row r="2" spans="2:6" ht="15" thickBot="1"/>
    <row r="3" spans="2:6" s="13" customFormat="1" ht="30" customHeight="1">
      <c r="B3" s="145" t="s">
        <v>138</v>
      </c>
      <c r="C3" s="146" t="s">
        <v>130</v>
      </c>
      <c r="D3" s="147"/>
      <c r="E3" s="147" t="s">
        <v>159</v>
      </c>
      <c r="F3" s="148"/>
    </row>
    <row r="4" spans="2:6" s="13" customFormat="1" ht="20" customHeight="1">
      <c r="B4" s="152" t="s">
        <v>139</v>
      </c>
      <c r="C4" s="22" t="s">
        <v>0</v>
      </c>
      <c r="D4" s="31" t="s">
        <v>137</v>
      </c>
      <c r="E4" s="31"/>
      <c r="F4" s="150"/>
    </row>
    <row r="5" spans="2:6" s="13" customFormat="1" ht="20" customHeight="1">
      <c r="B5" s="153"/>
      <c r="C5" s="22" t="s">
        <v>1</v>
      </c>
      <c r="D5" s="31" t="s">
        <v>135</v>
      </c>
      <c r="E5" s="31"/>
      <c r="F5" s="150"/>
    </row>
    <row r="6" spans="2:6" s="13" customFormat="1" ht="20" customHeight="1">
      <c r="B6" s="153"/>
      <c r="C6" s="22" t="s">
        <v>2</v>
      </c>
      <c r="D6" s="31" t="s">
        <v>136</v>
      </c>
      <c r="E6" s="31"/>
      <c r="F6" s="150"/>
    </row>
    <row r="7" spans="2:6" s="13" customFormat="1" ht="20" customHeight="1">
      <c r="B7" s="156"/>
      <c r="C7" s="25" t="s">
        <v>3</v>
      </c>
      <c r="D7" s="23"/>
      <c r="E7" s="23"/>
      <c r="F7" s="151"/>
    </row>
    <row r="8" spans="2:6" s="13" customFormat="1" ht="20" customHeight="1">
      <c r="B8" s="152" t="s">
        <v>140</v>
      </c>
      <c r="C8" s="31" t="s">
        <v>52</v>
      </c>
      <c r="D8" s="22" t="s">
        <v>40</v>
      </c>
      <c r="E8" s="31" t="s">
        <v>177</v>
      </c>
      <c r="F8" s="150"/>
    </row>
    <row r="9" spans="2:6" s="13" customFormat="1" ht="20" customHeight="1">
      <c r="B9" s="153"/>
      <c r="C9" s="31"/>
      <c r="D9" s="22" t="s">
        <v>41</v>
      </c>
      <c r="E9" s="31" t="s">
        <v>178</v>
      </c>
      <c r="F9" s="150"/>
    </row>
    <row r="10" spans="2:6" s="13" customFormat="1" ht="20" customHeight="1">
      <c r="B10" s="153"/>
      <c r="C10" s="23"/>
      <c r="D10" s="25" t="s">
        <v>180</v>
      </c>
      <c r="E10" s="23" t="s">
        <v>179</v>
      </c>
      <c r="F10" s="151"/>
    </row>
    <row r="11" spans="2:6" s="13" customFormat="1" ht="20" customHeight="1">
      <c r="B11" s="153"/>
      <c r="C11" s="31" t="s">
        <v>141</v>
      </c>
      <c r="D11" s="22" t="s">
        <v>142</v>
      </c>
      <c r="E11" s="42" t="s">
        <v>149</v>
      </c>
      <c r="F11" s="150"/>
    </row>
    <row r="12" spans="2:6" s="13" customFormat="1" ht="20" customHeight="1">
      <c r="B12" s="153"/>
      <c r="C12" s="31"/>
      <c r="D12" s="22" t="s">
        <v>143</v>
      </c>
      <c r="E12" s="42" t="s">
        <v>150</v>
      </c>
      <c r="F12" s="150"/>
    </row>
    <row r="13" spans="2:6" s="13" customFormat="1" ht="20" customHeight="1">
      <c r="B13" s="153"/>
      <c r="C13" s="31"/>
      <c r="D13" s="22" t="s">
        <v>144</v>
      </c>
      <c r="E13" s="42" t="s">
        <v>151</v>
      </c>
      <c r="F13" s="150"/>
    </row>
    <row r="14" spans="2:6" s="13" customFormat="1" ht="20" customHeight="1">
      <c r="B14" s="153"/>
      <c r="C14" s="31"/>
      <c r="D14" s="22" t="s">
        <v>145</v>
      </c>
      <c r="E14" s="31"/>
      <c r="F14" s="150"/>
    </row>
    <row r="15" spans="2:6" s="13" customFormat="1" ht="20" customHeight="1">
      <c r="B15" s="153"/>
      <c r="C15" s="31"/>
      <c r="D15" s="22" t="s">
        <v>146</v>
      </c>
      <c r="E15" s="31" t="s">
        <v>153</v>
      </c>
      <c r="F15" s="154" t="s">
        <v>156</v>
      </c>
    </row>
    <row r="16" spans="2:6" s="13" customFormat="1" ht="20" customHeight="1">
      <c r="B16" s="153"/>
      <c r="C16" s="31"/>
      <c r="D16" s="22" t="s">
        <v>147</v>
      </c>
      <c r="E16" s="31" t="s">
        <v>154</v>
      </c>
      <c r="F16" s="154" t="s">
        <v>157</v>
      </c>
    </row>
    <row r="17" spans="2:6" s="13" customFormat="1" ht="20" customHeight="1">
      <c r="B17" s="153"/>
      <c r="C17" s="23"/>
      <c r="D17" s="25" t="s">
        <v>148</v>
      </c>
      <c r="E17" s="23" t="s">
        <v>155</v>
      </c>
      <c r="F17" s="155" t="s">
        <v>158</v>
      </c>
    </row>
    <row r="18" spans="2:6" s="13" customFormat="1" ht="20" customHeight="1">
      <c r="B18" s="149"/>
      <c r="C18" s="142" t="s">
        <v>94</v>
      </c>
      <c r="D18" s="22" t="s">
        <v>31</v>
      </c>
      <c r="E18" s="31" t="s">
        <v>161</v>
      </c>
      <c r="F18" s="150"/>
    </row>
    <row r="19" spans="2:6" s="13" customFormat="1" ht="20" customHeight="1">
      <c r="B19" s="149"/>
      <c r="C19" s="143"/>
      <c r="D19" s="22" t="s">
        <v>32</v>
      </c>
      <c r="E19" s="31" t="s">
        <v>162</v>
      </c>
      <c r="F19" s="150"/>
    </row>
    <row r="20" spans="2:6" s="13" customFormat="1" ht="20" customHeight="1">
      <c r="B20" s="149"/>
      <c r="C20" s="144"/>
      <c r="D20" s="25" t="s">
        <v>127</v>
      </c>
      <c r="E20" s="23" t="s">
        <v>163</v>
      </c>
      <c r="F20" s="151"/>
    </row>
    <row r="21" spans="2:6" s="13" customFormat="1" ht="20" customHeight="1">
      <c r="B21" s="153"/>
      <c r="C21" s="31" t="s">
        <v>152</v>
      </c>
      <c r="D21" s="22" t="s">
        <v>33</v>
      </c>
      <c r="E21" s="31" t="s">
        <v>164</v>
      </c>
      <c r="F21" s="150"/>
    </row>
    <row r="22" spans="2:6" s="13" customFormat="1" ht="20" customHeight="1">
      <c r="B22" s="153"/>
      <c r="C22" s="31"/>
      <c r="D22" s="22" t="s">
        <v>34</v>
      </c>
      <c r="E22" s="31" t="s">
        <v>165</v>
      </c>
      <c r="F22" s="150"/>
    </row>
    <row r="23" spans="2:6" s="13" customFormat="1" ht="20" customHeight="1">
      <c r="B23" s="153"/>
      <c r="C23" s="23"/>
      <c r="D23" s="25" t="s">
        <v>128</v>
      </c>
      <c r="E23" s="23" t="s">
        <v>166</v>
      </c>
      <c r="F23" s="151"/>
    </row>
    <row r="24" spans="2:6" s="13" customFormat="1" ht="20" customHeight="1">
      <c r="B24" s="149"/>
      <c r="C24" s="142" t="s">
        <v>160</v>
      </c>
      <c r="D24" s="22" t="s">
        <v>35</v>
      </c>
      <c r="E24" s="31" t="s">
        <v>167</v>
      </c>
      <c r="F24" s="150"/>
    </row>
    <row r="25" spans="2:6" s="13" customFormat="1" ht="20" customHeight="1">
      <c r="B25" s="149"/>
      <c r="C25" s="143"/>
      <c r="D25" s="22" t="s">
        <v>36</v>
      </c>
      <c r="E25" s="31" t="s">
        <v>168</v>
      </c>
      <c r="F25" s="150"/>
    </row>
    <row r="26" spans="2:6" s="13" customFormat="1" ht="20" customHeight="1">
      <c r="B26" s="149"/>
      <c r="C26" s="144"/>
      <c r="D26" s="25" t="s">
        <v>129</v>
      </c>
      <c r="E26" s="23" t="s">
        <v>169</v>
      </c>
      <c r="F26" s="151"/>
    </row>
    <row r="27" spans="2:6" s="13" customFormat="1" ht="20" customHeight="1">
      <c r="B27" s="149"/>
      <c r="C27" s="142" t="s">
        <v>170</v>
      </c>
      <c r="D27" s="22" t="s">
        <v>122</v>
      </c>
      <c r="E27" s="31" t="s">
        <v>171</v>
      </c>
      <c r="F27" s="150"/>
    </row>
    <row r="28" spans="2:6" s="13" customFormat="1" ht="20" customHeight="1">
      <c r="B28" s="149"/>
      <c r="C28" s="143"/>
      <c r="D28" s="22" t="s">
        <v>119</v>
      </c>
      <c r="E28" s="31" t="s">
        <v>172</v>
      </c>
      <c r="F28" s="150"/>
    </row>
    <row r="29" spans="2:6" s="13" customFormat="1" ht="20" customHeight="1">
      <c r="B29" s="149"/>
      <c r="C29" s="143"/>
      <c r="D29" s="22" t="s">
        <v>116</v>
      </c>
      <c r="E29" s="31" t="s">
        <v>173</v>
      </c>
      <c r="F29" s="150"/>
    </row>
    <row r="30" spans="2:6" s="13" customFormat="1" ht="20" customHeight="1">
      <c r="B30" s="156"/>
      <c r="C30" s="144"/>
      <c r="D30" s="25" t="s">
        <v>117</v>
      </c>
      <c r="E30" s="23" t="s">
        <v>174</v>
      </c>
      <c r="F30" s="151"/>
    </row>
    <row r="31" spans="2:6" s="13" customFormat="1" ht="20" customHeight="1">
      <c r="B31" s="149" t="s">
        <v>175</v>
      </c>
      <c r="C31" s="142" t="s">
        <v>176</v>
      </c>
      <c r="D31" s="22" t="s">
        <v>6</v>
      </c>
      <c r="E31" s="31" t="s">
        <v>182</v>
      </c>
      <c r="F31" s="150"/>
    </row>
    <row r="32" spans="2:6" s="13" customFormat="1" ht="20" customHeight="1">
      <c r="B32" s="149"/>
      <c r="C32" s="143"/>
      <c r="D32" s="22" t="s">
        <v>37</v>
      </c>
      <c r="E32" s="31" t="s">
        <v>181</v>
      </c>
      <c r="F32" s="150"/>
    </row>
    <row r="33" spans="2:6" s="13" customFormat="1" ht="20" customHeight="1">
      <c r="B33" s="149"/>
      <c r="C33" s="143"/>
      <c r="D33" s="22" t="s">
        <v>7</v>
      </c>
      <c r="E33" s="31" t="s">
        <v>183</v>
      </c>
      <c r="F33" s="150"/>
    </row>
    <row r="34" spans="2:6" s="13" customFormat="1" ht="20" customHeight="1">
      <c r="B34" s="149"/>
      <c r="C34" s="144"/>
      <c r="D34" s="25" t="s">
        <v>39</v>
      </c>
      <c r="E34" s="23" t="s">
        <v>184</v>
      </c>
      <c r="F34" s="151"/>
    </row>
    <row r="35" spans="2:6" s="13" customFormat="1" ht="20" customHeight="1">
      <c r="B35" s="149"/>
      <c r="C35" s="143" t="s">
        <v>30</v>
      </c>
      <c r="D35" s="22" t="s">
        <v>45</v>
      </c>
      <c r="E35" s="31" t="s">
        <v>185</v>
      </c>
      <c r="F35" s="150"/>
    </row>
    <row r="36" spans="2:6" s="13" customFormat="1" ht="20" customHeight="1" thickBot="1">
      <c r="B36" s="157"/>
      <c r="C36" s="158"/>
      <c r="D36" s="161" t="s">
        <v>38</v>
      </c>
      <c r="E36" s="159" t="s">
        <v>186</v>
      </c>
      <c r="F36" s="160"/>
    </row>
    <row r="37" spans="2:6" s="13" customFormat="1" ht="20" customHeight="1">
      <c r="B37" s="31"/>
      <c r="C37" s="31"/>
      <c r="D37" s="31"/>
      <c r="E37" s="31"/>
      <c r="F37" s="31"/>
    </row>
    <row r="38" spans="2:6" s="13" customFormat="1" ht="20" customHeight="1">
      <c r="B38" s="31"/>
      <c r="C38" s="31"/>
      <c r="D38" s="31"/>
      <c r="E38" s="31"/>
      <c r="F38" s="3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249977111117893"/>
  </sheetPr>
  <dimension ref="B2:O28"/>
  <sheetViews>
    <sheetView showGridLines="0" workbookViewId="0"/>
  </sheetViews>
  <sheetFormatPr baseColWidth="10" defaultRowHeight="14" x14ac:dyDescent="0"/>
  <cols>
    <col min="1" max="1" width="6" customWidth="1"/>
    <col min="2" max="2" width="24.5" style="8" customWidth="1"/>
    <col min="3" max="5" width="21.83203125" style="3" customWidth="1"/>
    <col min="6" max="6" width="25.33203125" style="3" customWidth="1"/>
    <col min="7" max="7" width="5.6640625" customWidth="1"/>
    <col min="8" max="8" width="26.1640625" customWidth="1"/>
    <col min="9" max="15" width="8.33203125" style="3" customWidth="1"/>
  </cols>
  <sheetData>
    <row r="2" spans="2:15" ht="18">
      <c r="H2" s="100" t="s">
        <v>102</v>
      </c>
      <c r="I2" s="100"/>
      <c r="J2" s="100"/>
      <c r="K2" s="100"/>
      <c r="L2" s="100"/>
      <c r="M2" s="100"/>
      <c r="N2" s="100"/>
      <c r="O2" s="100"/>
    </row>
    <row r="5" spans="2:15" s="1" customFormat="1">
      <c r="B5" s="24"/>
      <c r="C5" s="5"/>
      <c r="D5" s="5"/>
      <c r="E5" s="5"/>
      <c r="F5" s="5"/>
      <c r="I5" s="5"/>
      <c r="J5" s="5"/>
      <c r="K5" s="5"/>
      <c r="L5" s="5"/>
      <c r="M5" s="5"/>
      <c r="N5" s="5"/>
      <c r="O5" s="5"/>
    </row>
    <row r="6" spans="2:15" s="13" customFormat="1" ht="25" customHeight="1">
      <c r="B6" s="22"/>
      <c r="C6" s="23"/>
      <c r="D6" s="23"/>
      <c r="E6" s="23"/>
      <c r="F6" s="31"/>
      <c r="I6" s="7"/>
      <c r="J6" s="7"/>
      <c r="K6" s="7"/>
      <c r="L6" s="7"/>
      <c r="M6" s="7"/>
      <c r="N6" s="7"/>
      <c r="O6" s="7"/>
    </row>
    <row r="7" spans="2:15" s="13" customFormat="1" ht="25" customHeight="1">
      <c r="B7" s="20" t="s">
        <v>52</v>
      </c>
      <c r="C7" s="21" t="s">
        <v>49</v>
      </c>
      <c r="D7" s="21" t="s">
        <v>50</v>
      </c>
      <c r="E7" s="21" t="s">
        <v>51</v>
      </c>
      <c r="F7" s="33"/>
      <c r="I7" s="7"/>
      <c r="J7" s="7"/>
      <c r="K7" s="7"/>
      <c r="L7" s="7"/>
      <c r="M7" s="7"/>
      <c r="N7" s="7"/>
      <c r="O7" s="7"/>
    </row>
    <row r="8" spans="2:15" s="13" customFormat="1" ht="40" customHeight="1">
      <c r="B8" s="18" t="s">
        <v>55</v>
      </c>
      <c r="C8" s="15" t="s">
        <v>53</v>
      </c>
      <c r="D8" s="15" t="s">
        <v>53</v>
      </c>
      <c r="E8" s="15" t="s">
        <v>54</v>
      </c>
      <c r="F8" s="34"/>
      <c r="I8" s="7"/>
      <c r="J8" s="7"/>
      <c r="K8" s="7"/>
      <c r="L8" s="7"/>
      <c r="M8" s="7"/>
      <c r="N8" s="7"/>
      <c r="O8" s="7"/>
    </row>
    <row r="9" spans="2:15" s="13" customFormat="1" ht="60" customHeight="1">
      <c r="B9" s="19" t="s">
        <v>105</v>
      </c>
      <c r="C9" s="16" t="s">
        <v>56</v>
      </c>
      <c r="D9" s="16" t="s">
        <v>57</v>
      </c>
      <c r="E9" s="16" t="s">
        <v>58</v>
      </c>
      <c r="F9" s="35"/>
      <c r="I9" s="7"/>
      <c r="J9" s="7"/>
      <c r="K9" s="7"/>
      <c r="L9" s="7"/>
      <c r="M9" s="7"/>
      <c r="N9" s="7"/>
      <c r="O9" s="7"/>
    </row>
    <row r="10" spans="2:15" s="13" customFormat="1" ht="40" customHeight="1">
      <c r="B10" s="36"/>
      <c r="C10" s="32"/>
      <c r="D10" s="32"/>
      <c r="E10" s="32"/>
      <c r="F10" s="35"/>
      <c r="I10" s="7"/>
      <c r="J10" s="7"/>
      <c r="K10" s="7"/>
      <c r="L10" s="7"/>
      <c r="M10" s="7"/>
      <c r="N10" s="7"/>
      <c r="O10" s="7"/>
    </row>
    <row r="11" spans="2:15" s="13" customFormat="1" ht="40" customHeight="1">
      <c r="B11" s="36"/>
      <c r="C11" s="32"/>
      <c r="D11" s="32"/>
      <c r="E11" s="32"/>
      <c r="F11" s="35"/>
      <c r="H11" s="50" t="s">
        <v>76</v>
      </c>
      <c r="I11" s="51"/>
      <c r="J11" s="51"/>
      <c r="K11" s="51"/>
      <c r="L11" s="51"/>
      <c r="M11" s="51"/>
      <c r="N11" s="51"/>
      <c r="O11" s="51"/>
    </row>
    <row r="12" spans="2:15" s="13" customFormat="1" ht="25" customHeight="1">
      <c r="B12" s="108" t="s">
        <v>69</v>
      </c>
      <c r="C12" s="108"/>
      <c r="D12" s="108"/>
      <c r="E12" s="46" t="s">
        <v>65</v>
      </c>
      <c r="F12" s="38"/>
      <c r="H12" s="20" t="s">
        <v>85</v>
      </c>
      <c r="I12" s="52">
        <v>20</v>
      </c>
      <c r="J12" s="52">
        <v>30</v>
      </c>
      <c r="K12" s="52">
        <v>40</v>
      </c>
      <c r="L12" s="52">
        <v>50</v>
      </c>
      <c r="M12" s="52">
        <v>60</v>
      </c>
      <c r="N12" s="52">
        <v>70</v>
      </c>
      <c r="O12" s="52">
        <v>80</v>
      </c>
    </row>
    <row r="13" spans="2:15" s="13" customFormat="1" ht="40" customHeight="1">
      <c r="B13" s="25" t="s">
        <v>67</v>
      </c>
      <c r="C13" s="109" t="s">
        <v>70</v>
      </c>
      <c r="D13" s="109"/>
      <c r="E13" s="107" t="s">
        <v>68</v>
      </c>
      <c r="F13" s="107"/>
      <c r="H13" s="14" t="s">
        <v>75</v>
      </c>
      <c r="I13" s="45">
        <v>0</v>
      </c>
      <c r="J13" s="45">
        <v>1</v>
      </c>
      <c r="K13" s="45">
        <v>3</v>
      </c>
      <c r="L13" s="45">
        <v>5</v>
      </c>
      <c r="M13" s="45">
        <v>6</v>
      </c>
      <c r="N13" s="45">
        <v>7</v>
      </c>
      <c r="O13" s="45">
        <v>7</v>
      </c>
    </row>
    <row r="14" spans="2:15" s="13" customFormat="1" ht="40" customHeight="1">
      <c r="B14" s="17" t="s">
        <v>59</v>
      </c>
      <c r="C14" s="102" t="s">
        <v>66</v>
      </c>
      <c r="D14" s="102"/>
      <c r="E14" s="39" t="s">
        <v>71</v>
      </c>
      <c r="F14" s="40"/>
      <c r="H14" s="14" t="s">
        <v>77</v>
      </c>
      <c r="I14" s="45">
        <f>I13/7</f>
        <v>0</v>
      </c>
      <c r="J14" s="45">
        <f t="shared" ref="J14:O14" si="0">J13/7</f>
        <v>0.14285714285714285</v>
      </c>
      <c r="K14" s="45">
        <f t="shared" si="0"/>
        <v>0.42857142857142855</v>
      </c>
      <c r="L14" s="45">
        <f t="shared" si="0"/>
        <v>0.7142857142857143</v>
      </c>
      <c r="M14" s="45">
        <f t="shared" si="0"/>
        <v>0.8571428571428571</v>
      </c>
      <c r="N14" s="45">
        <f t="shared" si="0"/>
        <v>1</v>
      </c>
      <c r="O14" s="45">
        <f t="shared" si="0"/>
        <v>1</v>
      </c>
    </row>
    <row r="15" spans="2:15" s="13" customFormat="1" ht="25" customHeight="1">
      <c r="B15" s="17" t="s">
        <v>60</v>
      </c>
      <c r="C15" s="103" t="s">
        <v>46</v>
      </c>
      <c r="D15" s="103"/>
      <c r="E15" s="42" t="s">
        <v>79</v>
      </c>
      <c r="F15" s="27"/>
      <c r="H15" s="28" t="s">
        <v>60</v>
      </c>
      <c r="I15" s="43"/>
      <c r="J15" s="43"/>
      <c r="K15" s="43"/>
      <c r="L15" s="43"/>
      <c r="M15" s="43"/>
      <c r="N15" s="43"/>
      <c r="O15" s="43"/>
    </row>
    <row r="16" spans="2:15" s="13" customFormat="1" ht="25" customHeight="1">
      <c r="B16" s="29" t="s">
        <v>61</v>
      </c>
      <c r="C16" s="104" t="s">
        <v>62</v>
      </c>
      <c r="D16" s="104"/>
      <c r="E16" s="37" t="s">
        <v>63</v>
      </c>
      <c r="F16" s="37"/>
      <c r="H16" s="49"/>
      <c r="I16" s="43"/>
      <c r="J16" s="43"/>
      <c r="K16" s="43"/>
      <c r="L16" s="43"/>
      <c r="M16" s="43"/>
      <c r="N16" s="43"/>
      <c r="O16" s="43"/>
    </row>
    <row r="17" spans="2:15" s="13" customFormat="1" ht="30" customHeight="1">
      <c r="B17" s="41" t="s">
        <v>64</v>
      </c>
      <c r="C17" s="105" t="s">
        <v>78</v>
      </c>
      <c r="D17" s="105"/>
      <c r="E17" s="106" t="s">
        <v>93</v>
      </c>
      <c r="F17" s="106"/>
      <c r="H17" s="48" t="s">
        <v>83</v>
      </c>
      <c r="I17" s="47">
        <f>_xlfn.NORM.INV(0.05,0,1)</f>
        <v>-1.6448536269514726</v>
      </c>
      <c r="J17" s="47">
        <f t="shared" ref="J17:M17" si="1">_xlfn.NORM.INV(J14,0,1)</f>
        <v>-1.0675705238781419</v>
      </c>
      <c r="K17" s="47">
        <f t="shared" si="1"/>
        <v>-0.18001236979270516</v>
      </c>
      <c r="L17" s="47">
        <f t="shared" si="1"/>
        <v>0.56594882193286311</v>
      </c>
      <c r="M17" s="47">
        <f t="shared" si="1"/>
        <v>1.0675705238781419</v>
      </c>
      <c r="N17" s="47">
        <f>_xlfn.NORM.INV(0.95,0,1)</f>
        <v>1.6448536269514715</v>
      </c>
      <c r="O17" s="47">
        <f>_xlfn.NORM.INV(0.95,0,1)</f>
        <v>1.6448536269514715</v>
      </c>
    </row>
    <row r="18" spans="2:15" s="13" customFormat="1" ht="25" customHeight="1">
      <c r="B18" s="17" t="s">
        <v>72</v>
      </c>
      <c r="C18" s="102" t="s">
        <v>74</v>
      </c>
      <c r="D18" s="103"/>
      <c r="E18" s="42" t="s">
        <v>73</v>
      </c>
      <c r="F18" s="27"/>
      <c r="H18" s="13" t="s">
        <v>72</v>
      </c>
      <c r="I18" s="7"/>
      <c r="J18" s="7"/>
      <c r="K18" s="7"/>
      <c r="L18" s="7"/>
      <c r="M18" s="7"/>
      <c r="N18" s="7"/>
      <c r="O18" s="7"/>
    </row>
    <row r="19" spans="2:15" s="13" customFormat="1" ht="25" customHeight="1">
      <c r="B19" s="29"/>
      <c r="C19" s="104" t="s">
        <v>80</v>
      </c>
      <c r="D19" s="104"/>
      <c r="E19" s="37"/>
      <c r="F19" s="37"/>
      <c r="I19" s="7"/>
      <c r="J19" s="7"/>
      <c r="K19" s="7"/>
      <c r="L19" s="7"/>
      <c r="M19" s="7"/>
      <c r="N19" s="7"/>
      <c r="O19" s="7"/>
    </row>
    <row r="20" spans="2:15" s="13" customFormat="1" ht="25" customHeight="1">
      <c r="B20" s="30" t="s">
        <v>81</v>
      </c>
      <c r="C20" s="104" t="s">
        <v>87</v>
      </c>
      <c r="D20" s="104"/>
      <c r="E20" s="37"/>
      <c r="F20" s="37"/>
      <c r="H20" s="49" t="s">
        <v>84</v>
      </c>
      <c r="I20" s="43">
        <f>SLOPE(I17:O17,I12:O12)</f>
        <v>5.9076974846567522E-2</v>
      </c>
      <c r="J20" s="7"/>
      <c r="K20" s="7"/>
      <c r="L20" s="7"/>
      <c r="M20" s="7"/>
      <c r="N20" s="7"/>
      <c r="O20" s="7"/>
    </row>
    <row r="21" spans="2:15" s="13" customFormat="1" ht="25" customHeight="1">
      <c r="B21" s="30" t="s">
        <v>82</v>
      </c>
      <c r="C21" s="104" t="s">
        <v>88</v>
      </c>
      <c r="D21" s="104"/>
      <c r="E21" s="37"/>
      <c r="F21" s="37"/>
      <c r="H21" s="49" t="s">
        <v>86</v>
      </c>
      <c r="I21" s="43">
        <f>INTERCEPT(I17:O17,I12:O12)</f>
        <v>-2.6637358738867145</v>
      </c>
      <c r="J21" s="7"/>
      <c r="K21" s="7"/>
      <c r="L21" s="7"/>
      <c r="M21" s="7"/>
      <c r="N21" s="7"/>
      <c r="O21" s="7"/>
    </row>
    <row r="22" spans="2:15" s="13" customFormat="1" ht="25" customHeight="1">
      <c r="B22" s="53" t="s">
        <v>25</v>
      </c>
      <c r="C22" s="104" t="s">
        <v>131</v>
      </c>
      <c r="D22" s="104"/>
      <c r="E22" s="101" t="s">
        <v>90</v>
      </c>
      <c r="F22" s="101"/>
      <c r="H22" s="53" t="s">
        <v>25</v>
      </c>
      <c r="I22" s="43">
        <f>(-0.6745-I21)/I20</f>
        <v>33.671931899916714</v>
      </c>
      <c r="J22" s="7"/>
      <c r="K22" s="7"/>
      <c r="L22" s="7"/>
      <c r="M22" s="7"/>
      <c r="N22" s="7"/>
      <c r="O22" s="7"/>
    </row>
    <row r="23" spans="2:15" s="13" customFormat="1" ht="25" customHeight="1">
      <c r="B23" s="53" t="s">
        <v>89</v>
      </c>
      <c r="C23" s="104" t="s">
        <v>133</v>
      </c>
      <c r="D23" s="104"/>
      <c r="E23" s="101" t="s">
        <v>91</v>
      </c>
      <c r="F23" s="101"/>
      <c r="H23" s="53" t="s">
        <v>89</v>
      </c>
      <c r="I23" s="43">
        <f>(0-I21)/I20</f>
        <v>45.089239603159577</v>
      </c>
      <c r="J23" s="7"/>
      <c r="K23" s="7"/>
      <c r="L23" s="7"/>
      <c r="M23" s="7"/>
      <c r="N23" s="7"/>
      <c r="O23" s="7"/>
    </row>
    <row r="24" spans="2:15" s="13" customFormat="1" ht="30" customHeight="1">
      <c r="B24" s="54" t="s">
        <v>26</v>
      </c>
      <c r="C24" s="104" t="s">
        <v>132</v>
      </c>
      <c r="D24" s="104"/>
      <c r="E24" s="106" t="s">
        <v>92</v>
      </c>
      <c r="F24" s="106"/>
      <c r="H24" s="54" t="s">
        <v>26</v>
      </c>
      <c r="I24" s="47">
        <f>(0.6745-I21)/I20</f>
        <v>56.506547306402439</v>
      </c>
      <c r="J24" s="26"/>
      <c r="K24" s="26"/>
      <c r="L24" s="26"/>
      <c r="M24" s="26"/>
      <c r="N24" s="26"/>
      <c r="O24" s="26"/>
    </row>
    <row r="25" spans="2:15" s="13" customFormat="1" ht="25" customHeight="1">
      <c r="B25" s="17" t="s">
        <v>134</v>
      </c>
      <c r="C25" s="102"/>
      <c r="D25" s="103"/>
      <c r="E25" s="42"/>
      <c r="F25" s="27"/>
      <c r="H25" s="44" t="s">
        <v>134</v>
      </c>
      <c r="I25" s="7"/>
      <c r="J25" s="7"/>
      <c r="K25" s="7"/>
      <c r="L25" s="7"/>
      <c r="M25" s="7"/>
      <c r="N25" s="7"/>
      <c r="O25" s="7"/>
    </row>
    <row r="26" spans="2:15" s="13" customFormat="1" ht="25" customHeight="1">
      <c r="B26" s="29" t="s">
        <v>24</v>
      </c>
      <c r="C26" s="104" t="s">
        <v>97</v>
      </c>
      <c r="D26" s="104"/>
      <c r="E26" s="101" t="s">
        <v>94</v>
      </c>
      <c r="F26" s="101"/>
      <c r="H26" s="53" t="s">
        <v>24</v>
      </c>
      <c r="I26" s="43">
        <f>I23</f>
        <v>45.089239603159577</v>
      </c>
      <c r="J26" s="7"/>
      <c r="K26" s="7"/>
      <c r="L26" s="7"/>
      <c r="M26" s="7"/>
      <c r="N26" s="7"/>
      <c r="O26" s="7"/>
    </row>
    <row r="27" spans="2:15" s="13" customFormat="1" ht="25" customHeight="1">
      <c r="B27" s="29" t="s">
        <v>95</v>
      </c>
      <c r="C27" s="104" t="s">
        <v>98</v>
      </c>
      <c r="D27" s="104"/>
      <c r="E27" s="101" t="s">
        <v>100</v>
      </c>
      <c r="F27" s="101"/>
      <c r="H27" s="53" t="s">
        <v>28</v>
      </c>
      <c r="I27" s="43">
        <f>(I24-I22)/2</f>
        <v>11.417307703242862</v>
      </c>
      <c r="J27" s="7"/>
      <c r="K27" s="7"/>
      <c r="L27" s="7"/>
      <c r="M27" s="7"/>
      <c r="N27" s="7"/>
      <c r="O27" s="7"/>
    </row>
    <row r="28" spans="2:15" s="13" customFormat="1" ht="25" customHeight="1">
      <c r="B28" s="55" t="s">
        <v>96</v>
      </c>
      <c r="C28" s="105" t="s">
        <v>99</v>
      </c>
      <c r="D28" s="105"/>
      <c r="E28" s="106" t="s">
        <v>101</v>
      </c>
      <c r="F28" s="106"/>
      <c r="G28" s="23"/>
      <c r="H28" s="54" t="s">
        <v>27</v>
      </c>
      <c r="I28" s="47">
        <f>I27/I26</f>
        <v>0.2532157961351561</v>
      </c>
      <c r="J28" s="26"/>
      <c r="K28" s="26"/>
      <c r="L28" s="26"/>
      <c r="M28" s="26"/>
      <c r="N28" s="26"/>
      <c r="O28" s="26"/>
    </row>
  </sheetData>
  <mergeCells count="26">
    <mergeCell ref="E24:F24"/>
    <mergeCell ref="C20:D20"/>
    <mergeCell ref="C21:D21"/>
    <mergeCell ref="C22:D22"/>
    <mergeCell ref="C23:D23"/>
    <mergeCell ref="C27:D27"/>
    <mergeCell ref="C28:D28"/>
    <mergeCell ref="E26:F26"/>
    <mergeCell ref="E27:F27"/>
    <mergeCell ref="E28:F28"/>
    <mergeCell ref="H2:O2"/>
    <mergeCell ref="E22:F22"/>
    <mergeCell ref="E23:F23"/>
    <mergeCell ref="C25:D25"/>
    <mergeCell ref="C26:D26"/>
    <mergeCell ref="C16:D16"/>
    <mergeCell ref="C17:D17"/>
    <mergeCell ref="E13:F13"/>
    <mergeCell ref="C18:D18"/>
    <mergeCell ref="E17:F17"/>
    <mergeCell ref="B12:D12"/>
    <mergeCell ref="C13:D13"/>
    <mergeCell ref="C14:D14"/>
    <mergeCell ref="C15:D15"/>
    <mergeCell ref="C19:D19"/>
    <mergeCell ref="C24:D24"/>
  </mergeCells>
  <pageMargins left="0.75" right="0.75" top="1" bottom="1" header="0.5" footer="0.5"/>
  <ignoredErrors>
    <ignoredError sqref="N17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T25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baseColWidth="10" defaultColWidth="8.83203125" defaultRowHeight="14" x14ac:dyDescent="0"/>
  <cols>
    <col min="1" max="1" width="7.6640625" customWidth="1"/>
    <col min="2" max="2" width="7.5" customWidth="1"/>
    <col min="3" max="3" width="10" bestFit="1" customWidth="1"/>
    <col min="4" max="4" width="4.5" style="2" customWidth="1"/>
    <col min="5" max="10" width="5.33203125" style="3" customWidth="1"/>
    <col min="11" max="11" width="5.33203125" style="4" customWidth="1"/>
    <col min="12" max="17" width="5.33203125" style="5" customWidth="1"/>
    <col min="18" max="18" width="5.33203125" style="4" customWidth="1"/>
    <col min="19" max="24" width="5.33203125" style="5" customWidth="1"/>
    <col min="25" max="25" width="5.33203125" style="4" customWidth="1"/>
    <col min="26" max="31" width="5.33203125" style="5" customWidth="1"/>
    <col min="32" max="32" width="5.33203125" style="4" customWidth="1"/>
    <col min="33" max="33" width="9.83203125" style="9" customWidth="1"/>
    <col min="34" max="39" width="5.33203125" style="3" customWidth="1"/>
    <col min="40" max="40" width="5.33203125" style="4" customWidth="1"/>
    <col min="41" max="46" width="5.33203125" style="5" customWidth="1"/>
    <col min="47" max="47" width="5.33203125" style="4" customWidth="1"/>
    <col min="48" max="53" width="5.33203125" style="5" customWidth="1"/>
    <col min="54" max="54" width="5.33203125" style="4" customWidth="1"/>
    <col min="55" max="60" width="5.33203125" style="5" customWidth="1"/>
    <col min="61" max="61" width="5.33203125" style="4" customWidth="1"/>
    <col min="62" max="62" width="9.83203125" style="9" customWidth="1"/>
    <col min="63" max="68" width="5.33203125" style="5" customWidth="1"/>
    <col min="69" max="69" width="5.33203125" style="4" customWidth="1"/>
    <col min="70" max="75" width="5.33203125" style="5" customWidth="1"/>
    <col min="76" max="76" width="5.33203125" style="4" customWidth="1"/>
    <col min="77" max="82" width="5.33203125" style="5" customWidth="1"/>
    <col min="83" max="83" width="5.33203125" style="4" customWidth="1"/>
    <col min="84" max="89" width="5.33203125" style="5" customWidth="1"/>
    <col min="90" max="90" width="5.33203125" style="4" customWidth="1"/>
    <col min="91" max="92" width="9.83203125" style="12" customWidth="1"/>
    <col min="93" max="95" width="10.83203125" style="3" customWidth="1"/>
    <col min="96" max="96" width="10.83203125" style="4" customWidth="1"/>
    <col min="97" max="97" width="10.83203125" style="3" customWidth="1"/>
    <col min="98" max="98" width="10.83203125" style="4" customWidth="1"/>
  </cols>
  <sheetData>
    <row r="1" spans="1:98" s="58" customFormat="1" ht="20" customHeight="1">
      <c r="A1" s="33"/>
      <c r="B1" s="33"/>
      <c r="C1" s="33"/>
      <c r="D1" s="56"/>
      <c r="E1" s="119" t="s">
        <v>123</v>
      </c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1"/>
      <c r="AH1" s="122" t="s">
        <v>124</v>
      </c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4"/>
      <c r="BK1" s="113" t="s">
        <v>118</v>
      </c>
      <c r="BL1" s="114"/>
      <c r="BM1" s="114"/>
      <c r="BN1" s="114"/>
      <c r="BO1" s="114"/>
      <c r="BP1" s="114"/>
      <c r="BQ1" s="114"/>
      <c r="BR1" s="114"/>
      <c r="BS1" s="114"/>
      <c r="BT1" s="114"/>
      <c r="BU1" s="114"/>
      <c r="BV1" s="114"/>
      <c r="BW1" s="114"/>
      <c r="BX1" s="114"/>
      <c r="BY1" s="114"/>
      <c r="BZ1" s="114"/>
      <c r="CA1" s="114"/>
      <c r="CB1" s="114"/>
      <c r="CC1" s="114"/>
      <c r="CD1" s="114"/>
      <c r="CE1" s="114"/>
      <c r="CF1" s="114"/>
      <c r="CG1" s="114"/>
      <c r="CH1" s="114"/>
      <c r="CI1" s="114"/>
      <c r="CJ1" s="114"/>
      <c r="CK1" s="114"/>
      <c r="CL1" s="114"/>
      <c r="CM1" s="115"/>
      <c r="CN1" s="99" t="s">
        <v>42</v>
      </c>
      <c r="CO1" s="116" t="s">
        <v>121</v>
      </c>
      <c r="CP1" s="117"/>
      <c r="CQ1" s="117"/>
      <c r="CR1" s="117"/>
      <c r="CS1" s="117"/>
      <c r="CT1" s="118"/>
    </row>
    <row r="2" spans="1:98" s="58" customFormat="1" ht="20" customHeight="1">
      <c r="A2" s="33"/>
      <c r="B2" s="33"/>
      <c r="C2" s="33"/>
      <c r="D2" s="56"/>
      <c r="E2" s="125" t="s">
        <v>103</v>
      </c>
      <c r="F2" s="126"/>
      <c r="G2" s="126"/>
      <c r="H2" s="126"/>
      <c r="I2" s="126"/>
      <c r="J2" s="126"/>
      <c r="K2" s="127"/>
      <c r="L2" s="125" t="s">
        <v>47</v>
      </c>
      <c r="M2" s="126"/>
      <c r="N2" s="126"/>
      <c r="O2" s="126"/>
      <c r="P2" s="126"/>
      <c r="Q2" s="126"/>
      <c r="R2" s="127"/>
      <c r="S2" s="125" t="s">
        <v>46</v>
      </c>
      <c r="T2" s="126"/>
      <c r="U2" s="126"/>
      <c r="V2" s="126"/>
      <c r="W2" s="126"/>
      <c r="X2" s="126"/>
      <c r="Y2" s="127"/>
      <c r="Z2" s="128" t="s">
        <v>29</v>
      </c>
      <c r="AA2" s="129"/>
      <c r="AB2" s="129"/>
      <c r="AC2" s="129"/>
      <c r="AD2" s="129"/>
      <c r="AE2" s="129"/>
      <c r="AF2" s="130"/>
      <c r="AG2" s="57" t="s">
        <v>42</v>
      </c>
      <c r="AH2" s="125" t="s">
        <v>104</v>
      </c>
      <c r="AI2" s="126"/>
      <c r="AJ2" s="126"/>
      <c r="AK2" s="126"/>
      <c r="AL2" s="126"/>
      <c r="AM2" s="126"/>
      <c r="AN2" s="127"/>
      <c r="AO2" s="125" t="s">
        <v>48</v>
      </c>
      <c r="AP2" s="126"/>
      <c r="AQ2" s="126"/>
      <c r="AR2" s="126"/>
      <c r="AS2" s="126"/>
      <c r="AT2" s="126"/>
      <c r="AU2" s="127"/>
      <c r="AV2" s="125" t="s">
        <v>46</v>
      </c>
      <c r="AW2" s="126"/>
      <c r="AX2" s="126"/>
      <c r="AY2" s="126"/>
      <c r="AZ2" s="126"/>
      <c r="BA2" s="126"/>
      <c r="BB2" s="127"/>
      <c r="BC2" s="128" t="s">
        <v>29</v>
      </c>
      <c r="BD2" s="129"/>
      <c r="BE2" s="129"/>
      <c r="BF2" s="129"/>
      <c r="BG2" s="129"/>
      <c r="BH2" s="129"/>
      <c r="BI2" s="130"/>
      <c r="BJ2" s="57" t="s">
        <v>42</v>
      </c>
      <c r="BK2" s="125" t="s">
        <v>106</v>
      </c>
      <c r="BL2" s="126"/>
      <c r="BM2" s="126"/>
      <c r="BN2" s="126"/>
      <c r="BO2" s="126"/>
      <c r="BP2" s="126"/>
      <c r="BQ2" s="127"/>
      <c r="BR2" s="125" t="s">
        <v>47</v>
      </c>
      <c r="BS2" s="126"/>
      <c r="BT2" s="126"/>
      <c r="BU2" s="126"/>
      <c r="BV2" s="126"/>
      <c r="BW2" s="126"/>
      <c r="BX2" s="127"/>
      <c r="BY2" s="125" t="s">
        <v>46</v>
      </c>
      <c r="BZ2" s="126"/>
      <c r="CA2" s="126"/>
      <c r="CB2" s="126"/>
      <c r="CC2" s="126"/>
      <c r="CD2" s="126"/>
      <c r="CE2" s="127"/>
      <c r="CF2" s="128" t="s">
        <v>29</v>
      </c>
      <c r="CG2" s="129"/>
      <c r="CH2" s="129"/>
      <c r="CI2" s="129"/>
      <c r="CJ2" s="129"/>
      <c r="CK2" s="129"/>
      <c r="CL2" s="130"/>
      <c r="CM2" s="57" t="s">
        <v>42</v>
      </c>
      <c r="CN2" s="99" t="s">
        <v>120</v>
      </c>
      <c r="CO2" s="110" t="s">
        <v>114</v>
      </c>
      <c r="CP2" s="111"/>
      <c r="CQ2" s="111"/>
      <c r="CR2" s="112"/>
      <c r="CS2" s="111" t="s">
        <v>115</v>
      </c>
      <c r="CT2" s="112"/>
    </row>
    <row r="3" spans="1:98" s="60" customFormat="1" ht="20" customHeight="1">
      <c r="A3" s="60" t="s">
        <v>0</v>
      </c>
      <c r="B3" s="60" t="s">
        <v>1</v>
      </c>
      <c r="C3" s="60" t="s">
        <v>2</v>
      </c>
      <c r="D3" s="61" t="s">
        <v>3</v>
      </c>
      <c r="E3" s="62" t="s">
        <v>8</v>
      </c>
      <c r="F3" s="62" t="s">
        <v>9</v>
      </c>
      <c r="G3" s="62" t="s">
        <v>10</v>
      </c>
      <c r="H3" s="62" t="s">
        <v>11</v>
      </c>
      <c r="I3" s="62" t="s">
        <v>12</v>
      </c>
      <c r="J3" s="62" t="s">
        <v>13</v>
      </c>
      <c r="K3" s="63" t="s">
        <v>14</v>
      </c>
      <c r="L3" s="64" t="s">
        <v>8</v>
      </c>
      <c r="M3" s="64" t="s">
        <v>9</v>
      </c>
      <c r="N3" s="64" t="s">
        <v>10</v>
      </c>
      <c r="O3" s="64" t="s">
        <v>11</v>
      </c>
      <c r="P3" s="64" t="s">
        <v>12</v>
      </c>
      <c r="Q3" s="64" t="s">
        <v>13</v>
      </c>
      <c r="R3" s="65" t="s">
        <v>14</v>
      </c>
      <c r="S3" s="62">
        <v>20</v>
      </c>
      <c r="T3" s="62">
        <v>30</v>
      </c>
      <c r="U3" s="62">
        <v>40</v>
      </c>
      <c r="V3" s="62">
        <v>50</v>
      </c>
      <c r="W3" s="62">
        <v>60</v>
      </c>
      <c r="X3" s="62">
        <v>70</v>
      </c>
      <c r="Y3" s="63">
        <v>80</v>
      </c>
      <c r="Z3" s="62" t="s">
        <v>22</v>
      </c>
      <c r="AA3" s="62" t="s">
        <v>23</v>
      </c>
      <c r="AB3" s="64" t="s">
        <v>31</v>
      </c>
      <c r="AC3" s="62" t="s">
        <v>25</v>
      </c>
      <c r="AD3" s="62" t="s">
        <v>26</v>
      </c>
      <c r="AE3" s="64" t="s">
        <v>33</v>
      </c>
      <c r="AF3" s="65" t="s">
        <v>35</v>
      </c>
      <c r="AG3" s="98" t="s">
        <v>122</v>
      </c>
      <c r="AH3" s="62" t="s">
        <v>15</v>
      </c>
      <c r="AI3" s="62" t="s">
        <v>16</v>
      </c>
      <c r="AJ3" s="62" t="s">
        <v>17</v>
      </c>
      <c r="AK3" s="62" t="s">
        <v>18</v>
      </c>
      <c r="AL3" s="62" t="s">
        <v>19</v>
      </c>
      <c r="AM3" s="62" t="s">
        <v>20</v>
      </c>
      <c r="AN3" s="63" t="s">
        <v>21</v>
      </c>
      <c r="AO3" s="64" t="s">
        <v>15</v>
      </c>
      <c r="AP3" s="64" t="s">
        <v>16</v>
      </c>
      <c r="AQ3" s="64" t="s">
        <v>17</v>
      </c>
      <c r="AR3" s="64" t="s">
        <v>18</v>
      </c>
      <c r="AS3" s="64" t="s">
        <v>19</v>
      </c>
      <c r="AT3" s="64" t="s">
        <v>20</v>
      </c>
      <c r="AU3" s="65" t="s">
        <v>21</v>
      </c>
      <c r="AV3" s="62">
        <v>20</v>
      </c>
      <c r="AW3" s="62">
        <v>30</v>
      </c>
      <c r="AX3" s="62">
        <v>40</v>
      </c>
      <c r="AY3" s="62">
        <v>50</v>
      </c>
      <c r="AZ3" s="62">
        <v>60</v>
      </c>
      <c r="BA3" s="62">
        <v>70</v>
      </c>
      <c r="BB3" s="63">
        <v>80</v>
      </c>
      <c r="BC3" s="62" t="s">
        <v>22</v>
      </c>
      <c r="BD3" s="62" t="s">
        <v>23</v>
      </c>
      <c r="BE3" s="64" t="s">
        <v>32</v>
      </c>
      <c r="BF3" s="62" t="s">
        <v>25</v>
      </c>
      <c r="BG3" s="62" t="s">
        <v>26</v>
      </c>
      <c r="BH3" s="64" t="s">
        <v>34</v>
      </c>
      <c r="BI3" s="65" t="s">
        <v>36</v>
      </c>
      <c r="BJ3" s="98" t="s">
        <v>119</v>
      </c>
      <c r="BK3" s="62" t="s">
        <v>107</v>
      </c>
      <c r="BL3" s="62" t="s">
        <v>108</v>
      </c>
      <c r="BM3" s="62" t="s">
        <v>109</v>
      </c>
      <c r="BN3" s="62" t="s">
        <v>110</v>
      </c>
      <c r="BO3" s="62" t="s">
        <v>111</v>
      </c>
      <c r="BP3" s="62" t="s">
        <v>112</v>
      </c>
      <c r="BQ3" s="63" t="s">
        <v>113</v>
      </c>
      <c r="BR3" s="64" t="s">
        <v>107</v>
      </c>
      <c r="BS3" s="64" t="s">
        <v>108</v>
      </c>
      <c r="BT3" s="64" t="s">
        <v>109</v>
      </c>
      <c r="BU3" s="64" t="s">
        <v>110</v>
      </c>
      <c r="BV3" s="64" t="s">
        <v>111</v>
      </c>
      <c r="BW3" s="64" t="s">
        <v>112</v>
      </c>
      <c r="BX3" s="65" t="s">
        <v>113</v>
      </c>
      <c r="BY3" s="62">
        <v>20</v>
      </c>
      <c r="BZ3" s="62">
        <v>30</v>
      </c>
      <c r="CA3" s="62">
        <v>40</v>
      </c>
      <c r="CB3" s="62">
        <v>50</v>
      </c>
      <c r="CC3" s="62">
        <v>60</v>
      </c>
      <c r="CD3" s="62">
        <v>70</v>
      </c>
      <c r="CE3" s="63">
        <v>80</v>
      </c>
      <c r="CF3" s="62" t="s">
        <v>22</v>
      </c>
      <c r="CG3" s="62" t="s">
        <v>23</v>
      </c>
      <c r="CH3" s="64" t="s">
        <v>127</v>
      </c>
      <c r="CI3" s="62" t="s">
        <v>25</v>
      </c>
      <c r="CJ3" s="62" t="s">
        <v>26</v>
      </c>
      <c r="CK3" s="64" t="s">
        <v>128</v>
      </c>
      <c r="CL3" s="65" t="s">
        <v>129</v>
      </c>
      <c r="CM3" s="98" t="s">
        <v>116</v>
      </c>
      <c r="CN3" s="98" t="s">
        <v>117</v>
      </c>
      <c r="CO3" s="64" t="s">
        <v>6</v>
      </c>
      <c r="CP3" s="64" t="s">
        <v>37</v>
      </c>
      <c r="CQ3" s="64" t="s">
        <v>7</v>
      </c>
      <c r="CR3" s="65" t="s">
        <v>39</v>
      </c>
      <c r="CS3" s="64" t="s">
        <v>45</v>
      </c>
      <c r="CT3" s="65" t="s">
        <v>38</v>
      </c>
    </row>
    <row r="4" spans="1:98" s="58" customFormat="1" ht="20" customHeight="1">
      <c r="A4" s="58">
        <v>1</v>
      </c>
      <c r="B4" s="58">
        <v>1</v>
      </c>
      <c r="C4" s="58" t="s">
        <v>4</v>
      </c>
      <c r="D4" s="66">
        <v>29</v>
      </c>
      <c r="E4" s="67">
        <v>2</v>
      </c>
      <c r="F4" s="67">
        <v>3</v>
      </c>
      <c r="G4" s="67">
        <v>5</v>
      </c>
      <c r="H4" s="67">
        <v>4</v>
      </c>
      <c r="I4" s="67">
        <v>6</v>
      </c>
      <c r="J4" s="67">
        <v>5</v>
      </c>
      <c r="K4" s="68">
        <v>6</v>
      </c>
      <c r="L4" s="69">
        <f>E4/7</f>
        <v>0.2857142857142857</v>
      </c>
      <c r="M4" s="69">
        <f t="shared" ref="M4:R19" si="0">F4/7</f>
        <v>0.42857142857142855</v>
      </c>
      <c r="N4" s="69">
        <f t="shared" si="0"/>
        <v>0.7142857142857143</v>
      </c>
      <c r="O4" s="69">
        <f t="shared" si="0"/>
        <v>0.5714285714285714</v>
      </c>
      <c r="P4" s="69">
        <f t="shared" si="0"/>
        <v>0.8571428571428571</v>
      </c>
      <c r="Q4" s="69">
        <f t="shared" si="0"/>
        <v>0.7142857142857143</v>
      </c>
      <c r="R4" s="70">
        <f t="shared" si="0"/>
        <v>0.8571428571428571</v>
      </c>
      <c r="S4" s="69">
        <f t="shared" ref="S4:S19" si="1">_xlfn.NORM.INV(IF(L4&lt;0.05,0.05,IF(L4&gt;0.95,0.95,L4)),0,1)</f>
        <v>-0.56594882193286311</v>
      </c>
      <c r="T4" s="69">
        <f t="shared" ref="T4:T19" si="2">_xlfn.NORM.INV(IF(M4&lt;0.05,0.05,IF(M4&gt;0.95,0.95,M4)),0,1)</f>
        <v>-0.18001236979270516</v>
      </c>
      <c r="U4" s="69">
        <f t="shared" ref="U4:U19" si="3">_xlfn.NORM.INV(IF(N4&lt;0.05,0.05,IF(N4&gt;0.95,0.95,N4)),0,1)</f>
        <v>0.56594882193286311</v>
      </c>
      <c r="V4" s="69">
        <f t="shared" ref="V4:V19" si="4">_xlfn.NORM.INV(IF(O4&lt;0.05,0.05,IF(O4&gt;0.95,0.95,O4)),0,1)</f>
        <v>0.18001236979270496</v>
      </c>
      <c r="W4" s="69">
        <f t="shared" ref="W4:W19" si="5">_xlfn.NORM.INV(IF(P4&lt;0.05,0.05,IF(P4&gt;0.95,0.95,P4)),0,1)</f>
        <v>1.0675705238781419</v>
      </c>
      <c r="X4" s="69">
        <f t="shared" ref="X4:X19" si="6">_xlfn.NORM.INV(IF(Q4&lt;0.05,0.05,IF(Q4&gt;0.95,0.95,Q4)),0,1)</f>
        <v>0.56594882193286311</v>
      </c>
      <c r="Y4" s="70">
        <f t="shared" ref="Y4:Y19" si="7">_xlfn.NORM.INV(IF(R4&lt;0.05,0.05,IF(R4&gt;0.95,0.95,R4)),0,1)</f>
        <v>1.0675705238781419</v>
      </c>
      <c r="Z4" s="69">
        <f t="shared" ref="Z4:Z19" si="8">SLOPE(S4:Y4,S$3:Y$3)</f>
        <v>2.4621793295819393E-2</v>
      </c>
      <c r="AA4" s="69">
        <f t="shared" ref="AA4:AA19" si="9">INTERCEPT(S4:Y4,S$3:Y$3)</f>
        <v>-0.84521968340680587</v>
      </c>
      <c r="AB4" s="71">
        <f>(0-AA4)/Z4</f>
        <v>34.32811222366643</v>
      </c>
      <c r="AC4" s="72">
        <f>(-0.6745-AB4)/AA4</f>
        <v>41.412443310101672</v>
      </c>
      <c r="AD4" s="72">
        <f>(0.6745-AA4)/Z4</f>
        <v>61.722542511346788</v>
      </c>
      <c r="AE4" s="71">
        <f>(AD4-AC4)/2</f>
        <v>10.155049600622558</v>
      </c>
      <c r="AF4" s="73">
        <f>AE4/AB4</f>
        <v>0.29582312987259113</v>
      </c>
      <c r="AG4" s="95">
        <v>497.83714285714279</v>
      </c>
      <c r="AH4" s="67">
        <v>1</v>
      </c>
      <c r="AI4" s="67">
        <v>2</v>
      </c>
      <c r="AJ4" s="67">
        <v>3</v>
      </c>
      <c r="AK4" s="67">
        <v>3</v>
      </c>
      <c r="AL4" s="67">
        <v>4</v>
      </c>
      <c r="AM4" s="67">
        <v>6</v>
      </c>
      <c r="AN4" s="68">
        <v>7</v>
      </c>
      <c r="AO4" s="69">
        <f>AH4/7</f>
        <v>0.14285714285714285</v>
      </c>
      <c r="AP4" s="69">
        <f t="shared" ref="AP4:AU19" si="10">AI4/7</f>
        <v>0.2857142857142857</v>
      </c>
      <c r="AQ4" s="69">
        <f t="shared" si="10"/>
        <v>0.42857142857142855</v>
      </c>
      <c r="AR4" s="69">
        <f t="shared" si="10"/>
        <v>0.42857142857142855</v>
      </c>
      <c r="AS4" s="69">
        <f t="shared" si="10"/>
        <v>0.5714285714285714</v>
      </c>
      <c r="AT4" s="69">
        <f t="shared" si="10"/>
        <v>0.8571428571428571</v>
      </c>
      <c r="AU4" s="70">
        <f t="shared" si="10"/>
        <v>1</v>
      </c>
      <c r="AV4" s="69">
        <f t="shared" ref="AV4:AV19" si="11">_xlfn.NORM.INV(IF(AO4&lt;0.05,0.05,IF(AO4&gt;0.95,0.95,AO4)),0,1)</f>
        <v>-1.0675705238781419</v>
      </c>
      <c r="AW4" s="69">
        <f t="shared" ref="AW4:AW19" si="12">_xlfn.NORM.INV(IF(AP4&lt;0.05,0.05,IF(AP4&gt;0.95,0.95,AP4)),0,1)</f>
        <v>-0.56594882193286311</v>
      </c>
      <c r="AX4" s="69">
        <f t="shared" ref="AX4:AX19" si="13">_xlfn.NORM.INV(IF(AQ4&lt;0.05,0.05,IF(AQ4&gt;0.95,0.95,AQ4)),0,1)</f>
        <v>-0.18001236979270516</v>
      </c>
      <c r="AY4" s="69">
        <f t="shared" ref="AY4:AY19" si="14">_xlfn.NORM.INV(IF(AR4&lt;0.05,0.05,IF(AR4&gt;0.95,0.95,AR4)),0,1)</f>
        <v>-0.18001236979270516</v>
      </c>
      <c r="AZ4" s="69">
        <f t="shared" ref="AZ4:AZ19" si="15">_xlfn.NORM.INV(IF(AS4&lt;0.05,0.05,IF(AS4&gt;0.95,0.95,AS4)),0,1)</f>
        <v>0.18001236979270496</v>
      </c>
      <c r="BA4" s="69">
        <f t="shared" ref="BA4:BA19" si="16">_xlfn.NORM.INV(IF(AT4&lt;0.05,0.05,IF(AT4&gt;0.95,0.95,AT4)),0,1)</f>
        <v>1.0675705238781419</v>
      </c>
      <c r="BB4" s="70">
        <f t="shared" ref="BB4:BB19" si="17">_xlfn.NORM.INV(IF(AU4&lt;0.05,0.05,IF(AU4&gt;0.95,0.95,AU4)),0,1)</f>
        <v>1.6448536269514715</v>
      </c>
      <c r="BC4" s="69">
        <f t="shared" ref="BC4:BC19" si="18">SLOPE(AV4:BB4,AV$3:BB$3)</f>
        <v>4.201548529891521E-2</v>
      </c>
      <c r="BD4" s="69">
        <f t="shared" ref="BD4:BD19" si="19">INTERCEPT(AV4:BB4,AV$3:BB$3)</f>
        <v>-1.9723610599134884</v>
      </c>
      <c r="BE4" s="71">
        <f>(0-BD4)/BC4</f>
        <v>46.943669598989793</v>
      </c>
      <c r="BF4" s="72">
        <f>(-0.6745-BE4)/BD4</f>
        <v>24.142724456889461</v>
      </c>
      <c r="BG4" s="72">
        <f>(0.6745-BD4)/BC4</f>
        <v>62.99727448303036</v>
      </c>
      <c r="BH4" s="71">
        <f>(BG4-BF4)/2</f>
        <v>19.427275013070449</v>
      </c>
      <c r="BI4" s="73">
        <f>BH4/BE4</f>
        <v>0.41384227477368996</v>
      </c>
      <c r="BJ4" s="95">
        <v>678.59142857142865</v>
      </c>
      <c r="BK4" s="67">
        <v>0</v>
      </c>
      <c r="BL4" s="67">
        <v>1</v>
      </c>
      <c r="BM4" s="67">
        <v>3</v>
      </c>
      <c r="BN4" s="67">
        <v>6</v>
      </c>
      <c r="BO4" s="67">
        <v>6</v>
      </c>
      <c r="BP4" s="67">
        <v>7</v>
      </c>
      <c r="BQ4" s="68">
        <v>7</v>
      </c>
      <c r="BR4" s="69">
        <f>BK4/7</f>
        <v>0</v>
      </c>
      <c r="BS4" s="69">
        <f t="shared" ref="BS4:BX19" si="20">BL4/7</f>
        <v>0.14285714285714285</v>
      </c>
      <c r="BT4" s="69">
        <f t="shared" si="20"/>
        <v>0.42857142857142855</v>
      </c>
      <c r="BU4" s="69">
        <f t="shared" si="20"/>
        <v>0.8571428571428571</v>
      </c>
      <c r="BV4" s="69">
        <f t="shared" si="20"/>
        <v>0.8571428571428571</v>
      </c>
      <c r="BW4" s="69">
        <f t="shared" si="20"/>
        <v>1</v>
      </c>
      <c r="BX4" s="70">
        <f t="shared" si="20"/>
        <v>1</v>
      </c>
      <c r="BY4" s="69">
        <f t="shared" ref="BY4:BY19" si="21">_xlfn.NORM.INV(IF(BR4&lt;0.05,0.05,IF(BR4&gt;0.95,0.95,BR4)),0,1)</f>
        <v>-1.6448536269514726</v>
      </c>
      <c r="BZ4" s="69">
        <f t="shared" ref="BZ4:BZ19" si="22">_xlfn.NORM.INV(IF(BS4&lt;0.05,0.05,IF(BS4&gt;0.95,0.95,BS4)),0,1)</f>
        <v>-1.0675705238781419</v>
      </c>
      <c r="CA4" s="69">
        <f t="shared" ref="CA4:CA19" si="23">_xlfn.NORM.INV(IF(BT4&lt;0.05,0.05,IF(BT4&gt;0.95,0.95,BT4)),0,1)</f>
        <v>-0.18001236979270516</v>
      </c>
      <c r="CB4" s="69">
        <f t="shared" ref="CB4:CB19" si="24">_xlfn.NORM.INV(IF(BU4&lt;0.05,0.05,IF(BU4&gt;0.95,0.95,BU4)),0,1)</f>
        <v>1.0675705238781419</v>
      </c>
      <c r="CC4" s="69">
        <f t="shared" ref="CC4:CC19" si="25">_xlfn.NORM.INV(IF(BV4&lt;0.05,0.05,IF(BV4&gt;0.95,0.95,BV4)),0,1)</f>
        <v>1.0675705238781419</v>
      </c>
      <c r="CD4" s="69">
        <f t="shared" ref="CD4:CD19" si="26">_xlfn.NORM.INV(IF(BW4&lt;0.05,0.05,IF(BW4&gt;0.95,0.95,BW4)),0,1)</f>
        <v>1.6448536269514715</v>
      </c>
      <c r="CE4" s="70">
        <f t="shared" ref="CE4:CE19" si="27">_xlfn.NORM.INV(IF(BX4&lt;0.05,0.05,IF(BX4&gt;0.95,0.95,BX4)),0,1)</f>
        <v>1.6448536269514715</v>
      </c>
      <c r="CF4" s="69">
        <f t="shared" ref="CF4:CF19" si="28">SLOPE(BY4:CE4,BY$3:CE$3)</f>
        <v>5.9076974846567522E-2</v>
      </c>
      <c r="CG4" s="69">
        <f t="shared" ref="CG4:CG19" si="29">INTERCEPT(BY4:CE4,BY$3:CE$3)</f>
        <v>-2.5920756307516748</v>
      </c>
      <c r="CH4" s="71">
        <f>(0-CG4)/CF4</f>
        <v>43.876241758886863</v>
      </c>
      <c r="CI4" s="72">
        <f>(-0.6745-CH4)/CG4</f>
        <v>17.187284672695917</v>
      </c>
      <c r="CJ4" s="72">
        <f>(0.6745-CG4)/CF4</f>
        <v>55.293549462129725</v>
      </c>
      <c r="CK4" s="71">
        <f>(CJ4-CI4)/2</f>
        <v>19.053132394716904</v>
      </c>
      <c r="CL4" s="73">
        <f>CK4/CH4</f>
        <v>0.43424713765184342</v>
      </c>
      <c r="CM4" s="95">
        <v>491.6314285714285</v>
      </c>
      <c r="CN4" s="95">
        <v>556.02</v>
      </c>
      <c r="CO4" s="34">
        <v>21</v>
      </c>
      <c r="CP4" s="34" t="s">
        <v>44</v>
      </c>
      <c r="CQ4" s="34">
        <v>23</v>
      </c>
      <c r="CR4" s="74" t="s">
        <v>44</v>
      </c>
      <c r="CS4" s="34">
        <v>40</v>
      </c>
      <c r="CT4" s="74" t="s">
        <v>43</v>
      </c>
    </row>
    <row r="5" spans="1:98" s="58" customFormat="1" ht="20" customHeight="1">
      <c r="A5" s="58">
        <v>1</v>
      </c>
      <c r="B5" s="58">
        <v>2</v>
      </c>
      <c r="C5" s="58" t="s">
        <v>4</v>
      </c>
      <c r="D5" s="66">
        <v>19</v>
      </c>
      <c r="E5" s="67">
        <v>1</v>
      </c>
      <c r="F5" s="67">
        <v>1</v>
      </c>
      <c r="G5" s="67">
        <v>3</v>
      </c>
      <c r="H5" s="67">
        <v>5</v>
      </c>
      <c r="I5" s="67">
        <v>5</v>
      </c>
      <c r="J5" s="67">
        <v>6</v>
      </c>
      <c r="K5" s="68">
        <v>6</v>
      </c>
      <c r="L5" s="69">
        <f t="shared" ref="L5:L19" si="30">E5/7</f>
        <v>0.14285714285714285</v>
      </c>
      <c r="M5" s="69">
        <f t="shared" si="0"/>
        <v>0.14285714285714285</v>
      </c>
      <c r="N5" s="69">
        <f t="shared" si="0"/>
        <v>0.42857142857142855</v>
      </c>
      <c r="O5" s="69">
        <f t="shared" si="0"/>
        <v>0.7142857142857143</v>
      </c>
      <c r="P5" s="69">
        <f t="shared" si="0"/>
        <v>0.7142857142857143</v>
      </c>
      <c r="Q5" s="69">
        <f t="shared" si="0"/>
        <v>0.8571428571428571</v>
      </c>
      <c r="R5" s="70">
        <f t="shared" si="0"/>
        <v>0.8571428571428571</v>
      </c>
      <c r="S5" s="69">
        <f t="shared" si="1"/>
        <v>-1.0675705238781419</v>
      </c>
      <c r="T5" s="69">
        <f t="shared" si="2"/>
        <v>-1.0675705238781419</v>
      </c>
      <c r="U5" s="69">
        <f t="shared" si="3"/>
        <v>-0.18001236979270516</v>
      </c>
      <c r="V5" s="69">
        <f t="shared" si="4"/>
        <v>0.56594882193286311</v>
      </c>
      <c r="W5" s="69">
        <f t="shared" si="5"/>
        <v>0.56594882193286311</v>
      </c>
      <c r="X5" s="69">
        <f t="shared" si="6"/>
        <v>1.0675705238781419</v>
      </c>
      <c r="Y5" s="70">
        <f t="shared" si="7"/>
        <v>1.0675705238781419</v>
      </c>
      <c r="Z5" s="69">
        <f t="shared" si="8"/>
        <v>4.0791665823239238E-2</v>
      </c>
      <c r="AA5" s="69">
        <f t="shared" si="9"/>
        <v>-1.9035996805801019</v>
      </c>
      <c r="AB5" s="71">
        <f t="shared" ref="AB5:AB19" si="31">(0-AA5)/Z5</f>
        <v>46.666387414254864</v>
      </c>
      <c r="AC5" s="72">
        <f t="shared" ref="AC5:AC19" si="32">(-0.6745-AB5)/AA5</f>
        <v>24.869140238470848</v>
      </c>
      <c r="AD5" s="72">
        <f t="shared" ref="AD5:AD19" si="33">(0.6745-AA5)/Z5</f>
        <v>63.201627797003191</v>
      </c>
      <c r="AE5" s="71">
        <f t="shared" ref="AE5:AE19" si="34">(AD5-AC5)/2</f>
        <v>19.166243779266171</v>
      </c>
      <c r="AF5" s="73">
        <f t="shared" ref="AF5:AF19" si="35">AE5/AB5</f>
        <v>0.41070768150807385</v>
      </c>
      <c r="AG5" s="95">
        <v>709</v>
      </c>
      <c r="AH5" s="67">
        <v>1</v>
      </c>
      <c r="AI5" s="67">
        <v>1</v>
      </c>
      <c r="AJ5" s="67">
        <v>2</v>
      </c>
      <c r="AK5" s="67">
        <v>2</v>
      </c>
      <c r="AL5" s="67">
        <v>4</v>
      </c>
      <c r="AM5" s="67">
        <v>6</v>
      </c>
      <c r="AN5" s="68">
        <v>6</v>
      </c>
      <c r="AO5" s="69">
        <f t="shared" ref="AO5:AO19" si="36">AH5/7</f>
        <v>0.14285714285714285</v>
      </c>
      <c r="AP5" s="69">
        <f t="shared" si="10"/>
        <v>0.14285714285714285</v>
      </c>
      <c r="AQ5" s="69">
        <f t="shared" si="10"/>
        <v>0.2857142857142857</v>
      </c>
      <c r="AR5" s="69">
        <f t="shared" si="10"/>
        <v>0.2857142857142857</v>
      </c>
      <c r="AS5" s="69">
        <f t="shared" si="10"/>
        <v>0.5714285714285714</v>
      </c>
      <c r="AT5" s="69">
        <f t="shared" si="10"/>
        <v>0.8571428571428571</v>
      </c>
      <c r="AU5" s="70">
        <f t="shared" si="10"/>
        <v>0.8571428571428571</v>
      </c>
      <c r="AV5" s="69">
        <f t="shared" si="11"/>
        <v>-1.0675705238781419</v>
      </c>
      <c r="AW5" s="69">
        <f t="shared" si="12"/>
        <v>-1.0675705238781419</v>
      </c>
      <c r="AX5" s="69">
        <f t="shared" si="13"/>
        <v>-0.56594882193286311</v>
      </c>
      <c r="AY5" s="69">
        <f t="shared" si="14"/>
        <v>-0.56594882193286311</v>
      </c>
      <c r="AZ5" s="69">
        <f t="shared" si="15"/>
        <v>0.18001236979270496</v>
      </c>
      <c r="BA5" s="69">
        <f t="shared" si="16"/>
        <v>1.0675705238781419</v>
      </c>
      <c r="BB5" s="70">
        <f t="shared" si="17"/>
        <v>1.0675705238781419</v>
      </c>
      <c r="BC5" s="69">
        <f t="shared" si="18"/>
        <v>4.0791665823239238E-2</v>
      </c>
      <c r="BD5" s="69">
        <f t="shared" si="19"/>
        <v>-2.1755669017438222</v>
      </c>
      <c r="BE5" s="71">
        <f t="shared" ref="BE5:BE19" si="37">(0-BD5)/BC5</f>
        <v>53.333612585745144</v>
      </c>
      <c r="BF5" s="72">
        <f t="shared" ref="BF5:BF19" si="38">(-0.6745-BE5)/BD5</f>
        <v>24.824845672387749</v>
      </c>
      <c r="BG5" s="72">
        <f t="shared" ref="BG5:BG19" si="39">(0.6745-BD5)/BC5</f>
        <v>69.868852968493471</v>
      </c>
      <c r="BH5" s="71">
        <f t="shared" ref="BH5:BH19" si="40">(BG5-BF5)/2</f>
        <v>22.522003648052859</v>
      </c>
      <c r="BI5" s="73">
        <f t="shared" ref="BI5:BI19" si="41">BH5/BE5</f>
        <v>0.42228535732215666</v>
      </c>
      <c r="BJ5" s="95">
        <v>876</v>
      </c>
      <c r="BK5" s="67">
        <v>1</v>
      </c>
      <c r="BL5" s="67">
        <v>1</v>
      </c>
      <c r="BM5" s="67">
        <v>4</v>
      </c>
      <c r="BN5" s="67">
        <v>5</v>
      </c>
      <c r="BO5" s="67">
        <v>5</v>
      </c>
      <c r="BP5" s="67">
        <v>6</v>
      </c>
      <c r="BQ5" s="68">
        <v>7</v>
      </c>
      <c r="BR5" s="69">
        <f t="shared" ref="BR5:BR19" si="42">BK5/7</f>
        <v>0.14285714285714285</v>
      </c>
      <c r="BS5" s="69">
        <f t="shared" si="20"/>
        <v>0.14285714285714285</v>
      </c>
      <c r="BT5" s="69">
        <f t="shared" si="20"/>
        <v>0.5714285714285714</v>
      </c>
      <c r="BU5" s="69">
        <f t="shared" si="20"/>
        <v>0.7142857142857143</v>
      </c>
      <c r="BV5" s="69">
        <f t="shared" si="20"/>
        <v>0.7142857142857143</v>
      </c>
      <c r="BW5" s="69">
        <f t="shared" si="20"/>
        <v>0.8571428571428571</v>
      </c>
      <c r="BX5" s="70">
        <f t="shared" si="20"/>
        <v>1</v>
      </c>
      <c r="BY5" s="69">
        <f t="shared" si="21"/>
        <v>-1.0675705238781419</v>
      </c>
      <c r="BZ5" s="69">
        <f t="shared" si="22"/>
        <v>-1.0675705238781419</v>
      </c>
      <c r="CA5" s="69">
        <f t="shared" si="23"/>
        <v>0.18001236979270496</v>
      </c>
      <c r="CB5" s="69">
        <f t="shared" si="24"/>
        <v>0.56594882193286311</v>
      </c>
      <c r="CC5" s="69">
        <f t="shared" si="25"/>
        <v>0.56594882193286311</v>
      </c>
      <c r="CD5" s="69">
        <f t="shared" si="26"/>
        <v>1.0675705238781419</v>
      </c>
      <c r="CE5" s="70">
        <f t="shared" si="27"/>
        <v>1.6448536269514715</v>
      </c>
      <c r="CF5" s="69">
        <f t="shared" si="28"/>
        <v>4.569103928621987E-2</v>
      </c>
      <c r="CG5" s="69">
        <f t="shared" si="29"/>
        <v>-2.014667233349313</v>
      </c>
      <c r="CH5" s="71">
        <f t="shared" ref="CH5:CH19" si="43">(0-CG5)/CF5</f>
        <v>44.093267844684895</v>
      </c>
      <c r="CI5" s="72">
        <f t="shared" ref="CI5:CI19" si="44">(-0.6745-CH5)/CG5</f>
        <v>22.220924182233343</v>
      </c>
      <c r="CJ5" s="72">
        <f t="shared" ref="CJ5:CJ19" si="45">(0.6745-CG5)/CF5</f>
        <v>58.855462150985673</v>
      </c>
      <c r="CK5" s="71">
        <f t="shared" ref="CK5:CK19" si="46">(CJ5-CI5)/2</f>
        <v>18.317268984376163</v>
      </c>
      <c r="CL5" s="73">
        <f t="shared" ref="CL5:CL19" si="47">CK5/CH5</f>
        <v>0.41542099009076211</v>
      </c>
      <c r="CM5" s="95">
        <v>826</v>
      </c>
      <c r="CN5" s="95">
        <v>803.66666666666663</v>
      </c>
      <c r="CO5" s="34">
        <v>20</v>
      </c>
      <c r="CP5" s="34" t="s">
        <v>43</v>
      </c>
      <c r="CQ5" s="34">
        <v>21</v>
      </c>
      <c r="CR5" s="74" t="s">
        <v>43</v>
      </c>
      <c r="CS5" s="34">
        <v>36</v>
      </c>
      <c r="CT5" s="74" t="s">
        <v>43</v>
      </c>
    </row>
    <row r="6" spans="1:98" s="58" customFormat="1" ht="20" customHeight="1">
      <c r="A6" s="58">
        <v>1</v>
      </c>
      <c r="B6" s="58">
        <v>3</v>
      </c>
      <c r="C6" s="58" t="s">
        <v>4</v>
      </c>
      <c r="D6" s="66">
        <v>19</v>
      </c>
      <c r="E6" s="67">
        <v>0</v>
      </c>
      <c r="F6" s="67">
        <v>3</v>
      </c>
      <c r="G6" s="67">
        <v>4</v>
      </c>
      <c r="H6" s="67">
        <v>6</v>
      </c>
      <c r="I6" s="67">
        <v>7</v>
      </c>
      <c r="J6" s="67">
        <v>7</v>
      </c>
      <c r="K6" s="68">
        <v>7</v>
      </c>
      <c r="L6" s="69">
        <f t="shared" si="30"/>
        <v>0</v>
      </c>
      <c r="M6" s="69">
        <f t="shared" si="0"/>
        <v>0.42857142857142855</v>
      </c>
      <c r="N6" s="69">
        <f t="shared" si="0"/>
        <v>0.5714285714285714</v>
      </c>
      <c r="O6" s="69">
        <f t="shared" si="0"/>
        <v>0.8571428571428571</v>
      </c>
      <c r="P6" s="69">
        <f t="shared" si="0"/>
        <v>1</v>
      </c>
      <c r="Q6" s="69">
        <f t="shared" si="0"/>
        <v>1</v>
      </c>
      <c r="R6" s="70">
        <f t="shared" si="0"/>
        <v>1</v>
      </c>
      <c r="S6" s="69">
        <f t="shared" si="1"/>
        <v>-1.6448536269514726</v>
      </c>
      <c r="T6" s="69">
        <f t="shared" si="2"/>
        <v>-0.18001236979270516</v>
      </c>
      <c r="U6" s="69">
        <f t="shared" si="3"/>
        <v>0.18001236979270496</v>
      </c>
      <c r="V6" s="69">
        <f t="shared" si="4"/>
        <v>1.0675705238781419</v>
      </c>
      <c r="W6" s="69">
        <f t="shared" si="5"/>
        <v>1.6448536269514715</v>
      </c>
      <c r="X6" s="69">
        <f t="shared" si="6"/>
        <v>1.6448536269514715</v>
      </c>
      <c r="Y6" s="70">
        <f t="shared" si="7"/>
        <v>1.6448536269514715</v>
      </c>
      <c r="Z6" s="69">
        <f t="shared" si="8"/>
        <v>5.351319647269983E-2</v>
      </c>
      <c r="AA6" s="69">
        <f t="shared" si="9"/>
        <v>-2.0531915696662653</v>
      </c>
      <c r="AB6" s="71">
        <f t="shared" si="31"/>
        <v>38.367948562252614</v>
      </c>
      <c r="AC6" s="72">
        <f t="shared" si="32"/>
        <v>19.01549233839819</v>
      </c>
      <c r="AD6" s="72">
        <f t="shared" si="33"/>
        <v>50.972316166122091</v>
      </c>
      <c r="AE6" s="71">
        <f t="shared" si="34"/>
        <v>15.978411913861951</v>
      </c>
      <c r="AF6" s="73">
        <f t="shared" si="35"/>
        <v>0.41645207816979635</v>
      </c>
      <c r="AG6" s="95">
        <v>721</v>
      </c>
      <c r="AH6" s="67">
        <v>1</v>
      </c>
      <c r="AI6" s="67">
        <v>1</v>
      </c>
      <c r="AJ6" s="67">
        <v>3</v>
      </c>
      <c r="AK6" s="67">
        <v>4</v>
      </c>
      <c r="AL6" s="67">
        <v>5</v>
      </c>
      <c r="AM6" s="67">
        <v>6</v>
      </c>
      <c r="AN6" s="68">
        <v>7</v>
      </c>
      <c r="AO6" s="69">
        <f t="shared" si="36"/>
        <v>0.14285714285714285</v>
      </c>
      <c r="AP6" s="69">
        <f t="shared" si="10"/>
        <v>0.14285714285714285</v>
      </c>
      <c r="AQ6" s="69">
        <f t="shared" si="10"/>
        <v>0.42857142857142855</v>
      </c>
      <c r="AR6" s="69">
        <f t="shared" si="10"/>
        <v>0.5714285714285714</v>
      </c>
      <c r="AS6" s="69">
        <f t="shared" si="10"/>
        <v>0.7142857142857143</v>
      </c>
      <c r="AT6" s="69">
        <f t="shared" si="10"/>
        <v>0.8571428571428571</v>
      </c>
      <c r="AU6" s="70">
        <f t="shared" si="10"/>
        <v>1</v>
      </c>
      <c r="AV6" s="69">
        <f t="shared" si="11"/>
        <v>-1.0675705238781419</v>
      </c>
      <c r="AW6" s="69">
        <f t="shared" si="12"/>
        <v>-1.0675705238781419</v>
      </c>
      <c r="AX6" s="69">
        <f t="shared" si="13"/>
        <v>-0.18001236979270516</v>
      </c>
      <c r="AY6" s="69">
        <f t="shared" si="14"/>
        <v>0.18001236979270496</v>
      </c>
      <c r="AZ6" s="69">
        <f t="shared" si="15"/>
        <v>0.56594882193286311</v>
      </c>
      <c r="BA6" s="69">
        <f t="shared" si="16"/>
        <v>1.0675705238781419</v>
      </c>
      <c r="BB6" s="70">
        <f t="shared" si="17"/>
        <v>1.6448536269514715</v>
      </c>
      <c r="BC6" s="69">
        <f t="shared" si="18"/>
        <v>4.6976841927596338E-2</v>
      </c>
      <c r="BD6" s="69">
        <f t="shared" si="19"/>
        <v>-2.1855232499503607</v>
      </c>
      <c r="BE6" s="71">
        <f t="shared" si="37"/>
        <v>46.523417928323632</v>
      </c>
      <c r="BF6" s="72">
        <f t="shared" si="38"/>
        <v>21.595706167571372</v>
      </c>
      <c r="BG6" s="72">
        <f t="shared" si="39"/>
        <v>60.881556371081913</v>
      </c>
      <c r="BH6" s="71">
        <f t="shared" si="40"/>
        <v>19.642925101755271</v>
      </c>
      <c r="BI6" s="73">
        <f t="shared" si="41"/>
        <v>0.4222158641056461</v>
      </c>
      <c r="BJ6" s="95">
        <v>994.81571428571419</v>
      </c>
      <c r="BK6" s="67">
        <v>1</v>
      </c>
      <c r="BL6" s="67">
        <v>2</v>
      </c>
      <c r="BM6" s="67">
        <v>3</v>
      </c>
      <c r="BN6" s="67">
        <v>5</v>
      </c>
      <c r="BO6" s="67">
        <v>5</v>
      </c>
      <c r="BP6" s="67">
        <v>7</v>
      </c>
      <c r="BQ6" s="68">
        <v>7</v>
      </c>
      <c r="BR6" s="69">
        <f t="shared" si="42"/>
        <v>0.14285714285714285</v>
      </c>
      <c r="BS6" s="69">
        <f t="shared" si="20"/>
        <v>0.2857142857142857</v>
      </c>
      <c r="BT6" s="69">
        <f t="shared" si="20"/>
        <v>0.42857142857142855</v>
      </c>
      <c r="BU6" s="69">
        <f t="shared" si="20"/>
        <v>0.7142857142857143</v>
      </c>
      <c r="BV6" s="69">
        <f t="shared" si="20"/>
        <v>0.7142857142857143</v>
      </c>
      <c r="BW6" s="69">
        <f t="shared" si="20"/>
        <v>1</v>
      </c>
      <c r="BX6" s="70">
        <f t="shared" si="20"/>
        <v>1</v>
      </c>
      <c r="BY6" s="69">
        <f t="shared" si="21"/>
        <v>-1.0675705238781419</v>
      </c>
      <c r="BZ6" s="69">
        <f t="shared" si="22"/>
        <v>-0.56594882193286311</v>
      </c>
      <c r="CA6" s="69">
        <f t="shared" si="23"/>
        <v>-0.18001236979270516</v>
      </c>
      <c r="CB6" s="69">
        <f t="shared" si="24"/>
        <v>0.56594882193286311</v>
      </c>
      <c r="CC6" s="69">
        <f t="shared" si="25"/>
        <v>0.56594882193286311</v>
      </c>
      <c r="CD6" s="69">
        <f t="shared" si="26"/>
        <v>1.6448536269514715</v>
      </c>
      <c r="CE6" s="70">
        <f t="shared" si="27"/>
        <v>1.6448536269514715</v>
      </c>
      <c r="CF6" s="69">
        <f t="shared" si="28"/>
        <v>4.7517280507082427E-2</v>
      </c>
      <c r="CG6" s="69">
        <f t="shared" si="29"/>
        <v>-2.0032821421876985</v>
      </c>
      <c r="CH6" s="71">
        <f t="shared" si="43"/>
        <v>42.159023429152484</v>
      </c>
      <c r="CI6" s="72">
        <f t="shared" si="44"/>
        <v>21.381672869292306</v>
      </c>
      <c r="CJ6" s="72">
        <f t="shared" si="45"/>
        <v>56.353859345729532</v>
      </c>
      <c r="CK6" s="71">
        <f t="shared" si="46"/>
        <v>17.486093238218615</v>
      </c>
      <c r="CL6" s="73">
        <f t="shared" si="47"/>
        <v>0.41476513960537287</v>
      </c>
      <c r="CM6" s="95">
        <v>864.0200000000001</v>
      </c>
      <c r="CN6" s="95">
        <v>859.9452380952381</v>
      </c>
      <c r="CO6" s="34">
        <v>21</v>
      </c>
      <c r="CP6" s="34" t="s">
        <v>44</v>
      </c>
      <c r="CQ6" s="34">
        <v>21</v>
      </c>
      <c r="CR6" s="74" t="s">
        <v>43</v>
      </c>
      <c r="CS6" s="34">
        <v>48</v>
      </c>
      <c r="CT6" s="74" t="s">
        <v>44</v>
      </c>
    </row>
    <row r="7" spans="1:98" s="58" customFormat="1" ht="20" customHeight="1">
      <c r="A7" s="58">
        <v>1</v>
      </c>
      <c r="B7" s="58">
        <v>4</v>
      </c>
      <c r="C7" s="58" t="s">
        <v>4</v>
      </c>
      <c r="D7" s="66">
        <v>19</v>
      </c>
      <c r="E7" s="67">
        <v>0</v>
      </c>
      <c r="F7" s="67">
        <v>2</v>
      </c>
      <c r="G7" s="67">
        <v>6</v>
      </c>
      <c r="H7" s="67">
        <v>6</v>
      </c>
      <c r="I7" s="67">
        <v>6</v>
      </c>
      <c r="J7" s="67">
        <v>7</v>
      </c>
      <c r="K7" s="68">
        <v>7</v>
      </c>
      <c r="L7" s="69">
        <f t="shared" si="30"/>
        <v>0</v>
      </c>
      <c r="M7" s="69">
        <f t="shared" si="0"/>
        <v>0.2857142857142857</v>
      </c>
      <c r="N7" s="69">
        <f t="shared" si="0"/>
        <v>0.8571428571428571</v>
      </c>
      <c r="O7" s="69">
        <f t="shared" si="0"/>
        <v>0.8571428571428571</v>
      </c>
      <c r="P7" s="69">
        <f t="shared" si="0"/>
        <v>0.8571428571428571</v>
      </c>
      <c r="Q7" s="69">
        <f t="shared" si="0"/>
        <v>1</v>
      </c>
      <c r="R7" s="70">
        <f t="shared" si="0"/>
        <v>1</v>
      </c>
      <c r="S7" s="69">
        <f t="shared" si="1"/>
        <v>-1.6448536269514726</v>
      </c>
      <c r="T7" s="69">
        <f t="shared" si="2"/>
        <v>-0.56594882193286311</v>
      </c>
      <c r="U7" s="69">
        <f t="shared" si="3"/>
        <v>1.0675705238781419</v>
      </c>
      <c r="V7" s="69">
        <f t="shared" si="4"/>
        <v>1.0675705238781419</v>
      </c>
      <c r="W7" s="69">
        <f t="shared" si="5"/>
        <v>1.0675705238781419</v>
      </c>
      <c r="X7" s="69">
        <f t="shared" si="6"/>
        <v>1.6448536269514715</v>
      </c>
      <c r="Y7" s="70">
        <f t="shared" si="7"/>
        <v>1.6448536269514715</v>
      </c>
      <c r="Z7" s="69">
        <f t="shared" si="8"/>
        <v>5.1038309498133934E-2</v>
      </c>
      <c r="AA7" s="69">
        <f t="shared" si="9"/>
        <v>-1.9402559925276921</v>
      </c>
      <c r="AB7" s="71">
        <f t="shared" si="31"/>
        <v>38.01567903808867</v>
      </c>
      <c r="AC7" s="72">
        <f t="shared" si="32"/>
        <v>19.940759975535276</v>
      </c>
      <c r="AD7" s="72">
        <f t="shared" si="33"/>
        <v>51.231242144164142</v>
      </c>
      <c r="AE7" s="71">
        <f t="shared" si="34"/>
        <v>15.645241084314433</v>
      </c>
      <c r="AF7" s="73">
        <f t="shared" si="35"/>
        <v>0.41154706374280864</v>
      </c>
      <c r="AG7" s="95">
        <v>554.50857142857137</v>
      </c>
      <c r="AH7" s="67">
        <v>0</v>
      </c>
      <c r="AI7" s="67">
        <v>0</v>
      </c>
      <c r="AJ7" s="67">
        <v>2</v>
      </c>
      <c r="AK7" s="67">
        <v>3</v>
      </c>
      <c r="AL7" s="67">
        <v>3</v>
      </c>
      <c r="AM7" s="67">
        <v>6</v>
      </c>
      <c r="AN7" s="68">
        <v>6</v>
      </c>
      <c r="AO7" s="69">
        <f t="shared" si="36"/>
        <v>0</v>
      </c>
      <c r="AP7" s="69">
        <f t="shared" si="10"/>
        <v>0</v>
      </c>
      <c r="AQ7" s="69">
        <f t="shared" si="10"/>
        <v>0.2857142857142857</v>
      </c>
      <c r="AR7" s="69">
        <f t="shared" si="10"/>
        <v>0.42857142857142855</v>
      </c>
      <c r="AS7" s="69">
        <f t="shared" si="10"/>
        <v>0.42857142857142855</v>
      </c>
      <c r="AT7" s="69">
        <f t="shared" si="10"/>
        <v>0.8571428571428571</v>
      </c>
      <c r="AU7" s="70">
        <f t="shared" si="10"/>
        <v>0.8571428571428571</v>
      </c>
      <c r="AV7" s="69">
        <f t="shared" si="11"/>
        <v>-1.6448536269514726</v>
      </c>
      <c r="AW7" s="69">
        <f t="shared" si="12"/>
        <v>-1.6448536269514726</v>
      </c>
      <c r="AX7" s="69">
        <f t="shared" si="13"/>
        <v>-0.56594882193286311</v>
      </c>
      <c r="AY7" s="69">
        <f t="shared" si="14"/>
        <v>-0.18001236979270516</v>
      </c>
      <c r="AZ7" s="69">
        <f t="shared" si="15"/>
        <v>-0.18001236979270516</v>
      </c>
      <c r="BA7" s="69">
        <f t="shared" si="16"/>
        <v>1.0675705238781419</v>
      </c>
      <c r="BB7" s="70">
        <f t="shared" si="17"/>
        <v>1.0675705238781419</v>
      </c>
      <c r="BC7" s="69">
        <f t="shared" si="18"/>
        <v>4.9814490022457969E-2</v>
      </c>
      <c r="BD7" s="69">
        <f t="shared" si="19"/>
        <v>-2.7879444679321752</v>
      </c>
      <c r="BE7" s="71">
        <f t="shared" si="37"/>
        <v>55.966536376770705</v>
      </c>
      <c r="BF7" s="72">
        <f t="shared" si="38"/>
        <v>20.316414845515734</v>
      </c>
      <c r="BG7" s="72">
        <f t="shared" si="39"/>
        <v>69.50677335793651</v>
      </c>
      <c r="BH7" s="71">
        <f t="shared" si="40"/>
        <v>24.595179256210386</v>
      </c>
      <c r="BI7" s="73">
        <f t="shared" si="41"/>
        <v>0.43946223669504736</v>
      </c>
      <c r="BJ7" s="95">
        <v>999.81714285714281</v>
      </c>
      <c r="BK7" s="67">
        <v>1</v>
      </c>
      <c r="BL7" s="67">
        <v>1</v>
      </c>
      <c r="BM7" s="67">
        <v>5</v>
      </c>
      <c r="BN7" s="67">
        <v>5</v>
      </c>
      <c r="BO7" s="67">
        <v>7</v>
      </c>
      <c r="BP7" s="67">
        <v>7</v>
      </c>
      <c r="BQ7" s="68">
        <v>7</v>
      </c>
      <c r="BR7" s="69">
        <f t="shared" si="42"/>
        <v>0.14285714285714285</v>
      </c>
      <c r="BS7" s="69">
        <f t="shared" si="20"/>
        <v>0.14285714285714285</v>
      </c>
      <c r="BT7" s="69">
        <f t="shared" si="20"/>
        <v>0.7142857142857143</v>
      </c>
      <c r="BU7" s="69">
        <f t="shared" si="20"/>
        <v>0.7142857142857143</v>
      </c>
      <c r="BV7" s="69">
        <f t="shared" si="20"/>
        <v>1</v>
      </c>
      <c r="BW7" s="69">
        <f t="shared" si="20"/>
        <v>1</v>
      </c>
      <c r="BX7" s="70">
        <f t="shared" si="20"/>
        <v>1</v>
      </c>
      <c r="BY7" s="69">
        <f t="shared" si="21"/>
        <v>-1.0675705238781419</v>
      </c>
      <c r="BZ7" s="69">
        <f t="shared" si="22"/>
        <v>-1.0675705238781419</v>
      </c>
      <c r="CA7" s="69">
        <f t="shared" si="23"/>
        <v>0.56594882193286311</v>
      </c>
      <c r="CB7" s="69">
        <f t="shared" si="24"/>
        <v>0.56594882193286311</v>
      </c>
      <c r="CC7" s="69">
        <f t="shared" si="25"/>
        <v>1.6448536269514715</v>
      </c>
      <c r="CD7" s="69">
        <f t="shared" si="26"/>
        <v>1.6448536269514715</v>
      </c>
      <c r="CE7" s="70">
        <f t="shared" si="27"/>
        <v>1.6448536269514715</v>
      </c>
      <c r="CF7" s="69">
        <f t="shared" si="28"/>
        <v>5.2289376997023844E-2</v>
      </c>
      <c r="CG7" s="69">
        <f t="shared" si="29"/>
        <v>-2.0528520674277839</v>
      </c>
      <c r="CH7" s="71">
        <f t="shared" si="43"/>
        <v>39.25944781374286</v>
      </c>
      <c r="CI7" s="72">
        <f t="shared" si="44"/>
        <v>19.452910634607953</v>
      </c>
      <c r="CJ7" s="72">
        <f t="shared" si="45"/>
        <v>52.158817413009466</v>
      </c>
      <c r="CK7" s="71">
        <f t="shared" si="46"/>
        <v>16.352953389200756</v>
      </c>
      <c r="CL7" s="73">
        <f t="shared" si="47"/>
        <v>0.41653549145121616</v>
      </c>
      <c r="CM7" s="95">
        <v>531.75571428571425</v>
      </c>
      <c r="CN7" s="95">
        <v>695.36047619047622</v>
      </c>
      <c r="CO7" s="34">
        <v>19</v>
      </c>
      <c r="CP7" s="34" t="s">
        <v>43</v>
      </c>
      <c r="CQ7" s="34">
        <v>21</v>
      </c>
      <c r="CR7" s="74" t="s">
        <v>43</v>
      </c>
      <c r="CS7" s="34">
        <v>48</v>
      </c>
      <c r="CT7" s="74" t="s">
        <v>44</v>
      </c>
    </row>
    <row r="8" spans="1:98" s="58" customFormat="1" ht="20" customHeight="1">
      <c r="A8" s="58">
        <v>1</v>
      </c>
      <c r="B8" s="58">
        <v>5</v>
      </c>
      <c r="C8" s="58" t="s">
        <v>4</v>
      </c>
      <c r="D8" s="66">
        <v>19</v>
      </c>
      <c r="E8" s="67">
        <v>1</v>
      </c>
      <c r="F8" s="67">
        <v>3</v>
      </c>
      <c r="G8" s="67">
        <v>5</v>
      </c>
      <c r="H8" s="67">
        <v>6</v>
      </c>
      <c r="I8" s="67">
        <v>7</v>
      </c>
      <c r="J8" s="67">
        <v>7</v>
      </c>
      <c r="K8" s="68">
        <v>7</v>
      </c>
      <c r="L8" s="69">
        <f t="shared" si="30"/>
        <v>0.14285714285714285</v>
      </c>
      <c r="M8" s="69">
        <f t="shared" si="0"/>
        <v>0.42857142857142855</v>
      </c>
      <c r="N8" s="69">
        <f t="shared" si="0"/>
        <v>0.7142857142857143</v>
      </c>
      <c r="O8" s="69">
        <f t="shared" si="0"/>
        <v>0.8571428571428571</v>
      </c>
      <c r="P8" s="69">
        <f t="shared" si="0"/>
        <v>1</v>
      </c>
      <c r="Q8" s="69">
        <f t="shared" si="0"/>
        <v>1</v>
      </c>
      <c r="R8" s="70">
        <f t="shared" si="0"/>
        <v>1</v>
      </c>
      <c r="S8" s="69">
        <f t="shared" si="1"/>
        <v>-1.0675705238781419</v>
      </c>
      <c r="T8" s="69">
        <f t="shared" si="2"/>
        <v>-0.18001236979270516</v>
      </c>
      <c r="U8" s="69">
        <f t="shared" si="3"/>
        <v>0.56594882193286311</v>
      </c>
      <c r="V8" s="69">
        <f t="shared" si="4"/>
        <v>1.0675705238781419</v>
      </c>
      <c r="W8" s="69">
        <f t="shared" si="5"/>
        <v>1.6448536269514715</v>
      </c>
      <c r="X8" s="69">
        <f t="shared" si="6"/>
        <v>1.6448536269514715</v>
      </c>
      <c r="Y8" s="70">
        <f t="shared" si="7"/>
        <v>1.6448536269514715</v>
      </c>
      <c r="Z8" s="69">
        <f t="shared" si="8"/>
        <v>4.5949675896413578E-2</v>
      </c>
      <c r="AA8" s="69">
        <f t="shared" si="9"/>
        <v>-1.5374127472500256</v>
      </c>
      <c r="AB8" s="71">
        <f t="shared" si="31"/>
        <v>33.4586200502455</v>
      </c>
      <c r="AC8" s="72">
        <f t="shared" si="32"/>
        <v>22.201663223685056</v>
      </c>
      <c r="AD8" s="72">
        <f t="shared" si="33"/>
        <v>48.137722499641569</v>
      </c>
      <c r="AE8" s="71">
        <f t="shared" si="34"/>
        <v>12.968029637978256</v>
      </c>
      <c r="AF8" s="73">
        <f t="shared" si="35"/>
        <v>0.38758411490085065</v>
      </c>
      <c r="AG8" s="95">
        <v>490.47142857142853</v>
      </c>
      <c r="AH8" s="67">
        <v>0</v>
      </c>
      <c r="AI8" s="67">
        <v>0</v>
      </c>
      <c r="AJ8" s="67">
        <v>1</v>
      </c>
      <c r="AK8" s="67">
        <v>3</v>
      </c>
      <c r="AL8" s="67">
        <v>5</v>
      </c>
      <c r="AM8" s="67">
        <v>5</v>
      </c>
      <c r="AN8" s="68">
        <v>5</v>
      </c>
      <c r="AO8" s="69">
        <f t="shared" si="36"/>
        <v>0</v>
      </c>
      <c r="AP8" s="69">
        <f t="shared" si="10"/>
        <v>0</v>
      </c>
      <c r="AQ8" s="69">
        <f t="shared" si="10"/>
        <v>0.14285714285714285</v>
      </c>
      <c r="AR8" s="69">
        <f t="shared" si="10"/>
        <v>0.42857142857142855</v>
      </c>
      <c r="AS8" s="69">
        <f t="shared" si="10"/>
        <v>0.7142857142857143</v>
      </c>
      <c r="AT8" s="69">
        <f t="shared" si="10"/>
        <v>0.7142857142857143</v>
      </c>
      <c r="AU8" s="70">
        <f t="shared" si="10"/>
        <v>0.7142857142857143</v>
      </c>
      <c r="AV8" s="69">
        <f t="shared" si="11"/>
        <v>-1.6448536269514726</v>
      </c>
      <c r="AW8" s="69">
        <f t="shared" si="12"/>
        <v>-1.6448536269514726</v>
      </c>
      <c r="AX8" s="69">
        <f t="shared" si="13"/>
        <v>-1.0675705238781419</v>
      </c>
      <c r="AY8" s="69">
        <f t="shared" si="14"/>
        <v>-0.18001236979270516</v>
      </c>
      <c r="AZ8" s="69">
        <f t="shared" si="15"/>
        <v>0.56594882193286311</v>
      </c>
      <c r="BA8" s="69">
        <f t="shared" si="16"/>
        <v>0.56594882193286311</v>
      </c>
      <c r="BB8" s="70">
        <f t="shared" si="17"/>
        <v>0.56594882193286311</v>
      </c>
      <c r="BC8" s="69">
        <f t="shared" si="18"/>
        <v>4.5312612822259575E-2</v>
      </c>
      <c r="BD8" s="69">
        <f t="shared" si="19"/>
        <v>-2.6712654527951507</v>
      </c>
      <c r="BE8" s="71">
        <f t="shared" si="37"/>
        <v>58.95191838248855</v>
      </c>
      <c r="BF8" s="72">
        <f t="shared" si="38"/>
        <v>22.321412617415778</v>
      </c>
      <c r="BG8" s="72">
        <f t="shared" si="39"/>
        <v>73.837398560949055</v>
      </c>
      <c r="BH8" s="71">
        <f t="shared" si="40"/>
        <v>25.75799297176664</v>
      </c>
      <c r="BI8" s="73">
        <f t="shared" si="41"/>
        <v>0.43693222677920446</v>
      </c>
      <c r="BJ8" s="95">
        <v>932.12285714285724</v>
      </c>
      <c r="BK8" s="67">
        <v>0</v>
      </c>
      <c r="BL8" s="67">
        <v>1</v>
      </c>
      <c r="BM8" s="67">
        <v>2</v>
      </c>
      <c r="BN8" s="67">
        <v>5</v>
      </c>
      <c r="BO8" s="67">
        <v>6</v>
      </c>
      <c r="BP8" s="67">
        <v>7</v>
      </c>
      <c r="BQ8" s="68">
        <v>6</v>
      </c>
      <c r="BR8" s="69">
        <f t="shared" si="42"/>
        <v>0</v>
      </c>
      <c r="BS8" s="69">
        <f t="shared" si="20"/>
        <v>0.14285714285714285</v>
      </c>
      <c r="BT8" s="69">
        <f t="shared" si="20"/>
        <v>0.2857142857142857</v>
      </c>
      <c r="BU8" s="69">
        <f t="shared" si="20"/>
        <v>0.7142857142857143</v>
      </c>
      <c r="BV8" s="69">
        <f t="shared" si="20"/>
        <v>0.8571428571428571</v>
      </c>
      <c r="BW8" s="69">
        <f t="shared" si="20"/>
        <v>1</v>
      </c>
      <c r="BX8" s="70">
        <f t="shared" si="20"/>
        <v>0.8571428571428571</v>
      </c>
      <c r="BY8" s="69">
        <f t="shared" si="21"/>
        <v>-1.6448536269514726</v>
      </c>
      <c r="BZ8" s="69">
        <f t="shared" si="22"/>
        <v>-1.0675705238781419</v>
      </c>
      <c r="CA8" s="69">
        <f t="shared" si="23"/>
        <v>-0.56594882193286311</v>
      </c>
      <c r="CB8" s="69">
        <f t="shared" si="24"/>
        <v>0.56594882193286311</v>
      </c>
      <c r="CC8" s="69">
        <f t="shared" si="25"/>
        <v>1.0675705238781419</v>
      </c>
      <c r="CD8" s="69">
        <f t="shared" si="26"/>
        <v>1.6448536269514715</v>
      </c>
      <c r="CE8" s="70">
        <f t="shared" si="27"/>
        <v>1.0675705238781419</v>
      </c>
      <c r="CF8" s="69">
        <f t="shared" si="28"/>
        <v>5.4270143214139553E-2</v>
      </c>
      <c r="CG8" s="69">
        <f t="shared" si="29"/>
        <v>-2.5609970858672435</v>
      </c>
      <c r="CH8" s="71">
        <f t="shared" si="43"/>
        <v>47.189797818701919</v>
      </c>
      <c r="CI8" s="72">
        <f t="shared" si="44"/>
        <v>18.689711941821045</v>
      </c>
      <c r="CJ8" s="72">
        <f t="shared" si="45"/>
        <v>59.618362772705318</v>
      </c>
      <c r="CK8" s="71">
        <f t="shared" si="46"/>
        <v>20.464325415442136</v>
      </c>
      <c r="CL8" s="73">
        <f t="shared" si="47"/>
        <v>0.43365995112044881</v>
      </c>
      <c r="CM8" s="95">
        <v>596.99857142857138</v>
      </c>
      <c r="CN8" s="95">
        <v>673.19761904761901</v>
      </c>
      <c r="CO8" s="34">
        <v>23</v>
      </c>
      <c r="CP8" s="34" t="s">
        <v>44</v>
      </c>
      <c r="CQ8" s="34">
        <v>25</v>
      </c>
      <c r="CR8" s="74" t="s">
        <v>44</v>
      </c>
      <c r="CS8" s="34">
        <v>46</v>
      </c>
      <c r="CT8" s="74" t="s">
        <v>44</v>
      </c>
    </row>
    <row r="9" spans="1:98" s="58" customFormat="1" ht="20" customHeight="1">
      <c r="A9" s="58">
        <v>2</v>
      </c>
      <c r="B9" s="58">
        <v>6</v>
      </c>
      <c r="C9" s="58" t="s">
        <v>5</v>
      </c>
      <c r="D9" s="66">
        <v>19</v>
      </c>
      <c r="E9" s="67">
        <v>1</v>
      </c>
      <c r="F9" s="67">
        <v>3</v>
      </c>
      <c r="G9" s="67">
        <v>5</v>
      </c>
      <c r="H9" s="67">
        <v>6</v>
      </c>
      <c r="I9" s="67">
        <v>6</v>
      </c>
      <c r="J9" s="67">
        <v>7</v>
      </c>
      <c r="K9" s="68">
        <v>7</v>
      </c>
      <c r="L9" s="69">
        <f t="shared" si="30"/>
        <v>0.14285714285714285</v>
      </c>
      <c r="M9" s="69">
        <f t="shared" si="0"/>
        <v>0.42857142857142855</v>
      </c>
      <c r="N9" s="69">
        <f t="shared" si="0"/>
        <v>0.7142857142857143</v>
      </c>
      <c r="O9" s="69">
        <f t="shared" si="0"/>
        <v>0.8571428571428571</v>
      </c>
      <c r="P9" s="69">
        <f t="shared" si="0"/>
        <v>0.8571428571428571</v>
      </c>
      <c r="Q9" s="69">
        <f t="shared" si="0"/>
        <v>1</v>
      </c>
      <c r="R9" s="70">
        <f t="shared" si="0"/>
        <v>1</v>
      </c>
      <c r="S9" s="69">
        <f t="shared" si="1"/>
        <v>-1.0675705238781419</v>
      </c>
      <c r="T9" s="69">
        <f t="shared" si="2"/>
        <v>-0.18001236979270516</v>
      </c>
      <c r="U9" s="69">
        <f t="shared" si="3"/>
        <v>0.56594882193286311</v>
      </c>
      <c r="V9" s="69">
        <f t="shared" si="4"/>
        <v>1.0675705238781419</v>
      </c>
      <c r="W9" s="69">
        <f t="shared" si="5"/>
        <v>1.0675705238781419</v>
      </c>
      <c r="X9" s="69">
        <f t="shared" si="6"/>
        <v>1.6448536269514715</v>
      </c>
      <c r="Y9" s="70">
        <f t="shared" si="7"/>
        <v>1.6448536269514715</v>
      </c>
      <c r="Z9" s="69">
        <f t="shared" si="8"/>
        <v>4.3887950528294549E-2</v>
      </c>
      <c r="AA9" s="69">
        <f t="shared" si="9"/>
        <v>-1.5167954935688355</v>
      </c>
      <c r="AB9" s="71">
        <f t="shared" si="31"/>
        <v>34.560636240941754</v>
      </c>
      <c r="AC9" s="72">
        <f t="shared" si="32"/>
        <v>23.229984787229135</v>
      </c>
      <c r="AD9" s="72">
        <f t="shared" si="33"/>
        <v>49.929319259419685</v>
      </c>
      <c r="AE9" s="71">
        <f t="shared" si="34"/>
        <v>13.349667236095275</v>
      </c>
      <c r="AF9" s="73">
        <f t="shared" si="35"/>
        <v>0.38626798254022843</v>
      </c>
      <c r="AG9" s="95">
        <v>674</v>
      </c>
      <c r="AH9" s="67">
        <v>1</v>
      </c>
      <c r="AI9" s="67">
        <v>0</v>
      </c>
      <c r="AJ9" s="67">
        <v>3</v>
      </c>
      <c r="AK9" s="67">
        <v>2</v>
      </c>
      <c r="AL9" s="67">
        <v>5</v>
      </c>
      <c r="AM9" s="67">
        <v>6</v>
      </c>
      <c r="AN9" s="68">
        <v>7</v>
      </c>
      <c r="AO9" s="69">
        <f t="shared" si="36"/>
        <v>0.14285714285714285</v>
      </c>
      <c r="AP9" s="69">
        <f t="shared" si="10"/>
        <v>0</v>
      </c>
      <c r="AQ9" s="69">
        <f t="shared" si="10"/>
        <v>0.42857142857142855</v>
      </c>
      <c r="AR9" s="69">
        <f t="shared" si="10"/>
        <v>0.2857142857142857</v>
      </c>
      <c r="AS9" s="69">
        <f t="shared" si="10"/>
        <v>0.7142857142857143</v>
      </c>
      <c r="AT9" s="69">
        <f t="shared" si="10"/>
        <v>0.8571428571428571</v>
      </c>
      <c r="AU9" s="70">
        <f t="shared" si="10"/>
        <v>1</v>
      </c>
      <c r="AV9" s="69">
        <f t="shared" si="11"/>
        <v>-1.0675705238781419</v>
      </c>
      <c r="AW9" s="69">
        <f t="shared" si="12"/>
        <v>-1.6448536269514726</v>
      </c>
      <c r="AX9" s="69">
        <f t="shared" si="13"/>
        <v>-0.18001236979270516</v>
      </c>
      <c r="AY9" s="69">
        <f t="shared" si="14"/>
        <v>-0.56594882193286311</v>
      </c>
      <c r="AZ9" s="69">
        <f t="shared" si="15"/>
        <v>0.56594882193286311</v>
      </c>
      <c r="BA9" s="69">
        <f t="shared" si="16"/>
        <v>1.0675705238781419</v>
      </c>
      <c r="BB9" s="70">
        <f t="shared" si="17"/>
        <v>1.6448536269514715</v>
      </c>
      <c r="BC9" s="69">
        <f t="shared" si="18"/>
        <v>5.1100292663834423E-2</v>
      </c>
      <c r="BD9" s="69">
        <f t="shared" si="19"/>
        <v>-2.5807306860192507</v>
      </c>
      <c r="BE9" s="71">
        <f t="shared" si="37"/>
        <v>50.503246683863509</v>
      </c>
      <c r="BF9" s="72">
        <f t="shared" si="38"/>
        <v>19.830719633440186</v>
      </c>
      <c r="BG9" s="72">
        <f t="shared" si="39"/>
        <v>63.702779697054424</v>
      </c>
      <c r="BH9" s="71">
        <f t="shared" si="40"/>
        <v>21.936030031807121</v>
      </c>
      <c r="BI9" s="73">
        <f t="shared" si="41"/>
        <v>0.43434890768747325</v>
      </c>
      <c r="BJ9" s="95">
        <v>703</v>
      </c>
      <c r="BK9" s="67">
        <v>1</v>
      </c>
      <c r="BL9" s="67">
        <v>1</v>
      </c>
      <c r="BM9" s="67">
        <v>2</v>
      </c>
      <c r="BN9" s="67">
        <v>4</v>
      </c>
      <c r="BO9" s="67">
        <v>6</v>
      </c>
      <c r="BP9" s="67">
        <v>7</v>
      </c>
      <c r="BQ9" s="68">
        <v>7</v>
      </c>
      <c r="BR9" s="69">
        <f t="shared" si="42"/>
        <v>0.14285714285714285</v>
      </c>
      <c r="BS9" s="69">
        <f t="shared" si="20"/>
        <v>0.14285714285714285</v>
      </c>
      <c r="BT9" s="69">
        <f t="shared" si="20"/>
        <v>0.2857142857142857</v>
      </c>
      <c r="BU9" s="69">
        <f t="shared" si="20"/>
        <v>0.5714285714285714</v>
      </c>
      <c r="BV9" s="69">
        <f t="shared" si="20"/>
        <v>0.8571428571428571</v>
      </c>
      <c r="BW9" s="69">
        <f t="shared" si="20"/>
        <v>1</v>
      </c>
      <c r="BX9" s="70">
        <f t="shared" si="20"/>
        <v>1</v>
      </c>
      <c r="BY9" s="69">
        <f t="shared" si="21"/>
        <v>-1.0675705238781419</v>
      </c>
      <c r="BZ9" s="69">
        <f t="shared" si="22"/>
        <v>-1.0675705238781419</v>
      </c>
      <c r="CA9" s="69">
        <f t="shared" si="23"/>
        <v>-0.56594882193286311</v>
      </c>
      <c r="CB9" s="69">
        <f t="shared" si="24"/>
        <v>0.18001236979270496</v>
      </c>
      <c r="CC9" s="69">
        <f t="shared" si="25"/>
        <v>1.0675705238781419</v>
      </c>
      <c r="CD9" s="69">
        <f t="shared" si="26"/>
        <v>1.6448536269514715</v>
      </c>
      <c r="CE9" s="70">
        <f t="shared" si="27"/>
        <v>1.6448536269514715</v>
      </c>
      <c r="CF9" s="69">
        <f t="shared" si="28"/>
        <v>5.4270143214139532E-2</v>
      </c>
      <c r="CG9" s="69">
        <f t="shared" si="29"/>
        <v>-2.4511928352948846</v>
      </c>
      <c r="CH9" s="71">
        <f t="shared" si="43"/>
        <v>45.166507588213832</v>
      </c>
      <c r="CI9" s="72">
        <f t="shared" si="44"/>
        <v>18.701510108933981</v>
      </c>
      <c r="CJ9" s="72">
        <f t="shared" si="45"/>
        <v>57.595072542217231</v>
      </c>
      <c r="CK9" s="71">
        <f t="shared" si="46"/>
        <v>19.446781216641625</v>
      </c>
      <c r="CL9" s="73">
        <f t="shared" si="47"/>
        <v>0.43055755813443164</v>
      </c>
      <c r="CM9" s="95">
        <v>736</v>
      </c>
      <c r="CN9" s="95">
        <v>704.33333333333337</v>
      </c>
      <c r="CO9" s="34">
        <v>20</v>
      </c>
      <c r="CP9" s="34" t="s">
        <v>43</v>
      </c>
      <c r="CQ9" s="34">
        <v>26</v>
      </c>
      <c r="CR9" s="74" t="s">
        <v>44</v>
      </c>
      <c r="CS9" s="34">
        <v>29</v>
      </c>
      <c r="CT9" s="74" t="s">
        <v>43</v>
      </c>
    </row>
    <row r="10" spans="1:98" s="58" customFormat="1" ht="20" customHeight="1">
      <c r="A10" s="58">
        <v>2</v>
      </c>
      <c r="B10" s="58">
        <v>7</v>
      </c>
      <c r="C10" s="58" t="s">
        <v>4</v>
      </c>
      <c r="D10" s="66">
        <v>20</v>
      </c>
      <c r="E10" s="67">
        <v>0</v>
      </c>
      <c r="F10" s="67">
        <v>0</v>
      </c>
      <c r="G10" s="67">
        <v>1</v>
      </c>
      <c r="H10" s="67">
        <v>2</v>
      </c>
      <c r="I10" s="67">
        <v>4</v>
      </c>
      <c r="J10" s="67">
        <v>6</v>
      </c>
      <c r="K10" s="68">
        <v>6</v>
      </c>
      <c r="L10" s="69">
        <f t="shared" si="30"/>
        <v>0</v>
      </c>
      <c r="M10" s="69">
        <f t="shared" si="0"/>
        <v>0</v>
      </c>
      <c r="N10" s="69">
        <f t="shared" si="0"/>
        <v>0.14285714285714285</v>
      </c>
      <c r="O10" s="69">
        <f t="shared" si="0"/>
        <v>0.2857142857142857</v>
      </c>
      <c r="P10" s="69">
        <f t="shared" si="0"/>
        <v>0.5714285714285714</v>
      </c>
      <c r="Q10" s="69">
        <f t="shared" si="0"/>
        <v>0.8571428571428571</v>
      </c>
      <c r="R10" s="70">
        <f t="shared" si="0"/>
        <v>0.8571428571428571</v>
      </c>
      <c r="S10" s="69">
        <f t="shared" si="1"/>
        <v>-1.6448536269514726</v>
      </c>
      <c r="T10" s="69">
        <f t="shared" si="2"/>
        <v>-1.6448536269514726</v>
      </c>
      <c r="U10" s="69">
        <f t="shared" si="3"/>
        <v>-1.0675705238781419</v>
      </c>
      <c r="V10" s="69">
        <f t="shared" si="4"/>
        <v>-0.56594882193286311</v>
      </c>
      <c r="W10" s="69">
        <f t="shared" si="5"/>
        <v>0.18001236979270496</v>
      </c>
      <c r="X10" s="69">
        <f t="shared" si="6"/>
        <v>1.0675705238781419</v>
      </c>
      <c r="Y10" s="70">
        <f t="shared" si="7"/>
        <v>1.0675705238781419</v>
      </c>
      <c r="Z10" s="69">
        <f t="shared" si="8"/>
        <v>5.2891798742210422E-2</v>
      </c>
      <c r="AA10" s="69">
        <f t="shared" si="9"/>
        <v>-3.017171820276944</v>
      </c>
      <c r="AB10" s="71">
        <f t="shared" si="31"/>
        <v>57.044227877035368</v>
      </c>
      <c r="AC10" s="72">
        <f t="shared" si="32"/>
        <v>19.130076546895964</v>
      </c>
      <c r="AD10" s="72">
        <f t="shared" si="33"/>
        <v>69.796677520267366</v>
      </c>
      <c r="AE10" s="71">
        <f t="shared" si="34"/>
        <v>25.333300486685701</v>
      </c>
      <c r="AF10" s="73">
        <f t="shared" si="35"/>
        <v>0.44409927926966081</v>
      </c>
      <c r="AG10" s="95">
        <v>421.42857142857144</v>
      </c>
      <c r="AH10" s="67">
        <v>1</v>
      </c>
      <c r="AI10" s="67">
        <v>2</v>
      </c>
      <c r="AJ10" s="67">
        <v>3</v>
      </c>
      <c r="AK10" s="67">
        <v>4</v>
      </c>
      <c r="AL10" s="67">
        <v>5</v>
      </c>
      <c r="AM10" s="67">
        <v>6</v>
      </c>
      <c r="AN10" s="68">
        <v>6</v>
      </c>
      <c r="AO10" s="69">
        <f t="shared" si="36"/>
        <v>0.14285714285714285</v>
      </c>
      <c r="AP10" s="69">
        <f t="shared" si="10"/>
        <v>0.2857142857142857</v>
      </c>
      <c r="AQ10" s="69">
        <f t="shared" si="10"/>
        <v>0.42857142857142855</v>
      </c>
      <c r="AR10" s="69">
        <f t="shared" si="10"/>
        <v>0.5714285714285714</v>
      </c>
      <c r="AS10" s="69">
        <f t="shared" si="10"/>
        <v>0.7142857142857143</v>
      </c>
      <c r="AT10" s="69">
        <f t="shared" si="10"/>
        <v>0.8571428571428571</v>
      </c>
      <c r="AU10" s="70">
        <f t="shared" si="10"/>
        <v>0.8571428571428571</v>
      </c>
      <c r="AV10" s="69">
        <f t="shared" si="11"/>
        <v>-1.0675705238781419</v>
      </c>
      <c r="AW10" s="69">
        <f t="shared" si="12"/>
        <v>-0.56594882193286311</v>
      </c>
      <c r="AX10" s="69">
        <f t="shared" si="13"/>
        <v>-0.18001236979270516</v>
      </c>
      <c r="AY10" s="69">
        <f t="shared" si="14"/>
        <v>0.18001236979270496</v>
      </c>
      <c r="AZ10" s="69">
        <f t="shared" si="15"/>
        <v>0.56594882193286311</v>
      </c>
      <c r="BA10" s="69">
        <f t="shared" si="16"/>
        <v>1.0675705238781419</v>
      </c>
      <c r="BB10" s="70">
        <f t="shared" si="17"/>
        <v>1.0675705238781419</v>
      </c>
      <c r="BC10" s="69">
        <f t="shared" si="18"/>
        <v>3.7208653666487249E-2</v>
      </c>
      <c r="BD10" s="69">
        <f t="shared" si="19"/>
        <v>-1.707922608484628</v>
      </c>
      <c r="BE10" s="71">
        <f t="shared" si="37"/>
        <v>45.901220285831094</v>
      </c>
      <c r="BF10" s="72">
        <f t="shared" si="38"/>
        <v>27.270392730005423</v>
      </c>
      <c r="BG10" s="72">
        <f t="shared" si="39"/>
        <v>64.028723797400033</v>
      </c>
      <c r="BH10" s="71">
        <f t="shared" si="40"/>
        <v>18.379165533697304</v>
      </c>
      <c r="BI10" s="73">
        <f t="shared" si="41"/>
        <v>0.40040690463670814</v>
      </c>
      <c r="BJ10" s="95">
        <v>440.75714285714287</v>
      </c>
      <c r="BK10" s="67">
        <v>1</v>
      </c>
      <c r="BL10" s="67">
        <v>1</v>
      </c>
      <c r="BM10" s="67">
        <v>1</v>
      </c>
      <c r="BN10" s="67">
        <v>5</v>
      </c>
      <c r="BO10" s="67">
        <v>4</v>
      </c>
      <c r="BP10" s="67">
        <v>6</v>
      </c>
      <c r="BQ10" s="68">
        <v>6</v>
      </c>
      <c r="BR10" s="69">
        <f t="shared" si="42"/>
        <v>0.14285714285714285</v>
      </c>
      <c r="BS10" s="69">
        <f t="shared" si="20"/>
        <v>0.14285714285714285</v>
      </c>
      <c r="BT10" s="69">
        <f t="shared" si="20"/>
        <v>0.14285714285714285</v>
      </c>
      <c r="BU10" s="69">
        <f t="shared" si="20"/>
        <v>0.7142857142857143</v>
      </c>
      <c r="BV10" s="69">
        <f t="shared" si="20"/>
        <v>0.5714285714285714</v>
      </c>
      <c r="BW10" s="69">
        <f t="shared" si="20"/>
        <v>0.8571428571428571</v>
      </c>
      <c r="BX10" s="70">
        <f t="shared" si="20"/>
        <v>0.8571428571428571</v>
      </c>
      <c r="BY10" s="69">
        <f t="shared" si="21"/>
        <v>-1.0675705238781419</v>
      </c>
      <c r="BZ10" s="69">
        <f t="shared" si="22"/>
        <v>-1.0675705238781419</v>
      </c>
      <c r="CA10" s="69">
        <f t="shared" si="23"/>
        <v>-1.0675705238781419</v>
      </c>
      <c r="CB10" s="69">
        <f t="shared" si="24"/>
        <v>0.56594882193286311</v>
      </c>
      <c r="CC10" s="69">
        <f t="shared" si="25"/>
        <v>0.18001236979270496</v>
      </c>
      <c r="CD10" s="69">
        <f t="shared" si="26"/>
        <v>1.0675705238781419</v>
      </c>
      <c r="CE10" s="70">
        <f t="shared" si="27"/>
        <v>1.0675705238781419</v>
      </c>
      <c r="CF10" s="69">
        <f t="shared" si="28"/>
        <v>4.2583171901615237E-2</v>
      </c>
      <c r="CG10" s="69">
        <f t="shared" si="29"/>
        <v>-2.1751027853882725</v>
      </c>
      <c r="CH10" s="71">
        <f t="shared" si="43"/>
        <v>51.078928324401495</v>
      </c>
      <c r="CI10" s="72">
        <f t="shared" si="44"/>
        <v>23.793555261878399</v>
      </c>
      <c r="CJ10" s="72">
        <f t="shared" si="45"/>
        <v>66.918518704337842</v>
      </c>
      <c r="CK10" s="71">
        <f t="shared" si="46"/>
        <v>21.562481721229723</v>
      </c>
      <c r="CL10" s="73">
        <f t="shared" si="47"/>
        <v>0.42214044868535083</v>
      </c>
      <c r="CM10" s="95">
        <v>488.61285714285714</v>
      </c>
      <c r="CN10" s="95">
        <v>450.2661904761905</v>
      </c>
      <c r="CO10" s="34">
        <v>22</v>
      </c>
      <c r="CP10" s="34" t="s">
        <v>44</v>
      </c>
      <c r="CQ10" s="34">
        <v>18</v>
      </c>
      <c r="CR10" s="74" t="s">
        <v>43</v>
      </c>
      <c r="CS10" s="34">
        <v>45</v>
      </c>
      <c r="CT10" s="74" t="s">
        <v>43</v>
      </c>
    </row>
    <row r="11" spans="1:98" s="58" customFormat="1" ht="20" customHeight="1">
      <c r="A11" s="58">
        <v>2</v>
      </c>
      <c r="B11" s="58">
        <v>8</v>
      </c>
      <c r="C11" s="58" t="s">
        <v>4</v>
      </c>
      <c r="D11" s="66">
        <v>19</v>
      </c>
      <c r="E11" s="67">
        <v>0</v>
      </c>
      <c r="F11" s="67">
        <v>3</v>
      </c>
      <c r="G11" s="67">
        <v>4</v>
      </c>
      <c r="H11" s="67">
        <v>6</v>
      </c>
      <c r="I11" s="67">
        <v>7</v>
      </c>
      <c r="J11" s="67">
        <v>6</v>
      </c>
      <c r="K11" s="68">
        <v>7</v>
      </c>
      <c r="L11" s="69">
        <f t="shared" si="30"/>
        <v>0</v>
      </c>
      <c r="M11" s="69">
        <f t="shared" si="0"/>
        <v>0.42857142857142855</v>
      </c>
      <c r="N11" s="69">
        <f t="shared" si="0"/>
        <v>0.5714285714285714</v>
      </c>
      <c r="O11" s="69">
        <f t="shared" si="0"/>
        <v>0.8571428571428571</v>
      </c>
      <c r="P11" s="69">
        <f t="shared" si="0"/>
        <v>1</v>
      </c>
      <c r="Q11" s="69">
        <f t="shared" si="0"/>
        <v>0.8571428571428571</v>
      </c>
      <c r="R11" s="70">
        <f t="shared" si="0"/>
        <v>1</v>
      </c>
      <c r="S11" s="69">
        <f t="shared" si="1"/>
        <v>-1.6448536269514726</v>
      </c>
      <c r="T11" s="69">
        <f t="shared" si="2"/>
        <v>-0.18001236979270516</v>
      </c>
      <c r="U11" s="69">
        <f t="shared" si="3"/>
        <v>0.18001236979270496</v>
      </c>
      <c r="V11" s="69">
        <f t="shared" si="4"/>
        <v>1.0675705238781419</v>
      </c>
      <c r="W11" s="69">
        <f t="shared" si="5"/>
        <v>1.6448536269514715</v>
      </c>
      <c r="X11" s="69">
        <f t="shared" si="6"/>
        <v>1.0675705238781419</v>
      </c>
      <c r="Y11" s="70">
        <f t="shared" si="7"/>
        <v>1.6448536269514715</v>
      </c>
      <c r="Z11" s="69">
        <f t="shared" si="8"/>
        <v>4.9389745736461758E-2</v>
      </c>
      <c r="AA11" s="69">
        <f t="shared" si="9"/>
        <v>-1.929488047579123</v>
      </c>
      <c r="AB11" s="71">
        <f t="shared" si="31"/>
        <v>39.066571791534592</v>
      </c>
      <c r="AC11" s="72">
        <f t="shared" si="32"/>
        <v>20.596692392780902</v>
      </c>
      <c r="AD11" s="72">
        <f t="shared" si="33"/>
        <v>52.723252747113065</v>
      </c>
      <c r="AE11" s="71">
        <f t="shared" si="34"/>
        <v>16.063280177166082</v>
      </c>
      <c r="AF11" s="73">
        <f t="shared" si="35"/>
        <v>0.41117711231183235</v>
      </c>
      <c r="AG11" s="95">
        <v>531.77571428571423</v>
      </c>
      <c r="AH11" s="67">
        <v>0</v>
      </c>
      <c r="AI11" s="67">
        <v>0</v>
      </c>
      <c r="AJ11" s="67">
        <v>2</v>
      </c>
      <c r="AK11" s="67">
        <v>2</v>
      </c>
      <c r="AL11" s="67">
        <v>5</v>
      </c>
      <c r="AM11" s="67">
        <v>6</v>
      </c>
      <c r="AN11" s="68">
        <v>6</v>
      </c>
      <c r="AO11" s="69">
        <f t="shared" si="36"/>
        <v>0</v>
      </c>
      <c r="AP11" s="69">
        <f t="shared" si="10"/>
        <v>0</v>
      </c>
      <c r="AQ11" s="69">
        <f t="shared" si="10"/>
        <v>0.2857142857142857</v>
      </c>
      <c r="AR11" s="69">
        <f t="shared" si="10"/>
        <v>0.2857142857142857</v>
      </c>
      <c r="AS11" s="69">
        <f t="shared" si="10"/>
        <v>0.7142857142857143</v>
      </c>
      <c r="AT11" s="69">
        <f t="shared" si="10"/>
        <v>0.8571428571428571</v>
      </c>
      <c r="AU11" s="70">
        <f t="shared" si="10"/>
        <v>0.8571428571428571</v>
      </c>
      <c r="AV11" s="69">
        <f t="shared" si="11"/>
        <v>-1.6448536269514726</v>
      </c>
      <c r="AW11" s="69">
        <f t="shared" si="12"/>
        <v>-1.6448536269514726</v>
      </c>
      <c r="AX11" s="69">
        <f t="shared" si="13"/>
        <v>-0.56594882193286311</v>
      </c>
      <c r="AY11" s="69">
        <f t="shared" si="14"/>
        <v>-0.56594882193286311</v>
      </c>
      <c r="AZ11" s="69">
        <f t="shared" si="15"/>
        <v>0.56594882193286311</v>
      </c>
      <c r="BA11" s="69">
        <f t="shared" si="16"/>
        <v>1.0675705238781419</v>
      </c>
      <c r="BB11" s="70">
        <f t="shared" si="17"/>
        <v>1.0675705238781419</v>
      </c>
      <c r="BC11" s="69">
        <f t="shared" si="18"/>
        <v>5.2478637135763569E-2</v>
      </c>
      <c r="BD11" s="69">
        <f t="shared" si="19"/>
        <v>-2.8697197179423961</v>
      </c>
      <c r="BE11" s="71">
        <f t="shared" si="37"/>
        <v>54.683579349028413</v>
      </c>
      <c r="BF11" s="72">
        <f t="shared" si="38"/>
        <v>19.290413277266133</v>
      </c>
      <c r="BG11" s="72">
        <f t="shared" si="39"/>
        <v>67.536428371289631</v>
      </c>
      <c r="BH11" s="71">
        <f t="shared" si="40"/>
        <v>24.123007547011749</v>
      </c>
      <c r="BI11" s="73">
        <f t="shared" si="41"/>
        <v>0.44113804974327003</v>
      </c>
      <c r="BJ11" s="95">
        <v>664.6314285714285</v>
      </c>
      <c r="BK11" s="67">
        <v>1</v>
      </c>
      <c r="BL11" s="67">
        <v>1</v>
      </c>
      <c r="BM11" s="67">
        <v>4</v>
      </c>
      <c r="BN11" s="67">
        <v>4</v>
      </c>
      <c r="BO11" s="67">
        <v>5</v>
      </c>
      <c r="BP11" s="67">
        <v>6</v>
      </c>
      <c r="BQ11" s="68">
        <v>7</v>
      </c>
      <c r="BR11" s="69">
        <f t="shared" si="42"/>
        <v>0.14285714285714285</v>
      </c>
      <c r="BS11" s="69">
        <f t="shared" si="20"/>
        <v>0.14285714285714285</v>
      </c>
      <c r="BT11" s="69">
        <f t="shared" si="20"/>
        <v>0.5714285714285714</v>
      </c>
      <c r="BU11" s="69">
        <f t="shared" si="20"/>
        <v>0.5714285714285714</v>
      </c>
      <c r="BV11" s="69">
        <f t="shared" si="20"/>
        <v>0.7142857142857143</v>
      </c>
      <c r="BW11" s="69">
        <f t="shared" si="20"/>
        <v>0.8571428571428571</v>
      </c>
      <c r="BX11" s="70">
        <f t="shared" si="20"/>
        <v>1</v>
      </c>
      <c r="BY11" s="69">
        <f t="shared" si="21"/>
        <v>-1.0675705238781419</v>
      </c>
      <c r="BZ11" s="69">
        <f t="shared" si="22"/>
        <v>-1.0675705238781419</v>
      </c>
      <c r="CA11" s="69">
        <f t="shared" si="23"/>
        <v>0.18001236979270496</v>
      </c>
      <c r="CB11" s="69">
        <f t="shared" si="24"/>
        <v>0.18001236979270496</v>
      </c>
      <c r="CC11" s="69">
        <f t="shared" si="25"/>
        <v>0.56594882193286311</v>
      </c>
      <c r="CD11" s="69">
        <f t="shared" si="26"/>
        <v>1.0675705238781419</v>
      </c>
      <c r="CE11" s="70">
        <f t="shared" si="27"/>
        <v>1.6448536269514715</v>
      </c>
      <c r="CF11" s="69">
        <f t="shared" si="28"/>
        <v>4.5691039286219877E-2</v>
      </c>
      <c r="CG11" s="69">
        <f t="shared" si="29"/>
        <v>-2.0698010122264789</v>
      </c>
      <c r="CH11" s="71">
        <f t="shared" si="43"/>
        <v>45.299932865626843</v>
      </c>
      <c r="CI11" s="72">
        <f t="shared" si="44"/>
        <v>22.212006175498136</v>
      </c>
      <c r="CJ11" s="72">
        <f t="shared" si="45"/>
        <v>60.062127171927614</v>
      </c>
      <c r="CK11" s="71">
        <f t="shared" si="46"/>
        <v>18.925060498214741</v>
      </c>
      <c r="CL11" s="73">
        <f t="shared" si="47"/>
        <v>0.41777237406404405</v>
      </c>
      <c r="CM11" s="95">
        <v>509.61285714285714</v>
      </c>
      <c r="CN11" s="95">
        <v>568.67333333333329</v>
      </c>
      <c r="CO11" s="34">
        <v>20</v>
      </c>
      <c r="CP11" s="34" t="s">
        <v>43</v>
      </c>
      <c r="CQ11" s="34">
        <v>23</v>
      </c>
      <c r="CR11" s="74" t="s">
        <v>44</v>
      </c>
      <c r="CS11" s="34">
        <v>46</v>
      </c>
      <c r="CT11" s="74" t="s">
        <v>44</v>
      </c>
    </row>
    <row r="12" spans="1:98" s="58" customFormat="1" ht="20" customHeight="1">
      <c r="A12" s="58">
        <v>2</v>
      </c>
      <c r="B12" s="58">
        <v>9</v>
      </c>
      <c r="C12" s="58" t="s">
        <v>4</v>
      </c>
      <c r="D12" s="66">
        <v>21</v>
      </c>
      <c r="E12" s="67">
        <v>1</v>
      </c>
      <c r="F12" s="67">
        <v>3</v>
      </c>
      <c r="G12" s="67">
        <v>4</v>
      </c>
      <c r="H12" s="67">
        <v>5</v>
      </c>
      <c r="I12" s="67">
        <v>7</v>
      </c>
      <c r="J12" s="67">
        <v>7</v>
      </c>
      <c r="K12" s="68">
        <v>7</v>
      </c>
      <c r="L12" s="69">
        <f t="shared" si="30"/>
        <v>0.14285714285714285</v>
      </c>
      <c r="M12" s="69">
        <f t="shared" si="0"/>
        <v>0.42857142857142855</v>
      </c>
      <c r="N12" s="69">
        <f t="shared" si="0"/>
        <v>0.5714285714285714</v>
      </c>
      <c r="O12" s="69">
        <f t="shared" si="0"/>
        <v>0.7142857142857143</v>
      </c>
      <c r="P12" s="69">
        <f t="shared" si="0"/>
        <v>1</v>
      </c>
      <c r="Q12" s="69">
        <f t="shared" si="0"/>
        <v>1</v>
      </c>
      <c r="R12" s="70">
        <f t="shared" si="0"/>
        <v>1</v>
      </c>
      <c r="S12" s="69">
        <f t="shared" si="1"/>
        <v>-1.0675705238781419</v>
      </c>
      <c r="T12" s="69">
        <f t="shared" si="2"/>
        <v>-0.18001236979270516</v>
      </c>
      <c r="U12" s="69">
        <f t="shared" si="3"/>
        <v>0.18001236979270496</v>
      </c>
      <c r="V12" s="69">
        <f t="shared" si="4"/>
        <v>0.56594882193286311</v>
      </c>
      <c r="W12" s="69">
        <f t="shared" si="5"/>
        <v>1.6448536269514715</v>
      </c>
      <c r="X12" s="69">
        <f t="shared" si="6"/>
        <v>1.6448536269514715</v>
      </c>
      <c r="Y12" s="70">
        <f t="shared" si="7"/>
        <v>1.6448536269514715</v>
      </c>
      <c r="Z12" s="69">
        <f t="shared" si="8"/>
        <v>4.7328020368342723E-2</v>
      </c>
      <c r="AA12" s="69">
        <f t="shared" si="9"/>
        <v>-1.7331239928586881</v>
      </c>
      <c r="AB12" s="71">
        <f t="shared" si="31"/>
        <v>36.619405996071599</v>
      </c>
      <c r="AC12" s="72">
        <f t="shared" si="32"/>
        <v>21.518313836598299</v>
      </c>
      <c r="AD12" s="72">
        <f t="shared" si="33"/>
        <v>50.871005677413159</v>
      </c>
      <c r="AE12" s="71">
        <f t="shared" si="34"/>
        <v>14.67634592040743</v>
      </c>
      <c r="AF12" s="73">
        <f t="shared" si="35"/>
        <v>0.40078055668029833</v>
      </c>
      <c r="AG12" s="95">
        <v>400.42714285714288</v>
      </c>
      <c r="AH12" s="67">
        <v>1</v>
      </c>
      <c r="AI12" s="67">
        <v>1</v>
      </c>
      <c r="AJ12" s="67">
        <v>3</v>
      </c>
      <c r="AK12" s="67">
        <v>3</v>
      </c>
      <c r="AL12" s="67">
        <v>4</v>
      </c>
      <c r="AM12" s="67">
        <v>6</v>
      </c>
      <c r="AN12" s="68">
        <v>6</v>
      </c>
      <c r="AO12" s="69">
        <f t="shared" si="36"/>
        <v>0.14285714285714285</v>
      </c>
      <c r="AP12" s="69">
        <f t="shared" si="10"/>
        <v>0.14285714285714285</v>
      </c>
      <c r="AQ12" s="69">
        <f t="shared" si="10"/>
        <v>0.42857142857142855</v>
      </c>
      <c r="AR12" s="69">
        <f t="shared" si="10"/>
        <v>0.42857142857142855</v>
      </c>
      <c r="AS12" s="69">
        <f t="shared" si="10"/>
        <v>0.5714285714285714</v>
      </c>
      <c r="AT12" s="69">
        <f t="shared" si="10"/>
        <v>0.8571428571428571</v>
      </c>
      <c r="AU12" s="70">
        <f t="shared" si="10"/>
        <v>0.8571428571428571</v>
      </c>
      <c r="AV12" s="69">
        <f t="shared" si="11"/>
        <v>-1.0675705238781419</v>
      </c>
      <c r="AW12" s="69">
        <f t="shared" si="12"/>
        <v>-1.0675705238781419</v>
      </c>
      <c r="AX12" s="69">
        <f t="shared" si="13"/>
        <v>-0.18001236979270516</v>
      </c>
      <c r="AY12" s="69">
        <f t="shared" si="14"/>
        <v>-0.18001236979270516</v>
      </c>
      <c r="AZ12" s="69">
        <f t="shared" si="15"/>
        <v>0.18001236979270496</v>
      </c>
      <c r="BA12" s="69">
        <f t="shared" si="16"/>
        <v>1.0675705238781419</v>
      </c>
      <c r="BB12" s="70">
        <f t="shared" si="17"/>
        <v>1.0675705238781419</v>
      </c>
      <c r="BC12" s="69">
        <f t="shared" si="18"/>
        <v>3.94133213513101E-2</v>
      </c>
      <c r="BD12" s="69">
        <f t="shared" si="19"/>
        <v>-1.9963821203930343</v>
      </c>
      <c r="BE12" s="71">
        <f t="shared" si="37"/>
        <v>50.652471092154592</v>
      </c>
      <c r="BF12" s="72">
        <f t="shared" si="38"/>
        <v>25.709993376443226</v>
      </c>
      <c r="BG12" s="72">
        <f t="shared" si="39"/>
        <v>67.765974265050218</v>
      </c>
      <c r="BH12" s="71">
        <f t="shared" si="40"/>
        <v>21.027990444303498</v>
      </c>
      <c r="BI12" s="73">
        <f t="shared" si="41"/>
        <v>0.4151424400607468</v>
      </c>
      <c r="BJ12" s="95">
        <v>618.79571428571421</v>
      </c>
      <c r="BK12" s="67">
        <v>1</v>
      </c>
      <c r="BL12" s="67">
        <v>2</v>
      </c>
      <c r="BM12" s="67">
        <v>5</v>
      </c>
      <c r="BN12" s="67">
        <v>6</v>
      </c>
      <c r="BO12" s="67">
        <v>6</v>
      </c>
      <c r="BP12" s="67">
        <v>7</v>
      </c>
      <c r="BQ12" s="68">
        <v>7</v>
      </c>
      <c r="BR12" s="69">
        <f t="shared" si="42"/>
        <v>0.14285714285714285</v>
      </c>
      <c r="BS12" s="69">
        <f t="shared" si="20"/>
        <v>0.2857142857142857</v>
      </c>
      <c r="BT12" s="69">
        <f t="shared" si="20"/>
        <v>0.7142857142857143</v>
      </c>
      <c r="BU12" s="69">
        <f t="shared" si="20"/>
        <v>0.8571428571428571</v>
      </c>
      <c r="BV12" s="69">
        <f t="shared" si="20"/>
        <v>0.8571428571428571</v>
      </c>
      <c r="BW12" s="69">
        <f t="shared" si="20"/>
        <v>1</v>
      </c>
      <c r="BX12" s="70">
        <f t="shared" si="20"/>
        <v>1</v>
      </c>
      <c r="BY12" s="69">
        <f t="shared" si="21"/>
        <v>-1.0675705238781419</v>
      </c>
      <c r="BZ12" s="69">
        <f t="shared" si="22"/>
        <v>-0.56594882193286311</v>
      </c>
      <c r="CA12" s="69">
        <f t="shared" si="23"/>
        <v>0.56594882193286311</v>
      </c>
      <c r="CB12" s="69">
        <f t="shared" si="24"/>
        <v>1.0675705238781419</v>
      </c>
      <c r="CC12" s="69">
        <f t="shared" si="25"/>
        <v>1.0675705238781419</v>
      </c>
      <c r="CD12" s="69">
        <f t="shared" si="26"/>
        <v>1.6448536269514715</v>
      </c>
      <c r="CE12" s="70">
        <f t="shared" si="27"/>
        <v>1.6448536269514715</v>
      </c>
      <c r="CF12" s="69">
        <f t="shared" si="28"/>
        <v>4.6644639472152818E-2</v>
      </c>
      <c r="CG12" s="69">
        <f t="shared" si="29"/>
        <v>-1.7097637196389144</v>
      </c>
      <c r="CH12" s="71">
        <f t="shared" si="43"/>
        <v>36.655095611997503</v>
      </c>
      <c r="CI12" s="72">
        <f t="shared" si="44"/>
        <v>21.833189687684538</v>
      </c>
      <c r="CJ12" s="72">
        <f t="shared" si="45"/>
        <v>51.115492511467195</v>
      </c>
      <c r="CK12" s="71">
        <f t="shared" si="46"/>
        <v>14.641151411891329</v>
      </c>
      <c r="CL12" s="73">
        <f t="shared" si="47"/>
        <v>0.39943017928179037</v>
      </c>
      <c r="CM12" s="95">
        <v>479.75571428571436</v>
      </c>
      <c r="CN12" s="95">
        <v>499.65952380952376</v>
      </c>
      <c r="CO12" s="34">
        <v>24</v>
      </c>
      <c r="CP12" s="34" t="s">
        <v>44</v>
      </c>
      <c r="CQ12" s="34">
        <v>19</v>
      </c>
      <c r="CR12" s="74" t="s">
        <v>43</v>
      </c>
      <c r="CS12" s="34">
        <v>61</v>
      </c>
      <c r="CT12" s="74" t="s">
        <v>44</v>
      </c>
    </row>
    <row r="13" spans="1:98" s="58" customFormat="1" ht="20" customHeight="1">
      <c r="A13" s="58">
        <v>2</v>
      </c>
      <c r="B13" s="58">
        <v>10</v>
      </c>
      <c r="C13" s="58" t="s">
        <v>4</v>
      </c>
      <c r="D13" s="66">
        <v>19</v>
      </c>
      <c r="E13" s="67">
        <v>1</v>
      </c>
      <c r="F13" s="67">
        <v>2</v>
      </c>
      <c r="G13" s="67">
        <v>4</v>
      </c>
      <c r="H13" s="67">
        <v>7</v>
      </c>
      <c r="I13" s="67">
        <v>7</v>
      </c>
      <c r="J13" s="67">
        <v>7</v>
      </c>
      <c r="K13" s="68">
        <v>7</v>
      </c>
      <c r="L13" s="69">
        <f t="shared" si="30"/>
        <v>0.14285714285714285</v>
      </c>
      <c r="M13" s="69">
        <f t="shared" si="0"/>
        <v>0.2857142857142857</v>
      </c>
      <c r="N13" s="69">
        <f t="shared" si="0"/>
        <v>0.5714285714285714</v>
      </c>
      <c r="O13" s="69">
        <f t="shared" si="0"/>
        <v>1</v>
      </c>
      <c r="P13" s="69">
        <f t="shared" si="0"/>
        <v>1</v>
      </c>
      <c r="Q13" s="69">
        <f t="shared" si="0"/>
        <v>1</v>
      </c>
      <c r="R13" s="70">
        <f t="shared" si="0"/>
        <v>1</v>
      </c>
      <c r="S13" s="69">
        <f t="shared" si="1"/>
        <v>-1.0675705238781419</v>
      </c>
      <c r="T13" s="69">
        <f t="shared" si="2"/>
        <v>-0.56594882193286311</v>
      </c>
      <c r="U13" s="69">
        <f t="shared" si="3"/>
        <v>0.18001236979270496</v>
      </c>
      <c r="V13" s="69">
        <f t="shared" si="4"/>
        <v>1.6448536269514715</v>
      </c>
      <c r="W13" s="69">
        <f t="shared" si="5"/>
        <v>1.6448536269514715</v>
      </c>
      <c r="X13" s="69">
        <f t="shared" si="6"/>
        <v>1.6448536269514715</v>
      </c>
      <c r="Y13" s="70">
        <f t="shared" si="7"/>
        <v>1.6448536269514715</v>
      </c>
      <c r="Z13" s="69">
        <f t="shared" si="8"/>
        <v>5.0084709312200985E-2</v>
      </c>
      <c r="AA13" s="69">
        <f t="shared" si="9"/>
        <v>-1.7719629610689656</v>
      </c>
      <c r="AB13" s="71">
        <f t="shared" si="31"/>
        <v>35.379320064004105</v>
      </c>
      <c r="AC13" s="72">
        <f t="shared" si="32"/>
        <v>20.346824880726654</v>
      </c>
      <c r="AD13" s="72">
        <f t="shared" si="33"/>
        <v>48.846504145986728</v>
      </c>
      <c r="AE13" s="71">
        <f t="shared" si="34"/>
        <v>14.249839632630037</v>
      </c>
      <c r="AF13" s="73">
        <f t="shared" si="35"/>
        <v>0.40277313432962825</v>
      </c>
      <c r="AG13" s="95">
        <v>590.01999999999987</v>
      </c>
      <c r="AH13" s="67">
        <v>0</v>
      </c>
      <c r="AI13" s="67">
        <v>0</v>
      </c>
      <c r="AJ13" s="67">
        <v>1</v>
      </c>
      <c r="AK13" s="67">
        <v>1</v>
      </c>
      <c r="AL13" s="67">
        <v>4</v>
      </c>
      <c r="AM13" s="67">
        <v>4</v>
      </c>
      <c r="AN13" s="68">
        <v>5</v>
      </c>
      <c r="AO13" s="69">
        <f t="shared" si="36"/>
        <v>0</v>
      </c>
      <c r="AP13" s="69">
        <f t="shared" si="10"/>
        <v>0</v>
      </c>
      <c r="AQ13" s="69">
        <f t="shared" si="10"/>
        <v>0.14285714285714285</v>
      </c>
      <c r="AR13" s="69">
        <f t="shared" si="10"/>
        <v>0.14285714285714285</v>
      </c>
      <c r="AS13" s="69">
        <f t="shared" si="10"/>
        <v>0.5714285714285714</v>
      </c>
      <c r="AT13" s="69">
        <f t="shared" si="10"/>
        <v>0.5714285714285714</v>
      </c>
      <c r="AU13" s="70">
        <f t="shared" si="10"/>
        <v>0.7142857142857143</v>
      </c>
      <c r="AV13" s="69">
        <f t="shared" si="11"/>
        <v>-1.6448536269514726</v>
      </c>
      <c r="AW13" s="69">
        <f t="shared" si="12"/>
        <v>-1.6448536269514726</v>
      </c>
      <c r="AX13" s="69">
        <f t="shared" si="13"/>
        <v>-1.0675705238781419</v>
      </c>
      <c r="AY13" s="69">
        <f t="shared" si="14"/>
        <v>-1.0675705238781419</v>
      </c>
      <c r="AZ13" s="69">
        <f t="shared" si="15"/>
        <v>0.18001236979270496</v>
      </c>
      <c r="BA13" s="69">
        <f t="shared" si="16"/>
        <v>0.18001236979270496</v>
      </c>
      <c r="BB13" s="70">
        <f t="shared" si="17"/>
        <v>0.56594882193286311</v>
      </c>
      <c r="BC13" s="69">
        <f t="shared" si="18"/>
        <v>4.1177579406472174E-2</v>
      </c>
      <c r="BD13" s="69">
        <f t="shared" si="19"/>
        <v>-2.7015753617723166</v>
      </c>
      <c r="BE13" s="71">
        <f t="shared" si="37"/>
        <v>65.607920638183288</v>
      </c>
      <c r="BF13" s="72">
        <f t="shared" si="38"/>
        <v>24.534729467883501</v>
      </c>
      <c r="BG13" s="72">
        <f t="shared" si="39"/>
        <v>81.988193828646345</v>
      </c>
      <c r="BH13" s="71">
        <f t="shared" si="40"/>
        <v>28.726732180381422</v>
      </c>
      <c r="BI13" s="73">
        <f t="shared" si="41"/>
        <v>0.43785463555238319</v>
      </c>
      <c r="BJ13" s="95">
        <v>789.857142857143</v>
      </c>
      <c r="BK13" s="67">
        <v>1</v>
      </c>
      <c r="BL13" s="67">
        <v>2</v>
      </c>
      <c r="BM13" s="67">
        <v>4</v>
      </c>
      <c r="BN13" s="67">
        <v>6</v>
      </c>
      <c r="BO13" s="67">
        <v>5</v>
      </c>
      <c r="BP13" s="67">
        <v>7</v>
      </c>
      <c r="BQ13" s="68">
        <v>7</v>
      </c>
      <c r="BR13" s="69">
        <f t="shared" si="42"/>
        <v>0.14285714285714285</v>
      </c>
      <c r="BS13" s="69">
        <f t="shared" si="20"/>
        <v>0.2857142857142857</v>
      </c>
      <c r="BT13" s="69">
        <f t="shared" si="20"/>
        <v>0.5714285714285714</v>
      </c>
      <c r="BU13" s="69">
        <f t="shared" si="20"/>
        <v>0.8571428571428571</v>
      </c>
      <c r="BV13" s="69">
        <f t="shared" si="20"/>
        <v>0.7142857142857143</v>
      </c>
      <c r="BW13" s="69">
        <f t="shared" si="20"/>
        <v>1</v>
      </c>
      <c r="BX13" s="70">
        <f t="shared" si="20"/>
        <v>1</v>
      </c>
      <c r="BY13" s="69">
        <f t="shared" si="21"/>
        <v>-1.0675705238781419</v>
      </c>
      <c r="BZ13" s="69">
        <f t="shared" si="22"/>
        <v>-0.56594882193286311</v>
      </c>
      <c r="CA13" s="69">
        <f t="shared" si="23"/>
        <v>0.18001236979270496</v>
      </c>
      <c r="CB13" s="69">
        <f t="shared" si="24"/>
        <v>1.0675705238781419</v>
      </c>
      <c r="CC13" s="69">
        <f t="shared" si="25"/>
        <v>0.56594882193286311</v>
      </c>
      <c r="CD13" s="69">
        <f t="shared" si="26"/>
        <v>1.6448536269514715</v>
      </c>
      <c r="CE13" s="70">
        <f t="shared" si="27"/>
        <v>1.6448536269514715</v>
      </c>
      <c r="CF13" s="69">
        <f t="shared" si="28"/>
        <v>4.6231477865705951E-2</v>
      </c>
      <c r="CG13" s="69">
        <f t="shared" si="29"/>
        <v>-1.8158996613287761</v>
      </c>
      <c r="CH13" s="71">
        <f t="shared" si="43"/>
        <v>39.278425548143517</v>
      </c>
      <c r="CI13" s="72">
        <f t="shared" si="44"/>
        <v>22.001725314992434</v>
      </c>
      <c r="CJ13" s="72">
        <f t="shared" si="45"/>
        <v>53.868052164867734</v>
      </c>
      <c r="CK13" s="71">
        <f t="shared" si="46"/>
        <v>15.93316342493765</v>
      </c>
      <c r="CL13" s="73">
        <f t="shared" si="47"/>
        <v>0.4056466928749064</v>
      </c>
      <c r="CM13" s="95">
        <v>994.55</v>
      </c>
      <c r="CN13" s="95">
        <v>791.47571428571428</v>
      </c>
      <c r="CO13" s="34">
        <v>21</v>
      </c>
      <c r="CP13" s="34" t="s">
        <v>44</v>
      </c>
      <c r="CQ13" s="34">
        <v>21</v>
      </c>
      <c r="CR13" s="74" t="s">
        <v>43</v>
      </c>
      <c r="CS13" s="34">
        <v>53</v>
      </c>
      <c r="CT13" s="74" t="s">
        <v>44</v>
      </c>
    </row>
    <row r="14" spans="1:98" s="58" customFormat="1" ht="20" customHeight="1">
      <c r="A14" s="58">
        <v>3</v>
      </c>
      <c r="B14" s="58">
        <v>11</v>
      </c>
      <c r="C14" s="58" t="s">
        <v>4</v>
      </c>
      <c r="D14" s="66">
        <v>20</v>
      </c>
      <c r="E14" s="67">
        <v>2</v>
      </c>
      <c r="F14" s="67">
        <v>2</v>
      </c>
      <c r="G14" s="67">
        <v>3</v>
      </c>
      <c r="H14" s="67">
        <v>5</v>
      </c>
      <c r="I14" s="67">
        <v>7</v>
      </c>
      <c r="J14" s="67">
        <v>7</v>
      </c>
      <c r="K14" s="68">
        <v>6</v>
      </c>
      <c r="L14" s="69">
        <f t="shared" si="30"/>
        <v>0.2857142857142857</v>
      </c>
      <c r="M14" s="69">
        <f t="shared" si="0"/>
        <v>0.2857142857142857</v>
      </c>
      <c r="N14" s="69">
        <f t="shared" si="0"/>
        <v>0.42857142857142855</v>
      </c>
      <c r="O14" s="69">
        <f t="shared" si="0"/>
        <v>0.7142857142857143</v>
      </c>
      <c r="P14" s="69">
        <f t="shared" si="0"/>
        <v>1</v>
      </c>
      <c r="Q14" s="69">
        <f t="shared" si="0"/>
        <v>1</v>
      </c>
      <c r="R14" s="70">
        <f t="shared" si="0"/>
        <v>0.8571428571428571</v>
      </c>
      <c r="S14" s="69">
        <f t="shared" si="1"/>
        <v>-0.56594882193286311</v>
      </c>
      <c r="T14" s="69">
        <f t="shared" si="2"/>
        <v>-0.56594882193286311</v>
      </c>
      <c r="U14" s="69">
        <f t="shared" si="3"/>
        <v>-0.18001236979270516</v>
      </c>
      <c r="V14" s="69">
        <f t="shared" si="4"/>
        <v>0.56594882193286311</v>
      </c>
      <c r="W14" s="69">
        <f t="shared" si="5"/>
        <v>1.6448536269514715</v>
      </c>
      <c r="X14" s="69">
        <f t="shared" si="6"/>
        <v>1.6448536269514715</v>
      </c>
      <c r="Y14" s="70">
        <f t="shared" si="7"/>
        <v>1.0675705238781419</v>
      </c>
      <c r="Z14" s="69">
        <f t="shared" si="8"/>
        <v>3.9810817614092366E-2</v>
      </c>
      <c r="AA14" s="69">
        <f t="shared" si="9"/>
        <v>-1.474638511268116</v>
      </c>
      <c r="AB14" s="71">
        <f t="shared" si="31"/>
        <v>37.041151115321945</v>
      </c>
      <c r="AC14" s="72">
        <f t="shared" si="32"/>
        <v>25.576201100897844</v>
      </c>
      <c r="AD14" s="72">
        <f t="shared" si="33"/>
        <v>53.983782300099179</v>
      </c>
      <c r="AE14" s="71">
        <f t="shared" si="34"/>
        <v>14.203790599600667</v>
      </c>
      <c r="AF14" s="73">
        <f t="shared" si="35"/>
        <v>0.38345975143643196</v>
      </c>
      <c r="AG14" s="95">
        <v>329.18285714285713</v>
      </c>
      <c r="AH14" s="67">
        <v>1</v>
      </c>
      <c r="AI14" s="67">
        <v>2</v>
      </c>
      <c r="AJ14" s="67">
        <v>2</v>
      </c>
      <c r="AK14" s="67">
        <v>4</v>
      </c>
      <c r="AL14" s="67">
        <v>5</v>
      </c>
      <c r="AM14" s="67">
        <v>6</v>
      </c>
      <c r="AN14" s="68">
        <v>6</v>
      </c>
      <c r="AO14" s="69">
        <f t="shared" si="36"/>
        <v>0.14285714285714285</v>
      </c>
      <c r="AP14" s="69">
        <f t="shared" si="10"/>
        <v>0.2857142857142857</v>
      </c>
      <c r="AQ14" s="69">
        <f t="shared" si="10"/>
        <v>0.2857142857142857</v>
      </c>
      <c r="AR14" s="69">
        <f t="shared" si="10"/>
        <v>0.5714285714285714</v>
      </c>
      <c r="AS14" s="69">
        <f t="shared" si="10"/>
        <v>0.7142857142857143</v>
      </c>
      <c r="AT14" s="69">
        <f t="shared" si="10"/>
        <v>0.8571428571428571</v>
      </c>
      <c r="AU14" s="70">
        <f t="shared" si="10"/>
        <v>0.8571428571428571</v>
      </c>
      <c r="AV14" s="69">
        <f t="shared" si="11"/>
        <v>-1.0675705238781419</v>
      </c>
      <c r="AW14" s="69">
        <f t="shared" si="12"/>
        <v>-0.56594882193286311</v>
      </c>
      <c r="AX14" s="69">
        <f t="shared" si="13"/>
        <v>-0.56594882193286311</v>
      </c>
      <c r="AY14" s="69">
        <f t="shared" si="14"/>
        <v>0.18001236979270496</v>
      </c>
      <c r="AZ14" s="69">
        <f t="shared" si="15"/>
        <v>0.56594882193286311</v>
      </c>
      <c r="BA14" s="69">
        <f t="shared" si="16"/>
        <v>1.0675705238781419</v>
      </c>
      <c r="BB14" s="70">
        <f t="shared" si="17"/>
        <v>1.0675705238781419</v>
      </c>
      <c r="BC14" s="69">
        <f t="shared" si="18"/>
        <v>3.858699813841638E-2</v>
      </c>
      <c r="BD14" s="69">
        <f t="shared" si="19"/>
        <v>-1.8319736109582501</v>
      </c>
      <c r="BE14" s="71">
        <f t="shared" si="37"/>
        <v>47.476448009423592</v>
      </c>
      <c r="BF14" s="72">
        <f t="shared" si="38"/>
        <v>26.283647166859183</v>
      </c>
      <c r="BG14" s="72">
        <f t="shared" si="39"/>
        <v>64.956429156971893</v>
      </c>
      <c r="BH14" s="71">
        <f t="shared" si="40"/>
        <v>19.336390995056355</v>
      </c>
      <c r="BI14" s="73">
        <f t="shared" si="41"/>
        <v>0.40728385980388165</v>
      </c>
      <c r="BJ14" s="95">
        <v>549.30571428571432</v>
      </c>
      <c r="BK14" s="67">
        <v>0</v>
      </c>
      <c r="BL14" s="67">
        <v>0</v>
      </c>
      <c r="BM14" s="67">
        <v>3</v>
      </c>
      <c r="BN14" s="67">
        <v>4</v>
      </c>
      <c r="BO14" s="67">
        <v>5</v>
      </c>
      <c r="BP14" s="67">
        <v>7</v>
      </c>
      <c r="BQ14" s="68">
        <v>6</v>
      </c>
      <c r="BR14" s="69">
        <f t="shared" si="42"/>
        <v>0</v>
      </c>
      <c r="BS14" s="69">
        <f t="shared" si="20"/>
        <v>0</v>
      </c>
      <c r="BT14" s="69">
        <f t="shared" si="20"/>
        <v>0.42857142857142855</v>
      </c>
      <c r="BU14" s="69">
        <f t="shared" si="20"/>
        <v>0.5714285714285714</v>
      </c>
      <c r="BV14" s="69">
        <f t="shared" si="20"/>
        <v>0.7142857142857143</v>
      </c>
      <c r="BW14" s="69">
        <f t="shared" si="20"/>
        <v>1</v>
      </c>
      <c r="BX14" s="70">
        <f t="shared" si="20"/>
        <v>0.8571428571428571</v>
      </c>
      <c r="BY14" s="69">
        <f t="shared" si="21"/>
        <v>-1.6448536269514726</v>
      </c>
      <c r="BZ14" s="69">
        <f t="shared" si="22"/>
        <v>-1.6448536269514726</v>
      </c>
      <c r="CA14" s="69">
        <f t="shared" si="23"/>
        <v>-0.18001236979270516</v>
      </c>
      <c r="CB14" s="69">
        <f t="shared" si="24"/>
        <v>0.18001236979270496</v>
      </c>
      <c r="CC14" s="69">
        <f t="shared" si="25"/>
        <v>0.56594882193286311</v>
      </c>
      <c r="CD14" s="69">
        <f t="shared" si="26"/>
        <v>1.6448536269514715</v>
      </c>
      <c r="CE14" s="70">
        <f t="shared" si="27"/>
        <v>1.0675705238781419</v>
      </c>
      <c r="CF14" s="69">
        <f t="shared" si="28"/>
        <v>5.5223743400072495E-2</v>
      </c>
      <c r="CG14" s="69">
        <f t="shared" si="29"/>
        <v>-2.7628063530236915</v>
      </c>
      <c r="CH14" s="71">
        <f t="shared" si="43"/>
        <v>50.029320414017143</v>
      </c>
      <c r="CI14" s="72">
        <f t="shared" si="44"/>
        <v>18.352288917580303</v>
      </c>
      <c r="CJ14" s="72">
        <f t="shared" si="45"/>
        <v>62.243269676991495</v>
      </c>
      <c r="CK14" s="71">
        <f t="shared" si="46"/>
        <v>21.945490379705596</v>
      </c>
      <c r="CL14" s="73">
        <f t="shared" si="47"/>
        <v>0.43865257809012614</v>
      </c>
      <c r="CM14" s="95">
        <v>407.44999999999993</v>
      </c>
      <c r="CN14" s="95">
        <v>428.64619047619044</v>
      </c>
      <c r="CO14" s="34">
        <v>24</v>
      </c>
      <c r="CP14" s="34" t="s">
        <v>44</v>
      </c>
      <c r="CQ14" s="34">
        <v>24</v>
      </c>
      <c r="CR14" s="74" t="s">
        <v>44</v>
      </c>
      <c r="CS14" s="34">
        <v>33</v>
      </c>
      <c r="CT14" s="74" t="s">
        <v>43</v>
      </c>
    </row>
    <row r="15" spans="1:98" s="58" customFormat="1" ht="20" customHeight="1">
      <c r="A15" s="58">
        <v>3</v>
      </c>
      <c r="B15" s="58">
        <v>12</v>
      </c>
      <c r="C15" s="58" t="s">
        <v>4</v>
      </c>
      <c r="D15" s="66">
        <v>20</v>
      </c>
      <c r="E15" s="67">
        <v>1</v>
      </c>
      <c r="F15" s="67">
        <v>3</v>
      </c>
      <c r="G15" s="67">
        <v>6</v>
      </c>
      <c r="H15" s="67">
        <v>7</v>
      </c>
      <c r="I15" s="67">
        <v>5</v>
      </c>
      <c r="J15" s="67">
        <v>7</v>
      </c>
      <c r="K15" s="68">
        <v>6</v>
      </c>
      <c r="L15" s="69">
        <f t="shared" si="30"/>
        <v>0.14285714285714285</v>
      </c>
      <c r="M15" s="69">
        <f t="shared" si="0"/>
        <v>0.42857142857142855</v>
      </c>
      <c r="N15" s="69">
        <f t="shared" si="0"/>
        <v>0.8571428571428571</v>
      </c>
      <c r="O15" s="69">
        <f t="shared" si="0"/>
        <v>1</v>
      </c>
      <c r="P15" s="69">
        <f t="shared" si="0"/>
        <v>0.7142857142857143</v>
      </c>
      <c r="Q15" s="69">
        <f t="shared" si="0"/>
        <v>1</v>
      </c>
      <c r="R15" s="70">
        <f t="shared" si="0"/>
        <v>0.8571428571428571</v>
      </c>
      <c r="S15" s="69">
        <f t="shared" si="1"/>
        <v>-1.0675705238781419</v>
      </c>
      <c r="T15" s="69">
        <f t="shared" si="2"/>
        <v>-0.18001236979270516</v>
      </c>
      <c r="U15" s="69">
        <f t="shared" si="3"/>
        <v>1.0675705238781419</v>
      </c>
      <c r="V15" s="69">
        <f t="shared" si="4"/>
        <v>1.6448536269514715</v>
      </c>
      <c r="W15" s="69">
        <f t="shared" si="5"/>
        <v>0.56594882193286311</v>
      </c>
      <c r="X15" s="69">
        <f t="shared" si="6"/>
        <v>1.6448536269514715</v>
      </c>
      <c r="Y15" s="70">
        <f t="shared" si="7"/>
        <v>1.0675705238781419</v>
      </c>
      <c r="Z15" s="69">
        <f t="shared" si="8"/>
        <v>3.4119762267185452E-2</v>
      </c>
      <c r="AA15" s="69">
        <f t="shared" si="9"/>
        <v>-1.0283860805133809</v>
      </c>
      <c r="AB15" s="71">
        <f t="shared" si="31"/>
        <v>30.140482001611925</v>
      </c>
      <c r="AC15" s="72">
        <f t="shared" si="32"/>
        <v>29.964409851044238</v>
      </c>
      <c r="AD15" s="72">
        <f t="shared" si="33"/>
        <v>49.909083984184875</v>
      </c>
      <c r="AE15" s="71">
        <f t="shared" si="34"/>
        <v>9.9723370665703186</v>
      </c>
      <c r="AF15" s="73">
        <f t="shared" si="35"/>
        <v>0.33086189749842071</v>
      </c>
      <c r="AG15" s="95">
        <v>337.0814285714286</v>
      </c>
      <c r="AH15" s="67">
        <v>1</v>
      </c>
      <c r="AI15" s="67">
        <v>2</v>
      </c>
      <c r="AJ15" s="67">
        <v>2</v>
      </c>
      <c r="AK15" s="67">
        <v>3</v>
      </c>
      <c r="AL15" s="67">
        <v>5</v>
      </c>
      <c r="AM15" s="67">
        <v>6</v>
      </c>
      <c r="AN15" s="68">
        <v>6</v>
      </c>
      <c r="AO15" s="69">
        <f t="shared" si="36"/>
        <v>0.14285714285714285</v>
      </c>
      <c r="AP15" s="69">
        <f t="shared" si="10"/>
        <v>0.2857142857142857</v>
      </c>
      <c r="AQ15" s="69">
        <f t="shared" si="10"/>
        <v>0.2857142857142857</v>
      </c>
      <c r="AR15" s="69">
        <f t="shared" si="10"/>
        <v>0.42857142857142855</v>
      </c>
      <c r="AS15" s="69">
        <f t="shared" si="10"/>
        <v>0.7142857142857143</v>
      </c>
      <c r="AT15" s="69">
        <f t="shared" si="10"/>
        <v>0.8571428571428571</v>
      </c>
      <c r="AU15" s="70">
        <f t="shared" si="10"/>
        <v>0.8571428571428571</v>
      </c>
      <c r="AV15" s="69">
        <f t="shared" si="11"/>
        <v>-1.0675705238781419</v>
      </c>
      <c r="AW15" s="69">
        <f t="shared" si="12"/>
        <v>-0.56594882193286311</v>
      </c>
      <c r="AX15" s="69">
        <f t="shared" si="13"/>
        <v>-0.56594882193286311</v>
      </c>
      <c r="AY15" s="69">
        <f t="shared" si="14"/>
        <v>-0.18001236979270516</v>
      </c>
      <c r="AZ15" s="69">
        <f t="shared" si="15"/>
        <v>0.56594882193286311</v>
      </c>
      <c r="BA15" s="69">
        <f t="shared" si="16"/>
        <v>1.0675705238781419</v>
      </c>
      <c r="BB15" s="70">
        <f t="shared" si="17"/>
        <v>1.0675705238781419</v>
      </c>
      <c r="BC15" s="69">
        <f t="shared" si="18"/>
        <v>3.858699813841638E-2</v>
      </c>
      <c r="BD15" s="69">
        <f t="shared" si="19"/>
        <v>-1.8834057166133085</v>
      </c>
      <c r="BE15" s="71">
        <f t="shared" si="37"/>
        <v>48.8093349437885</v>
      </c>
      <c r="BF15" s="72">
        <f t="shared" si="38"/>
        <v>26.273592836263159</v>
      </c>
      <c r="BG15" s="72">
        <f t="shared" si="39"/>
        <v>66.289316091336815</v>
      </c>
      <c r="BH15" s="71">
        <f t="shared" si="40"/>
        <v>20.007861627536826</v>
      </c>
      <c r="BI15" s="73">
        <f t="shared" si="41"/>
        <v>0.40991875120976295</v>
      </c>
      <c r="BJ15" s="95">
        <v>404.6528571428571</v>
      </c>
      <c r="BK15" s="67">
        <v>0</v>
      </c>
      <c r="BL15" s="67">
        <v>0</v>
      </c>
      <c r="BM15" s="67">
        <v>4</v>
      </c>
      <c r="BN15" s="67">
        <v>4</v>
      </c>
      <c r="BO15" s="67">
        <v>5</v>
      </c>
      <c r="BP15" s="67">
        <v>6</v>
      </c>
      <c r="BQ15" s="68">
        <v>6</v>
      </c>
      <c r="BR15" s="69">
        <f t="shared" si="42"/>
        <v>0</v>
      </c>
      <c r="BS15" s="69">
        <f t="shared" si="20"/>
        <v>0</v>
      </c>
      <c r="BT15" s="69">
        <f t="shared" si="20"/>
        <v>0.5714285714285714</v>
      </c>
      <c r="BU15" s="69">
        <f t="shared" si="20"/>
        <v>0.5714285714285714</v>
      </c>
      <c r="BV15" s="69">
        <f t="shared" si="20"/>
        <v>0.7142857142857143</v>
      </c>
      <c r="BW15" s="69">
        <f t="shared" si="20"/>
        <v>0.8571428571428571</v>
      </c>
      <c r="BX15" s="70">
        <f t="shared" si="20"/>
        <v>0.8571428571428571</v>
      </c>
      <c r="BY15" s="69">
        <f t="shared" si="21"/>
        <v>-1.6448536269514726</v>
      </c>
      <c r="BZ15" s="69">
        <f t="shared" si="22"/>
        <v>-1.6448536269514726</v>
      </c>
      <c r="CA15" s="69">
        <f t="shared" si="23"/>
        <v>0.18001236979270496</v>
      </c>
      <c r="CB15" s="69">
        <f t="shared" si="24"/>
        <v>0.18001236979270496</v>
      </c>
      <c r="CC15" s="69">
        <f t="shared" si="25"/>
        <v>0.56594882193286311</v>
      </c>
      <c r="CD15" s="69">
        <f t="shared" si="26"/>
        <v>1.0675705238781419</v>
      </c>
      <c r="CE15" s="70">
        <f t="shared" si="27"/>
        <v>1.0675705238781419</v>
      </c>
      <c r="CF15" s="69">
        <f t="shared" si="28"/>
        <v>4.9814490022457962E-2</v>
      </c>
      <c r="CG15" s="69">
        <f t="shared" si="29"/>
        <v>-2.5233805932126678</v>
      </c>
      <c r="CH15" s="71">
        <f t="shared" si="43"/>
        <v>50.655554078242041</v>
      </c>
      <c r="CI15" s="72">
        <f t="shared" si="44"/>
        <v>20.341780473507825</v>
      </c>
      <c r="CJ15" s="72">
        <f t="shared" si="45"/>
        <v>64.195791059407838</v>
      </c>
      <c r="CK15" s="71">
        <f t="shared" si="46"/>
        <v>21.927005292950007</v>
      </c>
      <c r="CL15" s="73">
        <f t="shared" si="47"/>
        <v>0.43286478041641363</v>
      </c>
      <c r="CM15" s="95">
        <v>325.28428571428577</v>
      </c>
      <c r="CN15" s="95">
        <v>355.67285714285714</v>
      </c>
      <c r="CO15" s="34">
        <v>20</v>
      </c>
      <c r="CP15" s="34" t="s">
        <v>43</v>
      </c>
      <c r="CQ15" s="34">
        <v>24</v>
      </c>
      <c r="CR15" s="74" t="s">
        <v>44</v>
      </c>
      <c r="CS15" s="34">
        <v>30</v>
      </c>
      <c r="CT15" s="74" t="s">
        <v>43</v>
      </c>
    </row>
    <row r="16" spans="1:98" s="58" customFormat="1" ht="20" customHeight="1">
      <c r="A16" s="58">
        <v>3</v>
      </c>
      <c r="B16" s="58">
        <v>13</v>
      </c>
      <c r="C16" s="58" t="s">
        <v>5</v>
      </c>
      <c r="D16" s="66">
        <v>22</v>
      </c>
      <c r="E16" s="67">
        <v>2</v>
      </c>
      <c r="F16" s="67">
        <v>2</v>
      </c>
      <c r="G16" s="67">
        <v>5</v>
      </c>
      <c r="H16" s="67">
        <v>6</v>
      </c>
      <c r="I16" s="67">
        <v>6</v>
      </c>
      <c r="J16" s="67">
        <v>7</v>
      </c>
      <c r="K16" s="68">
        <v>7</v>
      </c>
      <c r="L16" s="69">
        <f t="shared" si="30"/>
        <v>0.2857142857142857</v>
      </c>
      <c r="M16" s="69">
        <f t="shared" si="0"/>
        <v>0.2857142857142857</v>
      </c>
      <c r="N16" s="69">
        <f t="shared" si="0"/>
        <v>0.7142857142857143</v>
      </c>
      <c r="O16" s="69">
        <f t="shared" si="0"/>
        <v>0.8571428571428571</v>
      </c>
      <c r="P16" s="69">
        <f t="shared" si="0"/>
        <v>0.8571428571428571</v>
      </c>
      <c r="Q16" s="69">
        <f t="shared" si="0"/>
        <v>1</v>
      </c>
      <c r="R16" s="70">
        <f t="shared" si="0"/>
        <v>1</v>
      </c>
      <c r="S16" s="69">
        <f t="shared" si="1"/>
        <v>-0.56594882193286311</v>
      </c>
      <c r="T16" s="69">
        <f t="shared" si="2"/>
        <v>-0.56594882193286311</v>
      </c>
      <c r="U16" s="69">
        <f t="shared" si="3"/>
        <v>0.56594882193286311</v>
      </c>
      <c r="V16" s="69">
        <f t="shared" si="4"/>
        <v>1.0675705238781419</v>
      </c>
      <c r="W16" s="69">
        <f t="shared" si="5"/>
        <v>1.0675705238781419</v>
      </c>
      <c r="X16" s="69">
        <f t="shared" si="6"/>
        <v>1.6448536269514715</v>
      </c>
      <c r="Y16" s="70">
        <f t="shared" si="7"/>
        <v>1.6448536269514715</v>
      </c>
      <c r="Z16" s="69">
        <f t="shared" si="8"/>
        <v>4.127012123702483E-2</v>
      </c>
      <c r="AA16" s="69">
        <f t="shared" si="9"/>
        <v>-1.3693775647474751</v>
      </c>
      <c r="AB16" s="71">
        <f t="shared" si="31"/>
        <v>33.180846668290371</v>
      </c>
      <c r="AC16" s="72">
        <f t="shared" si="32"/>
        <v>24.723164406840262</v>
      </c>
      <c r="AD16" s="72">
        <f t="shared" si="33"/>
        <v>49.524389642786971</v>
      </c>
      <c r="AE16" s="71">
        <f t="shared" si="34"/>
        <v>12.400612617973355</v>
      </c>
      <c r="AF16" s="73">
        <f t="shared" si="35"/>
        <v>0.3737280347889414</v>
      </c>
      <c r="AG16" s="95">
        <v>433.18428571428569</v>
      </c>
      <c r="AH16" s="67">
        <v>0</v>
      </c>
      <c r="AI16" s="67">
        <v>1</v>
      </c>
      <c r="AJ16" s="67">
        <v>3</v>
      </c>
      <c r="AK16" s="67">
        <v>3</v>
      </c>
      <c r="AL16" s="67">
        <v>5</v>
      </c>
      <c r="AM16" s="67">
        <v>5</v>
      </c>
      <c r="AN16" s="68">
        <v>5</v>
      </c>
      <c r="AO16" s="69">
        <f t="shared" si="36"/>
        <v>0</v>
      </c>
      <c r="AP16" s="69">
        <f t="shared" si="10"/>
        <v>0.14285714285714285</v>
      </c>
      <c r="AQ16" s="69">
        <f t="shared" si="10"/>
        <v>0.42857142857142855</v>
      </c>
      <c r="AR16" s="69">
        <f t="shared" si="10"/>
        <v>0.42857142857142855</v>
      </c>
      <c r="AS16" s="69">
        <f t="shared" si="10"/>
        <v>0.7142857142857143</v>
      </c>
      <c r="AT16" s="69">
        <f t="shared" si="10"/>
        <v>0.7142857142857143</v>
      </c>
      <c r="AU16" s="70">
        <f t="shared" si="10"/>
        <v>0.7142857142857143</v>
      </c>
      <c r="AV16" s="69">
        <f t="shared" si="11"/>
        <v>-1.6448536269514726</v>
      </c>
      <c r="AW16" s="69">
        <f t="shared" si="12"/>
        <v>-1.0675705238781419</v>
      </c>
      <c r="AX16" s="69">
        <f t="shared" si="13"/>
        <v>-0.18001236979270516</v>
      </c>
      <c r="AY16" s="69">
        <f t="shared" si="14"/>
        <v>-0.18001236979270516</v>
      </c>
      <c r="AZ16" s="69">
        <f t="shared" si="15"/>
        <v>0.56594882193286311</v>
      </c>
      <c r="BA16" s="69">
        <f t="shared" si="16"/>
        <v>0.56594882193286311</v>
      </c>
      <c r="BB16" s="70">
        <f t="shared" si="17"/>
        <v>0.56594882193286311</v>
      </c>
      <c r="BC16" s="69">
        <f t="shared" si="18"/>
        <v>3.8019311535716381E-2</v>
      </c>
      <c r="BD16" s="69">
        <f t="shared" si="19"/>
        <v>-2.0973373517310243</v>
      </c>
      <c r="BE16" s="71">
        <f t="shared" si="37"/>
        <v>55.165053416622975</v>
      </c>
      <c r="BF16" s="72">
        <f t="shared" si="38"/>
        <v>26.624020866522091</v>
      </c>
      <c r="BG16" s="72">
        <f t="shared" si="39"/>
        <v>72.906037478534685</v>
      </c>
      <c r="BH16" s="71">
        <f t="shared" si="40"/>
        <v>23.141008306006299</v>
      </c>
      <c r="BI16" s="73">
        <f t="shared" si="41"/>
        <v>0.41948673793966057</v>
      </c>
      <c r="BJ16" s="95">
        <v>596.06428571428569</v>
      </c>
      <c r="BK16" s="67">
        <v>1</v>
      </c>
      <c r="BL16" s="67">
        <v>1</v>
      </c>
      <c r="BM16" s="67">
        <v>3</v>
      </c>
      <c r="BN16" s="67">
        <v>5</v>
      </c>
      <c r="BO16" s="67">
        <v>6</v>
      </c>
      <c r="BP16" s="67">
        <v>6</v>
      </c>
      <c r="BQ16" s="68">
        <v>7</v>
      </c>
      <c r="BR16" s="69">
        <f t="shared" si="42"/>
        <v>0.14285714285714285</v>
      </c>
      <c r="BS16" s="69">
        <f t="shared" si="20"/>
        <v>0.14285714285714285</v>
      </c>
      <c r="BT16" s="69">
        <f t="shared" si="20"/>
        <v>0.42857142857142855</v>
      </c>
      <c r="BU16" s="69">
        <f t="shared" si="20"/>
        <v>0.7142857142857143</v>
      </c>
      <c r="BV16" s="69">
        <f t="shared" si="20"/>
        <v>0.8571428571428571</v>
      </c>
      <c r="BW16" s="69">
        <f t="shared" si="20"/>
        <v>0.8571428571428571</v>
      </c>
      <c r="BX16" s="70">
        <f t="shared" si="20"/>
        <v>1</v>
      </c>
      <c r="BY16" s="69">
        <f t="shared" si="21"/>
        <v>-1.0675705238781419</v>
      </c>
      <c r="BZ16" s="69">
        <f t="shared" si="22"/>
        <v>-1.0675705238781419</v>
      </c>
      <c r="CA16" s="69">
        <f t="shared" si="23"/>
        <v>-0.18001236979270516</v>
      </c>
      <c r="CB16" s="69">
        <f t="shared" si="24"/>
        <v>0.56594882193286311</v>
      </c>
      <c r="CC16" s="69">
        <f t="shared" si="25"/>
        <v>1.0675705238781419</v>
      </c>
      <c r="CD16" s="69">
        <f t="shared" si="26"/>
        <v>1.0675705238781419</v>
      </c>
      <c r="CE16" s="70">
        <f t="shared" si="27"/>
        <v>1.6448536269514715</v>
      </c>
      <c r="CF16" s="69">
        <f t="shared" si="28"/>
        <v>4.8768348005972337E-2</v>
      </c>
      <c r="CG16" s="69">
        <f t="shared" si="29"/>
        <v>-2.1483045318569554</v>
      </c>
      <c r="CH16" s="71">
        <f t="shared" si="43"/>
        <v>44.051205745043212</v>
      </c>
      <c r="CI16" s="72">
        <f t="shared" si="44"/>
        <v>20.819071543075474</v>
      </c>
      <c r="CJ16" s="72">
        <f t="shared" si="45"/>
        <v>57.881897732341997</v>
      </c>
      <c r="CK16" s="71">
        <f t="shared" si="46"/>
        <v>18.531413094633262</v>
      </c>
      <c r="CL16" s="73">
        <f t="shared" si="47"/>
        <v>0.4206789072219318</v>
      </c>
      <c r="CM16" s="95">
        <v>535.34571428571428</v>
      </c>
      <c r="CN16" s="95">
        <v>521.53142857142848</v>
      </c>
      <c r="CO16" s="34">
        <v>12</v>
      </c>
      <c r="CP16" s="34" t="s">
        <v>43</v>
      </c>
      <c r="CQ16" s="34">
        <v>22</v>
      </c>
      <c r="CR16" s="74" t="s">
        <v>44</v>
      </c>
      <c r="CS16" s="34">
        <v>42</v>
      </c>
      <c r="CT16" s="74" t="s">
        <v>43</v>
      </c>
    </row>
    <row r="17" spans="1:98" s="58" customFormat="1" ht="20" customHeight="1">
      <c r="A17" s="58">
        <v>3</v>
      </c>
      <c r="B17" s="58">
        <v>14</v>
      </c>
      <c r="C17" s="58" t="s">
        <v>4</v>
      </c>
      <c r="D17" s="66">
        <v>22</v>
      </c>
      <c r="E17" s="67">
        <v>1</v>
      </c>
      <c r="F17" s="67">
        <v>0</v>
      </c>
      <c r="G17" s="67">
        <v>4</v>
      </c>
      <c r="H17" s="67">
        <v>5</v>
      </c>
      <c r="I17" s="67">
        <v>6</v>
      </c>
      <c r="J17" s="67">
        <v>7</v>
      </c>
      <c r="K17" s="68">
        <v>6</v>
      </c>
      <c r="L17" s="69">
        <f t="shared" si="30"/>
        <v>0.14285714285714285</v>
      </c>
      <c r="M17" s="69">
        <f t="shared" si="0"/>
        <v>0</v>
      </c>
      <c r="N17" s="69">
        <f t="shared" si="0"/>
        <v>0.5714285714285714</v>
      </c>
      <c r="O17" s="69">
        <f t="shared" si="0"/>
        <v>0.7142857142857143</v>
      </c>
      <c r="P17" s="69">
        <f t="shared" si="0"/>
        <v>0.8571428571428571</v>
      </c>
      <c r="Q17" s="69">
        <f t="shared" si="0"/>
        <v>1</v>
      </c>
      <c r="R17" s="70">
        <f t="shared" si="0"/>
        <v>0.8571428571428571</v>
      </c>
      <c r="S17" s="69">
        <f t="shared" si="1"/>
        <v>-1.0675705238781419</v>
      </c>
      <c r="T17" s="69">
        <f t="shared" si="2"/>
        <v>-1.6448536269514726</v>
      </c>
      <c r="U17" s="69">
        <f t="shared" si="3"/>
        <v>0.18001236979270496</v>
      </c>
      <c r="V17" s="69">
        <f t="shared" si="4"/>
        <v>0.56594882193286311</v>
      </c>
      <c r="W17" s="69">
        <f t="shared" si="5"/>
        <v>1.0675705238781419</v>
      </c>
      <c r="X17" s="69">
        <f t="shared" si="6"/>
        <v>1.6448536269514715</v>
      </c>
      <c r="Y17" s="70">
        <f t="shared" si="7"/>
        <v>1.0675705238781419</v>
      </c>
      <c r="Z17" s="69">
        <f t="shared" si="8"/>
        <v>4.9544270732714911E-2</v>
      </c>
      <c r="AA17" s="69">
        <f t="shared" si="9"/>
        <v>-2.218137577263787</v>
      </c>
      <c r="AB17" s="71">
        <f t="shared" si="31"/>
        <v>44.770818996011855</v>
      </c>
      <c r="AC17" s="72">
        <f t="shared" si="32"/>
        <v>20.48805243724852</v>
      </c>
      <c r="AD17" s="72">
        <f t="shared" si="33"/>
        <v>58.38490575164991</v>
      </c>
      <c r="AE17" s="71">
        <f t="shared" si="34"/>
        <v>18.948426657200695</v>
      </c>
      <c r="AF17" s="73">
        <f t="shared" si="35"/>
        <v>0.42323162904142103</v>
      </c>
      <c r="AG17" s="95">
        <v>466.22571428571428</v>
      </c>
      <c r="AH17" s="67">
        <v>0</v>
      </c>
      <c r="AI17" s="67">
        <v>0</v>
      </c>
      <c r="AJ17" s="67">
        <v>2</v>
      </c>
      <c r="AK17" s="67">
        <v>4</v>
      </c>
      <c r="AL17" s="67">
        <v>5</v>
      </c>
      <c r="AM17" s="67">
        <v>6</v>
      </c>
      <c r="AN17" s="68">
        <v>6</v>
      </c>
      <c r="AO17" s="69">
        <f t="shared" si="36"/>
        <v>0</v>
      </c>
      <c r="AP17" s="69">
        <f t="shared" si="10"/>
        <v>0</v>
      </c>
      <c r="AQ17" s="69">
        <f t="shared" si="10"/>
        <v>0.2857142857142857</v>
      </c>
      <c r="AR17" s="69">
        <f t="shared" si="10"/>
        <v>0.5714285714285714</v>
      </c>
      <c r="AS17" s="69">
        <f t="shared" si="10"/>
        <v>0.7142857142857143</v>
      </c>
      <c r="AT17" s="69">
        <f t="shared" si="10"/>
        <v>0.8571428571428571</v>
      </c>
      <c r="AU17" s="70">
        <f t="shared" si="10"/>
        <v>0.8571428571428571</v>
      </c>
      <c r="AV17" s="69">
        <f t="shared" si="11"/>
        <v>-1.6448536269514726</v>
      </c>
      <c r="AW17" s="69">
        <f t="shared" si="12"/>
        <v>-1.6448536269514726</v>
      </c>
      <c r="AX17" s="69">
        <f t="shared" si="13"/>
        <v>-0.56594882193286311</v>
      </c>
      <c r="AY17" s="69">
        <f t="shared" si="14"/>
        <v>0.18001236979270496</v>
      </c>
      <c r="AZ17" s="69">
        <f t="shared" si="15"/>
        <v>0.56594882193286311</v>
      </c>
      <c r="BA17" s="69">
        <f t="shared" si="16"/>
        <v>1.0675705238781419</v>
      </c>
      <c r="BB17" s="70">
        <f t="shared" si="17"/>
        <v>1.0675705238781419</v>
      </c>
      <c r="BC17" s="69">
        <f t="shared" si="18"/>
        <v>5.2478637135763569E-2</v>
      </c>
      <c r="BD17" s="69">
        <f t="shared" si="19"/>
        <v>-2.7631538334101724</v>
      </c>
      <c r="BE17" s="71">
        <f t="shared" si="37"/>
        <v>52.652926680657181</v>
      </c>
      <c r="BF17" s="72">
        <f t="shared" si="38"/>
        <v>19.299478022489481</v>
      </c>
      <c r="BG17" s="72">
        <f t="shared" si="39"/>
        <v>65.505775702918399</v>
      </c>
      <c r="BH17" s="71">
        <f t="shared" si="40"/>
        <v>23.103148840214459</v>
      </c>
      <c r="BI17" s="73">
        <f t="shared" si="41"/>
        <v>0.4387818550018367</v>
      </c>
      <c r="BJ17" s="95">
        <v>549.20285714285717</v>
      </c>
      <c r="BK17" s="67">
        <v>1</v>
      </c>
      <c r="BL17" s="67">
        <v>1</v>
      </c>
      <c r="BM17" s="67">
        <v>4</v>
      </c>
      <c r="BN17" s="67">
        <v>5</v>
      </c>
      <c r="BO17" s="67">
        <v>6</v>
      </c>
      <c r="BP17" s="67">
        <v>6</v>
      </c>
      <c r="BQ17" s="68">
        <v>7</v>
      </c>
      <c r="BR17" s="69">
        <f t="shared" si="42"/>
        <v>0.14285714285714285</v>
      </c>
      <c r="BS17" s="69">
        <f t="shared" si="20"/>
        <v>0.14285714285714285</v>
      </c>
      <c r="BT17" s="69">
        <f t="shared" si="20"/>
        <v>0.5714285714285714</v>
      </c>
      <c r="BU17" s="69">
        <f t="shared" si="20"/>
        <v>0.7142857142857143</v>
      </c>
      <c r="BV17" s="69">
        <f t="shared" si="20"/>
        <v>0.8571428571428571</v>
      </c>
      <c r="BW17" s="69">
        <f t="shared" si="20"/>
        <v>0.8571428571428571</v>
      </c>
      <c r="BX17" s="70">
        <f t="shared" si="20"/>
        <v>1</v>
      </c>
      <c r="BY17" s="69">
        <f t="shared" si="21"/>
        <v>-1.0675705238781419</v>
      </c>
      <c r="BZ17" s="69">
        <f t="shared" si="22"/>
        <v>-1.0675705238781419</v>
      </c>
      <c r="CA17" s="69">
        <f t="shared" si="23"/>
        <v>0.18001236979270496</v>
      </c>
      <c r="CB17" s="69">
        <f t="shared" si="24"/>
        <v>0.56594882193286311</v>
      </c>
      <c r="CC17" s="69">
        <f t="shared" si="25"/>
        <v>1.0675705238781419</v>
      </c>
      <c r="CD17" s="69">
        <f t="shared" si="26"/>
        <v>1.0675705238781419</v>
      </c>
      <c r="CE17" s="70">
        <f t="shared" si="27"/>
        <v>1.6448536269514715</v>
      </c>
      <c r="CF17" s="69">
        <f t="shared" si="28"/>
        <v>4.7482545364595875E-2</v>
      </c>
      <c r="CG17" s="69">
        <f t="shared" si="29"/>
        <v>-2.0325822941330736</v>
      </c>
      <c r="CH17" s="71">
        <f t="shared" si="43"/>
        <v>42.80693628628881</v>
      </c>
      <c r="CI17" s="72">
        <f t="shared" si="44"/>
        <v>21.392214431757751</v>
      </c>
      <c r="CJ17" s="72">
        <f t="shared" si="45"/>
        <v>57.012156221758474</v>
      </c>
      <c r="CK17" s="71">
        <f t="shared" si="46"/>
        <v>17.809970895000362</v>
      </c>
      <c r="CL17" s="73">
        <f t="shared" si="47"/>
        <v>0.41605338854172913</v>
      </c>
      <c r="CM17" s="95">
        <v>557.61142857142852</v>
      </c>
      <c r="CN17" s="95">
        <v>524.34666666666669</v>
      </c>
      <c r="CO17" s="34">
        <v>15</v>
      </c>
      <c r="CP17" s="34" t="s">
        <v>43</v>
      </c>
      <c r="CQ17" s="34">
        <v>27</v>
      </c>
      <c r="CR17" s="74" t="s">
        <v>44</v>
      </c>
      <c r="CS17" s="34">
        <v>58</v>
      </c>
      <c r="CT17" s="74" t="s">
        <v>44</v>
      </c>
    </row>
    <row r="18" spans="1:98" s="58" customFormat="1" ht="20" customHeight="1">
      <c r="A18" s="58">
        <v>4</v>
      </c>
      <c r="B18" s="58">
        <v>15</v>
      </c>
      <c r="C18" s="58" t="s">
        <v>5</v>
      </c>
      <c r="D18" s="66">
        <v>20</v>
      </c>
      <c r="E18" s="67">
        <v>0</v>
      </c>
      <c r="F18" s="67">
        <v>1</v>
      </c>
      <c r="G18" s="67">
        <v>5</v>
      </c>
      <c r="H18" s="67">
        <v>6</v>
      </c>
      <c r="I18" s="67">
        <v>7</v>
      </c>
      <c r="J18" s="67">
        <v>7</v>
      </c>
      <c r="K18" s="68">
        <v>7</v>
      </c>
      <c r="L18" s="69">
        <f t="shared" si="30"/>
        <v>0</v>
      </c>
      <c r="M18" s="69">
        <f t="shared" si="0"/>
        <v>0.14285714285714285</v>
      </c>
      <c r="N18" s="69">
        <f t="shared" si="0"/>
        <v>0.7142857142857143</v>
      </c>
      <c r="O18" s="69">
        <f t="shared" si="0"/>
        <v>0.8571428571428571</v>
      </c>
      <c r="P18" s="69">
        <f t="shared" si="0"/>
        <v>1</v>
      </c>
      <c r="Q18" s="69">
        <f t="shared" si="0"/>
        <v>1</v>
      </c>
      <c r="R18" s="70">
        <f t="shared" si="0"/>
        <v>1</v>
      </c>
      <c r="S18" s="69">
        <f t="shared" si="1"/>
        <v>-1.6448536269514726</v>
      </c>
      <c r="T18" s="69">
        <f t="shared" si="2"/>
        <v>-1.0675705238781419</v>
      </c>
      <c r="U18" s="69">
        <f t="shared" si="3"/>
        <v>0.56594882193286311</v>
      </c>
      <c r="V18" s="69">
        <f t="shared" si="4"/>
        <v>1.0675705238781419</v>
      </c>
      <c r="W18" s="69">
        <f t="shared" si="5"/>
        <v>1.6448536269514715</v>
      </c>
      <c r="X18" s="69">
        <f t="shared" si="6"/>
        <v>1.6448536269514715</v>
      </c>
      <c r="Y18" s="70">
        <f t="shared" si="7"/>
        <v>1.6448536269514715</v>
      </c>
      <c r="Z18" s="69">
        <f t="shared" si="8"/>
        <v>5.8474553101380958E-2</v>
      </c>
      <c r="AA18" s="69">
        <f t="shared" si="9"/>
        <v>-2.3729196442353615</v>
      </c>
      <c r="AB18" s="71">
        <f t="shared" si="31"/>
        <v>40.580381009860538</v>
      </c>
      <c r="AC18" s="72">
        <f t="shared" si="32"/>
        <v>17.385705036444385</v>
      </c>
      <c r="AD18" s="72">
        <f t="shared" si="33"/>
        <v>52.115313116662236</v>
      </c>
      <c r="AE18" s="71">
        <f t="shared" si="34"/>
        <v>17.364804040108925</v>
      </c>
      <c r="AF18" s="73">
        <f t="shared" si="35"/>
        <v>0.42791131103203517</v>
      </c>
      <c r="AG18" s="95">
        <v>494.57142857142861</v>
      </c>
      <c r="AH18" s="67">
        <v>1</v>
      </c>
      <c r="AI18" s="67">
        <v>1</v>
      </c>
      <c r="AJ18" s="67">
        <v>3</v>
      </c>
      <c r="AK18" s="67">
        <v>3</v>
      </c>
      <c r="AL18" s="67">
        <v>5</v>
      </c>
      <c r="AM18" s="67">
        <v>5</v>
      </c>
      <c r="AN18" s="68">
        <v>6</v>
      </c>
      <c r="AO18" s="69">
        <f t="shared" si="36"/>
        <v>0.14285714285714285</v>
      </c>
      <c r="AP18" s="69">
        <f t="shared" si="10"/>
        <v>0.14285714285714285</v>
      </c>
      <c r="AQ18" s="69">
        <f t="shared" si="10"/>
        <v>0.42857142857142855</v>
      </c>
      <c r="AR18" s="69">
        <f t="shared" si="10"/>
        <v>0.42857142857142855</v>
      </c>
      <c r="AS18" s="69">
        <f t="shared" si="10"/>
        <v>0.7142857142857143</v>
      </c>
      <c r="AT18" s="69">
        <f t="shared" si="10"/>
        <v>0.7142857142857143</v>
      </c>
      <c r="AU18" s="70">
        <f t="shared" si="10"/>
        <v>0.8571428571428571</v>
      </c>
      <c r="AV18" s="69">
        <f t="shared" si="11"/>
        <v>-1.0675705238781419</v>
      </c>
      <c r="AW18" s="69">
        <f t="shared" si="12"/>
        <v>-1.0675705238781419</v>
      </c>
      <c r="AX18" s="69">
        <f t="shared" si="13"/>
        <v>-0.18001236979270516</v>
      </c>
      <c r="AY18" s="69">
        <f t="shared" si="14"/>
        <v>-0.18001236979270516</v>
      </c>
      <c r="AZ18" s="69">
        <f t="shared" si="15"/>
        <v>0.56594882193286311</v>
      </c>
      <c r="BA18" s="69">
        <f t="shared" si="16"/>
        <v>0.56594882193286311</v>
      </c>
      <c r="BB18" s="70">
        <f t="shared" si="17"/>
        <v>1.0675705238781419</v>
      </c>
      <c r="BC18" s="69">
        <f t="shared" si="18"/>
        <v>3.7208653666487249E-2</v>
      </c>
      <c r="BD18" s="69">
        <f t="shared" si="19"/>
        <v>-1.9026752004097662</v>
      </c>
      <c r="BE18" s="71">
        <f t="shared" si="37"/>
        <v>51.135287437810476</v>
      </c>
      <c r="BF18" s="72">
        <f t="shared" si="38"/>
        <v>27.229969375042337</v>
      </c>
      <c r="BG18" s="72">
        <f t="shared" si="39"/>
        <v>69.262790949379408</v>
      </c>
      <c r="BH18" s="71">
        <f t="shared" si="40"/>
        <v>21.016410787168535</v>
      </c>
      <c r="BI18" s="73">
        <f t="shared" si="41"/>
        <v>0.41099623841419092</v>
      </c>
      <c r="BJ18" s="95">
        <v>955.73285714285714</v>
      </c>
      <c r="BK18" s="67">
        <v>0</v>
      </c>
      <c r="BL18" s="67">
        <v>1</v>
      </c>
      <c r="BM18" s="67">
        <v>4</v>
      </c>
      <c r="BN18" s="67">
        <v>5</v>
      </c>
      <c r="BO18" s="67">
        <v>6</v>
      </c>
      <c r="BP18" s="67">
        <v>7</v>
      </c>
      <c r="BQ18" s="68">
        <v>7</v>
      </c>
      <c r="BR18" s="69">
        <f t="shared" si="42"/>
        <v>0</v>
      </c>
      <c r="BS18" s="69">
        <f t="shared" si="20"/>
        <v>0.14285714285714285</v>
      </c>
      <c r="BT18" s="69">
        <f t="shared" si="20"/>
        <v>0.5714285714285714</v>
      </c>
      <c r="BU18" s="69">
        <f t="shared" si="20"/>
        <v>0.7142857142857143</v>
      </c>
      <c r="BV18" s="69">
        <f t="shared" si="20"/>
        <v>0.8571428571428571</v>
      </c>
      <c r="BW18" s="69">
        <f t="shared" si="20"/>
        <v>1</v>
      </c>
      <c r="BX18" s="70">
        <f t="shared" si="20"/>
        <v>1</v>
      </c>
      <c r="BY18" s="69">
        <f t="shared" si="21"/>
        <v>-1.6448536269514726</v>
      </c>
      <c r="BZ18" s="69">
        <f t="shared" si="22"/>
        <v>-1.0675705238781419</v>
      </c>
      <c r="CA18" s="69">
        <f t="shared" si="23"/>
        <v>0.18001236979270496</v>
      </c>
      <c r="CB18" s="69">
        <f t="shared" si="24"/>
        <v>0.56594882193286311</v>
      </c>
      <c r="CC18" s="69">
        <f t="shared" si="25"/>
        <v>1.0675705238781419</v>
      </c>
      <c r="CD18" s="69">
        <f t="shared" si="26"/>
        <v>1.6448536269514715</v>
      </c>
      <c r="CE18" s="70">
        <f t="shared" si="27"/>
        <v>1.6448536269514715</v>
      </c>
      <c r="CF18" s="69">
        <f t="shared" si="28"/>
        <v>5.7791172205191053E-2</v>
      </c>
      <c r="CG18" s="69">
        <f t="shared" si="29"/>
        <v>-2.5480136361628327</v>
      </c>
      <c r="CH18" s="71">
        <f t="shared" si="43"/>
        <v>44.090014771044203</v>
      </c>
      <c r="CI18" s="72">
        <f t="shared" si="44"/>
        <v>17.568396862450502</v>
      </c>
      <c r="CJ18" s="72">
        <f t="shared" si="45"/>
        <v>55.761347506866677</v>
      </c>
      <c r="CK18" s="71">
        <f t="shared" si="46"/>
        <v>19.096475322208086</v>
      </c>
      <c r="CL18" s="73">
        <f t="shared" si="47"/>
        <v>0.43312472044689715</v>
      </c>
      <c r="CM18" s="95">
        <v>793.26571428571424</v>
      </c>
      <c r="CN18" s="95">
        <v>747.85666666666657</v>
      </c>
      <c r="CO18" s="34">
        <v>22</v>
      </c>
      <c r="CP18" s="34" t="s">
        <v>44</v>
      </c>
      <c r="CQ18" s="34">
        <v>17</v>
      </c>
      <c r="CR18" s="74" t="s">
        <v>43</v>
      </c>
      <c r="CS18" s="34">
        <v>56</v>
      </c>
      <c r="CT18" s="74" t="s">
        <v>44</v>
      </c>
    </row>
    <row r="19" spans="1:98" s="75" customFormat="1" ht="20" customHeight="1">
      <c r="A19" s="75">
        <v>4</v>
      </c>
      <c r="B19" s="75">
        <v>16</v>
      </c>
      <c r="C19" s="75" t="s">
        <v>4</v>
      </c>
      <c r="D19" s="76">
        <v>34</v>
      </c>
      <c r="E19" s="77">
        <v>1</v>
      </c>
      <c r="F19" s="77">
        <v>2</v>
      </c>
      <c r="G19" s="77">
        <v>3</v>
      </c>
      <c r="H19" s="77">
        <v>5</v>
      </c>
      <c r="I19" s="77">
        <v>6</v>
      </c>
      <c r="J19" s="77">
        <v>7</v>
      </c>
      <c r="K19" s="78">
        <v>6</v>
      </c>
      <c r="L19" s="79">
        <f t="shared" si="30"/>
        <v>0.14285714285714285</v>
      </c>
      <c r="M19" s="79">
        <f t="shared" si="0"/>
        <v>0.2857142857142857</v>
      </c>
      <c r="N19" s="79">
        <f t="shared" si="0"/>
        <v>0.42857142857142855</v>
      </c>
      <c r="O19" s="79">
        <f t="shared" si="0"/>
        <v>0.7142857142857143</v>
      </c>
      <c r="P19" s="79">
        <f t="shared" si="0"/>
        <v>0.8571428571428571</v>
      </c>
      <c r="Q19" s="79">
        <f t="shared" si="0"/>
        <v>1</v>
      </c>
      <c r="R19" s="80">
        <f t="shared" si="0"/>
        <v>0.8571428571428571</v>
      </c>
      <c r="S19" s="79">
        <f t="shared" si="1"/>
        <v>-1.0675705238781419</v>
      </c>
      <c r="T19" s="79">
        <f t="shared" si="2"/>
        <v>-0.56594882193286311</v>
      </c>
      <c r="U19" s="79">
        <f t="shared" si="3"/>
        <v>-0.18001236979270516</v>
      </c>
      <c r="V19" s="79">
        <f t="shared" si="4"/>
        <v>0.56594882193286311</v>
      </c>
      <c r="W19" s="79">
        <f t="shared" si="5"/>
        <v>1.0675705238781419</v>
      </c>
      <c r="X19" s="79">
        <f t="shared" si="6"/>
        <v>1.6448536269514715</v>
      </c>
      <c r="Y19" s="80">
        <f t="shared" si="7"/>
        <v>1.0675705238781419</v>
      </c>
      <c r="Z19" s="79">
        <f t="shared" si="8"/>
        <v>4.3123610481101311E-2</v>
      </c>
      <c r="AA19" s="79">
        <f t="shared" si="9"/>
        <v>-1.7944074124783644</v>
      </c>
      <c r="AB19" s="71">
        <f t="shared" si="31"/>
        <v>41.610787975759912</v>
      </c>
      <c r="AC19" s="81">
        <f t="shared" si="32"/>
        <v>23.565043078682532</v>
      </c>
      <c r="AD19" s="81">
        <f t="shared" si="33"/>
        <v>57.251871653008969</v>
      </c>
      <c r="AE19" s="71">
        <f t="shared" si="34"/>
        <v>16.84341428716322</v>
      </c>
      <c r="AF19" s="82">
        <f t="shared" si="35"/>
        <v>0.40478479515877563</v>
      </c>
      <c r="AG19" s="96">
        <v>384.49000000000007</v>
      </c>
      <c r="AH19" s="77">
        <v>3</v>
      </c>
      <c r="AI19" s="77">
        <v>2</v>
      </c>
      <c r="AJ19" s="77">
        <v>2</v>
      </c>
      <c r="AK19" s="77">
        <v>2</v>
      </c>
      <c r="AL19" s="77">
        <v>5</v>
      </c>
      <c r="AM19" s="77">
        <v>5</v>
      </c>
      <c r="AN19" s="78">
        <v>6</v>
      </c>
      <c r="AO19" s="79">
        <f t="shared" si="36"/>
        <v>0.42857142857142855</v>
      </c>
      <c r="AP19" s="79">
        <f t="shared" si="10"/>
        <v>0.2857142857142857</v>
      </c>
      <c r="AQ19" s="79">
        <f t="shared" si="10"/>
        <v>0.2857142857142857</v>
      </c>
      <c r="AR19" s="79">
        <f t="shared" si="10"/>
        <v>0.2857142857142857</v>
      </c>
      <c r="AS19" s="79">
        <f t="shared" si="10"/>
        <v>0.7142857142857143</v>
      </c>
      <c r="AT19" s="79">
        <f t="shared" si="10"/>
        <v>0.7142857142857143</v>
      </c>
      <c r="AU19" s="80">
        <f t="shared" si="10"/>
        <v>0.8571428571428571</v>
      </c>
      <c r="AV19" s="79">
        <f t="shared" si="11"/>
        <v>-0.18001236979270516</v>
      </c>
      <c r="AW19" s="79">
        <f t="shared" si="12"/>
        <v>-0.56594882193286311</v>
      </c>
      <c r="AX19" s="79">
        <f t="shared" si="13"/>
        <v>-0.56594882193286311</v>
      </c>
      <c r="AY19" s="79">
        <f t="shared" si="14"/>
        <v>-0.56594882193286311</v>
      </c>
      <c r="AZ19" s="79">
        <f t="shared" si="15"/>
        <v>0.56594882193286311</v>
      </c>
      <c r="BA19" s="79">
        <f t="shared" si="16"/>
        <v>0.56594882193286311</v>
      </c>
      <c r="BB19" s="80">
        <f t="shared" si="17"/>
        <v>1.0675705238781419</v>
      </c>
      <c r="BC19" s="79">
        <f t="shared" si="18"/>
        <v>2.5494434330748997E-2</v>
      </c>
      <c r="BD19" s="79">
        <f t="shared" si="19"/>
        <v>-1.2287775262299392</v>
      </c>
      <c r="BE19" s="71">
        <f t="shared" si="37"/>
        <v>48.197873711906716</v>
      </c>
      <c r="BF19" s="81">
        <f t="shared" si="38"/>
        <v>39.773166963635781</v>
      </c>
      <c r="BG19" s="81">
        <f t="shared" si="39"/>
        <v>74.654628596108296</v>
      </c>
      <c r="BH19" s="83">
        <f t="shared" si="40"/>
        <v>17.440730816236258</v>
      </c>
      <c r="BI19" s="82">
        <f t="shared" si="41"/>
        <v>0.3618568512064409</v>
      </c>
      <c r="BJ19" s="96">
        <v>519.71428571428567</v>
      </c>
      <c r="BK19" s="77">
        <v>1</v>
      </c>
      <c r="BL19" s="77">
        <v>1</v>
      </c>
      <c r="BM19" s="77">
        <v>3</v>
      </c>
      <c r="BN19" s="77">
        <v>5</v>
      </c>
      <c r="BO19" s="77">
        <v>6</v>
      </c>
      <c r="BP19" s="77">
        <v>7</v>
      </c>
      <c r="BQ19" s="78">
        <v>7</v>
      </c>
      <c r="BR19" s="79">
        <f t="shared" si="42"/>
        <v>0.14285714285714285</v>
      </c>
      <c r="BS19" s="79">
        <f t="shared" si="20"/>
        <v>0.14285714285714285</v>
      </c>
      <c r="BT19" s="79">
        <f t="shared" si="20"/>
        <v>0.42857142857142855</v>
      </c>
      <c r="BU19" s="79">
        <f t="shared" si="20"/>
        <v>0.7142857142857143</v>
      </c>
      <c r="BV19" s="79">
        <f t="shared" si="20"/>
        <v>0.8571428571428571</v>
      </c>
      <c r="BW19" s="79">
        <f t="shared" si="20"/>
        <v>1</v>
      </c>
      <c r="BX19" s="80">
        <f t="shared" si="20"/>
        <v>1</v>
      </c>
      <c r="BY19" s="79">
        <f t="shared" si="21"/>
        <v>-1.0675705238781419</v>
      </c>
      <c r="BZ19" s="79">
        <f t="shared" si="22"/>
        <v>-1.0675705238781419</v>
      </c>
      <c r="CA19" s="79">
        <f t="shared" si="23"/>
        <v>-0.18001236979270516</v>
      </c>
      <c r="CB19" s="79">
        <f t="shared" si="24"/>
        <v>0.56594882193286311</v>
      </c>
      <c r="CC19" s="79">
        <f t="shared" si="25"/>
        <v>1.0675705238781419</v>
      </c>
      <c r="CD19" s="79">
        <f t="shared" si="26"/>
        <v>1.6448536269514715</v>
      </c>
      <c r="CE19" s="80">
        <f t="shared" si="27"/>
        <v>1.6448536269514715</v>
      </c>
      <c r="CF19" s="79">
        <f t="shared" si="28"/>
        <v>5.2891798742210401E-2</v>
      </c>
      <c r="CG19" s="79">
        <f t="shared" si="29"/>
        <v>-2.2720080539440972</v>
      </c>
      <c r="CH19" s="71">
        <f t="shared" si="43"/>
        <v>42.955772122964632</v>
      </c>
      <c r="CI19" s="81">
        <f t="shared" si="44"/>
        <v>19.203396769313635</v>
      </c>
      <c r="CJ19" s="81">
        <f t="shared" si="45"/>
        <v>55.708221766196637</v>
      </c>
      <c r="CK19" s="83">
        <f t="shared" si="46"/>
        <v>18.252412498441501</v>
      </c>
      <c r="CL19" s="82">
        <f t="shared" si="47"/>
        <v>0.42491175449465518</v>
      </c>
      <c r="CM19" s="96">
        <v>484.51285714285717</v>
      </c>
      <c r="CN19" s="96">
        <v>462.90571428571434</v>
      </c>
      <c r="CO19" s="84">
        <v>20</v>
      </c>
      <c r="CP19" s="84" t="s">
        <v>43</v>
      </c>
      <c r="CQ19" s="84">
        <v>21</v>
      </c>
      <c r="CR19" s="85" t="s">
        <v>43</v>
      </c>
      <c r="CS19" s="84">
        <v>37</v>
      </c>
      <c r="CT19" s="85" t="s">
        <v>43</v>
      </c>
    </row>
    <row r="20" spans="1:98" s="58" customFormat="1" ht="20" customHeight="1">
      <c r="D20" s="66"/>
      <c r="E20" s="86"/>
      <c r="F20" s="86"/>
      <c r="G20" s="86"/>
      <c r="H20" s="86"/>
      <c r="I20" s="86"/>
      <c r="J20" s="86"/>
      <c r="K20" s="132" t="s">
        <v>126</v>
      </c>
      <c r="L20" s="86">
        <f>AVERAGE(L4:L19)</f>
        <v>0.12499999999999997</v>
      </c>
      <c r="M20" s="86">
        <f t="shared" ref="M20:R20" si="48">AVERAGE(M4:M19)</f>
        <v>0.2946428571428571</v>
      </c>
      <c r="N20" s="86">
        <f t="shared" si="48"/>
        <v>0.5982142857142857</v>
      </c>
      <c r="O20" s="86">
        <f t="shared" si="48"/>
        <v>0.77678571428571419</v>
      </c>
      <c r="P20" s="86">
        <f t="shared" si="48"/>
        <v>0.88392857142857151</v>
      </c>
      <c r="Q20" s="86">
        <f t="shared" si="48"/>
        <v>0.95535714285714279</v>
      </c>
      <c r="R20" s="73">
        <f t="shared" si="48"/>
        <v>0.93750000000000011</v>
      </c>
      <c r="S20" s="69"/>
      <c r="T20" s="69"/>
      <c r="U20" s="69"/>
      <c r="V20" s="69"/>
      <c r="W20" s="69"/>
      <c r="X20" s="69"/>
      <c r="Y20" s="132" t="s">
        <v>126</v>
      </c>
      <c r="Z20" s="69"/>
      <c r="AA20" s="69"/>
      <c r="AB20" s="87">
        <f t="shared" ref="AB20" si="49">AVERAGE(AB4:AB19)</f>
        <v>38.801961064059498</v>
      </c>
      <c r="AC20" s="69"/>
      <c r="AD20" s="69"/>
      <c r="AE20" s="87">
        <f t="shared" ref="AE20:AG20" si="50">AVERAGE(AE4:AE19)</f>
        <v>15.457424671102817</v>
      </c>
      <c r="AF20" s="73">
        <f t="shared" si="50"/>
        <v>0.39444934701761214</v>
      </c>
      <c r="AG20" s="95">
        <f t="shared" si="50"/>
        <v>502.20026785714276</v>
      </c>
      <c r="AH20" s="69"/>
      <c r="AI20" s="69"/>
      <c r="AJ20" s="69"/>
      <c r="AK20" s="69"/>
      <c r="AL20" s="69"/>
      <c r="AM20" s="69"/>
      <c r="AN20" s="132" t="s">
        <v>126</v>
      </c>
      <c r="AO20" s="86">
        <f>AVERAGE(AO4:AO19)</f>
        <v>0.10714285714285712</v>
      </c>
      <c r="AP20" s="86">
        <f t="shared" ref="AP20:AU20" si="51">AVERAGE(AP4:AP19)</f>
        <v>0.1339285714285714</v>
      </c>
      <c r="AQ20" s="86">
        <f t="shared" si="51"/>
        <v>0.33035714285714279</v>
      </c>
      <c r="AR20" s="86">
        <f t="shared" si="51"/>
        <v>0.4107142857142857</v>
      </c>
      <c r="AS20" s="86">
        <f t="shared" si="51"/>
        <v>0.66071428571428559</v>
      </c>
      <c r="AT20" s="86">
        <f t="shared" si="51"/>
        <v>0.80357142857142838</v>
      </c>
      <c r="AU20" s="73">
        <f t="shared" si="51"/>
        <v>0.85714285714285721</v>
      </c>
      <c r="AV20" s="69"/>
      <c r="AW20" s="69"/>
      <c r="AX20" s="69"/>
      <c r="AY20" s="69"/>
      <c r="AZ20" s="69"/>
      <c r="BA20" s="69"/>
      <c r="BB20" s="132" t="s">
        <v>126</v>
      </c>
      <c r="BC20" s="69"/>
      <c r="BD20" s="69"/>
      <c r="BE20" s="87">
        <f t="shared" ref="BE20" si="52">AVERAGE(BE4:BE19)</f>
        <v>52.031532320099259</v>
      </c>
      <c r="BF20" s="69"/>
      <c r="BG20" s="69"/>
      <c r="BH20" s="87">
        <f t="shared" ref="BH20:BJ20" si="53">AVERAGE(BH4:BH19)</f>
        <v>21.886490818767214</v>
      </c>
      <c r="BI20" s="73">
        <f t="shared" si="53"/>
        <v>0.41949707443325623</v>
      </c>
      <c r="BJ20" s="95">
        <f t="shared" si="53"/>
        <v>704.56633928571421</v>
      </c>
      <c r="BK20" s="69"/>
      <c r="BL20" s="69"/>
      <c r="BM20" s="69"/>
      <c r="BN20" s="69"/>
      <c r="BO20" s="69"/>
      <c r="BP20" s="69"/>
      <c r="BQ20" s="132" t="s">
        <v>126</v>
      </c>
      <c r="BR20" s="86">
        <f>AVERAGE(BR4:BR19)</f>
        <v>9.8214285714285685E-2</v>
      </c>
      <c r="BS20" s="86">
        <f t="shared" ref="BS20:BX20" si="54">AVERAGE(BS4:BS19)</f>
        <v>0.15178571428571425</v>
      </c>
      <c r="BT20" s="86">
        <f t="shared" si="54"/>
        <v>0.4821428571428571</v>
      </c>
      <c r="BU20" s="86">
        <f t="shared" si="54"/>
        <v>0.70535714285714257</v>
      </c>
      <c r="BV20" s="86">
        <f t="shared" si="54"/>
        <v>0.7946428571428571</v>
      </c>
      <c r="BW20" s="86">
        <f t="shared" si="54"/>
        <v>0.94642857142857151</v>
      </c>
      <c r="BX20" s="73">
        <f t="shared" si="54"/>
        <v>0.9642857142857143</v>
      </c>
      <c r="BY20" s="69"/>
      <c r="BZ20" s="69"/>
      <c r="CA20" s="69"/>
      <c r="CB20" s="69"/>
      <c r="CC20" s="69"/>
      <c r="CD20" s="69"/>
      <c r="CE20" s="132" t="s">
        <v>126</v>
      </c>
      <c r="CF20" s="69"/>
      <c r="CG20" s="69"/>
      <c r="CH20" s="87">
        <f t="shared" ref="CH20" si="55">AVERAGE(CH4:CH19)</f>
        <v>44.290342001322017</v>
      </c>
      <c r="CI20" s="69"/>
      <c r="CJ20" s="69"/>
      <c r="CK20" s="87">
        <f t="shared" ref="CK20:CL20" si="56">AVERAGE(CK4:CK19)</f>
        <v>18.734073698613035</v>
      </c>
      <c r="CL20" s="73">
        <f t="shared" si="56"/>
        <v>0.42227888076074499</v>
      </c>
      <c r="CM20" s="95">
        <f t="shared" ref="CM20" si="57">AVERAGE(CM4:CM19)</f>
        <v>601.40044642857151</v>
      </c>
      <c r="CN20" s="95">
        <f t="shared" ref="CN20" si="58">AVERAGE(CN4:CN19)</f>
        <v>602.72235119047616</v>
      </c>
      <c r="CO20" s="34"/>
      <c r="CP20" s="34"/>
      <c r="CQ20" s="34"/>
      <c r="CR20" s="74"/>
      <c r="CS20" s="34"/>
      <c r="CT20" s="74"/>
    </row>
    <row r="21" spans="1:98" s="13" customFormat="1" ht="20" customHeight="1">
      <c r="D21" s="88"/>
      <c r="E21" s="89"/>
      <c r="F21" s="89"/>
      <c r="G21" s="89"/>
      <c r="H21" s="89"/>
      <c r="I21" s="89"/>
      <c r="J21" s="89"/>
      <c r="K21" s="131" t="s">
        <v>125</v>
      </c>
      <c r="L21" s="89">
        <f>STDEV(L4:L19)/SQRT(COUNT(L4:L19))</f>
        <v>2.5671260301009326E-2</v>
      </c>
      <c r="M21" s="89">
        <f t="shared" ref="M21:R21" si="59">STDEV(M4:M19)/SQRT(COUNT(M4:M19))</f>
        <v>3.7950805069750231E-2</v>
      </c>
      <c r="N21" s="89">
        <f t="shared" si="59"/>
        <v>4.5585290472728128E-2</v>
      </c>
      <c r="O21" s="89">
        <f t="shared" si="59"/>
        <v>4.3190666508742294E-2</v>
      </c>
      <c r="P21" s="89">
        <f t="shared" si="59"/>
        <v>3.2520924713446815E-2</v>
      </c>
      <c r="Q21" s="89">
        <f t="shared" si="59"/>
        <v>2.1502847462129101E-2</v>
      </c>
      <c r="R21" s="90">
        <f t="shared" si="59"/>
        <v>1.8298126367785005E-2</v>
      </c>
      <c r="S21" s="27"/>
      <c r="T21" s="27"/>
      <c r="U21" s="27"/>
      <c r="V21" s="27"/>
      <c r="W21" s="27"/>
      <c r="X21" s="27"/>
      <c r="Y21" s="131" t="s">
        <v>125</v>
      </c>
      <c r="Z21" s="27"/>
      <c r="AA21" s="27"/>
      <c r="AB21" s="92">
        <f t="shared" ref="AB21" si="60">STDEV(AB4:AB19)/SQRT(COUNT(AB4:AB19))</f>
        <v>1.6265220381601426</v>
      </c>
      <c r="AC21" s="27"/>
      <c r="AD21" s="27"/>
      <c r="AE21" s="92">
        <f t="shared" ref="AE21:AG21" si="61">STDEV(AE4:AE19)/SQRT(COUNT(AE4:AE19))</f>
        <v>0.93882312066518869</v>
      </c>
      <c r="AF21" s="90">
        <f t="shared" si="61"/>
        <v>9.2160950575995992E-3</v>
      </c>
      <c r="AG21" s="97">
        <f t="shared" si="61"/>
        <v>30.665313300758143</v>
      </c>
      <c r="AH21" s="7"/>
      <c r="AI21" s="7"/>
      <c r="AJ21" s="7"/>
      <c r="AK21" s="7"/>
      <c r="AL21" s="7"/>
      <c r="AM21" s="7"/>
      <c r="AN21" s="131" t="s">
        <v>125</v>
      </c>
      <c r="AO21" s="89">
        <f>STDEV(AO4:AO19)/SQRT(COUNT(AO4:AO19))</f>
        <v>2.766416675862441E-2</v>
      </c>
      <c r="AP21" s="89">
        <f t="shared" ref="AP21:AU21" si="62">STDEV(AP4:AP19)/SQRT(COUNT(AP4:AP19))</f>
        <v>3.0496877279641673E-2</v>
      </c>
      <c r="AQ21" s="89">
        <f t="shared" si="62"/>
        <v>2.5148369255092475E-2</v>
      </c>
      <c r="AR21" s="89">
        <f t="shared" si="62"/>
        <v>3.1609328684170879E-2</v>
      </c>
      <c r="AS21" s="89">
        <f t="shared" si="62"/>
        <v>2.2112113834532213E-2</v>
      </c>
      <c r="AT21" s="89">
        <f t="shared" si="62"/>
        <v>2.211211383453196E-2</v>
      </c>
      <c r="AU21" s="90">
        <f t="shared" si="62"/>
        <v>2.2587697572630842E-2</v>
      </c>
      <c r="AV21" s="27"/>
      <c r="AW21" s="27"/>
      <c r="AX21" s="27"/>
      <c r="AY21" s="27"/>
      <c r="AZ21" s="27"/>
      <c r="BA21" s="27"/>
      <c r="BB21" s="131" t="s">
        <v>125</v>
      </c>
      <c r="BC21" s="27"/>
      <c r="BD21" s="27"/>
      <c r="BE21" s="92">
        <f t="shared" ref="BE21" si="63">STDEV(BE4:BE19)/SQRT(COUNT(BE4:BE19))</f>
        <v>1.3091084398607484</v>
      </c>
      <c r="BF21" s="27"/>
      <c r="BG21" s="27"/>
      <c r="BH21" s="92">
        <f t="shared" ref="BH21:BJ21" si="64">STDEV(BH4:BH19)/SQRT(COUNT(BH4:BH19))</f>
        <v>0.7423234738355261</v>
      </c>
      <c r="BI21" s="90">
        <f t="shared" si="64"/>
        <v>5.0689047464446578E-3</v>
      </c>
      <c r="BJ21" s="97">
        <f t="shared" si="64"/>
        <v>49.426162627957723</v>
      </c>
      <c r="BK21" s="27"/>
      <c r="BL21" s="27"/>
      <c r="BM21" s="27"/>
      <c r="BN21" s="27"/>
      <c r="BO21" s="27"/>
      <c r="BP21" s="27"/>
      <c r="BQ21" s="131" t="s">
        <v>125</v>
      </c>
      <c r="BR21" s="89">
        <f>STDEV(BR4:BR19)/SQRT(COUNT(BR4:BR19))</f>
        <v>1.7096912638506045E-2</v>
      </c>
      <c r="BS21" s="89">
        <f t="shared" ref="BS21:BX21" si="65">STDEV(BS4:BS19)/SQRT(COUNT(BS4:BS19))</f>
        <v>2.0490374378641103E-2</v>
      </c>
      <c r="BT21" s="89">
        <f t="shared" si="65"/>
        <v>3.8850402076382656E-2</v>
      </c>
      <c r="BU21" s="89">
        <f t="shared" si="65"/>
        <v>2.4288340194171101E-2</v>
      </c>
      <c r="BV21" s="89">
        <f t="shared" si="65"/>
        <v>2.5979943860470509E-2</v>
      </c>
      <c r="BW21" s="89">
        <f t="shared" si="65"/>
        <v>1.7857142857142863E-2</v>
      </c>
      <c r="BX21" s="90">
        <f t="shared" si="65"/>
        <v>1.5971914124998505E-2</v>
      </c>
      <c r="BY21" s="27"/>
      <c r="BZ21" s="27"/>
      <c r="CA21" s="27"/>
      <c r="CB21" s="27"/>
      <c r="CC21" s="27"/>
      <c r="CD21" s="27"/>
      <c r="CE21" s="131" t="s">
        <v>125</v>
      </c>
      <c r="CF21" s="27"/>
      <c r="CG21" s="27"/>
      <c r="CH21" s="93">
        <f t="shared" ref="CH21" si="66">STDEV(CH4:CH19)/SQRT(COUNT(CH4:CH19))</f>
        <v>1.0150706029574703</v>
      </c>
      <c r="CI21" s="27"/>
      <c r="CJ21" s="27"/>
      <c r="CK21" s="92">
        <f t="shared" ref="CK21:CN21" si="67">STDEV(CK4:CK19)/SQRT(COUNT(CK4:CK19))</f>
        <v>0.52203246594952346</v>
      </c>
      <c r="CL21" s="94">
        <f t="shared" si="67"/>
        <v>2.7710096627020712E-3</v>
      </c>
      <c r="CM21" s="97">
        <f t="shared" si="67"/>
        <v>46.34888757291715</v>
      </c>
      <c r="CN21" s="97">
        <f t="shared" si="67"/>
        <v>38.075147785800709</v>
      </c>
      <c r="CO21" s="7"/>
      <c r="CP21" s="7"/>
      <c r="CQ21" s="7"/>
      <c r="CR21" s="91"/>
      <c r="CS21" s="7"/>
      <c r="CT21" s="91"/>
    </row>
    <row r="23" spans="1:98" s="5" customFormat="1">
      <c r="A23"/>
      <c r="B23"/>
      <c r="C23"/>
      <c r="D23" s="2"/>
      <c r="E23" s="3"/>
      <c r="F23" s="3"/>
      <c r="G23" s="3"/>
      <c r="H23" s="3"/>
      <c r="I23" s="3"/>
      <c r="J23" s="3"/>
      <c r="K23" s="4"/>
      <c r="R23" s="4"/>
      <c r="Y23" s="4"/>
      <c r="AF23" s="4"/>
      <c r="AG23" s="9"/>
      <c r="AH23" s="3"/>
      <c r="AI23" s="3"/>
      <c r="AJ23" s="3"/>
      <c r="AK23" s="3"/>
      <c r="AL23" s="10"/>
      <c r="AM23" s="10"/>
      <c r="AN23" s="11"/>
      <c r="AU23" s="4"/>
      <c r="BB23" s="4"/>
      <c r="BI23" s="4"/>
      <c r="BJ23" s="9"/>
      <c r="BQ23" s="4"/>
      <c r="BX23" s="4"/>
      <c r="CE23" s="4"/>
      <c r="CL23" s="4"/>
      <c r="CM23" s="12"/>
      <c r="CN23" s="12"/>
      <c r="CO23" s="3"/>
      <c r="CP23" s="3"/>
      <c r="CQ23" s="3"/>
      <c r="CR23" s="4"/>
      <c r="CS23" s="3"/>
      <c r="CT23" s="4"/>
    </row>
    <row r="24" spans="1:98" s="5" customFormat="1">
      <c r="A24"/>
      <c r="B24"/>
      <c r="C24"/>
      <c r="D24" s="2"/>
      <c r="E24" s="3"/>
      <c r="F24" s="3"/>
      <c r="G24" s="3"/>
      <c r="H24" s="3"/>
      <c r="I24" s="3"/>
      <c r="J24" s="3"/>
      <c r="K24" s="4"/>
      <c r="R24" s="4"/>
      <c r="Y24" s="4"/>
      <c r="AF24" s="4"/>
      <c r="AG24" s="9"/>
      <c r="AH24" s="3"/>
      <c r="AI24" s="3"/>
      <c r="AJ24" s="3"/>
      <c r="AK24" s="3"/>
      <c r="AL24" s="10"/>
      <c r="AM24" s="10"/>
      <c r="AN24" s="11"/>
      <c r="AU24" s="4"/>
      <c r="BB24" s="4"/>
      <c r="BI24" s="4"/>
      <c r="BJ24" s="9"/>
      <c r="BQ24" s="4"/>
      <c r="BX24" s="4"/>
      <c r="CE24" s="4"/>
      <c r="CL24" s="4"/>
      <c r="CM24" s="12"/>
      <c r="CN24" s="12"/>
      <c r="CO24" s="3"/>
      <c r="CP24" s="3"/>
      <c r="CQ24" s="3"/>
      <c r="CR24" s="4"/>
      <c r="CS24" s="3"/>
      <c r="CT24" s="4"/>
    </row>
    <row r="25" spans="1:98" s="5" customFormat="1">
      <c r="A25"/>
      <c r="B25"/>
      <c r="C25"/>
      <c r="D25" s="2"/>
      <c r="E25" s="3"/>
      <c r="F25" s="3"/>
      <c r="G25" s="3"/>
      <c r="H25" s="3"/>
      <c r="I25" s="3"/>
      <c r="J25" s="3"/>
      <c r="K25" s="4"/>
      <c r="R25" s="4"/>
      <c r="Y25" s="4"/>
      <c r="AF25" s="4"/>
      <c r="AG25" s="9"/>
      <c r="AH25" s="3"/>
      <c r="AI25" s="3"/>
      <c r="AJ25" s="3"/>
      <c r="AK25" s="3"/>
      <c r="AL25" s="10"/>
      <c r="AM25" s="10"/>
      <c r="AN25" s="11"/>
      <c r="AU25" s="4"/>
      <c r="BB25" s="4"/>
      <c r="BI25" s="4"/>
      <c r="BJ25" s="9"/>
      <c r="BQ25" s="4"/>
      <c r="BX25" s="4"/>
      <c r="CE25" s="4"/>
      <c r="CL25" s="4"/>
      <c r="CM25" s="12"/>
      <c r="CN25" s="12"/>
      <c r="CO25" s="3"/>
      <c r="CP25" s="3"/>
      <c r="CQ25" s="3"/>
      <c r="CR25" s="4"/>
      <c r="CS25" s="3"/>
      <c r="CT25" s="4"/>
    </row>
  </sheetData>
  <mergeCells count="18">
    <mergeCell ref="AO2:AU2"/>
    <mergeCell ref="AV2:BB2"/>
    <mergeCell ref="CO2:CR2"/>
    <mergeCell ref="CS2:CT2"/>
    <mergeCell ref="BK1:CM1"/>
    <mergeCell ref="CO1:CT1"/>
    <mergeCell ref="E1:AG1"/>
    <mergeCell ref="AH1:BJ1"/>
    <mergeCell ref="BK2:BQ2"/>
    <mergeCell ref="BR2:BX2"/>
    <mergeCell ref="BY2:CE2"/>
    <mergeCell ref="Z2:AF2"/>
    <mergeCell ref="BC2:BI2"/>
    <mergeCell ref="CF2:CL2"/>
    <mergeCell ref="E2:K2"/>
    <mergeCell ref="L2:R2"/>
    <mergeCell ref="S2:Y2"/>
    <mergeCell ref="AH2:AN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AR2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8.83203125" defaultRowHeight="14" x14ac:dyDescent="0"/>
  <cols>
    <col min="1" max="1" width="7.6640625" customWidth="1"/>
    <col min="2" max="2" width="7.5" customWidth="1"/>
    <col min="3" max="3" width="10" bestFit="1" customWidth="1"/>
    <col min="4" max="4" width="4.5" style="2" customWidth="1"/>
    <col min="5" max="10" width="5.33203125" style="5" customWidth="1"/>
    <col min="11" max="11" width="5.33203125" style="4" customWidth="1"/>
    <col min="12" max="17" width="5.33203125" style="5" customWidth="1"/>
    <col min="18" max="18" width="5.33203125" style="4" customWidth="1"/>
    <col min="19" max="24" width="5.33203125" style="5" customWidth="1"/>
    <col min="25" max="25" width="5.33203125" style="4" customWidth="1"/>
    <col min="26" max="27" width="7.83203125" style="5" customWidth="1"/>
    <col min="28" max="28" width="7.83203125" style="4" customWidth="1"/>
    <col min="29" max="30" width="7.83203125" style="5" customWidth="1"/>
    <col min="31" max="31" width="7.83203125" style="4" customWidth="1"/>
    <col min="32" max="33" width="7.83203125" style="5" customWidth="1"/>
    <col min="34" max="34" width="7.83203125" style="4" customWidth="1"/>
    <col min="35" max="36" width="7.83203125" style="5" customWidth="1"/>
    <col min="37" max="38" width="7.83203125" style="6" customWidth="1"/>
    <col min="39" max="41" width="7.83203125" style="3" customWidth="1"/>
    <col min="42" max="42" width="7.83203125" style="4" customWidth="1"/>
    <col min="43" max="43" width="7.83203125" style="3" customWidth="1"/>
    <col min="44" max="44" width="7.83203125" style="4" customWidth="1"/>
  </cols>
  <sheetData>
    <row r="1" spans="1:44" s="60" customFormat="1" ht="20" customHeight="1">
      <c r="A1" s="60" t="s">
        <v>0</v>
      </c>
      <c r="B1" s="60" t="s">
        <v>1</v>
      </c>
      <c r="C1" s="60" t="s">
        <v>2</v>
      </c>
      <c r="D1" s="61" t="s">
        <v>3</v>
      </c>
      <c r="E1" s="62" t="s">
        <v>8</v>
      </c>
      <c r="F1" s="62" t="s">
        <v>9</v>
      </c>
      <c r="G1" s="62" t="s">
        <v>10</v>
      </c>
      <c r="H1" s="62" t="s">
        <v>11</v>
      </c>
      <c r="I1" s="62" t="s">
        <v>12</v>
      </c>
      <c r="J1" s="62" t="s">
        <v>13</v>
      </c>
      <c r="K1" s="63" t="s">
        <v>14</v>
      </c>
      <c r="L1" s="62" t="s">
        <v>15</v>
      </c>
      <c r="M1" s="62" t="s">
        <v>16</v>
      </c>
      <c r="N1" s="62" t="s">
        <v>17</v>
      </c>
      <c r="O1" s="62" t="s">
        <v>18</v>
      </c>
      <c r="P1" s="62" t="s">
        <v>19</v>
      </c>
      <c r="Q1" s="62" t="s">
        <v>20</v>
      </c>
      <c r="R1" s="63" t="s">
        <v>21</v>
      </c>
      <c r="S1" s="62" t="s">
        <v>107</v>
      </c>
      <c r="T1" s="62" t="s">
        <v>108</v>
      </c>
      <c r="U1" s="62" t="s">
        <v>109</v>
      </c>
      <c r="V1" s="62" t="s">
        <v>110</v>
      </c>
      <c r="W1" s="62" t="s">
        <v>111</v>
      </c>
      <c r="X1" s="62" t="s">
        <v>112</v>
      </c>
      <c r="Y1" s="63" t="s">
        <v>113</v>
      </c>
      <c r="Z1" s="62" t="s">
        <v>31</v>
      </c>
      <c r="AA1" s="62" t="s">
        <v>32</v>
      </c>
      <c r="AB1" s="63" t="s">
        <v>127</v>
      </c>
      <c r="AC1" s="62" t="s">
        <v>33</v>
      </c>
      <c r="AD1" s="62" t="s">
        <v>34</v>
      </c>
      <c r="AE1" s="63" t="s">
        <v>128</v>
      </c>
      <c r="AF1" s="62" t="s">
        <v>35</v>
      </c>
      <c r="AG1" s="136" t="s">
        <v>36</v>
      </c>
      <c r="AH1" s="138" t="s">
        <v>129</v>
      </c>
      <c r="AI1" s="136" t="s">
        <v>122</v>
      </c>
      <c r="AJ1" s="136" t="s">
        <v>119</v>
      </c>
      <c r="AK1" s="138" t="s">
        <v>116</v>
      </c>
      <c r="AL1" s="63" t="s">
        <v>117</v>
      </c>
      <c r="AM1" s="62" t="s">
        <v>6</v>
      </c>
      <c r="AN1" s="62" t="s">
        <v>37</v>
      </c>
      <c r="AO1" s="62" t="s">
        <v>7</v>
      </c>
      <c r="AP1" s="63" t="s">
        <v>39</v>
      </c>
      <c r="AQ1" s="62" t="s">
        <v>45</v>
      </c>
      <c r="AR1" s="63" t="s">
        <v>38</v>
      </c>
    </row>
    <row r="2" spans="1:44" s="58" customFormat="1" ht="20" customHeight="1">
      <c r="A2" s="58">
        <v>1</v>
      </c>
      <c r="B2" s="58">
        <v>1</v>
      </c>
      <c r="C2" s="58" t="s">
        <v>4</v>
      </c>
      <c r="D2" s="66">
        <v>29</v>
      </c>
      <c r="E2" s="69">
        <v>0.2857142857142857</v>
      </c>
      <c r="F2" s="69">
        <v>0.42857142857142855</v>
      </c>
      <c r="G2" s="69">
        <v>0.7142857142857143</v>
      </c>
      <c r="H2" s="69">
        <v>0.5714285714285714</v>
      </c>
      <c r="I2" s="69">
        <v>0.8571428571428571</v>
      </c>
      <c r="J2" s="69">
        <v>0.7142857142857143</v>
      </c>
      <c r="K2" s="70">
        <v>0.8571428571428571</v>
      </c>
      <c r="L2" s="69">
        <v>0.14285714285714285</v>
      </c>
      <c r="M2" s="69">
        <v>0.2857142857142857</v>
      </c>
      <c r="N2" s="69">
        <v>0.42857142857142855</v>
      </c>
      <c r="O2" s="69">
        <v>0.42857142857142855</v>
      </c>
      <c r="P2" s="69">
        <v>0.5714285714285714</v>
      </c>
      <c r="Q2" s="69">
        <v>0.8571428571428571</v>
      </c>
      <c r="R2" s="70">
        <v>1</v>
      </c>
      <c r="S2" s="69">
        <v>0</v>
      </c>
      <c r="T2" s="69">
        <v>0.14285714285714285</v>
      </c>
      <c r="U2" s="69">
        <v>0.42857142857142855</v>
      </c>
      <c r="V2" s="69">
        <v>0.8571428571428571</v>
      </c>
      <c r="W2" s="69">
        <v>0.8571428571428571</v>
      </c>
      <c r="X2" s="69">
        <v>1</v>
      </c>
      <c r="Y2" s="70">
        <v>1</v>
      </c>
      <c r="Z2" s="71">
        <v>34.32811222366643</v>
      </c>
      <c r="AA2" s="71">
        <v>46.943669598989793</v>
      </c>
      <c r="AB2" s="140">
        <v>43.876241758886863</v>
      </c>
      <c r="AC2" s="71">
        <v>10.155049600622558</v>
      </c>
      <c r="AD2" s="71">
        <v>19.427275013070449</v>
      </c>
      <c r="AE2" s="140">
        <v>19.053132394716904</v>
      </c>
      <c r="AF2" s="86">
        <v>0.29582312987259113</v>
      </c>
      <c r="AG2" s="86">
        <v>0.41384227477368996</v>
      </c>
      <c r="AH2" s="73">
        <v>0.43424713765184342</v>
      </c>
      <c r="AI2" s="137">
        <v>497.83714285714279</v>
      </c>
      <c r="AJ2" s="137">
        <v>678.59142857142865</v>
      </c>
      <c r="AK2" s="134">
        <v>491.6314285714285</v>
      </c>
      <c r="AL2" s="134">
        <v>556.02</v>
      </c>
      <c r="AM2" s="59">
        <v>21</v>
      </c>
      <c r="AN2" s="59" t="s">
        <v>44</v>
      </c>
      <c r="AO2" s="59">
        <v>23</v>
      </c>
      <c r="AP2" s="74" t="s">
        <v>44</v>
      </c>
      <c r="AQ2" s="59">
        <v>40</v>
      </c>
      <c r="AR2" s="74" t="s">
        <v>43</v>
      </c>
    </row>
    <row r="3" spans="1:44" s="58" customFormat="1" ht="20" customHeight="1">
      <c r="A3" s="58">
        <v>1</v>
      </c>
      <c r="B3" s="58">
        <v>2</v>
      </c>
      <c r="C3" s="58" t="s">
        <v>4</v>
      </c>
      <c r="D3" s="66">
        <v>19</v>
      </c>
      <c r="E3" s="69">
        <v>0.14285714285714285</v>
      </c>
      <c r="F3" s="69">
        <v>0.14285714285714285</v>
      </c>
      <c r="G3" s="69">
        <v>0.42857142857142855</v>
      </c>
      <c r="H3" s="69">
        <v>0.7142857142857143</v>
      </c>
      <c r="I3" s="69">
        <v>0.7142857142857143</v>
      </c>
      <c r="J3" s="69">
        <v>0.8571428571428571</v>
      </c>
      <c r="K3" s="70">
        <v>0.8571428571428571</v>
      </c>
      <c r="L3" s="69">
        <v>0.14285714285714285</v>
      </c>
      <c r="M3" s="69">
        <v>0.14285714285714285</v>
      </c>
      <c r="N3" s="69">
        <v>0.2857142857142857</v>
      </c>
      <c r="O3" s="69">
        <v>0.2857142857142857</v>
      </c>
      <c r="P3" s="69">
        <v>0.5714285714285714</v>
      </c>
      <c r="Q3" s="69">
        <v>0.8571428571428571</v>
      </c>
      <c r="R3" s="70">
        <v>0.8571428571428571</v>
      </c>
      <c r="S3" s="69">
        <v>0.14285714285714285</v>
      </c>
      <c r="T3" s="69">
        <v>0.14285714285714285</v>
      </c>
      <c r="U3" s="69">
        <v>0.5714285714285714</v>
      </c>
      <c r="V3" s="69">
        <v>0.7142857142857143</v>
      </c>
      <c r="W3" s="69">
        <v>0.7142857142857143</v>
      </c>
      <c r="X3" s="69">
        <v>0.8571428571428571</v>
      </c>
      <c r="Y3" s="70">
        <v>1</v>
      </c>
      <c r="Z3" s="71">
        <v>46.666387414254864</v>
      </c>
      <c r="AA3" s="71">
        <v>53.333612585745144</v>
      </c>
      <c r="AB3" s="140">
        <v>44.093267844684895</v>
      </c>
      <c r="AC3" s="71">
        <v>19.166243779266171</v>
      </c>
      <c r="AD3" s="71">
        <v>22.522003648052859</v>
      </c>
      <c r="AE3" s="140">
        <v>18.317268984376163</v>
      </c>
      <c r="AF3" s="86">
        <v>0.41070768150807385</v>
      </c>
      <c r="AG3" s="86">
        <v>0.42228535732215666</v>
      </c>
      <c r="AH3" s="73">
        <v>0.41542099009076211</v>
      </c>
      <c r="AI3" s="137">
        <v>709</v>
      </c>
      <c r="AJ3" s="137">
        <v>876</v>
      </c>
      <c r="AK3" s="134">
        <v>826</v>
      </c>
      <c r="AL3" s="134">
        <v>803.66666666666663</v>
      </c>
      <c r="AM3" s="59">
        <v>20</v>
      </c>
      <c r="AN3" s="59" t="s">
        <v>43</v>
      </c>
      <c r="AO3" s="59">
        <v>21</v>
      </c>
      <c r="AP3" s="74" t="s">
        <v>43</v>
      </c>
      <c r="AQ3" s="59">
        <v>36</v>
      </c>
      <c r="AR3" s="74" t="s">
        <v>43</v>
      </c>
    </row>
    <row r="4" spans="1:44" s="58" customFormat="1" ht="20" customHeight="1">
      <c r="A4" s="58">
        <v>1</v>
      </c>
      <c r="B4" s="58">
        <v>3</v>
      </c>
      <c r="C4" s="58" t="s">
        <v>4</v>
      </c>
      <c r="D4" s="66">
        <v>19</v>
      </c>
      <c r="E4" s="69">
        <v>0</v>
      </c>
      <c r="F4" s="69">
        <v>0.42857142857142855</v>
      </c>
      <c r="G4" s="69">
        <v>0.5714285714285714</v>
      </c>
      <c r="H4" s="69">
        <v>0.8571428571428571</v>
      </c>
      <c r="I4" s="69">
        <v>1</v>
      </c>
      <c r="J4" s="69">
        <v>1</v>
      </c>
      <c r="K4" s="70">
        <v>1</v>
      </c>
      <c r="L4" s="69">
        <v>0.14285714285714285</v>
      </c>
      <c r="M4" s="69">
        <v>0.14285714285714285</v>
      </c>
      <c r="N4" s="69">
        <v>0.42857142857142855</v>
      </c>
      <c r="O4" s="69">
        <v>0.5714285714285714</v>
      </c>
      <c r="P4" s="69">
        <v>0.7142857142857143</v>
      </c>
      <c r="Q4" s="69">
        <v>0.8571428571428571</v>
      </c>
      <c r="R4" s="70">
        <v>1</v>
      </c>
      <c r="S4" s="69">
        <v>0.14285714285714285</v>
      </c>
      <c r="T4" s="69">
        <v>0.2857142857142857</v>
      </c>
      <c r="U4" s="69">
        <v>0.42857142857142855</v>
      </c>
      <c r="V4" s="69">
        <v>0.7142857142857143</v>
      </c>
      <c r="W4" s="69">
        <v>0.7142857142857143</v>
      </c>
      <c r="X4" s="69">
        <v>1</v>
      </c>
      <c r="Y4" s="70">
        <v>1</v>
      </c>
      <c r="Z4" s="71">
        <v>38.367948562252614</v>
      </c>
      <c r="AA4" s="71">
        <v>46.523417928323632</v>
      </c>
      <c r="AB4" s="140">
        <v>42.159023429152484</v>
      </c>
      <c r="AC4" s="71">
        <v>15.978411913861951</v>
      </c>
      <c r="AD4" s="71">
        <v>19.642925101755271</v>
      </c>
      <c r="AE4" s="140">
        <v>17.486093238218615</v>
      </c>
      <c r="AF4" s="86">
        <v>0.41645207816979635</v>
      </c>
      <c r="AG4" s="86">
        <v>0.4222158641056461</v>
      </c>
      <c r="AH4" s="73">
        <v>0.41476513960537287</v>
      </c>
      <c r="AI4" s="137">
        <v>721</v>
      </c>
      <c r="AJ4" s="137">
        <v>994.81571428571419</v>
      </c>
      <c r="AK4" s="134">
        <v>864.0200000000001</v>
      </c>
      <c r="AL4" s="134">
        <v>859.9452380952381</v>
      </c>
      <c r="AM4" s="59">
        <v>21</v>
      </c>
      <c r="AN4" s="59" t="s">
        <v>44</v>
      </c>
      <c r="AO4" s="59">
        <v>21</v>
      </c>
      <c r="AP4" s="74" t="s">
        <v>43</v>
      </c>
      <c r="AQ4" s="59">
        <v>48</v>
      </c>
      <c r="AR4" s="74" t="s">
        <v>44</v>
      </c>
    </row>
    <row r="5" spans="1:44" s="58" customFormat="1" ht="20" customHeight="1">
      <c r="A5" s="58">
        <v>1</v>
      </c>
      <c r="B5" s="58">
        <v>4</v>
      </c>
      <c r="C5" s="58" t="s">
        <v>4</v>
      </c>
      <c r="D5" s="66">
        <v>19</v>
      </c>
      <c r="E5" s="69">
        <v>0</v>
      </c>
      <c r="F5" s="69">
        <v>0.2857142857142857</v>
      </c>
      <c r="G5" s="69">
        <v>0.8571428571428571</v>
      </c>
      <c r="H5" s="69">
        <v>0.8571428571428571</v>
      </c>
      <c r="I5" s="69">
        <v>0.8571428571428571</v>
      </c>
      <c r="J5" s="69">
        <v>1</v>
      </c>
      <c r="K5" s="70">
        <v>1</v>
      </c>
      <c r="L5" s="69">
        <v>0</v>
      </c>
      <c r="M5" s="69">
        <v>0</v>
      </c>
      <c r="N5" s="69">
        <v>0.2857142857142857</v>
      </c>
      <c r="O5" s="69">
        <v>0.42857142857142855</v>
      </c>
      <c r="P5" s="69">
        <v>0.42857142857142855</v>
      </c>
      <c r="Q5" s="69">
        <v>0.8571428571428571</v>
      </c>
      <c r="R5" s="70">
        <v>0.8571428571428571</v>
      </c>
      <c r="S5" s="69">
        <v>0.14285714285714285</v>
      </c>
      <c r="T5" s="69">
        <v>0.14285714285714285</v>
      </c>
      <c r="U5" s="69">
        <v>0.7142857142857143</v>
      </c>
      <c r="V5" s="69">
        <v>0.7142857142857143</v>
      </c>
      <c r="W5" s="69">
        <v>1</v>
      </c>
      <c r="X5" s="69">
        <v>1</v>
      </c>
      <c r="Y5" s="70">
        <v>1</v>
      </c>
      <c r="Z5" s="71">
        <v>38.01567903808867</v>
      </c>
      <c r="AA5" s="71">
        <v>55.966536376770705</v>
      </c>
      <c r="AB5" s="140">
        <v>39.25944781374286</v>
      </c>
      <c r="AC5" s="71">
        <v>15.645241084314433</v>
      </c>
      <c r="AD5" s="71">
        <v>24.595179256210386</v>
      </c>
      <c r="AE5" s="140">
        <v>16.352953389200756</v>
      </c>
      <c r="AF5" s="86">
        <v>0.41154706374280864</v>
      </c>
      <c r="AG5" s="86">
        <v>0.43946223669504736</v>
      </c>
      <c r="AH5" s="73">
        <v>0.41653549145121616</v>
      </c>
      <c r="AI5" s="137">
        <v>554.50857142857137</v>
      </c>
      <c r="AJ5" s="137">
        <v>999.81714285714281</v>
      </c>
      <c r="AK5" s="134">
        <v>531.75571428571425</v>
      </c>
      <c r="AL5" s="134">
        <v>695.36047619047622</v>
      </c>
      <c r="AM5" s="59">
        <v>19</v>
      </c>
      <c r="AN5" s="59" t="s">
        <v>43</v>
      </c>
      <c r="AO5" s="59">
        <v>21</v>
      </c>
      <c r="AP5" s="74" t="s">
        <v>43</v>
      </c>
      <c r="AQ5" s="59">
        <v>48</v>
      </c>
      <c r="AR5" s="74" t="s">
        <v>44</v>
      </c>
    </row>
    <row r="6" spans="1:44" s="58" customFormat="1" ht="20" customHeight="1">
      <c r="A6" s="58">
        <v>1</v>
      </c>
      <c r="B6" s="58">
        <v>5</v>
      </c>
      <c r="C6" s="58" t="s">
        <v>4</v>
      </c>
      <c r="D6" s="66">
        <v>19</v>
      </c>
      <c r="E6" s="69">
        <v>0.14285714285714285</v>
      </c>
      <c r="F6" s="69">
        <v>0.42857142857142855</v>
      </c>
      <c r="G6" s="69">
        <v>0.7142857142857143</v>
      </c>
      <c r="H6" s="69">
        <v>0.8571428571428571</v>
      </c>
      <c r="I6" s="69">
        <v>1</v>
      </c>
      <c r="J6" s="69">
        <v>1</v>
      </c>
      <c r="K6" s="70">
        <v>1</v>
      </c>
      <c r="L6" s="69">
        <v>0</v>
      </c>
      <c r="M6" s="69">
        <v>0</v>
      </c>
      <c r="N6" s="69">
        <v>0.14285714285714285</v>
      </c>
      <c r="O6" s="69">
        <v>0.42857142857142855</v>
      </c>
      <c r="P6" s="69">
        <v>0.7142857142857143</v>
      </c>
      <c r="Q6" s="69">
        <v>0.7142857142857143</v>
      </c>
      <c r="R6" s="70">
        <v>0.7142857142857143</v>
      </c>
      <c r="S6" s="69">
        <v>0</v>
      </c>
      <c r="T6" s="69">
        <v>0.14285714285714285</v>
      </c>
      <c r="U6" s="69">
        <v>0.2857142857142857</v>
      </c>
      <c r="V6" s="69">
        <v>0.7142857142857143</v>
      </c>
      <c r="W6" s="69">
        <v>0.8571428571428571</v>
      </c>
      <c r="X6" s="69">
        <v>1</v>
      </c>
      <c r="Y6" s="70">
        <v>0.8571428571428571</v>
      </c>
      <c r="Z6" s="71">
        <v>33.4586200502455</v>
      </c>
      <c r="AA6" s="71">
        <v>58.95191838248855</v>
      </c>
      <c r="AB6" s="140">
        <v>47.189797818701919</v>
      </c>
      <c r="AC6" s="71">
        <v>12.968029637978256</v>
      </c>
      <c r="AD6" s="71">
        <v>25.75799297176664</v>
      </c>
      <c r="AE6" s="140">
        <v>20.464325415442136</v>
      </c>
      <c r="AF6" s="86">
        <v>0.38758411490085065</v>
      </c>
      <c r="AG6" s="86">
        <v>0.43693222677920446</v>
      </c>
      <c r="AH6" s="73">
        <v>0.43365995112044881</v>
      </c>
      <c r="AI6" s="137">
        <v>490.47142857142853</v>
      </c>
      <c r="AJ6" s="137">
        <v>932.12285714285724</v>
      </c>
      <c r="AK6" s="134">
        <v>596.99857142857138</v>
      </c>
      <c r="AL6" s="134">
        <v>673.19761904761901</v>
      </c>
      <c r="AM6" s="59">
        <v>23</v>
      </c>
      <c r="AN6" s="59" t="s">
        <v>44</v>
      </c>
      <c r="AO6" s="59">
        <v>25</v>
      </c>
      <c r="AP6" s="74" t="s">
        <v>44</v>
      </c>
      <c r="AQ6" s="59">
        <v>46</v>
      </c>
      <c r="AR6" s="74" t="s">
        <v>44</v>
      </c>
    </row>
    <row r="7" spans="1:44" s="58" customFormat="1" ht="20" customHeight="1">
      <c r="A7" s="58">
        <v>2</v>
      </c>
      <c r="B7" s="58">
        <v>6</v>
      </c>
      <c r="C7" s="58" t="s">
        <v>5</v>
      </c>
      <c r="D7" s="66">
        <v>19</v>
      </c>
      <c r="E7" s="69">
        <v>0.14285714285714285</v>
      </c>
      <c r="F7" s="69">
        <v>0.42857142857142855</v>
      </c>
      <c r="G7" s="69">
        <v>0.7142857142857143</v>
      </c>
      <c r="H7" s="69">
        <v>0.8571428571428571</v>
      </c>
      <c r="I7" s="69">
        <v>0.8571428571428571</v>
      </c>
      <c r="J7" s="69">
        <v>1</v>
      </c>
      <c r="K7" s="70">
        <v>1</v>
      </c>
      <c r="L7" s="69">
        <v>0.14285714285714285</v>
      </c>
      <c r="M7" s="69">
        <v>0</v>
      </c>
      <c r="N7" s="69">
        <v>0.42857142857142855</v>
      </c>
      <c r="O7" s="69">
        <v>0.2857142857142857</v>
      </c>
      <c r="P7" s="69">
        <v>0.7142857142857143</v>
      </c>
      <c r="Q7" s="69">
        <v>0.8571428571428571</v>
      </c>
      <c r="R7" s="70">
        <v>1</v>
      </c>
      <c r="S7" s="69">
        <v>0.14285714285714285</v>
      </c>
      <c r="T7" s="69">
        <v>0.14285714285714285</v>
      </c>
      <c r="U7" s="69">
        <v>0.2857142857142857</v>
      </c>
      <c r="V7" s="69">
        <v>0.5714285714285714</v>
      </c>
      <c r="W7" s="69">
        <v>0.8571428571428571</v>
      </c>
      <c r="X7" s="69">
        <v>1</v>
      </c>
      <c r="Y7" s="70">
        <v>1</v>
      </c>
      <c r="Z7" s="71">
        <v>34.560636240941754</v>
      </c>
      <c r="AA7" s="71">
        <v>50.503246683863509</v>
      </c>
      <c r="AB7" s="140">
        <v>45.166507588213832</v>
      </c>
      <c r="AC7" s="71">
        <v>13.349667236095275</v>
      </c>
      <c r="AD7" s="71">
        <v>21.936030031807121</v>
      </c>
      <c r="AE7" s="140">
        <v>19.446781216641625</v>
      </c>
      <c r="AF7" s="86">
        <v>0.38626798254022843</v>
      </c>
      <c r="AG7" s="86">
        <v>0.43434890768747325</v>
      </c>
      <c r="AH7" s="73">
        <v>0.43055755813443164</v>
      </c>
      <c r="AI7" s="137">
        <v>674</v>
      </c>
      <c r="AJ7" s="137">
        <v>703</v>
      </c>
      <c r="AK7" s="134">
        <v>736</v>
      </c>
      <c r="AL7" s="134">
        <v>704.33333333333337</v>
      </c>
      <c r="AM7" s="59">
        <v>20</v>
      </c>
      <c r="AN7" s="59" t="s">
        <v>43</v>
      </c>
      <c r="AO7" s="59">
        <v>26</v>
      </c>
      <c r="AP7" s="74" t="s">
        <v>44</v>
      </c>
      <c r="AQ7" s="59">
        <v>29</v>
      </c>
      <c r="AR7" s="74" t="s">
        <v>43</v>
      </c>
    </row>
    <row r="8" spans="1:44" s="58" customFormat="1" ht="20" customHeight="1">
      <c r="A8" s="58">
        <v>2</v>
      </c>
      <c r="B8" s="58">
        <v>7</v>
      </c>
      <c r="C8" s="58" t="s">
        <v>4</v>
      </c>
      <c r="D8" s="66">
        <v>20</v>
      </c>
      <c r="E8" s="69">
        <v>0</v>
      </c>
      <c r="F8" s="69">
        <v>0</v>
      </c>
      <c r="G8" s="69">
        <v>0.14285714285714285</v>
      </c>
      <c r="H8" s="69">
        <v>0.2857142857142857</v>
      </c>
      <c r="I8" s="69">
        <v>0.5714285714285714</v>
      </c>
      <c r="J8" s="69">
        <v>0.8571428571428571</v>
      </c>
      <c r="K8" s="70">
        <v>0.8571428571428571</v>
      </c>
      <c r="L8" s="69">
        <v>0.14285714285714285</v>
      </c>
      <c r="M8" s="69">
        <v>0.2857142857142857</v>
      </c>
      <c r="N8" s="69">
        <v>0.42857142857142855</v>
      </c>
      <c r="O8" s="69">
        <v>0.5714285714285714</v>
      </c>
      <c r="P8" s="69">
        <v>0.7142857142857143</v>
      </c>
      <c r="Q8" s="69">
        <v>0.8571428571428571</v>
      </c>
      <c r="R8" s="70">
        <v>0.8571428571428571</v>
      </c>
      <c r="S8" s="69">
        <v>0.14285714285714285</v>
      </c>
      <c r="T8" s="69">
        <v>0.14285714285714285</v>
      </c>
      <c r="U8" s="69">
        <v>0.14285714285714285</v>
      </c>
      <c r="V8" s="69">
        <v>0.7142857142857143</v>
      </c>
      <c r="W8" s="69">
        <v>0.5714285714285714</v>
      </c>
      <c r="X8" s="69">
        <v>0.8571428571428571</v>
      </c>
      <c r="Y8" s="70">
        <v>0.8571428571428571</v>
      </c>
      <c r="Z8" s="71">
        <v>57.044227877035368</v>
      </c>
      <c r="AA8" s="71">
        <v>45.901220285831094</v>
      </c>
      <c r="AB8" s="140">
        <v>51.078928324401495</v>
      </c>
      <c r="AC8" s="71">
        <v>25.333300486685701</v>
      </c>
      <c r="AD8" s="71">
        <v>18.379165533697304</v>
      </c>
      <c r="AE8" s="140">
        <v>21.562481721229723</v>
      </c>
      <c r="AF8" s="86">
        <v>0.44409927926966081</v>
      </c>
      <c r="AG8" s="86">
        <v>0.40040690463670814</v>
      </c>
      <c r="AH8" s="73">
        <v>0.42214044868535083</v>
      </c>
      <c r="AI8" s="137">
        <v>421.42857142857144</v>
      </c>
      <c r="AJ8" s="137">
        <v>440.75714285714287</v>
      </c>
      <c r="AK8" s="134">
        <v>488.61285714285714</v>
      </c>
      <c r="AL8" s="134">
        <v>450.2661904761905</v>
      </c>
      <c r="AM8" s="59">
        <v>22</v>
      </c>
      <c r="AN8" s="59" t="s">
        <v>44</v>
      </c>
      <c r="AO8" s="59">
        <v>18</v>
      </c>
      <c r="AP8" s="74" t="s">
        <v>43</v>
      </c>
      <c r="AQ8" s="59">
        <v>45</v>
      </c>
      <c r="AR8" s="74" t="s">
        <v>43</v>
      </c>
    </row>
    <row r="9" spans="1:44" s="58" customFormat="1" ht="20" customHeight="1">
      <c r="A9" s="58">
        <v>2</v>
      </c>
      <c r="B9" s="58">
        <v>8</v>
      </c>
      <c r="C9" s="58" t="s">
        <v>4</v>
      </c>
      <c r="D9" s="66">
        <v>19</v>
      </c>
      <c r="E9" s="69">
        <v>0</v>
      </c>
      <c r="F9" s="69">
        <v>0.42857142857142855</v>
      </c>
      <c r="G9" s="69">
        <v>0.5714285714285714</v>
      </c>
      <c r="H9" s="69">
        <v>0.8571428571428571</v>
      </c>
      <c r="I9" s="69">
        <v>1</v>
      </c>
      <c r="J9" s="69">
        <v>0.8571428571428571</v>
      </c>
      <c r="K9" s="70">
        <v>1</v>
      </c>
      <c r="L9" s="69">
        <v>0</v>
      </c>
      <c r="M9" s="69">
        <v>0</v>
      </c>
      <c r="N9" s="69">
        <v>0.2857142857142857</v>
      </c>
      <c r="O9" s="69">
        <v>0.2857142857142857</v>
      </c>
      <c r="P9" s="69">
        <v>0.7142857142857143</v>
      </c>
      <c r="Q9" s="69">
        <v>0.8571428571428571</v>
      </c>
      <c r="R9" s="70">
        <v>0.8571428571428571</v>
      </c>
      <c r="S9" s="69">
        <v>0.14285714285714285</v>
      </c>
      <c r="T9" s="69">
        <v>0.14285714285714285</v>
      </c>
      <c r="U9" s="69">
        <v>0.5714285714285714</v>
      </c>
      <c r="V9" s="69">
        <v>0.5714285714285714</v>
      </c>
      <c r="W9" s="69">
        <v>0.7142857142857143</v>
      </c>
      <c r="X9" s="69">
        <v>0.8571428571428571</v>
      </c>
      <c r="Y9" s="70">
        <v>1</v>
      </c>
      <c r="Z9" s="71">
        <v>39.066571791534592</v>
      </c>
      <c r="AA9" s="71">
        <v>54.683579349028413</v>
      </c>
      <c r="AB9" s="140">
        <v>45.299932865626843</v>
      </c>
      <c r="AC9" s="71">
        <v>16.063280177166082</v>
      </c>
      <c r="AD9" s="71">
        <v>24.123007547011749</v>
      </c>
      <c r="AE9" s="140">
        <v>18.925060498214741</v>
      </c>
      <c r="AF9" s="86">
        <v>0.41117711231183235</v>
      </c>
      <c r="AG9" s="86">
        <v>0.44113804974327003</v>
      </c>
      <c r="AH9" s="73">
        <v>0.41777237406404405</v>
      </c>
      <c r="AI9" s="137">
        <v>531.77571428571423</v>
      </c>
      <c r="AJ9" s="137">
        <v>664.6314285714285</v>
      </c>
      <c r="AK9" s="134">
        <v>509.61285714285714</v>
      </c>
      <c r="AL9" s="134">
        <v>568.67333333333329</v>
      </c>
      <c r="AM9" s="59">
        <v>20</v>
      </c>
      <c r="AN9" s="59" t="s">
        <v>43</v>
      </c>
      <c r="AO9" s="59">
        <v>23</v>
      </c>
      <c r="AP9" s="74" t="s">
        <v>44</v>
      </c>
      <c r="AQ9" s="59">
        <v>46</v>
      </c>
      <c r="AR9" s="74" t="s">
        <v>44</v>
      </c>
    </row>
    <row r="10" spans="1:44" s="58" customFormat="1" ht="20" customHeight="1">
      <c r="A10" s="58">
        <v>2</v>
      </c>
      <c r="B10" s="58">
        <v>9</v>
      </c>
      <c r="C10" s="58" t="s">
        <v>4</v>
      </c>
      <c r="D10" s="66">
        <v>21</v>
      </c>
      <c r="E10" s="69">
        <v>0.14285714285714285</v>
      </c>
      <c r="F10" s="69">
        <v>0.42857142857142855</v>
      </c>
      <c r="G10" s="69">
        <v>0.5714285714285714</v>
      </c>
      <c r="H10" s="69">
        <v>0.7142857142857143</v>
      </c>
      <c r="I10" s="69">
        <v>1</v>
      </c>
      <c r="J10" s="69">
        <v>1</v>
      </c>
      <c r="K10" s="70">
        <v>1</v>
      </c>
      <c r="L10" s="69">
        <v>0.14285714285714285</v>
      </c>
      <c r="M10" s="69">
        <v>0.14285714285714285</v>
      </c>
      <c r="N10" s="69">
        <v>0.42857142857142855</v>
      </c>
      <c r="O10" s="69">
        <v>0.42857142857142855</v>
      </c>
      <c r="P10" s="69">
        <v>0.5714285714285714</v>
      </c>
      <c r="Q10" s="69">
        <v>0.8571428571428571</v>
      </c>
      <c r="R10" s="70">
        <v>0.8571428571428571</v>
      </c>
      <c r="S10" s="69">
        <v>0.14285714285714285</v>
      </c>
      <c r="T10" s="69">
        <v>0.2857142857142857</v>
      </c>
      <c r="U10" s="69">
        <v>0.7142857142857143</v>
      </c>
      <c r="V10" s="69">
        <v>0.8571428571428571</v>
      </c>
      <c r="W10" s="69">
        <v>0.8571428571428571</v>
      </c>
      <c r="X10" s="69">
        <v>1</v>
      </c>
      <c r="Y10" s="70">
        <v>1</v>
      </c>
      <c r="Z10" s="71">
        <v>36.619405996071599</v>
      </c>
      <c r="AA10" s="71">
        <v>50.652471092154592</v>
      </c>
      <c r="AB10" s="140">
        <v>36.655095611997503</v>
      </c>
      <c r="AC10" s="71">
        <v>14.67634592040743</v>
      </c>
      <c r="AD10" s="71">
        <v>21.027990444303498</v>
      </c>
      <c r="AE10" s="140">
        <v>14.641151411891329</v>
      </c>
      <c r="AF10" s="86">
        <v>0.40078055668029833</v>
      </c>
      <c r="AG10" s="86">
        <v>0.4151424400607468</v>
      </c>
      <c r="AH10" s="73">
        <v>0.39943017928179037</v>
      </c>
      <c r="AI10" s="137">
        <v>400.42714285714288</v>
      </c>
      <c r="AJ10" s="137">
        <v>618.79571428571421</v>
      </c>
      <c r="AK10" s="134">
        <v>479.75571428571436</v>
      </c>
      <c r="AL10" s="134">
        <v>499.65952380952376</v>
      </c>
      <c r="AM10" s="59">
        <v>24</v>
      </c>
      <c r="AN10" s="59" t="s">
        <v>44</v>
      </c>
      <c r="AO10" s="59">
        <v>19</v>
      </c>
      <c r="AP10" s="74" t="s">
        <v>43</v>
      </c>
      <c r="AQ10" s="59">
        <v>61</v>
      </c>
      <c r="AR10" s="74" t="s">
        <v>44</v>
      </c>
    </row>
    <row r="11" spans="1:44" s="58" customFormat="1" ht="20" customHeight="1">
      <c r="A11" s="58">
        <v>2</v>
      </c>
      <c r="B11" s="58">
        <v>10</v>
      </c>
      <c r="C11" s="58" t="s">
        <v>4</v>
      </c>
      <c r="D11" s="66">
        <v>19</v>
      </c>
      <c r="E11" s="69">
        <v>0.14285714285714285</v>
      </c>
      <c r="F11" s="69">
        <v>0.2857142857142857</v>
      </c>
      <c r="G11" s="69">
        <v>0.5714285714285714</v>
      </c>
      <c r="H11" s="69">
        <v>1</v>
      </c>
      <c r="I11" s="69">
        <v>1</v>
      </c>
      <c r="J11" s="69">
        <v>1</v>
      </c>
      <c r="K11" s="70">
        <v>1</v>
      </c>
      <c r="L11" s="69">
        <v>0</v>
      </c>
      <c r="M11" s="69">
        <v>0</v>
      </c>
      <c r="N11" s="69">
        <v>0.14285714285714285</v>
      </c>
      <c r="O11" s="69">
        <v>0.14285714285714285</v>
      </c>
      <c r="P11" s="69">
        <v>0.5714285714285714</v>
      </c>
      <c r="Q11" s="69">
        <v>0.5714285714285714</v>
      </c>
      <c r="R11" s="70">
        <v>0.7142857142857143</v>
      </c>
      <c r="S11" s="69">
        <v>0.14285714285714285</v>
      </c>
      <c r="T11" s="69">
        <v>0.2857142857142857</v>
      </c>
      <c r="U11" s="69">
        <v>0.5714285714285714</v>
      </c>
      <c r="V11" s="69">
        <v>0.8571428571428571</v>
      </c>
      <c r="W11" s="69">
        <v>0.7142857142857143</v>
      </c>
      <c r="X11" s="69">
        <v>1</v>
      </c>
      <c r="Y11" s="70">
        <v>1</v>
      </c>
      <c r="Z11" s="71">
        <v>35.379320064004105</v>
      </c>
      <c r="AA11" s="71">
        <v>65.607920638183288</v>
      </c>
      <c r="AB11" s="140">
        <v>39.278425548143517</v>
      </c>
      <c r="AC11" s="71">
        <v>14.249839632630037</v>
      </c>
      <c r="AD11" s="71">
        <v>28.726732180381422</v>
      </c>
      <c r="AE11" s="140">
        <v>15.93316342493765</v>
      </c>
      <c r="AF11" s="86">
        <v>0.40277313432962825</v>
      </c>
      <c r="AG11" s="86">
        <v>0.43785463555238319</v>
      </c>
      <c r="AH11" s="73">
        <v>0.4056466928749064</v>
      </c>
      <c r="AI11" s="137">
        <v>590.01999999999987</v>
      </c>
      <c r="AJ11" s="137">
        <v>789.857142857143</v>
      </c>
      <c r="AK11" s="134">
        <v>994.55</v>
      </c>
      <c r="AL11" s="134">
        <v>791.47571428571428</v>
      </c>
      <c r="AM11" s="59">
        <v>21</v>
      </c>
      <c r="AN11" s="59" t="s">
        <v>44</v>
      </c>
      <c r="AO11" s="59">
        <v>21</v>
      </c>
      <c r="AP11" s="74" t="s">
        <v>43</v>
      </c>
      <c r="AQ11" s="59">
        <v>53</v>
      </c>
      <c r="AR11" s="74" t="s">
        <v>44</v>
      </c>
    </row>
    <row r="12" spans="1:44" s="58" customFormat="1" ht="20" customHeight="1">
      <c r="A12" s="58">
        <v>3</v>
      </c>
      <c r="B12" s="58">
        <v>11</v>
      </c>
      <c r="C12" s="58" t="s">
        <v>4</v>
      </c>
      <c r="D12" s="66">
        <v>20</v>
      </c>
      <c r="E12" s="69">
        <v>0.2857142857142857</v>
      </c>
      <c r="F12" s="69">
        <v>0.2857142857142857</v>
      </c>
      <c r="G12" s="69">
        <v>0.42857142857142855</v>
      </c>
      <c r="H12" s="69">
        <v>0.7142857142857143</v>
      </c>
      <c r="I12" s="69">
        <v>1</v>
      </c>
      <c r="J12" s="69">
        <v>1</v>
      </c>
      <c r="K12" s="70">
        <v>0.8571428571428571</v>
      </c>
      <c r="L12" s="69">
        <v>0.14285714285714285</v>
      </c>
      <c r="M12" s="69">
        <v>0.2857142857142857</v>
      </c>
      <c r="N12" s="69">
        <v>0.2857142857142857</v>
      </c>
      <c r="O12" s="69">
        <v>0.5714285714285714</v>
      </c>
      <c r="P12" s="69">
        <v>0.7142857142857143</v>
      </c>
      <c r="Q12" s="69">
        <v>0.8571428571428571</v>
      </c>
      <c r="R12" s="70">
        <v>0.8571428571428571</v>
      </c>
      <c r="S12" s="69">
        <v>0</v>
      </c>
      <c r="T12" s="69">
        <v>0</v>
      </c>
      <c r="U12" s="69">
        <v>0.42857142857142855</v>
      </c>
      <c r="V12" s="69">
        <v>0.5714285714285714</v>
      </c>
      <c r="W12" s="69">
        <v>0.7142857142857143</v>
      </c>
      <c r="X12" s="69">
        <v>1</v>
      </c>
      <c r="Y12" s="70">
        <v>0.8571428571428571</v>
      </c>
      <c r="Z12" s="71">
        <v>37.041151115321945</v>
      </c>
      <c r="AA12" s="71">
        <v>47.476448009423592</v>
      </c>
      <c r="AB12" s="140">
        <v>50.029320414017143</v>
      </c>
      <c r="AC12" s="71">
        <v>14.203790599600667</v>
      </c>
      <c r="AD12" s="71">
        <v>19.336390995056355</v>
      </c>
      <c r="AE12" s="140">
        <v>21.945490379705596</v>
      </c>
      <c r="AF12" s="86">
        <v>0.38345975143643196</v>
      </c>
      <c r="AG12" s="86">
        <v>0.40728385980388165</v>
      </c>
      <c r="AH12" s="73">
        <v>0.43865257809012614</v>
      </c>
      <c r="AI12" s="137">
        <v>329.18285714285713</v>
      </c>
      <c r="AJ12" s="137">
        <v>549.30571428571432</v>
      </c>
      <c r="AK12" s="134">
        <v>407.44999999999993</v>
      </c>
      <c r="AL12" s="134">
        <v>428.64619047619044</v>
      </c>
      <c r="AM12" s="59">
        <v>24</v>
      </c>
      <c r="AN12" s="59" t="s">
        <v>44</v>
      </c>
      <c r="AO12" s="59">
        <v>24</v>
      </c>
      <c r="AP12" s="74" t="s">
        <v>44</v>
      </c>
      <c r="AQ12" s="59">
        <v>33</v>
      </c>
      <c r="AR12" s="74" t="s">
        <v>43</v>
      </c>
    </row>
    <row r="13" spans="1:44" s="58" customFormat="1" ht="20" customHeight="1">
      <c r="A13" s="58">
        <v>3</v>
      </c>
      <c r="B13" s="58">
        <v>12</v>
      </c>
      <c r="C13" s="58" t="s">
        <v>4</v>
      </c>
      <c r="D13" s="66">
        <v>20</v>
      </c>
      <c r="E13" s="69">
        <v>0.14285714285714285</v>
      </c>
      <c r="F13" s="69">
        <v>0.42857142857142855</v>
      </c>
      <c r="G13" s="69">
        <v>0.8571428571428571</v>
      </c>
      <c r="H13" s="69">
        <v>1</v>
      </c>
      <c r="I13" s="69">
        <v>0.7142857142857143</v>
      </c>
      <c r="J13" s="69">
        <v>1</v>
      </c>
      <c r="K13" s="70">
        <v>0.8571428571428571</v>
      </c>
      <c r="L13" s="69">
        <v>0.14285714285714285</v>
      </c>
      <c r="M13" s="69">
        <v>0.2857142857142857</v>
      </c>
      <c r="N13" s="69">
        <v>0.2857142857142857</v>
      </c>
      <c r="O13" s="69">
        <v>0.42857142857142855</v>
      </c>
      <c r="P13" s="69">
        <v>0.7142857142857143</v>
      </c>
      <c r="Q13" s="69">
        <v>0.8571428571428571</v>
      </c>
      <c r="R13" s="70">
        <v>0.8571428571428571</v>
      </c>
      <c r="S13" s="69">
        <v>0</v>
      </c>
      <c r="T13" s="69">
        <v>0</v>
      </c>
      <c r="U13" s="69">
        <v>0.5714285714285714</v>
      </c>
      <c r="V13" s="69">
        <v>0.5714285714285714</v>
      </c>
      <c r="W13" s="69">
        <v>0.7142857142857143</v>
      </c>
      <c r="X13" s="69">
        <v>0.8571428571428571</v>
      </c>
      <c r="Y13" s="70">
        <v>0.8571428571428571</v>
      </c>
      <c r="Z13" s="71">
        <v>30.140482001611925</v>
      </c>
      <c r="AA13" s="71">
        <v>48.8093349437885</v>
      </c>
      <c r="AB13" s="140">
        <v>50.655554078242041</v>
      </c>
      <c r="AC13" s="71">
        <v>9.9723370665703186</v>
      </c>
      <c r="AD13" s="71">
        <v>20.007861627536826</v>
      </c>
      <c r="AE13" s="140">
        <v>21.927005292950007</v>
      </c>
      <c r="AF13" s="86">
        <v>0.33086189749842071</v>
      </c>
      <c r="AG13" s="86">
        <v>0.40991875120976295</v>
      </c>
      <c r="AH13" s="73">
        <v>0.43286478041641363</v>
      </c>
      <c r="AI13" s="137">
        <v>337.0814285714286</v>
      </c>
      <c r="AJ13" s="137">
        <v>404.6528571428571</v>
      </c>
      <c r="AK13" s="134">
        <v>325.28428571428577</v>
      </c>
      <c r="AL13" s="134">
        <v>355.67285714285714</v>
      </c>
      <c r="AM13" s="59">
        <v>20</v>
      </c>
      <c r="AN13" s="59" t="s">
        <v>43</v>
      </c>
      <c r="AO13" s="59">
        <v>24</v>
      </c>
      <c r="AP13" s="74" t="s">
        <v>44</v>
      </c>
      <c r="AQ13" s="59">
        <v>30</v>
      </c>
      <c r="AR13" s="74" t="s">
        <v>43</v>
      </c>
    </row>
    <row r="14" spans="1:44" s="58" customFormat="1" ht="20" customHeight="1">
      <c r="A14" s="58">
        <v>3</v>
      </c>
      <c r="B14" s="58">
        <v>13</v>
      </c>
      <c r="C14" s="58" t="s">
        <v>5</v>
      </c>
      <c r="D14" s="66">
        <v>22</v>
      </c>
      <c r="E14" s="69">
        <v>0.2857142857142857</v>
      </c>
      <c r="F14" s="69">
        <v>0.2857142857142857</v>
      </c>
      <c r="G14" s="69">
        <v>0.7142857142857143</v>
      </c>
      <c r="H14" s="69">
        <v>0.8571428571428571</v>
      </c>
      <c r="I14" s="69">
        <v>0.8571428571428571</v>
      </c>
      <c r="J14" s="69">
        <v>1</v>
      </c>
      <c r="K14" s="70">
        <v>1</v>
      </c>
      <c r="L14" s="69">
        <v>0</v>
      </c>
      <c r="M14" s="69">
        <v>0.14285714285714285</v>
      </c>
      <c r="N14" s="69">
        <v>0.42857142857142855</v>
      </c>
      <c r="O14" s="69">
        <v>0.42857142857142855</v>
      </c>
      <c r="P14" s="69">
        <v>0.7142857142857143</v>
      </c>
      <c r="Q14" s="69">
        <v>0.7142857142857143</v>
      </c>
      <c r="R14" s="70">
        <v>0.7142857142857143</v>
      </c>
      <c r="S14" s="69">
        <v>0.14285714285714285</v>
      </c>
      <c r="T14" s="69">
        <v>0.14285714285714285</v>
      </c>
      <c r="U14" s="69">
        <v>0.42857142857142855</v>
      </c>
      <c r="V14" s="69">
        <v>0.7142857142857143</v>
      </c>
      <c r="W14" s="69">
        <v>0.8571428571428571</v>
      </c>
      <c r="X14" s="69">
        <v>0.8571428571428571</v>
      </c>
      <c r="Y14" s="70">
        <v>1</v>
      </c>
      <c r="Z14" s="71">
        <v>33.180846668290371</v>
      </c>
      <c r="AA14" s="71">
        <v>55.165053416622975</v>
      </c>
      <c r="AB14" s="140">
        <v>44.051205745043212</v>
      </c>
      <c r="AC14" s="71">
        <v>12.400612617973355</v>
      </c>
      <c r="AD14" s="71">
        <v>23.141008306006299</v>
      </c>
      <c r="AE14" s="140">
        <v>18.531413094633262</v>
      </c>
      <c r="AF14" s="86">
        <v>0.3737280347889414</v>
      </c>
      <c r="AG14" s="86">
        <v>0.41948673793966057</v>
      </c>
      <c r="AH14" s="73">
        <v>0.4206789072219318</v>
      </c>
      <c r="AI14" s="137">
        <v>433.18428571428569</v>
      </c>
      <c r="AJ14" s="137">
        <v>596.06428571428569</v>
      </c>
      <c r="AK14" s="134">
        <v>535.34571428571428</v>
      </c>
      <c r="AL14" s="134">
        <v>521.53142857142848</v>
      </c>
      <c r="AM14" s="59">
        <v>12</v>
      </c>
      <c r="AN14" s="59" t="s">
        <v>43</v>
      </c>
      <c r="AO14" s="59">
        <v>22</v>
      </c>
      <c r="AP14" s="74" t="s">
        <v>44</v>
      </c>
      <c r="AQ14" s="59">
        <v>42</v>
      </c>
      <c r="AR14" s="74" t="s">
        <v>43</v>
      </c>
    </row>
    <row r="15" spans="1:44" s="58" customFormat="1" ht="20" customHeight="1">
      <c r="A15" s="58">
        <v>3</v>
      </c>
      <c r="B15" s="58">
        <v>14</v>
      </c>
      <c r="C15" s="58" t="s">
        <v>4</v>
      </c>
      <c r="D15" s="66">
        <v>22</v>
      </c>
      <c r="E15" s="69">
        <v>0.14285714285714285</v>
      </c>
      <c r="F15" s="69">
        <v>0</v>
      </c>
      <c r="G15" s="69">
        <v>0.5714285714285714</v>
      </c>
      <c r="H15" s="69">
        <v>0.7142857142857143</v>
      </c>
      <c r="I15" s="69">
        <v>0.8571428571428571</v>
      </c>
      <c r="J15" s="69">
        <v>1</v>
      </c>
      <c r="K15" s="70">
        <v>0.8571428571428571</v>
      </c>
      <c r="L15" s="69">
        <v>0</v>
      </c>
      <c r="M15" s="69">
        <v>0</v>
      </c>
      <c r="N15" s="69">
        <v>0.2857142857142857</v>
      </c>
      <c r="O15" s="69">
        <v>0.5714285714285714</v>
      </c>
      <c r="P15" s="69">
        <v>0.7142857142857143</v>
      </c>
      <c r="Q15" s="69">
        <v>0.8571428571428571</v>
      </c>
      <c r="R15" s="70">
        <v>0.8571428571428571</v>
      </c>
      <c r="S15" s="69">
        <v>0.14285714285714285</v>
      </c>
      <c r="T15" s="69">
        <v>0.14285714285714285</v>
      </c>
      <c r="U15" s="69">
        <v>0.5714285714285714</v>
      </c>
      <c r="V15" s="69">
        <v>0.7142857142857143</v>
      </c>
      <c r="W15" s="69">
        <v>0.8571428571428571</v>
      </c>
      <c r="X15" s="69">
        <v>0.8571428571428571</v>
      </c>
      <c r="Y15" s="70">
        <v>1</v>
      </c>
      <c r="Z15" s="71">
        <v>44.770818996011855</v>
      </c>
      <c r="AA15" s="71">
        <v>52.652926680657181</v>
      </c>
      <c r="AB15" s="140">
        <v>42.80693628628881</v>
      </c>
      <c r="AC15" s="71">
        <v>18.948426657200695</v>
      </c>
      <c r="AD15" s="71">
        <v>23.103148840214459</v>
      </c>
      <c r="AE15" s="140">
        <v>17.809970895000362</v>
      </c>
      <c r="AF15" s="86">
        <v>0.42323162904142103</v>
      </c>
      <c r="AG15" s="86">
        <v>0.4387818550018367</v>
      </c>
      <c r="AH15" s="73">
        <v>0.41605338854172913</v>
      </c>
      <c r="AI15" s="137">
        <v>466.22571428571428</v>
      </c>
      <c r="AJ15" s="137">
        <v>549.20285714285717</v>
      </c>
      <c r="AK15" s="134">
        <v>557.61142857142852</v>
      </c>
      <c r="AL15" s="134">
        <v>524.34666666666669</v>
      </c>
      <c r="AM15" s="59">
        <v>15</v>
      </c>
      <c r="AN15" s="59" t="s">
        <v>43</v>
      </c>
      <c r="AO15" s="59">
        <v>27</v>
      </c>
      <c r="AP15" s="74" t="s">
        <v>44</v>
      </c>
      <c r="AQ15" s="59">
        <v>58</v>
      </c>
      <c r="AR15" s="74" t="s">
        <v>44</v>
      </c>
    </row>
    <row r="16" spans="1:44" s="58" customFormat="1" ht="20" customHeight="1">
      <c r="A16" s="58">
        <v>4</v>
      </c>
      <c r="B16" s="58">
        <v>15</v>
      </c>
      <c r="C16" s="58" t="s">
        <v>5</v>
      </c>
      <c r="D16" s="66">
        <v>20</v>
      </c>
      <c r="E16" s="69">
        <v>0</v>
      </c>
      <c r="F16" s="69">
        <v>0.14285714285714285</v>
      </c>
      <c r="G16" s="69">
        <v>0.7142857142857143</v>
      </c>
      <c r="H16" s="69">
        <v>0.8571428571428571</v>
      </c>
      <c r="I16" s="69">
        <v>1</v>
      </c>
      <c r="J16" s="69">
        <v>1</v>
      </c>
      <c r="K16" s="70">
        <v>1</v>
      </c>
      <c r="L16" s="69">
        <v>0.14285714285714285</v>
      </c>
      <c r="M16" s="69">
        <v>0.14285714285714285</v>
      </c>
      <c r="N16" s="69">
        <v>0.42857142857142855</v>
      </c>
      <c r="O16" s="69">
        <v>0.42857142857142855</v>
      </c>
      <c r="P16" s="69">
        <v>0.7142857142857143</v>
      </c>
      <c r="Q16" s="69">
        <v>0.7142857142857143</v>
      </c>
      <c r="R16" s="70">
        <v>0.8571428571428571</v>
      </c>
      <c r="S16" s="69">
        <v>0</v>
      </c>
      <c r="T16" s="69">
        <v>0.14285714285714285</v>
      </c>
      <c r="U16" s="69">
        <v>0.5714285714285714</v>
      </c>
      <c r="V16" s="69">
        <v>0.7142857142857143</v>
      </c>
      <c r="W16" s="69">
        <v>0.8571428571428571</v>
      </c>
      <c r="X16" s="69">
        <v>1</v>
      </c>
      <c r="Y16" s="70">
        <v>1</v>
      </c>
      <c r="Z16" s="71">
        <v>40.580381009860538</v>
      </c>
      <c r="AA16" s="71">
        <v>51.135287437810476</v>
      </c>
      <c r="AB16" s="140">
        <v>44.090014771044203</v>
      </c>
      <c r="AC16" s="71">
        <v>17.364804040108925</v>
      </c>
      <c r="AD16" s="71">
        <v>21.016410787168535</v>
      </c>
      <c r="AE16" s="140">
        <v>19.096475322208086</v>
      </c>
      <c r="AF16" s="86">
        <v>0.42791131103203517</v>
      </c>
      <c r="AG16" s="86">
        <v>0.41099623841419092</v>
      </c>
      <c r="AH16" s="73">
        <v>0.43312472044689715</v>
      </c>
      <c r="AI16" s="137">
        <v>494.57142857142861</v>
      </c>
      <c r="AJ16" s="137">
        <v>955.73285714285714</v>
      </c>
      <c r="AK16" s="134">
        <v>793.26571428571424</v>
      </c>
      <c r="AL16" s="134">
        <v>747.85666666666657</v>
      </c>
      <c r="AM16" s="59">
        <v>22</v>
      </c>
      <c r="AN16" s="59" t="s">
        <v>44</v>
      </c>
      <c r="AO16" s="59">
        <v>17</v>
      </c>
      <c r="AP16" s="74" t="s">
        <v>43</v>
      </c>
      <c r="AQ16" s="59">
        <v>56</v>
      </c>
      <c r="AR16" s="74" t="s">
        <v>44</v>
      </c>
    </row>
    <row r="17" spans="1:44" s="75" customFormat="1" ht="20" customHeight="1">
      <c r="A17" s="75">
        <v>4</v>
      </c>
      <c r="B17" s="75">
        <v>16</v>
      </c>
      <c r="C17" s="75" t="s">
        <v>4</v>
      </c>
      <c r="D17" s="76">
        <v>34</v>
      </c>
      <c r="E17" s="79">
        <v>0.14285714285714285</v>
      </c>
      <c r="F17" s="79">
        <v>0.2857142857142857</v>
      </c>
      <c r="G17" s="79">
        <v>0.42857142857142855</v>
      </c>
      <c r="H17" s="79">
        <v>0.7142857142857143</v>
      </c>
      <c r="I17" s="79">
        <v>0.8571428571428571</v>
      </c>
      <c r="J17" s="79">
        <v>1</v>
      </c>
      <c r="K17" s="80">
        <v>0.8571428571428571</v>
      </c>
      <c r="L17" s="79">
        <v>0.42857142857142855</v>
      </c>
      <c r="M17" s="79">
        <v>0.2857142857142857</v>
      </c>
      <c r="N17" s="79">
        <v>0.2857142857142857</v>
      </c>
      <c r="O17" s="79">
        <v>0.2857142857142857</v>
      </c>
      <c r="P17" s="79">
        <v>0.7142857142857143</v>
      </c>
      <c r="Q17" s="79">
        <v>0.7142857142857143</v>
      </c>
      <c r="R17" s="80">
        <v>0.8571428571428571</v>
      </c>
      <c r="S17" s="79">
        <v>0.14285714285714285</v>
      </c>
      <c r="T17" s="79">
        <v>0.14285714285714285</v>
      </c>
      <c r="U17" s="79">
        <v>0.42857142857142855</v>
      </c>
      <c r="V17" s="79">
        <v>0.7142857142857143</v>
      </c>
      <c r="W17" s="79">
        <v>0.8571428571428571</v>
      </c>
      <c r="X17" s="79">
        <v>1</v>
      </c>
      <c r="Y17" s="80">
        <v>1</v>
      </c>
      <c r="Z17" s="83">
        <v>41.610787975759912</v>
      </c>
      <c r="AA17" s="83">
        <v>48.197873711906716</v>
      </c>
      <c r="AB17" s="141">
        <v>42.955772122964632</v>
      </c>
      <c r="AC17" s="83">
        <v>16.84341428716322</v>
      </c>
      <c r="AD17" s="83">
        <v>17.440730816236258</v>
      </c>
      <c r="AE17" s="141">
        <v>18.252412498441501</v>
      </c>
      <c r="AF17" s="133">
        <v>0.40478479515877563</v>
      </c>
      <c r="AG17" s="133">
        <v>0.3618568512064409</v>
      </c>
      <c r="AH17" s="82">
        <v>0.42491175449465518</v>
      </c>
      <c r="AI17" s="139">
        <v>384.49000000000007</v>
      </c>
      <c r="AJ17" s="139">
        <v>519.71428571428567</v>
      </c>
      <c r="AK17" s="135">
        <v>484.51285714285717</v>
      </c>
      <c r="AL17" s="135">
        <v>462.90571428571434</v>
      </c>
      <c r="AM17" s="84">
        <v>20</v>
      </c>
      <c r="AN17" s="84" t="s">
        <v>43</v>
      </c>
      <c r="AO17" s="84">
        <v>21</v>
      </c>
      <c r="AP17" s="85" t="s">
        <v>43</v>
      </c>
      <c r="AQ17" s="84">
        <v>37</v>
      </c>
      <c r="AR17" s="85" t="s">
        <v>43</v>
      </c>
    </row>
    <row r="19" spans="1:44" s="5" customFormat="1">
      <c r="A19"/>
      <c r="B19"/>
      <c r="C19"/>
      <c r="D19" s="2"/>
      <c r="K19" s="4"/>
      <c r="R19" s="4"/>
      <c r="Y19" s="4"/>
      <c r="AB19" s="4"/>
      <c r="AE19" s="4"/>
      <c r="AH19" s="4"/>
      <c r="AK19" s="6"/>
      <c r="AL19" s="6"/>
      <c r="AM19" s="3"/>
      <c r="AN19" s="3"/>
      <c r="AO19" s="3"/>
      <c r="AP19" s="4"/>
      <c r="AQ19" s="3"/>
      <c r="AR19" s="4"/>
    </row>
    <row r="20" spans="1:44" s="5" customFormat="1">
      <c r="A20"/>
      <c r="B20"/>
      <c r="C20"/>
      <c r="D20" s="2"/>
      <c r="K20" s="4"/>
      <c r="R20" s="4"/>
      <c r="Y20" s="4"/>
      <c r="AB20" s="4"/>
      <c r="AE20" s="4"/>
      <c r="AH20" s="4"/>
      <c r="AK20" s="6"/>
      <c r="AL20" s="6"/>
      <c r="AM20" s="3"/>
      <c r="AN20" s="3"/>
      <c r="AO20" s="3"/>
      <c r="AP20" s="4"/>
      <c r="AQ20" s="3"/>
      <c r="AR20" s="4"/>
    </row>
    <row r="21" spans="1:44" s="5" customFormat="1">
      <c r="A21"/>
      <c r="B21"/>
      <c r="C21"/>
      <c r="D21" s="2"/>
      <c r="K21" s="4"/>
      <c r="R21" s="4"/>
      <c r="Y21" s="4"/>
      <c r="AB21" s="4"/>
      <c r="AE21" s="4"/>
      <c r="AH21" s="4"/>
      <c r="AK21" s="6"/>
      <c r="AL21" s="6"/>
      <c r="AM21" s="3"/>
      <c r="AN21" s="3"/>
      <c r="AO21" s="3"/>
      <c r="AP21" s="4"/>
      <c r="AQ21" s="3"/>
      <c r="AR21" s="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Legenda</vt:lpstr>
      <vt:lpstr>Calculo-Indices</vt:lpstr>
      <vt:lpstr>Dados-Gerais</vt:lpstr>
      <vt:lpstr>STAT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</dc:creator>
  <cp:lastModifiedBy>Al Fe</cp:lastModifiedBy>
  <dcterms:created xsi:type="dcterms:W3CDTF">2008-12-17T07:54:16Z</dcterms:created>
  <dcterms:modified xsi:type="dcterms:W3CDTF">2025-04-16T10:38:31Z</dcterms:modified>
</cp:coreProperties>
</file>