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project-piscator\preprocessing\"/>
    </mc:Choice>
  </mc:AlternateContent>
  <xr:revisionPtr revIDLastSave="0" documentId="13_ncr:1_{9FBAC028-9149-44AA-8DD8-DA8E2BDBD739}" xr6:coauthVersionLast="45" xr6:coauthVersionMax="45" xr10:uidLastSave="{00000000-0000-0000-0000-000000000000}"/>
  <bookViews>
    <workbookView xWindow="-120" yWindow="-120" windowWidth="29040" windowHeight="15840" activeTab="4" xr2:uid="{96F4E3D8-3F5E-4126-898D-9C5F89A5C28C}"/>
  </bookViews>
  <sheets>
    <sheet name="V2" sheetId="1" r:id="rId1"/>
    <sheet name="V3" sheetId="2" r:id="rId2"/>
    <sheet name="V4" sheetId="3" r:id="rId3"/>
    <sheet name="V5" sheetId="4" r:id="rId4"/>
    <sheet name="V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G18" i="5"/>
  <c r="B18" i="5"/>
  <c r="L17" i="5"/>
  <c r="G17" i="5"/>
  <c r="L16" i="5"/>
  <c r="G16" i="5"/>
  <c r="B16" i="5"/>
  <c r="L15" i="5"/>
  <c r="G15" i="5"/>
  <c r="L14" i="5"/>
  <c r="L20" i="5" s="1"/>
  <c r="G14" i="5"/>
  <c r="G20" i="5" s="1"/>
  <c r="L10" i="5"/>
  <c r="L8" i="5"/>
  <c r="G8" i="5"/>
  <c r="B8" i="5"/>
  <c r="L7" i="5"/>
  <c r="G7" i="5"/>
  <c r="L6" i="5"/>
  <c r="G6" i="5"/>
  <c r="L5" i="5"/>
  <c r="G5" i="5"/>
  <c r="L4" i="5"/>
  <c r="G4" i="5"/>
  <c r="G10" i="5" l="1"/>
  <c r="B22" i="5" s="1"/>
  <c r="L18" i="4"/>
  <c r="G18" i="4"/>
  <c r="L17" i="4"/>
  <c r="G17" i="4"/>
  <c r="L16" i="4"/>
  <c r="G16" i="4"/>
  <c r="B16" i="4"/>
  <c r="L15" i="4"/>
  <c r="G15" i="4"/>
  <c r="L14" i="4"/>
  <c r="L20" i="4" s="1"/>
  <c r="G14" i="4"/>
  <c r="G20" i="4" s="1"/>
  <c r="L10" i="4"/>
  <c r="L8" i="4"/>
  <c r="G8" i="4"/>
  <c r="B8" i="4"/>
  <c r="L7" i="4"/>
  <c r="G7" i="4"/>
  <c r="L6" i="4"/>
  <c r="G6" i="4"/>
  <c r="L5" i="4"/>
  <c r="G5" i="4"/>
  <c r="L4" i="4"/>
  <c r="G4" i="4"/>
  <c r="G10" i="4" s="1"/>
  <c r="B18" i="4" l="1"/>
  <c r="B22" i="4"/>
  <c r="L18" i="3"/>
  <c r="G18" i="3"/>
  <c r="L17" i="3"/>
  <c r="G17" i="3"/>
  <c r="L16" i="3"/>
  <c r="G16" i="3"/>
  <c r="B16" i="3"/>
  <c r="L15" i="3"/>
  <c r="G15" i="3"/>
  <c r="L14" i="3"/>
  <c r="L20" i="3" s="1"/>
  <c r="G14" i="3"/>
  <c r="G20" i="3" s="1"/>
  <c r="B22" i="3" s="1"/>
  <c r="L10" i="3"/>
  <c r="G10" i="3"/>
  <c r="L8" i="3"/>
  <c r="G8" i="3"/>
  <c r="B8" i="3"/>
  <c r="L7" i="3"/>
  <c r="G7" i="3"/>
  <c r="L6" i="3"/>
  <c r="G6" i="3"/>
  <c r="L5" i="3"/>
  <c r="G5" i="3"/>
  <c r="L4" i="3"/>
  <c r="G4" i="3"/>
  <c r="B18" i="3" l="1"/>
  <c r="L18" i="2"/>
  <c r="G18" i="2"/>
  <c r="L17" i="2"/>
  <c r="G17" i="2"/>
  <c r="L16" i="2"/>
  <c r="G16" i="2"/>
  <c r="B16" i="2"/>
  <c r="L15" i="2"/>
  <c r="G15" i="2"/>
  <c r="L14" i="2"/>
  <c r="G14" i="2"/>
  <c r="G20" i="2" s="1"/>
  <c r="L10" i="2"/>
  <c r="L8" i="2"/>
  <c r="G8" i="2"/>
  <c r="B8" i="2"/>
  <c r="L7" i="2"/>
  <c r="G7" i="2"/>
  <c r="L6" i="2"/>
  <c r="G6" i="2"/>
  <c r="L5" i="2"/>
  <c r="G5" i="2"/>
  <c r="L4" i="2"/>
  <c r="G4" i="2"/>
  <c r="G10" i="2" s="1"/>
  <c r="L18" i="1"/>
  <c r="L17" i="1"/>
  <c r="L16" i="1"/>
  <c r="L15" i="1"/>
  <c r="L14" i="1"/>
  <c r="L8" i="1"/>
  <c r="L7" i="1"/>
  <c r="L6" i="1"/>
  <c r="L5" i="1"/>
  <c r="L4" i="1"/>
  <c r="G18" i="1"/>
  <c r="G17" i="1"/>
  <c r="G16" i="1"/>
  <c r="G15" i="1"/>
  <c r="G14" i="1"/>
  <c r="G20" i="1" s="1"/>
  <c r="G4" i="1"/>
  <c r="G10" i="1" s="1"/>
  <c r="G5" i="1"/>
  <c r="G6" i="1"/>
  <c r="G7" i="1"/>
  <c r="G8" i="1"/>
  <c r="B16" i="1"/>
  <c r="B8" i="1"/>
  <c r="B18" i="1" s="1"/>
  <c r="L20" i="2" l="1"/>
  <c r="B22" i="2" s="1"/>
  <c r="B18" i="2"/>
  <c r="L10" i="1"/>
  <c r="L20" i="1"/>
  <c r="B22" i="1" l="1"/>
</calcChain>
</file>

<file path=xl/sharedStrings.xml><?xml version="1.0" encoding="utf-8"?>
<sst xmlns="http://schemas.openxmlformats.org/spreadsheetml/2006/main" count="217" uniqueCount="46">
  <si>
    <t>Jonathan_Mailbox</t>
  </si>
  <si>
    <t>Isaac_Mailbox</t>
  </si>
  <si>
    <t>Joy_Mailbox</t>
  </si>
  <si>
    <t>arnold-j/all_doc</t>
  </si>
  <si>
    <t>allen-p/all_doc</t>
  </si>
  <si>
    <t>Non Phish</t>
  </si>
  <si>
    <t>Phish</t>
  </si>
  <si>
    <t>phishing0</t>
  </si>
  <si>
    <t>phishing1</t>
  </si>
  <si>
    <t>phishing2</t>
  </si>
  <si>
    <t>phishing3</t>
  </si>
  <si>
    <t>Non Phish Total</t>
  </si>
  <si>
    <t>Phish Total</t>
  </si>
  <si>
    <t>Grand Total</t>
  </si>
  <si>
    <t>Tests</t>
  </si>
  <si>
    <t>Modern Day Ham</t>
  </si>
  <si>
    <t>S/N</t>
  </si>
  <si>
    <t>Detection Count</t>
  </si>
  <si>
    <t>Sample Size</t>
  </si>
  <si>
    <t>Accuracy</t>
  </si>
  <si>
    <t>Average Accuracy</t>
  </si>
  <si>
    <t>Modern Day Phish</t>
  </si>
  <si>
    <t>Olden Day Ham</t>
  </si>
  <si>
    <t>Olden Day Phish</t>
  </si>
  <si>
    <t>Model Name</t>
  </si>
  <si>
    <t>Overall Average Accuracy</t>
  </si>
  <si>
    <t>Training Data Name</t>
  </si>
  <si>
    <t>PhishingForestV2</t>
  </si>
  <si>
    <t>Conclusion</t>
  </si>
  <si>
    <t>Model works at about 88.6%, needs larger modern day samples to increase accuracy</t>
  </si>
  <si>
    <t>dsv2.csv</t>
  </si>
  <si>
    <t>IndividualTestMails</t>
  </si>
  <si>
    <t>dsv3.csv</t>
  </si>
  <si>
    <t>UNTRAINED</t>
  </si>
  <si>
    <t>disregard olden day data - current model only trained with modern day data. With a super small sample and test size of modern day phish it seems fairly accurate, and no ham have been identified wrongly so far. Probably need more data to test</t>
  </si>
  <si>
    <t>-</t>
  </si>
  <si>
    <t>dsv4.csv</t>
  </si>
  <si>
    <t>model test of sample size 15 after implementing mx, dkim, spf, dmarc. Fairly inaccurate… only detects 50% on average, we probably need more phishing emails</t>
  </si>
  <si>
    <t>ModernHam0</t>
  </si>
  <si>
    <t>ModernPhish0</t>
  </si>
  <si>
    <t>ModernPhish1</t>
  </si>
  <si>
    <t>ModernPhish2(Subset)</t>
  </si>
  <si>
    <t>Retrained model with new data on modern phish, accuracy improved to 75.6% on 5 runs. N_estimators=100 worked OK.</t>
  </si>
  <si>
    <t>dsv5.csv</t>
  </si>
  <si>
    <t>dsv6.csv</t>
  </si>
  <si>
    <t>Retrained model with 3 new additional labels. Generally same accuracy with slight increase. Some emails unable to parse the 3 new labels, probably because get_content returned null so score was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</si>
</sst>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2" fillId="8" borderId="1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2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2A52D-BA7C-4E45-A2C5-7336D7E4750C}" name="Table4" displayName="Table4" ref="D3:G8" totalsRowShown="0" headerRowDxfId="119" dataDxfId="118">
  <autoFilter ref="D3:G8" xr:uid="{D5B7493D-A0BD-41C2-902B-27DEECDC3668}"/>
  <tableColumns count="4">
    <tableColumn id="1" xr3:uid="{C2E9D64F-51EC-4E67-A51C-F48A2432CF93}" name="S/N" dataDxfId="117"/>
    <tableColumn id="2" xr3:uid="{CD28229E-530F-4DB0-A6C5-7BB5F4EC1DB3}" name="Detection Count" dataDxfId="116"/>
    <tableColumn id="3" xr3:uid="{239F8F4B-5ED1-45A4-9AC7-42A8725D2C64}" name="Sample Size" dataDxfId="115"/>
    <tableColumn id="4" xr3:uid="{4BC37E26-77BF-4D4D-8897-79CA92DB118A}" name="Accuracy" dataDxfId="114">
      <calculatedColumnFormula>(E4/F4)*100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3F97E-A535-4D7B-8BA9-370DCCBB0340}" name="Table46123" displayName="Table46123" ref="D13:G18" totalsRowShown="0" headerRowDxfId="65" dataDxfId="64">
  <autoFilter ref="D13:G18" xr:uid="{7C1C5C4A-0633-4E95-B9F6-596D8846A469}"/>
  <tableColumns count="4">
    <tableColumn id="1" xr3:uid="{275D5550-6ADB-43C4-BF7E-D2168244788F}" name="S/N" dataDxfId="63"/>
    <tableColumn id="2" xr3:uid="{AD3A6138-B32C-4A9C-9861-0910BA8C7CF0}" name="Detection Count" dataDxfId="62"/>
    <tableColumn id="3" xr3:uid="{53AB10D9-475E-498A-A010-18523684D9F0}" name="Sample Size" dataDxfId="61"/>
    <tableColumn id="4" xr3:uid="{CCFFD2CF-6724-4423-818F-6CFEEFBF3A0E}" name="Accuracy" dataDxfId="60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75B3D-C2EE-4CFF-BC4C-4BF1588E5042}" name="Table49134" displayName="Table49134" ref="I3:L8" totalsRowShown="0" headerRowDxfId="59" dataDxfId="58">
  <autoFilter ref="I3:L8" xr:uid="{A97E878C-96CA-4F6E-A5E0-B8DBAC528D86}"/>
  <tableColumns count="4">
    <tableColumn id="1" xr3:uid="{E920ABA6-44F5-4C28-8A5E-0C0A6482E954}" name="S/N" dataDxfId="57"/>
    <tableColumn id="2" xr3:uid="{0C7661B2-A4AD-4B35-8F73-6ED9583A18F9}" name="Detection Count" dataDxfId="56"/>
    <tableColumn id="3" xr3:uid="{77DE6E9C-DB96-403B-9A7A-3CD37F43427E}" name="Sample Size" dataDxfId="55"/>
    <tableColumn id="4" xr3:uid="{81917785-C766-46C0-A868-C83148F4C68F}" name="Accuracy" dataDxfId="54">
      <calculatedColumnFormula>(J4/K4)*100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37A66-8B74-438F-A66D-6DAE14683A0E}" name="Table4610147" displayName="Table4610147" ref="I13:L18" totalsRowShown="0" headerRowDxfId="53" dataDxfId="52">
  <autoFilter ref="I13:L18" xr:uid="{6578F40A-A8AE-4F7B-910D-2A8B15427FFA}"/>
  <tableColumns count="4">
    <tableColumn id="1" xr3:uid="{E34AB060-FD1F-4F17-B6E3-FCB710023011}" name="S/N" dataDxfId="51"/>
    <tableColumn id="2" xr3:uid="{7E19895C-182A-4984-AA78-7637705A8A27}" name="Detection Count" dataDxfId="50"/>
    <tableColumn id="3" xr3:uid="{6D3C562D-AD07-4C05-820F-DBF3059539B1}" name="Sample Size" dataDxfId="49"/>
    <tableColumn id="4" xr3:uid="{A053C10B-B044-4B72-912A-420CCD660884}" name="Accuracy" dataDxfId="48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DF06F2-BFC5-400B-8F8E-C4A82BD5CA00}" name="Table41128" displayName="Table41128" ref="D3:G8" totalsRowShown="0" headerRowDxfId="47" dataDxfId="46">
  <autoFilter ref="D3:G8" xr:uid="{D5B7493D-A0BD-41C2-902B-27DEECDC3668}"/>
  <tableColumns count="4">
    <tableColumn id="1" xr3:uid="{C753AC17-EEBF-4341-A85D-76065FABCBE7}" name="S/N" dataDxfId="45"/>
    <tableColumn id="2" xr3:uid="{245102FA-69F1-4066-AF28-CCDAAA350CB3}" name="Detection Count" dataDxfId="44"/>
    <tableColumn id="3" xr3:uid="{92689FC9-DDA3-4F25-8EFE-6CC23F93898B}" name="Sample Size" dataDxfId="43"/>
    <tableColumn id="4" xr3:uid="{85C2FEF5-4AE8-4949-8ED0-C79CFBE661FB}" name="Accuracy" dataDxfId="42">
      <calculatedColumnFormula>(E4/F4)*100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E58A1E-73FE-4AB3-B879-E930B517F804}" name="Table4612315" displayName="Table4612315" ref="D13:G18" totalsRowShown="0" headerRowDxfId="41" dataDxfId="40">
  <autoFilter ref="D13:G18" xr:uid="{7C1C5C4A-0633-4E95-B9F6-596D8846A469}"/>
  <tableColumns count="4">
    <tableColumn id="1" xr3:uid="{61A9D479-03E6-4200-94BF-A8DDEA70FEBF}" name="S/N" dataDxfId="39"/>
    <tableColumn id="2" xr3:uid="{6050BD2E-D7F1-4053-A601-F41A8D89209F}" name="Detection Count" dataDxfId="38"/>
    <tableColumn id="3" xr3:uid="{DD2DA752-841B-4E27-9369-82F77478078E}" name="Sample Size" dataDxfId="37"/>
    <tableColumn id="4" xr3:uid="{64DD8FB3-6B62-43F6-89C0-49A140C3CF49}" name="Accuracy" dataDxfId="36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D2CAA6-E938-457D-BB91-89990D3D2810}" name="Table4913416" displayName="Table4913416" ref="I3:L8" totalsRowShown="0" headerRowDxfId="35" dataDxfId="34">
  <autoFilter ref="I3:L8" xr:uid="{A97E878C-96CA-4F6E-A5E0-B8DBAC528D86}"/>
  <tableColumns count="4">
    <tableColumn id="1" xr3:uid="{C991C267-3048-4225-B828-12E25D3E5025}" name="S/N" dataDxfId="33"/>
    <tableColumn id="2" xr3:uid="{762A4A20-DDB2-474A-8744-7CECF83980B1}" name="Detection Count" dataDxfId="32"/>
    <tableColumn id="3" xr3:uid="{08F95622-5A81-4212-AE47-92A0246F77EC}" name="Sample Size" dataDxfId="31"/>
    <tableColumn id="4" xr3:uid="{52BB0AE4-B04C-4A77-962C-287EC8E5F665}" name="Accuracy" dataDxfId="30">
      <calculatedColumnFormula>(J4/K4)*100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6C8DE4-CA53-4725-B7F8-AA492457AAE7}" name="Table461014717" displayName="Table461014717" ref="I13:L18" totalsRowShown="0" headerRowDxfId="29" dataDxfId="28">
  <autoFilter ref="I13:L18" xr:uid="{6578F40A-A8AE-4F7B-910D-2A8B15427FFA}"/>
  <tableColumns count="4">
    <tableColumn id="1" xr3:uid="{9C4BC6FC-1B17-4A97-96D3-43004D220CAE}" name="S/N" dataDxfId="27"/>
    <tableColumn id="2" xr3:uid="{15BE8F3E-E6BD-4F8A-A09A-BC176454914E}" name="Detection Count" dataDxfId="26"/>
    <tableColumn id="3" xr3:uid="{A567ED6E-D3B6-4394-AF09-84C5732DC7B7}" name="Sample Size" dataDxfId="25"/>
    <tableColumn id="4" xr3:uid="{5C74BD57-2650-4F27-A620-D6FE482814D1}" name="Accuracy" dataDxfId="24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A616EB-A77D-4F38-AEF8-2444FD4EF958}" name="Table4112818" displayName="Table4112818" ref="D3:G8" totalsRowShown="0" headerRowDxfId="23" dataDxfId="22">
  <autoFilter ref="D3:G8" xr:uid="{D5B7493D-A0BD-41C2-902B-27DEECDC3668}"/>
  <tableColumns count="4">
    <tableColumn id="1" xr3:uid="{2465D8E4-C5BF-4E81-AAEA-6B1E212E7BBD}" name="S/N" dataDxfId="21"/>
    <tableColumn id="2" xr3:uid="{F0DD74ED-14AB-4A12-8DC6-7E49A5ACD8AC}" name="Detection Count" dataDxfId="20"/>
    <tableColumn id="3" xr3:uid="{0681E460-8849-486E-8A3F-22055197C330}" name="Sample Size" dataDxfId="19"/>
    <tableColumn id="4" xr3:uid="{6457E6E5-B2B0-4B8E-B3FB-47649ACD14D0}" name="Accuracy" dataDxfId="18">
      <calculatedColumnFormula>(E4/F4)*100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C61B1E-103F-4412-872D-2E234673F946}" name="Table461231519" displayName="Table461231519" ref="D13:G18" totalsRowShown="0" headerRowDxfId="17" dataDxfId="16">
  <autoFilter ref="D13:G18" xr:uid="{7C1C5C4A-0633-4E95-B9F6-596D8846A469}"/>
  <tableColumns count="4">
    <tableColumn id="1" xr3:uid="{9F38C2E0-46F3-41C3-A5E6-EEEE64A2589F}" name="S/N" dataDxfId="15"/>
    <tableColumn id="2" xr3:uid="{35F01D39-81DD-4978-AF87-26C70E04D654}" name="Detection Count" dataDxfId="14"/>
    <tableColumn id="3" xr3:uid="{4744942B-C705-4E3F-A247-958A2EB2E913}" name="Sample Size" dataDxfId="13"/>
    <tableColumn id="4" xr3:uid="{BBE1D400-C4DA-4403-BE90-442D8886004B}" name="Accuracy" dataDxfId="12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9BC326-89DF-42FE-ADBB-E4FF113CEBDB}" name="Table491341620" displayName="Table491341620" ref="I3:L8" totalsRowShown="0" headerRowDxfId="11" dataDxfId="10">
  <autoFilter ref="I3:L8" xr:uid="{A97E878C-96CA-4F6E-A5E0-B8DBAC528D86}"/>
  <tableColumns count="4">
    <tableColumn id="1" xr3:uid="{CCE9E2BE-0E17-41BE-967B-EE16AA992DDB}" name="S/N" dataDxfId="9"/>
    <tableColumn id="2" xr3:uid="{A7484308-39BA-4A28-9275-04DDFE2DFFEB}" name="Detection Count" dataDxfId="8"/>
    <tableColumn id="3" xr3:uid="{2C4DCCF1-C4C2-4E4E-8BAF-B54EC7908178}" name="Sample Size" dataDxfId="7"/>
    <tableColumn id="4" xr3:uid="{22839C3C-360C-4234-AFB5-FBBD81DFB55B}" name="Accuracy" dataDxfId="6">
      <calculatedColumnFormula>(J4/K4)*100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3D0D6-09B7-4E53-951C-1BC4BA64E6A9}" name="Table46" displayName="Table46" ref="D13:G18" totalsRowShown="0" headerRowDxfId="113" dataDxfId="112">
  <autoFilter ref="D13:G18" xr:uid="{7C1C5C4A-0633-4E95-B9F6-596D8846A469}"/>
  <tableColumns count="4">
    <tableColumn id="1" xr3:uid="{57046574-AE69-4A16-AEFE-1BBDADE8D259}" name="S/N" dataDxfId="111"/>
    <tableColumn id="2" xr3:uid="{8F88C883-E59A-4E69-8893-1152E6025CE8}" name="Detection Count" dataDxfId="110"/>
    <tableColumn id="3" xr3:uid="{9020313D-2282-4852-8B4A-C1B95EE895A7}" name="Sample Size" dataDxfId="109"/>
    <tableColumn id="4" xr3:uid="{B1DE2132-B81E-4BEE-9525-4E18279ABECB}" name="Accuracy" dataDxfId="108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0B21C2-72D0-4357-9836-2DED7539C21E}" name="Table46101471721" displayName="Table46101471721" ref="I13:L18" totalsRowShown="0" headerRowDxfId="5" dataDxfId="4">
  <autoFilter ref="I13:L18" xr:uid="{6578F40A-A8AE-4F7B-910D-2A8B15427FFA}"/>
  <tableColumns count="4">
    <tableColumn id="1" xr3:uid="{3258CFBC-6680-43C6-9D44-B8C132BDFF7E}" name="S/N" dataDxfId="3"/>
    <tableColumn id="2" xr3:uid="{0C464FE1-A4AA-4ED8-8F75-83194D25D87B}" name="Detection Count" dataDxfId="2"/>
    <tableColumn id="3" xr3:uid="{1977B50C-B9C1-44F2-BFF0-2D4C47585C51}" name="Sample Size" dataDxfId="1"/>
    <tableColumn id="4" xr3:uid="{BA3CF17C-3E2E-4212-BDE3-20DA51952E02}" name="Accuracy" dataDxfId="0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CEDF0-9288-4F0B-A7E8-F294251CC1B6}" name="Table49" displayName="Table49" ref="I3:L8" totalsRowShown="0" headerRowDxfId="107" dataDxfId="106">
  <autoFilter ref="I3:L8" xr:uid="{A97E878C-96CA-4F6E-A5E0-B8DBAC528D86}"/>
  <tableColumns count="4">
    <tableColumn id="1" xr3:uid="{ECDFB2A7-0F37-40DD-8DFC-F8D7E01FC52C}" name="S/N" dataDxfId="105"/>
    <tableColumn id="2" xr3:uid="{013A58E9-6519-4A78-891F-AFB88B570A03}" name="Detection Count" dataDxfId="104"/>
    <tableColumn id="3" xr3:uid="{C06B5641-FB89-4B0A-8000-995538E2ABA4}" name="Sample Size" dataDxfId="103"/>
    <tableColumn id="4" xr3:uid="{757D148F-7916-4722-8308-0654D4FBA40A}" name="Accuracy" dataDxfId="102">
      <calculatedColumnFormula>(J4/K4)*100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6771A-EBDD-4008-8FB2-E0BE0CB8557D}" name="Table4610" displayName="Table4610" ref="I13:L18" totalsRowShown="0" headerRowDxfId="101" dataDxfId="100">
  <autoFilter ref="I13:L18" xr:uid="{6578F40A-A8AE-4F7B-910D-2A8B15427FFA}"/>
  <tableColumns count="4">
    <tableColumn id="1" xr3:uid="{4B5E3E3B-362F-4267-828C-37512C450A50}" name="S/N" dataDxfId="99"/>
    <tableColumn id="2" xr3:uid="{DDCF4B24-A327-4F23-BC57-F5BE50FBA07C}" name="Detection Count" dataDxfId="98"/>
    <tableColumn id="3" xr3:uid="{17F1A410-59F1-4F19-B6A1-5DD90AD63BB0}" name="Sample Size" dataDxfId="97"/>
    <tableColumn id="4" xr3:uid="{6826E5FA-8453-4CCB-8948-5F7BA63E070C}" name="Accuracy" dataDxfId="96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07014E-6619-4C16-9664-C5427FE7802E}" name="Table411" displayName="Table411" ref="D3:G8" totalsRowShown="0" headerRowDxfId="95" dataDxfId="94">
  <autoFilter ref="D3:G8" xr:uid="{D5B7493D-A0BD-41C2-902B-27DEECDC3668}"/>
  <tableColumns count="4">
    <tableColumn id="1" xr3:uid="{CE372C01-97F5-4077-98CB-EC0EFE0DBE79}" name="S/N" dataDxfId="93"/>
    <tableColumn id="2" xr3:uid="{A2C4A0F1-B439-46C7-9877-AFF911A5B63A}" name="Detection Count" dataDxfId="92"/>
    <tableColumn id="3" xr3:uid="{E3781A71-81B1-47F8-A7CD-8EC5545A9AAA}" name="Sample Size" dataDxfId="91"/>
    <tableColumn id="4" xr3:uid="{C625D681-079D-4710-ADCF-98E8D12305D0}" name="Accuracy" dataDxfId="90">
      <calculatedColumnFormula>(E4/F4)*100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850FC4-8FCF-4DDD-966A-1B2305A895C6}" name="Table4612" displayName="Table4612" ref="D13:G18" totalsRowShown="0" headerRowDxfId="89" dataDxfId="88">
  <autoFilter ref="D13:G18" xr:uid="{7C1C5C4A-0633-4E95-B9F6-596D8846A469}"/>
  <tableColumns count="4">
    <tableColumn id="1" xr3:uid="{016C8EFE-BAC8-4478-8EA1-AB1CFC23A6DF}" name="S/N" dataDxfId="87"/>
    <tableColumn id="2" xr3:uid="{C3FC55FD-739B-42E0-9549-E41AA1A3DB56}" name="Detection Count" dataDxfId="86"/>
    <tableColumn id="3" xr3:uid="{F045AFE3-3E32-4E61-925B-CB13BAEDFEA3}" name="Sample Size" dataDxfId="85"/>
    <tableColumn id="4" xr3:uid="{525F6BF9-037E-4BFF-8A51-FAB740F3EA4E}" name="Accuracy" dataDxfId="84">
      <calculatedColumnFormula>(E14/F14)*100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577A01-A7DC-4A68-AE11-C5DE64850EF3}" name="Table4913" displayName="Table4913" ref="I3:L8" totalsRowShown="0" headerRowDxfId="83" dataDxfId="82">
  <autoFilter ref="I3:L8" xr:uid="{A97E878C-96CA-4F6E-A5E0-B8DBAC528D86}"/>
  <tableColumns count="4">
    <tableColumn id="1" xr3:uid="{AEAD603D-3D34-4A5F-82A4-7AFEE048278F}" name="S/N" dataDxfId="81"/>
    <tableColumn id="2" xr3:uid="{C003332F-B1CD-4C00-951B-B7A884B23231}" name="Detection Count" dataDxfId="80"/>
    <tableColumn id="3" xr3:uid="{78BCF4D9-9CC4-406B-AF86-B827AB6DF422}" name="Sample Size" dataDxfId="79"/>
    <tableColumn id="4" xr3:uid="{1774E740-C43E-4E40-B1C7-9FCC7437BCD8}" name="Accuracy" dataDxfId="78">
      <calculatedColumnFormula>(J4/K4)*100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289705-7896-494E-BB8D-AF6A27419594}" name="Table461014" displayName="Table461014" ref="I13:L18" totalsRowShown="0" headerRowDxfId="77" dataDxfId="76">
  <autoFilter ref="I13:L18" xr:uid="{6578F40A-A8AE-4F7B-910D-2A8B15427FFA}"/>
  <tableColumns count="4">
    <tableColumn id="1" xr3:uid="{3CC8EDC0-D921-4075-85EB-E1F8B9372262}" name="S/N" dataDxfId="75"/>
    <tableColumn id="2" xr3:uid="{A639B1F3-E7FD-4775-8E50-442FE8DA5BA6}" name="Detection Count" dataDxfId="74"/>
    <tableColumn id="3" xr3:uid="{E6B5163A-143C-489B-826A-EE4EF8313C37}" name="Sample Size" dataDxfId="73"/>
    <tableColumn id="4" xr3:uid="{0F95D32D-CEAA-4734-86A9-968C63DF8ECC}" name="Accuracy" dataDxfId="72">
      <calculatedColumnFormula>(J14/K14)*100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6F220-A1C5-4260-B70B-3506874B3BA5}" name="Table4112" displayName="Table4112" ref="D3:G8" totalsRowShown="0" headerRowDxfId="71" dataDxfId="70">
  <autoFilter ref="D3:G8" xr:uid="{D5B7493D-A0BD-41C2-902B-27DEECDC3668}"/>
  <tableColumns count="4">
    <tableColumn id="1" xr3:uid="{B75D1CA6-6206-4228-BDCB-E56D23E710CF}" name="S/N" dataDxfId="69"/>
    <tableColumn id="2" xr3:uid="{E0B715E6-3A0A-4312-B101-82F14F11CFBF}" name="Detection Count" dataDxfId="68"/>
    <tableColumn id="3" xr3:uid="{72DD18F7-2B09-4F23-ADF4-C0C79EC302A9}" name="Sample Size" dataDxfId="67"/>
    <tableColumn id="4" xr3:uid="{C140A7CC-F574-4E1F-8F2C-BD831A012684}" name="Accuracy" dataDxfId="66">
      <calculatedColumnFormula>(E4/F4)*100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AD79-F2FB-4D2B-B6A5-738842A9E776}">
  <dimension ref="A1:L25"/>
  <sheetViews>
    <sheetView workbookViewId="0">
      <selection activeCell="B4" sqref="B2:B4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118</v>
      </c>
      <c r="F4" s="10">
        <v>132</v>
      </c>
      <c r="G4" s="10">
        <f t="shared" ref="G4:G8" si="0">(E4/F4)*100</f>
        <v>89.393939393939391</v>
      </c>
      <c r="I4" s="10">
        <v>1</v>
      </c>
      <c r="J4" s="10">
        <v>268</v>
      </c>
      <c r="K4" s="10">
        <v>299</v>
      </c>
      <c r="L4" s="10">
        <f t="shared" ref="L4:L8" si="1">(J4/K4)*100</f>
        <v>89.632107023411365</v>
      </c>
    </row>
    <row r="5" spans="1:12" x14ac:dyDescent="0.25">
      <c r="A5" s="2" t="s">
        <v>4</v>
      </c>
      <c r="B5" s="2">
        <v>628</v>
      </c>
      <c r="D5" s="10">
        <v>2</v>
      </c>
      <c r="E5" s="10">
        <v>115</v>
      </c>
      <c r="F5" s="10">
        <v>132</v>
      </c>
      <c r="G5" s="10">
        <f t="shared" si="0"/>
        <v>87.121212121212125</v>
      </c>
      <c r="I5" s="10">
        <v>2</v>
      </c>
      <c r="J5" s="10">
        <v>268</v>
      </c>
      <c r="K5" s="10">
        <v>299</v>
      </c>
      <c r="L5" s="10">
        <f t="shared" si="1"/>
        <v>89.632107023411365</v>
      </c>
    </row>
    <row r="6" spans="1:12" x14ac:dyDescent="0.25">
      <c r="A6" s="2" t="s">
        <v>3</v>
      </c>
      <c r="B6" s="2">
        <v>1047</v>
      </c>
      <c r="D6" s="10">
        <v>3</v>
      </c>
      <c r="E6" s="10">
        <v>113</v>
      </c>
      <c r="F6" s="10">
        <v>132</v>
      </c>
      <c r="G6" s="10">
        <f t="shared" si="0"/>
        <v>85.606060606060609</v>
      </c>
      <c r="I6" s="10">
        <v>3</v>
      </c>
      <c r="J6" s="10">
        <v>268</v>
      </c>
      <c r="K6" s="10">
        <v>299</v>
      </c>
      <c r="L6" s="10">
        <f t="shared" si="1"/>
        <v>89.632107023411365</v>
      </c>
    </row>
    <row r="7" spans="1:12" x14ac:dyDescent="0.25">
      <c r="A7" s="2"/>
      <c r="B7" s="2"/>
      <c r="D7" s="10">
        <v>4</v>
      </c>
      <c r="E7" s="10">
        <v>116</v>
      </c>
      <c r="F7" s="10">
        <v>132</v>
      </c>
      <c r="G7" s="10">
        <f t="shared" si="0"/>
        <v>87.878787878787875</v>
      </c>
      <c r="I7" s="10">
        <v>4</v>
      </c>
      <c r="J7" s="10">
        <v>241</v>
      </c>
      <c r="K7" s="10">
        <v>299</v>
      </c>
      <c r="L7" s="10">
        <f t="shared" si="1"/>
        <v>80.602006688963215</v>
      </c>
    </row>
    <row r="8" spans="1:12" x14ac:dyDescent="0.25">
      <c r="A8" s="7" t="s">
        <v>11</v>
      </c>
      <c r="B8" s="7">
        <f>SUM(B2:B6)</f>
        <v>2873</v>
      </c>
      <c r="D8" s="10">
        <v>5</v>
      </c>
      <c r="E8" s="10">
        <v>113</v>
      </c>
      <c r="F8" s="10">
        <v>132</v>
      </c>
      <c r="G8" s="10">
        <f t="shared" si="0"/>
        <v>85.606060606060609</v>
      </c>
      <c r="I8" s="10">
        <v>5</v>
      </c>
      <c r="J8" s="10">
        <v>268</v>
      </c>
      <c r="K8" s="10">
        <v>299</v>
      </c>
      <c r="L8" s="10">
        <f t="shared" si="1"/>
        <v>89.632107023411365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87.121212121212125</v>
      </c>
      <c r="K10" s="8" t="s">
        <v>20</v>
      </c>
      <c r="L10" s="8">
        <f>AVERAGE(L4:L8)</f>
        <v>87.826086956521735</v>
      </c>
    </row>
    <row r="11" spans="1:12" x14ac:dyDescent="0.25">
      <c r="A11" s="3" t="s">
        <v>7</v>
      </c>
      <c r="B11" s="3">
        <v>410</v>
      </c>
    </row>
    <row r="12" spans="1:12" x14ac:dyDescent="0.25">
      <c r="A12" s="3" t="s">
        <v>8</v>
      </c>
      <c r="B12" s="3">
        <v>423</v>
      </c>
      <c r="D12" s="9" t="s">
        <v>21</v>
      </c>
      <c r="I12" s="9" t="s">
        <v>23</v>
      </c>
    </row>
    <row r="13" spans="1:12" x14ac:dyDescent="0.25">
      <c r="A13" s="3" t="s">
        <v>9</v>
      </c>
      <c r="B13" s="3">
        <v>1412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 t="s">
        <v>10</v>
      </c>
      <c r="B14" s="3">
        <v>1300</v>
      </c>
      <c r="D14" s="10">
        <v>1</v>
      </c>
      <c r="E14" s="10">
        <v>27</v>
      </c>
      <c r="F14" s="10">
        <v>32</v>
      </c>
      <c r="G14" s="10">
        <f t="shared" ref="G14:G18" si="2">(E14/F14)*100</f>
        <v>84.375</v>
      </c>
      <c r="I14" s="10">
        <v>1</v>
      </c>
      <c r="J14" s="10">
        <v>277</v>
      </c>
      <c r="K14" s="10">
        <v>299</v>
      </c>
      <c r="L14" s="10">
        <f t="shared" ref="L14:L18" si="3">(J14/K14)*100</f>
        <v>92.642140468227424</v>
      </c>
    </row>
    <row r="15" spans="1:12" x14ac:dyDescent="0.25">
      <c r="A15" s="3"/>
      <c r="B15" s="3"/>
      <c r="D15" s="10">
        <v>2</v>
      </c>
      <c r="E15" s="10">
        <v>30</v>
      </c>
      <c r="F15" s="10">
        <v>32</v>
      </c>
      <c r="G15" s="10">
        <f t="shared" si="2"/>
        <v>93.75</v>
      </c>
      <c r="I15" s="10">
        <v>2</v>
      </c>
      <c r="J15" s="10">
        <v>262</v>
      </c>
      <c r="K15" s="10">
        <v>299</v>
      </c>
      <c r="L15" s="10">
        <f t="shared" si="3"/>
        <v>87.625418060200673</v>
      </c>
    </row>
    <row r="16" spans="1:12" x14ac:dyDescent="0.25">
      <c r="A16" s="5" t="s">
        <v>12</v>
      </c>
      <c r="B16" s="5">
        <f>SUM(B11:B14)</f>
        <v>3545</v>
      </c>
      <c r="D16" s="10">
        <v>3</v>
      </c>
      <c r="E16" s="10">
        <v>30</v>
      </c>
      <c r="F16" s="10">
        <v>32</v>
      </c>
      <c r="G16" s="10">
        <f t="shared" si="2"/>
        <v>93.75</v>
      </c>
      <c r="I16" s="10">
        <v>3</v>
      </c>
      <c r="J16" s="10">
        <v>271</v>
      </c>
      <c r="K16" s="10">
        <v>299</v>
      </c>
      <c r="L16" s="10">
        <f t="shared" si="3"/>
        <v>90.635451505016718</v>
      </c>
    </row>
    <row r="17" spans="1:12" x14ac:dyDescent="0.25">
      <c r="A17" s="3"/>
      <c r="B17" s="3"/>
      <c r="D17" s="10">
        <v>4</v>
      </c>
      <c r="E17" s="10">
        <v>26</v>
      </c>
      <c r="F17" s="10">
        <v>32</v>
      </c>
      <c r="G17" s="10">
        <f t="shared" si="2"/>
        <v>81.25</v>
      </c>
      <c r="I17" s="10">
        <v>4</v>
      </c>
      <c r="J17" s="10">
        <v>281</v>
      </c>
      <c r="K17" s="10">
        <v>299</v>
      </c>
      <c r="L17" s="10">
        <f t="shared" si="3"/>
        <v>93.979933110367895</v>
      </c>
    </row>
    <row r="18" spans="1:12" x14ac:dyDescent="0.25">
      <c r="A18" s="6" t="s">
        <v>13</v>
      </c>
      <c r="B18" s="6">
        <f>B8+B16</f>
        <v>6418</v>
      </c>
      <c r="D18" s="10">
        <v>5</v>
      </c>
      <c r="E18" s="10">
        <v>27</v>
      </c>
      <c r="F18" s="10">
        <v>32</v>
      </c>
      <c r="G18" s="10">
        <f t="shared" si="2"/>
        <v>84.375</v>
      </c>
      <c r="I18" s="10">
        <v>5</v>
      </c>
      <c r="J18" s="10">
        <v>282</v>
      </c>
      <c r="K18" s="10">
        <v>299</v>
      </c>
      <c r="L18" s="10">
        <f t="shared" si="3"/>
        <v>94.314381270903013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87.5</v>
      </c>
      <c r="K20" s="8" t="s">
        <v>20</v>
      </c>
      <c r="L20" s="8">
        <f>AVERAGE(L14:L18)</f>
        <v>91.839464882943133</v>
      </c>
    </row>
    <row r="21" spans="1:12" x14ac:dyDescent="0.25">
      <c r="A21" s="13" t="s">
        <v>26</v>
      </c>
      <c r="B21" s="13" t="s">
        <v>30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88.571690990169259</v>
      </c>
    </row>
    <row r="24" spans="1:12" x14ac:dyDescent="0.25">
      <c r="A24" s="14" t="s">
        <v>28</v>
      </c>
    </row>
    <row r="25" spans="1:12" ht="45" x14ac:dyDescent="0.25">
      <c r="A25" s="16" t="s">
        <v>29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342-217B-46FA-804C-B78B10A22114}">
  <dimension ref="A1:L25"/>
  <sheetViews>
    <sheetView workbookViewId="0">
      <selection activeCell="C22" sqref="C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19" t="s">
        <v>33</v>
      </c>
      <c r="J1" s="18"/>
      <c r="K1" s="18"/>
      <c r="L1" s="18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2</v>
      </c>
      <c r="B4" s="2">
        <v>79</v>
      </c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1198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25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7</v>
      </c>
      <c r="G14" s="10">
        <f t="shared" ref="G14:G18" si="2">(E14/F14)*100</f>
        <v>85.714285714285708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6</v>
      </c>
      <c r="F15" s="10">
        <v>7</v>
      </c>
      <c r="G15" s="10">
        <f t="shared" si="2"/>
        <v>85.714285714285708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25</v>
      </c>
      <c r="D16" s="10">
        <v>3</v>
      </c>
      <c r="E16" s="10">
        <v>6</v>
      </c>
      <c r="F16" s="10">
        <v>7</v>
      </c>
      <c r="G16" s="10">
        <f t="shared" si="2"/>
        <v>85.714285714285708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6</v>
      </c>
      <c r="F17" s="10">
        <v>7</v>
      </c>
      <c r="G17" s="10">
        <f t="shared" si="2"/>
        <v>85.714285714285708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1223</v>
      </c>
      <c r="D18" s="10">
        <v>5</v>
      </c>
      <c r="E18" s="10">
        <v>6</v>
      </c>
      <c r="F18" s="10">
        <v>7</v>
      </c>
      <c r="G18" s="10">
        <f t="shared" si="2"/>
        <v>85.714285714285708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27</v>
      </c>
      <c r="F20" s="8" t="s">
        <v>20</v>
      </c>
      <c r="G20" s="8">
        <f>AVERAGE(G14:G18)</f>
        <v>85.714285714285708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32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AVERAGE(G10+G20+L10+L20)/4</f>
        <v>73.853320592451041</v>
      </c>
    </row>
    <row r="24" spans="1:12" x14ac:dyDescent="0.25">
      <c r="A24" s="14" t="s">
        <v>28</v>
      </c>
    </row>
    <row r="25" spans="1:12" ht="120" x14ac:dyDescent="0.25">
      <c r="A25" s="16" t="s">
        <v>34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C4D7-18E1-4FBD-B4C5-EC64A6B4AF4A}">
  <dimension ref="A1:L25"/>
  <sheetViews>
    <sheetView workbookViewId="0">
      <selection activeCell="J10" sqref="J10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/>
      <c r="B4" s="2"/>
      <c r="D4" s="10">
        <v>1</v>
      </c>
      <c r="E4" s="10">
        <v>132</v>
      </c>
      <c r="F4" s="10">
        <v>132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132</v>
      </c>
      <c r="F5" s="10">
        <v>132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132</v>
      </c>
      <c r="F6" s="10">
        <v>132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132</v>
      </c>
      <c r="F7" s="10">
        <v>132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1119</v>
      </c>
      <c r="D8" s="10">
        <v>5</v>
      </c>
      <c r="E8" s="10">
        <v>132</v>
      </c>
      <c r="F8" s="10">
        <v>132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31</v>
      </c>
      <c r="B11" s="3">
        <v>30</v>
      </c>
    </row>
    <row r="12" spans="1:12" x14ac:dyDescent="0.25">
      <c r="A12" s="3"/>
      <c r="B12" s="3"/>
      <c r="D12" s="9" t="s">
        <v>21</v>
      </c>
      <c r="I12" s="9" t="s">
        <v>23</v>
      </c>
    </row>
    <row r="13" spans="1:12" x14ac:dyDescent="0.25">
      <c r="A13" s="3"/>
      <c r="B13" s="3"/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6</v>
      </c>
      <c r="F14" s="10">
        <v>15</v>
      </c>
      <c r="G14" s="10">
        <f t="shared" ref="G14:G18" si="2">(E14/F14)*100</f>
        <v>40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8</v>
      </c>
      <c r="F15" s="10">
        <v>15</v>
      </c>
      <c r="G15" s="10">
        <f t="shared" si="2"/>
        <v>53.333333333333336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30</v>
      </c>
      <c r="D16" s="10">
        <v>3</v>
      </c>
      <c r="E16" s="10">
        <v>8</v>
      </c>
      <c r="F16" s="10">
        <v>15</v>
      </c>
      <c r="G16" s="10">
        <f t="shared" si="2"/>
        <v>53.333333333333336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7</v>
      </c>
      <c r="F17" s="10">
        <v>15</v>
      </c>
      <c r="G17" s="10">
        <f t="shared" si="2"/>
        <v>46.666666666666664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1149</v>
      </c>
      <c r="D18" s="10">
        <v>5</v>
      </c>
      <c r="E18" s="10">
        <v>9</v>
      </c>
      <c r="F18" s="10">
        <v>15</v>
      </c>
      <c r="G18" s="10">
        <f t="shared" si="2"/>
        <v>60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50.666666666666671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36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75.333333333333343</v>
      </c>
    </row>
    <row r="24" spans="1:12" x14ac:dyDescent="0.25">
      <c r="A24" s="14" t="s">
        <v>28</v>
      </c>
    </row>
    <row r="25" spans="1:12" ht="90" x14ac:dyDescent="0.25">
      <c r="A25" s="16" t="s">
        <v>37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BE0C-94A2-4F25-B84B-83E2584B0B86}">
  <dimension ref="A1:L25"/>
  <sheetViews>
    <sheetView workbookViewId="0">
      <selection activeCell="B22" sqref="B22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134</v>
      </c>
      <c r="F4" s="10">
        <v>134</v>
      </c>
      <c r="G4" s="10">
        <f t="shared" ref="G4:G8" si="0">(E4/F4)*100</f>
        <v>100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134</v>
      </c>
      <c r="F6" s="10">
        <v>134</v>
      </c>
      <c r="G6" s="10">
        <f t="shared" si="0"/>
        <v>100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134</v>
      </c>
      <c r="F7" s="10">
        <v>134</v>
      </c>
      <c r="G7" s="10">
        <f t="shared" si="0"/>
        <v>100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134</v>
      </c>
      <c r="F8" s="10">
        <v>134</v>
      </c>
      <c r="G8" s="10">
        <f t="shared" si="0"/>
        <v>100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100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31</v>
      </c>
      <c r="F15" s="10">
        <v>41</v>
      </c>
      <c r="G15" s="10">
        <f t="shared" si="2"/>
        <v>75.609756097560975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31</v>
      </c>
      <c r="F16" s="10">
        <v>41</v>
      </c>
      <c r="G16" s="10">
        <f t="shared" si="2"/>
        <v>75.609756097560975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31</v>
      </c>
      <c r="F18" s="10">
        <v>41</v>
      </c>
      <c r="G18" s="10">
        <f t="shared" si="2"/>
        <v>75.609756097560975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75.609756097560975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43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87.804878048780495</v>
      </c>
    </row>
    <row r="24" spans="1:12" x14ac:dyDescent="0.25">
      <c r="A24" s="14" t="s">
        <v>28</v>
      </c>
    </row>
    <row r="25" spans="1:12" ht="60" x14ac:dyDescent="0.25">
      <c r="A25" s="16" t="s">
        <v>42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C222-742D-4DC0-B4CC-329DB85D9DEF}">
  <dimension ref="A1:L25"/>
  <sheetViews>
    <sheetView tabSelected="1" workbookViewId="0">
      <selection activeCell="A25" sqref="A25"/>
    </sheetView>
  </sheetViews>
  <sheetFormatPr defaultRowHeight="15" x14ac:dyDescent="0.25"/>
  <cols>
    <col min="1" max="1" width="31.42578125" customWidth="1"/>
    <col min="2" max="2" width="16.5703125" bestFit="1" customWidth="1"/>
    <col min="4" max="4" width="17.42578125" bestFit="1" customWidth="1"/>
    <col min="5" max="5" width="17.5703125" customWidth="1"/>
    <col min="6" max="6" width="16.5703125" bestFit="1" customWidth="1"/>
    <col min="7" max="7" width="14" customWidth="1"/>
    <col min="9" max="9" width="17.42578125" bestFit="1" customWidth="1"/>
    <col min="10" max="10" width="17.85546875" bestFit="1" customWidth="1"/>
    <col min="11" max="11" width="16.5703125" bestFit="1" customWidth="1"/>
    <col min="12" max="12" width="15.5703125" customWidth="1"/>
  </cols>
  <sheetData>
    <row r="1" spans="1:12" x14ac:dyDescent="0.25">
      <c r="A1" s="4" t="s">
        <v>5</v>
      </c>
      <c r="B1" s="1"/>
      <c r="D1" s="11" t="s">
        <v>14</v>
      </c>
      <c r="I1" s="20" t="s">
        <v>33</v>
      </c>
      <c r="J1" s="21"/>
      <c r="K1" s="21"/>
      <c r="L1" s="21"/>
    </row>
    <row r="2" spans="1:12" x14ac:dyDescent="0.25">
      <c r="A2" s="2" t="s">
        <v>0</v>
      </c>
      <c r="B2" s="2">
        <v>694</v>
      </c>
      <c r="D2" s="9" t="s">
        <v>15</v>
      </c>
      <c r="I2" s="9" t="s">
        <v>22</v>
      </c>
    </row>
    <row r="3" spans="1:12" x14ac:dyDescent="0.25">
      <c r="A3" s="2" t="s">
        <v>1</v>
      </c>
      <c r="B3" s="2">
        <v>425</v>
      </c>
      <c r="D3" s="12" t="s">
        <v>16</v>
      </c>
      <c r="E3" s="12" t="s">
        <v>17</v>
      </c>
      <c r="F3" s="12" t="s">
        <v>18</v>
      </c>
      <c r="G3" s="12" t="s">
        <v>19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 s="2" t="s">
        <v>38</v>
      </c>
      <c r="B4" s="2">
        <v>332</v>
      </c>
      <c r="D4" s="10">
        <v>1</v>
      </c>
      <c r="E4" s="10">
        <v>133</v>
      </c>
      <c r="F4" s="10">
        <v>134</v>
      </c>
      <c r="G4" s="10">
        <f t="shared" ref="G4:G8" si="0">(E4/F4)*100</f>
        <v>99.253731343283576</v>
      </c>
      <c r="I4" s="10">
        <v>1</v>
      </c>
      <c r="J4" s="10">
        <v>296</v>
      </c>
      <c r="K4" s="10">
        <v>299</v>
      </c>
      <c r="L4" s="10">
        <f t="shared" ref="L4:L8" si="1">(J4/K4)*100</f>
        <v>98.996655518394647</v>
      </c>
    </row>
    <row r="5" spans="1:12" x14ac:dyDescent="0.25">
      <c r="A5" s="2"/>
      <c r="B5" s="2"/>
      <c r="D5" s="10">
        <v>2</v>
      </c>
      <c r="E5" s="10">
        <v>134</v>
      </c>
      <c r="F5" s="10">
        <v>134</v>
      </c>
      <c r="G5" s="10">
        <f t="shared" si="0"/>
        <v>100</v>
      </c>
      <c r="I5" s="10">
        <v>2</v>
      </c>
      <c r="J5" s="10">
        <v>296</v>
      </c>
      <c r="K5" s="10">
        <v>299</v>
      </c>
      <c r="L5" s="10">
        <f t="shared" si="1"/>
        <v>98.996655518394647</v>
      </c>
    </row>
    <row r="6" spans="1:12" x14ac:dyDescent="0.25">
      <c r="A6" s="2"/>
      <c r="B6" s="2"/>
      <c r="D6" s="10">
        <v>3</v>
      </c>
      <c r="E6" s="10">
        <v>133</v>
      </c>
      <c r="F6" s="10">
        <v>134</v>
      </c>
      <c r="G6" s="10">
        <f t="shared" si="0"/>
        <v>99.253731343283576</v>
      </c>
      <c r="I6" s="10">
        <v>3</v>
      </c>
      <c r="J6" s="10">
        <v>296</v>
      </c>
      <c r="K6" s="10">
        <v>299</v>
      </c>
      <c r="L6" s="10">
        <f t="shared" si="1"/>
        <v>98.996655518394647</v>
      </c>
    </row>
    <row r="7" spans="1:12" x14ac:dyDescent="0.25">
      <c r="A7" s="2"/>
      <c r="B7" s="2"/>
      <c r="D7" s="10">
        <v>4</v>
      </c>
      <c r="E7" s="10">
        <v>133</v>
      </c>
      <c r="F7" s="10">
        <v>134</v>
      </c>
      <c r="G7" s="10">
        <f t="shared" si="0"/>
        <v>99.253731343283576</v>
      </c>
      <c r="I7" s="10">
        <v>4</v>
      </c>
      <c r="J7" s="10">
        <v>296</v>
      </c>
      <c r="K7" s="10">
        <v>299</v>
      </c>
      <c r="L7" s="10">
        <f t="shared" si="1"/>
        <v>98.996655518394647</v>
      </c>
    </row>
    <row r="8" spans="1:12" x14ac:dyDescent="0.25">
      <c r="A8" s="7" t="s">
        <v>11</v>
      </c>
      <c r="B8" s="7">
        <f>SUM(B2:B6)</f>
        <v>1451</v>
      </c>
      <c r="D8" s="10">
        <v>5</v>
      </c>
      <c r="E8" s="10">
        <v>133</v>
      </c>
      <c r="F8" s="10">
        <v>134</v>
      </c>
      <c r="G8" s="10">
        <f t="shared" si="0"/>
        <v>99.253731343283576</v>
      </c>
      <c r="I8" s="10">
        <v>5</v>
      </c>
      <c r="J8" s="10">
        <v>296</v>
      </c>
      <c r="K8" s="10">
        <v>299</v>
      </c>
      <c r="L8" s="10">
        <f t="shared" si="1"/>
        <v>98.996655518394647</v>
      </c>
    </row>
    <row r="9" spans="1:12" x14ac:dyDescent="0.25">
      <c r="A9" s="1"/>
      <c r="B9" s="1"/>
    </row>
    <row r="10" spans="1:12" x14ac:dyDescent="0.25">
      <c r="A10" s="5" t="s">
        <v>6</v>
      </c>
      <c r="B10" s="3"/>
      <c r="F10" s="8" t="s">
        <v>20</v>
      </c>
      <c r="G10" s="8">
        <f>AVERAGE(G4:G8)</f>
        <v>99.402985074626855</v>
      </c>
      <c r="K10" s="8" t="s">
        <v>20</v>
      </c>
      <c r="L10" s="8">
        <f>AVERAGE(L4:L8)</f>
        <v>98.996655518394647</v>
      </c>
    </row>
    <row r="11" spans="1:12" x14ac:dyDescent="0.25">
      <c r="A11" s="3" t="s">
        <v>39</v>
      </c>
      <c r="B11" s="3">
        <v>45</v>
      </c>
    </row>
    <row r="12" spans="1:12" x14ac:dyDescent="0.25">
      <c r="A12" s="3" t="s">
        <v>40</v>
      </c>
      <c r="B12" s="3">
        <v>81</v>
      </c>
      <c r="D12" s="9" t="s">
        <v>21</v>
      </c>
      <c r="I12" s="9" t="s">
        <v>23</v>
      </c>
    </row>
    <row r="13" spans="1:12" x14ac:dyDescent="0.25">
      <c r="A13" s="3" t="s">
        <v>41</v>
      </c>
      <c r="B13" s="3">
        <v>15</v>
      </c>
      <c r="D13" s="12" t="s">
        <v>16</v>
      </c>
      <c r="E13" s="12" t="s">
        <v>17</v>
      </c>
      <c r="F13" s="12" t="s">
        <v>18</v>
      </c>
      <c r="G13" s="12" t="s">
        <v>19</v>
      </c>
      <c r="I13" s="12" t="s">
        <v>16</v>
      </c>
      <c r="J13" s="12" t="s">
        <v>17</v>
      </c>
      <c r="K13" s="12" t="s">
        <v>18</v>
      </c>
      <c r="L13" s="12" t="s">
        <v>19</v>
      </c>
    </row>
    <row r="14" spans="1:12" x14ac:dyDescent="0.25">
      <c r="A14" s="3"/>
      <c r="B14" s="3"/>
      <c r="D14" s="10">
        <v>1</v>
      </c>
      <c r="E14" s="10">
        <v>31</v>
      </c>
      <c r="F14" s="10">
        <v>41</v>
      </c>
      <c r="G14" s="10">
        <f t="shared" ref="G14:G18" si="2">(E14/F14)*100</f>
        <v>75.609756097560975</v>
      </c>
      <c r="I14" s="10">
        <v>1</v>
      </c>
      <c r="J14" s="10">
        <v>32</v>
      </c>
      <c r="K14" s="10">
        <v>299</v>
      </c>
      <c r="L14" s="10">
        <f t="shared" ref="L14:L18" si="3">(J14/K14)*100</f>
        <v>10.702341137123746</v>
      </c>
    </row>
    <row r="15" spans="1:12" x14ac:dyDescent="0.25">
      <c r="A15" s="3"/>
      <c r="B15" s="3"/>
      <c r="D15" s="10">
        <v>2</v>
      </c>
      <c r="E15" s="10">
        <v>32</v>
      </c>
      <c r="F15" s="10">
        <v>41</v>
      </c>
      <c r="G15" s="10">
        <f t="shared" si="2"/>
        <v>78.048780487804876</v>
      </c>
      <c r="I15" s="10">
        <v>2</v>
      </c>
      <c r="J15" s="10">
        <v>32</v>
      </c>
      <c r="K15" s="10">
        <v>299</v>
      </c>
      <c r="L15" s="10">
        <f t="shared" si="3"/>
        <v>10.702341137123746</v>
      </c>
    </row>
    <row r="16" spans="1:12" x14ac:dyDescent="0.25">
      <c r="A16" s="5" t="s">
        <v>12</v>
      </c>
      <c r="B16" s="5">
        <f>SUM(B11:B14)</f>
        <v>141</v>
      </c>
      <c r="D16" s="10">
        <v>3</v>
      </c>
      <c r="E16" s="10">
        <v>30</v>
      </c>
      <c r="F16" s="10">
        <v>41</v>
      </c>
      <c r="G16" s="10">
        <f t="shared" si="2"/>
        <v>73.170731707317074</v>
      </c>
      <c r="I16" s="10">
        <v>3</v>
      </c>
      <c r="J16" s="10">
        <v>32</v>
      </c>
      <c r="K16" s="10">
        <v>299</v>
      </c>
      <c r="L16" s="10">
        <f t="shared" si="3"/>
        <v>10.702341137123746</v>
      </c>
    </row>
    <row r="17" spans="1:12" x14ac:dyDescent="0.25">
      <c r="A17" s="3"/>
      <c r="B17" s="3"/>
      <c r="D17" s="10">
        <v>4</v>
      </c>
      <c r="E17" s="10">
        <v>31</v>
      </c>
      <c r="F17" s="10">
        <v>41</v>
      </c>
      <c r="G17" s="10">
        <f t="shared" si="2"/>
        <v>75.609756097560975</v>
      </c>
      <c r="I17" s="10">
        <v>4</v>
      </c>
      <c r="J17" s="10">
        <v>32</v>
      </c>
      <c r="K17" s="10">
        <v>299</v>
      </c>
      <c r="L17" s="10">
        <f t="shared" si="3"/>
        <v>10.702341137123746</v>
      </c>
    </row>
    <row r="18" spans="1:12" x14ac:dyDescent="0.25">
      <c r="A18" s="6" t="s">
        <v>13</v>
      </c>
      <c r="B18" s="6">
        <f>B8+B16</f>
        <v>1592</v>
      </c>
      <c r="D18" s="10">
        <v>5</v>
      </c>
      <c r="E18" s="10">
        <v>32</v>
      </c>
      <c r="F18" s="10">
        <v>41</v>
      </c>
      <c r="G18" s="10">
        <f t="shared" si="2"/>
        <v>78.048780487804876</v>
      </c>
      <c r="I18" s="10">
        <v>5</v>
      </c>
      <c r="J18" s="10">
        <v>32</v>
      </c>
      <c r="K18" s="10">
        <v>299</v>
      </c>
      <c r="L18" s="10">
        <f t="shared" si="3"/>
        <v>10.702341137123746</v>
      </c>
    </row>
    <row r="20" spans="1:12" x14ac:dyDescent="0.25">
      <c r="A20" s="13" t="s">
        <v>24</v>
      </c>
      <c r="B20" s="13" t="s">
        <v>35</v>
      </c>
      <c r="F20" s="8" t="s">
        <v>20</v>
      </c>
      <c r="G20" s="8">
        <f>AVERAGE(G14:G18)</f>
        <v>76.097560975609753</v>
      </c>
      <c r="K20" s="8" t="s">
        <v>20</v>
      </c>
      <c r="L20" s="8">
        <f>AVERAGE(L14:L18)</f>
        <v>10.702341137123746</v>
      </c>
    </row>
    <row r="21" spans="1:12" x14ac:dyDescent="0.25">
      <c r="A21" s="13" t="s">
        <v>26</v>
      </c>
      <c r="B21" s="13" t="s">
        <v>44</v>
      </c>
      <c r="F21" s="15"/>
      <c r="G21" s="15"/>
      <c r="H21" s="17"/>
      <c r="I21" s="17"/>
      <c r="J21" s="17"/>
      <c r="K21" s="15"/>
      <c r="L21" s="15"/>
    </row>
    <row r="22" spans="1:12" x14ac:dyDescent="0.25">
      <c r="A22" s="13" t="s">
        <v>25</v>
      </c>
      <c r="B22" s="13">
        <f>AVERAGE(G10+G20)/2</f>
        <v>87.750273025118304</v>
      </c>
    </row>
    <row r="24" spans="1:12" x14ac:dyDescent="0.25">
      <c r="A24" s="14" t="s">
        <v>28</v>
      </c>
    </row>
    <row r="25" spans="1:12" ht="105" x14ac:dyDescent="0.25">
      <c r="A25" s="16" t="s">
        <v>45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V2</vt:lpstr>
      <vt:lpstr>V3</vt:lpstr>
      <vt:lpstr>V4</vt:lpstr>
      <vt:lpstr>V5</vt:lpstr>
      <vt:lpstr>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2020-12-26T15:14:38Z</dcterms:created>
  <dcterms:modified xsi:type="dcterms:W3CDTF">2020-12-31T19:11:27Z</dcterms:modified>
</cp:coreProperties>
</file>