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1004/Desktop/"/>
    </mc:Choice>
  </mc:AlternateContent>
  <xr:revisionPtr revIDLastSave="0" documentId="13_ncr:1_{E9F2BCA4-71DA-9D47-9014-68EB5C4868A4}" xr6:coauthVersionLast="47" xr6:coauthVersionMax="47" xr10:uidLastSave="{00000000-0000-0000-0000-000000000000}"/>
  <bookViews>
    <workbookView xWindow="720" yWindow="980" windowWidth="27640" windowHeight="15640" xr2:uid="{3E4FF578-B1B4-924E-89FB-781C068319FE}"/>
  </bookViews>
  <sheets>
    <sheet name="Output" sheetId="1" r:id="rId1"/>
  </sheets>
  <definedNames>
    <definedName name="_xlchart.v1.10" hidden="1">Output!$L$19</definedName>
    <definedName name="_xlchart.v1.11" hidden="1">Output!$L$20:$L$25</definedName>
    <definedName name="_xlchart.v1.6" hidden="1">Output!$J$19</definedName>
    <definedName name="_xlchart.v1.7" hidden="1">Output!$J$20:$J$25</definedName>
    <definedName name="_xlchart.v1.8" hidden="1">Output!$K$19</definedName>
    <definedName name="_xlchart.v1.9" hidden="1">Output!$K$20:$K$25</definedName>
    <definedName name="_xlchart.v2.0" hidden="1">Output!$J$19</definedName>
    <definedName name="_xlchart.v2.1" hidden="1">Output!$J$20:$J$25</definedName>
    <definedName name="_xlchart.v2.2" hidden="1">Output!$K$19</definedName>
    <definedName name="_xlchart.v2.3" hidden="1">Output!$K$20:$K$25</definedName>
    <definedName name="_xlchart.v2.4" hidden="1">Output!$L$19</definedName>
    <definedName name="_xlchart.v2.5" hidden="1">Output!$L$20:$L$25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M29" i="1"/>
  <c r="J29" i="1"/>
  <c r="G29" i="1"/>
  <c r="F29" i="1"/>
  <c r="E29" i="1"/>
  <c r="M19" i="1"/>
  <c r="J19" i="1"/>
  <c r="G19" i="1"/>
  <c r="F19" i="1"/>
  <c r="E19" i="1"/>
  <c r="C21" i="1"/>
  <c r="C22" i="1"/>
  <c r="C23" i="1"/>
  <c r="C24" i="1"/>
  <c r="C25" i="1"/>
  <c r="C20" i="1"/>
  <c r="O9" i="1"/>
  <c r="O19" i="1" s="1"/>
  <c r="O29" i="1" s="1"/>
  <c r="N9" i="1"/>
  <c r="N19" i="1" s="1"/>
  <c r="N29" i="1" s="1"/>
  <c r="K9" i="1"/>
  <c r="K19" i="1" s="1"/>
  <c r="K29" i="1" s="1"/>
  <c r="L9" i="1"/>
  <c r="L19" i="1" s="1"/>
  <c r="L29" i="1" s="1"/>
  <c r="H9" i="1"/>
  <c r="H19" i="1" s="1"/>
  <c r="H29" i="1" s="1"/>
  <c r="I9" i="1"/>
  <c r="I19" i="1" s="1"/>
  <c r="I29" i="1" s="1"/>
  <c r="S52" i="1"/>
  <c r="R52" i="1"/>
  <c r="Q52" i="1"/>
  <c r="P52" i="1"/>
  <c r="O52" i="1"/>
  <c r="N52" i="1"/>
  <c r="S42" i="1"/>
  <c r="R42" i="1"/>
  <c r="Q42" i="1"/>
  <c r="P42" i="1"/>
  <c r="O42" i="1"/>
  <c r="O53" i="1" s="1"/>
  <c r="F11" i="1" s="1"/>
  <c r="F21" i="1" s="1"/>
  <c r="N40" i="1"/>
  <c r="N42" i="1" s="1"/>
  <c r="I39" i="1" a="1"/>
  <c r="I39" i="1" s="1"/>
  <c r="E14" i="1"/>
  <c r="E24" i="1" s="1"/>
  <c r="E13" i="1"/>
  <c r="E23" i="1" s="1"/>
  <c r="E12" i="1"/>
  <c r="E22" i="1" s="1"/>
  <c r="E11" i="1"/>
  <c r="E21" i="1" s="1"/>
  <c r="C39" i="1" l="1" a="1"/>
  <c r="C58" i="1" s="1"/>
  <c r="N39" i="1" a="1"/>
  <c r="N39" i="1" s="1"/>
  <c r="S53" i="1"/>
  <c r="F15" i="1" s="1"/>
  <c r="F25" i="1" s="1"/>
  <c r="P53" i="1"/>
  <c r="F12" i="1" s="1"/>
  <c r="F22" i="1" s="1"/>
  <c r="Q53" i="1"/>
  <c r="F13" i="1" s="1"/>
  <c r="F23" i="1" s="1"/>
  <c r="E15" i="1"/>
  <c r="E25" i="1" s="1"/>
  <c r="R53" i="1"/>
  <c r="F14" i="1" s="1"/>
  <c r="F24" i="1" s="1"/>
  <c r="N25" i="1"/>
  <c r="K25" i="1"/>
  <c r="L25" i="1"/>
  <c r="J25" i="1"/>
  <c r="I25" i="1"/>
  <c r="O25" i="1"/>
  <c r="G25" i="1"/>
  <c r="M25" i="1"/>
  <c r="H25" i="1"/>
  <c r="E32" i="1"/>
  <c r="E31" i="1"/>
  <c r="E34" i="1"/>
  <c r="E33" i="1"/>
  <c r="E30" i="1"/>
  <c r="E10" i="1"/>
  <c r="E20" i="1" s="1"/>
  <c r="N53" i="1"/>
  <c r="F10" i="1" s="1"/>
  <c r="F20" i="1" s="1"/>
  <c r="O22" i="1"/>
  <c r="G22" i="1"/>
  <c r="L22" i="1"/>
  <c r="M22" i="1"/>
  <c r="K22" i="1"/>
  <c r="J22" i="1"/>
  <c r="H22" i="1"/>
  <c r="N22" i="1"/>
  <c r="I22" i="1"/>
  <c r="J21" i="1"/>
  <c r="O21" i="1"/>
  <c r="G21" i="1"/>
  <c r="F31" i="1"/>
  <c r="H21" i="1"/>
  <c r="F33" i="1"/>
  <c r="N21" i="1"/>
  <c r="F30" i="1"/>
  <c r="M21" i="1"/>
  <c r="F32" i="1"/>
  <c r="K21" i="1"/>
  <c r="F34" i="1"/>
  <c r="I21" i="1"/>
  <c r="L21" i="1"/>
  <c r="L23" i="1"/>
  <c r="I23" i="1"/>
  <c r="J23" i="1"/>
  <c r="H23" i="1"/>
  <c r="O23" i="1"/>
  <c r="G23" i="1"/>
  <c r="M23" i="1"/>
  <c r="K23" i="1"/>
  <c r="N23" i="1"/>
  <c r="I24" i="1"/>
  <c r="N24" i="1"/>
  <c r="O24" i="1"/>
  <c r="G24" i="1"/>
  <c r="M24" i="1"/>
  <c r="L24" i="1"/>
  <c r="J24" i="1"/>
  <c r="H24" i="1"/>
  <c r="K24" i="1"/>
  <c r="C39" i="1" l="1"/>
  <c r="C52" i="1" s="1"/>
  <c r="C60" i="1"/>
  <c r="C53" i="1"/>
  <c r="C54" i="1"/>
  <c r="C59" i="1"/>
  <c r="C55" i="1"/>
  <c r="C56" i="1"/>
  <c r="C57" i="1"/>
  <c r="M20" i="1"/>
  <c r="J20" i="1"/>
  <c r="K20" i="1"/>
  <c r="I20" i="1"/>
  <c r="H20" i="1"/>
  <c r="N20" i="1"/>
  <c r="L20" i="1"/>
  <c r="O20" i="1"/>
  <c r="G20" i="1"/>
  <c r="I30" i="1"/>
  <c r="I32" i="1"/>
  <c r="I31" i="1"/>
  <c r="I33" i="1"/>
  <c r="I34" i="1"/>
  <c r="H31" i="1"/>
  <c r="H30" i="1"/>
  <c r="D40" i="1" s="1" a="1"/>
  <c r="H33" i="1"/>
  <c r="H32" i="1"/>
  <c r="H34" i="1"/>
  <c r="G34" i="1"/>
  <c r="G33" i="1"/>
  <c r="G30" i="1"/>
  <c r="G31" i="1"/>
  <c r="G32" i="1"/>
  <c r="N31" i="1"/>
  <c r="N33" i="1"/>
  <c r="N30" i="1"/>
  <c r="N32" i="1"/>
  <c r="N34" i="1"/>
  <c r="O34" i="1"/>
  <c r="O33" i="1"/>
  <c r="O30" i="1"/>
  <c r="D47" i="1" s="1" a="1"/>
  <c r="O31" i="1"/>
  <c r="O32" i="1"/>
  <c r="M32" i="1"/>
  <c r="M31" i="1"/>
  <c r="M34" i="1"/>
  <c r="M33" i="1"/>
  <c r="M30" i="1"/>
  <c r="D45" i="1" s="1" a="1"/>
  <c r="L34" i="1"/>
  <c r="L31" i="1"/>
  <c r="L30" i="1"/>
  <c r="L32" i="1"/>
  <c r="L33" i="1"/>
  <c r="K30" i="1"/>
  <c r="K32" i="1"/>
  <c r="K34" i="1"/>
  <c r="K31" i="1"/>
  <c r="K33" i="1"/>
  <c r="J33" i="1"/>
  <c r="J32" i="1"/>
  <c r="J34" i="1"/>
  <c r="J30" i="1"/>
  <c r="J31" i="1"/>
  <c r="H58" i="1" l="1"/>
  <c r="G58" i="1"/>
  <c r="F58" i="1"/>
  <c r="D45" i="1"/>
  <c r="D58" i="1" s="1"/>
  <c r="E58" i="1"/>
  <c r="H60" i="1"/>
  <c r="G60" i="1"/>
  <c r="F60" i="1"/>
  <c r="D47" i="1"/>
  <c r="D60" i="1" s="1"/>
  <c r="E60" i="1"/>
  <c r="D42" i="1" a="1"/>
  <c r="D46" i="1" a="1"/>
  <c r="D39" i="1" a="1"/>
  <c r="D43" i="1" a="1"/>
  <c r="D44" i="1" a="1"/>
  <c r="D41" i="1" a="1"/>
  <c r="H53" i="1"/>
  <c r="G53" i="1"/>
  <c r="F53" i="1"/>
  <c r="E53" i="1"/>
  <c r="D40" i="1"/>
  <c r="D53" i="1" s="1"/>
  <c r="D44" i="1" l="1"/>
  <c r="D57" i="1" s="1"/>
  <c r="H57" i="1"/>
  <c r="G57" i="1"/>
  <c r="F57" i="1"/>
  <c r="E57" i="1"/>
  <c r="F59" i="1"/>
  <c r="E59" i="1"/>
  <c r="D46" i="1"/>
  <c r="D59" i="1" s="1"/>
  <c r="H59" i="1"/>
  <c r="G59" i="1"/>
  <c r="H54" i="1"/>
  <c r="D41" i="1"/>
  <c r="D54" i="1" s="1"/>
  <c r="G54" i="1"/>
  <c r="F54" i="1"/>
  <c r="E54" i="1"/>
  <c r="H56" i="1"/>
  <c r="G56" i="1"/>
  <c r="F56" i="1"/>
  <c r="D43" i="1"/>
  <c r="D56" i="1" s="1"/>
  <c r="E56" i="1"/>
  <c r="H52" i="1"/>
  <c r="G52" i="1"/>
  <c r="D39" i="1"/>
  <c r="D52" i="1" s="1"/>
  <c r="F52" i="1"/>
  <c r="E52" i="1"/>
  <c r="F55" i="1"/>
  <c r="E55" i="1"/>
  <c r="D42" i="1"/>
  <c r="D55" i="1" s="1"/>
  <c r="H55" i="1"/>
  <c r="G5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<sst xmlns="http://schemas.openxmlformats.org/spreadsheetml/2006/main" count="78" uniqueCount="58">
  <si>
    <t>Basic Setup</t>
  </si>
  <si>
    <t>Base Year:</t>
  </si>
  <si>
    <t>Industry:</t>
  </si>
  <si>
    <t>Company Name:</t>
  </si>
  <si>
    <t>Amazon</t>
  </si>
  <si>
    <t>Geography:</t>
  </si>
  <si>
    <t>United States</t>
  </si>
  <si>
    <t>Date:</t>
  </si>
  <si>
    <t xml:space="preserve">EV Ranges: </t>
  </si>
  <si>
    <t>Share Price:</t>
  </si>
  <si>
    <t>EBITDA Margins:</t>
  </si>
  <si>
    <t>Public Comparable Metrics</t>
  </si>
  <si>
    <t>Capital Structure</t>
  </si>
  <si>
    <t>Revenue</t>
  </si>
  <si>
    <t>EBITDA</t>
  </si>
  <si>
    <t>EBIT</t>
  </si>
  <si>
    <t>Comparable Firm</t>
  </si>
  <si>
    <t>Equity Value</t>
  </si>
  <si>
    <t>Enterprise Value</t>
  </si>
  <si>
    <t>LTM Revenue</t>
  </si>
  <si>
    <t>LTM EBITDA</t>
  </si>
  <si>
    <t>LTM EBIT</t>
  </si>
  <si>
    <t>Walmart</t>
  </si>
  <si>
    <t>Google</t>
  </si>
  <si>
    <t>Target</t>
  </si>
  <si>
    <t>Microsoft</t>
  </si>
  <si>
    <t>Netflix</t>
  </si>
  <si>
    <t>EV/Revenue</t>
  </si>
  <si>
    <t>EV/EBITDA</t>
  </si>
  <si>
    <t>EV/EBIT</t>
  </si>
  <si>
    <t>Range of Multiples</t>
  </si>
  <si>
    <t>Ranges</t>
  </si>
  <si>
    <t>Minimum</t>
  </si>
  <si>
    <t>25th Percentile</t>
  </si>
  <si>
    <t>Median</t>
  </si>
  <si>
    <t>75th Percentile</t>
  </si>
  <si>
    <t>Maximum</t>
  </si>
  <si>
    <t xml:space="preserve">Multiple Based EV </t>
  </si>
  <si>
    <t>Enterprise Value Transformation</t>
  </si>
  <si>
    <t>Metrics</t>
  </si>
  <si>
    <t>Firm Name:</t>
  </si>
  <si>
    <t>Share Price</t>
  </si>
  <si>
    <t>Shares Outstanding</t>
  </si>
  <si>
    <t>(+) Gross Debt</t>
  </si>
  <si>
    <t>(-) In the Money Convertible Debt</t>
  </si>
  <si>
    <t>(+) Capital Leases</t>
  </si>
  <si>
    <t>(+) Operating Leases</t>
  </si>
  <si>
    <t>(-) Cash &amp; Cash Equivalents</t>
  </si>
  <si>
    <t>(+) Total Preferred</t>
  </si>
  <si>
    <t>(-) In the Money Convertible Preferred</t>
  </si>
  <si>
    <t>Implied Share Price</t>
  </si>
  <si>
    <t>(-) Investments in Unconsolidated Subs</t>
  </si>
  <si>
    <t>(+) Non Controlling Interest</t>
  </si>
  <si>
    <t>Net Debt</t>
  </si>
  <si>
    <t>Input Industry</t>
  </si>
  <si>
    <t>Input your criteria</t>
  </si>
  <si>
    <t>Input Margins</t>
  </si>
  <si>
    <t>Visualization Outputs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</si>
</sst>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&quot;$&quot;#,##0.00"/>
    <numFmt numFmtId="165" formatCode="0&quot;E&quot;"/>
    <numFmt numFmtId="166" formatCode="0.00&quot;x&quot;"/>
    <numFmt numFmtId="167" formatCode="#,##0.0_);\(#,##0.0\)"/>
  </numFmts>
  <fonts count="1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70C0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  <font>
      <b/>
      <u/>
      <sz val="12"/>
      <color theme="1"/>
      <name val="Arial"/>
      <family val="2"/>
    </font>
    <font>
      <b/>
      <i/>
      <u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0070C0"/>
      <name val="Arial"/>
      <family val="2"/>
    </font>
    <font>
      <b/>
      <i/>
      <sz val="12"/>
      <color theme="0"/>
      <name val="Arial"/>
      <family val="2"/>
    </font>
    <font>
      <u/>
      <sz val="12"/>
      <color theme="1"/>
      <name val="Arial"/>
      <family val="2"/>
    </font>
    <font>
      <i/>
      <sz val="12"/>
      <color theme="1"/>
      <name val="Arial"/>
      <family val="2"/>
    </font>
    <font>
      <b/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5E6"/>
        <bgColor indexed="64"/>
      </patternFill>
    </fill>
    <fill>
      <patternFill patternType="solid">
        <fgColor rgb="FFE8E5E6"/>
        <bgColor indexed="64"/>
      </patternFill>
    </fill>
    <fill>
      <patternFill patternType="solid">
        <fgColor rgb="FF800C2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dashed">
        <color theme="1"/>
      </left>
      <right/>
      <top/>
      <bottom/>
      <diagonal/>
    </border>
    <border>
      <left/>
      <right style="dashed">
        <color theme="1"/>
      </right>
      <top/>
      <bottom/>
      <diagonal/>
    </border>
    <border>
      <left style="dashed">
        <color theme="1"/>
      </left>
      <right/>
      <top/>
      <bottom style="thin">
        <color theme="1"/>
      </bottom>
      <diagonal/>
    </border>
    <border>
      <left/>
      <right style="dashed">
        <color theme="1"/>
      </right>
      <top/>
      <bottom style="thin">
        <color theme="1"/>
      </bottom>
      <diagonal/>
    </border>
    <border>
      <left style="dashed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/>
      <top/>
      <bottom style="dashed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2">
    <xf numFmtId="0" fontId="0" fillId="0" borderId="0" xfId="0"/>
    <xf numFmtId="39" fontId="2" fillId="0" borderId="1" xfId="0" applyNumberFormat="1" applyFont="1" applyBorder="1" applyAlignment="1">
      <alignment horizontal="left" vertical="center" indent="2"/>
    </xf>
    <xf numFmtId="2" fontId="3" fillId="0" borderId="1" xfId="0" applyNumberFormat="1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39" fontId="3" fillId="0" borderId="0" xfId="0" applyNumberFormat="1" applyFont="1" applyAlignment="1">
      <alignment horizontal="center" vertical="center"/>
    </xf>
    <xf numFmtId="39" fontId="3" fillId="2" borderId="0" xfId="0" applyNumberFormat="1" applyFont="1" applyFill="1" applyAlignment="1">
      <alignment horizontal="left" vertical="center" indent="2"/>
    </xf>
    <xf numFmtId="1" fontId="4" fillId="2" borderId="0" xfId="0" applyNumberFormat="1" applyFont="1" applyFill="1" applyAlignment="1">
      <alignment horizontal="right" vertical="center"/>
    </xf>
    <xf numFmtId="39" fontId="3" fillId="2" borderId="2" xfId="0" applyNumberFormat="1" applyFont="1" applyFill="1" applyBorder="1" applyAlignment="1">
      <alignment horizontal="left" vertical="center"/>
    </xf>
    <xf numFmtId="2" fontId="4" fillId="2" borderId="2" xfId="0" applyNumberFormat="1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right" vertical="center"/>
    </xf>
    <xf numFmtId="2" fontId="4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center" vertical="center"/>
    </xf>
    <xf numFmtId="39" fontId="3" fillId="2" borderId="0" xfId="0" applyNumberFormat="1" applyFont="1" applyFill="1" applyAlignment="1">
      <alignment horizontal="left" vertical="center"/>
    </xf>
    <xf numFmtId="164" fontId="4" fillId="0" borderId="0" xfId="0" applyNumberFormat="1" applyFont="1" applyAlignment="1">
      <alignment horizontal="right" vertical="center"/>
    </xf>
    <xf numFmtId="14" fontId="4" fillId="2" borderId="0" xfId="0" applyNumberFormat="1" applyFont="1" applyFill="1" applyAlignment="1">
      <alignment horizontal="right" vertical="center"/>
    </xf>
    <xf numFmtId="2" fontId="3" fillId="2" borderId="0" xfId="0" applyNumberFormat="1" applyFont="1" applyFill="1" applyAlignment="1">
      <alignment horizontal="left" vertical="center"/>
    </xf>
    <xf numFmtId="39" fontId="3" fillId="2" borderId="1" xfId="0" applyNumberFormat="1" applyFont="1" applyFill="1" applyBorder="1" applyAlignment="1">
      <alignment horizontal="left" vertical="center" indent="2"/>
    </xf>
    <xf numFmtId="2" fontId="4" fillId="2" borderId="1" xfId="0" applyNumberFormat="1" applyFont="1" applyFill="1" applyBorder="1" applyAlignment="1">
      <alignment horizontal="right" vertical="center"/>
    </xf>
    <xf numFmtId="39" fontId="3" fillId="3" borderId="1" xfId="0" applyNumberFormat="1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left" vertical="center"/>
    </xf>
    <xf numFmtId="39" fontId="5" fillId="4" borderId="3" xfId="0" applyNumberFormat="1" applyFont="1" applyFill="1" applyBorder="1" applyAlignment="1">
      <alignment horizontal="left" vertical="center" indent="2"/>
    </xf>
    <xf numFmtId="2" fontId="5" fillId="4" borderId="4" xfId="0" applyNumberFormat="1" applyFont="1" applyFill="1" applyBorder="1" applyAlignment="1">
      <alignment horizontal="center" vertical="center"/>
    </xf>
    <xf numFmtId="165" fontId="6" fillId="4" borderId="4" xfId="0" applyNumberFormat="1" applyFont="1" applyFill="1" applyBorder="1" applyAlignment="1">
      <alignment horizontal="centerContinuous" vertical="center"/>
    </xf>
    <xf numFmtId="165" fontId="6" fillId="4" borderId="4" xfId="0" applyNumberFormat="1" applyFont="1" applyFill="1" applyBorder="1" applyAlignment="1">
      <alignment horizontal="center" vertical="center"/>
    </xf>
    <xf numFmtId="165" fontId="6" fillId="4" borderId="5" xfId="0" applyNumberFormat="1" applyFont="1" applyFill="1" applyBorder="1" applyAlignment="1">
      <alignment horizontal="center" vertical="center"/>
    </xf>
    <xf numFmtId="39" fontId="7" fillId="0" borderId="0" xfId="0" applyNumberFormat="1" applyFont="1" applyAlignment="1">
      <alignment horizontal="left" vertical="center" indent="2"/>
    </xf>
    <xf numFmtId="39" fontId="7" fillId="0" borderId="6" xfId="0" applyNumberFormat="1" applyFont="1" applyBorder="1" applyAlignment="1">
      <alignment horizontal="center" vertical="center"/>
    </xf>
    <xf numFmtId="39" fontId="7" fillId="0" borderId="7" xfId="0" applyNumberFormat="1" applyFont="1" applyBorder="1" applyAlignment="1">
      <alignment horizontal="center" vertical="center"/>
    </xf>
    <xf numFmtId="39" fontId="8" fillId="0" borderId="0" xfId="0" applyNumberFormat="1" applyFont="1" applyAlignment="1">
      <alignment horizontal="center" vertical="center"/>
    </xf>
    <xf numFmtId="39" fontId="8" fillId="0" borderId="6" xfId="0" applyNumberFormat="1" applyFont="1" applyBorder="1" applyAlignment="1">
      <alignment horizontal="center" vertical="center"/>
    </xf>
    <xf numFmtId="39" fontId="4" fillId="3" borderId="0" xfId="0" applyNumberFormat="1" applyFont="1" applyFill="1" applyAlignment="1">
      <alignment horizontal="left" vertical="center" indent="2"/>
    </xf>
    <xf numFmtId="39" fontId="3" fillId="3" borderId="0" xfId="0" applyNumberFormat="1" applyFont="1" applyFill="1" applyAlignment="1">
      <alignment horizontal="center" vertical="center"/>
    </xf>
    <xf numFmtId="39" fontId="3" fillId="3" borderId="6" xfId="0" applyNumberFormat="1" applyFont="1" applyFill="1" applyBorder="1" applyAlignment="1">
      <alignment horizontal="center" vertical="center"/>
    </xf>
    <xf numFmtId="39" fontId="3" fillId="3" borderId="7" xfId="0" applyNumberFormat="1" applyFont="1" applyFill="1" applyBorder="1" applyAlignment="1">
      <alignment horizontal="center" vertical="center"/>
    </xf>
    <xf numFmtId="39" fontId="4" fillId="3" borderId="0" xfId="0" applyNumberFormat="1" applyFont="1" applyFill="1" applyAlignment="1">
      <alignment horizontal="center" vertical="center"/>
    </xf>
    <xf numFmtId="39" fontId="4" fillId="3" borderId="6" xfId="0" applyNumberFormat="1" applyFont="1" applyFill="1" applyBorder="1" applyAlignment="1">
      <alignment horizontal="center" vertical="center"/>
    </xf>
    <xf numFmtId="39" fontId="4" fillId="0" borderId="0" xfId="0" applyNumberFormat="1" applyFont="1" applyAlignment="1">
      <alignment horizontal="left" vertical="center" indent="2"/>
    </xf>
    <xf numFmtId="39" fontId="3" fillId="0" borderId="6" xfId="0" applyNumberFormat="1" applyFont="1" applyBorder="1" applyAlignment="1">
      <alignment horizontal="center" vertical="center"/>
    </xf>
    <xf numFmtId="39" fontId="3" fillId="0" borderId="7" xfId="0" applyNumberFormat="1" applyFont="1" applyBorder="1" applyAlignment="1">
      <alignment horizontal="center" vertical="center"/>
    </xf>
    <xf numFmtId="39" fontId="4" fillId="0" borderId="0" xfId="0" applyNumberFormat="1" applyFont="1" applyAlignment="1">
      <alignment horizontal="center" vertical="center"/>
    </xf>
    <xf numFmtId="39" fontId="4" fillId="0" borderId="6" xfId="0" applyNumberFormat="1" applyFont="1" applyBorder="1" applyAlignment="1">
      <alignment horizontal="center" vertical="center"/>
    </xf>
    <xf numFmtId="39" fontId="4" fillId="0" borderId="1" xfId="0" applyNumberFormat="1" applyFont="1" applyBorder="1" applyAlignment="1">
      <alignment horizontal="left" vertical="center" indent="2"/>
    </xf>
    <xf numFmtId="39" fontId="3" fillId="0" borderId="1" xfId="0" applyNumberFormat="1" applyFont="1" applyBorder="1" applyAlignment="1">
      <alignment horizontal="center" vertical="center"/>
    </xf>
    <xf numFmtId="39" fontId="3" fillId="0" borderId="8" xfId="0" applyNumberFormat="1" applyFont="1" applyBorder="1" applyAlignment="1">
      <alignment horizontal="center" vertical="center"/>
    </xf>
    <xf numFmtId="39" fontId="3" fillId="0" borderId="9" xfId="0" applyNumberFormat="1" applyFont="1" applyBorder="1" applyAlignment="1">
      <alignment horizontal="center" vertical="center"/>
    </xf>
    <xf numFmtId="39" fontId="4" fillId="0" borderId="1" xfId="0" applyNumberFormat="1" applyFont="1" applyBorder="1" applyAlignment="1">
      <alignment horizontal="center" vertical="center"/>
    </xf>
    <xf numFmtId="39" fontId="4" fillId="0" borderId="8" xfId="0" applyNumberFormat="1" applyFont="1" applyBorder="1" applyAlignment="1">
      <alignment horizontal="center" vertical="center"/>
    </xf>
    <xf numFmtId="39" fontId="2" fillId="0" borderId="0" xfId="0" applyNumberFormat="1" applyFont="1" applyAlignment="1">
      <alignment horizontal="left" vertical="center" indent="2"/>
    </xf>
    <xf numFmtId="39" fontId="2" fillId="0" borderId="0" xfId="0" applyNumberFormat="1" applyFont="1" applyAlignment="1">
      <alignment horizontal="center" vertical="center"/>
    </xf>
    <xf numFmtId="39" fontId="3" fillId="0" borderId="0" xfId="0" applyNumberFormat="1" applyFont="1" applyAlignment="1">
      <alignment horizontal="left" vertical="center" indent="2"/>
    </xf>
    <xf numFmtId="166" fontId="3" fillId="3" borderId="0" xfId="0" applyNumberFormat="1" applyFont="1" applyFill="1" applyAlignment="1">
      <alignment horizontal="center" vertical="center"/>
    </xf>
    <xf numFmtId="166" fontId="3" fillId="3" borderId="6" xfId="0" applyNumberFormat="1" applyFont="1" applyFill="1" applyBorder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6" fontId="3" fillId="0" borderId="6" xfId="0" applyNumberFormat="1" applyFont="1" applyBorder="1" applyAlignment="1">
      <alignment horizontal="center" vertical="center"/>
    </xf>
    <xf numFmtId="166" fontId="3" fillId="0" borderId="8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39" fontId="2" fillId="0" borderId="0" xfId="0" applyNumberFormat="1" applyFont="1" applyAlignment="1">
      <alignment horizontal="right" vertical="center" indent="1"/>
    </xf>
    <xf numFmtId="39" fontId="3" fillId="0" borderId="0" xfId="0" applyNumberFormat="1" applyFont="1" applyAlignment="1">
      <alignment horizontal="right" vertical="center" indent="2"/>
    </xf>
    <xf numFmtId="39" fontId="3" fillId="0" borderId="0" xfId="0" applyNumberFormat="1" applyFont="1" applyAlignment="1">
      <alignment horizontal="right" vertical="center" indent="1"/>
    </xf>
    <xf numFmtId="39" fontId="4" fillId="0" borderId="0" xfId="0" applyNumberFormat="1" applyFont="1" applyAlignment="1">
      <alignment horizontal="right" vertical="center" indent="2"/>
    </xf>
    <xf numFmtId="39" fontId="7" fillId="0" borderId="0" xfId="0" applyNumberFormat="1" applyFont="1" applyAlignment="1">
      <alignment horizontal="center" vertical="center"/>
    </xf>
    <xf numFmtId="39" fontId="8" fillId="0" borderId="10" xfId="0" applyNumberFormat="1" applyFont="1" applyBorder="1" applyAlignment="1">
      <alignment horizontal="center" vertical="center"/>
    </xf>
    <xf numFmtId="39" fontId="3" fillId="3" borderId="0" xfId="0" applyNumberFormat="1" applyFont="1" applyFill="1" applyAlignment="1">
      <alignment horizontal="left" vertical="center" indent="2"/>
    </xf>
    <xf numFmtId="39" fontId="3" fillId="0" borderId="1" xfId="0" applyNumberFormat="1" applyFont="1" applyBorder="1" applyAlignment="1">
      <alignment horizontal="left" vertical="center" indent="2"/>
    </xf>
    <xf numFmtId="167" fontId="3" fillId="0" borderId="0" xfId="0" applyNumberFormat="1" applyFont="1" applyAlignment="1">
      <alignment vertical="center"/>
    </xf>
    <xf numFmtId="39" fontId="6" fillId="0" borderId="0" xfId="0" applyNumberFormat="1" applyFont="1" applyAlignment="1">
      <alignment horizontal="left" vertical="center" indent="2"/>
    </xf>
    <xf numFmtId="167" fontId="6" fillId="0" borderId="0" xfId="0" applyNumberFormat="1" applyFont="1" applyAlignment="1">
      <alignment horizontal="centerContinuous" vertical="center"/>
    </xf>
    <xf numFmtId="39" fontId="9" fillId="0" borderId="0" xfId="0" applyNumberFormat="1" applyFont="1" applyAlignment="1">
      <alignment horizontal="left" vertical="center" indent="2"/>
    </xf>
    <xf numFmtId="10" fontId="10" fillId="0" borderId="0" xfId="2" applyNumberFormat="1" applyFont="1" applyFill="1" applyBorder="1" applyAlignment="1">
      <alignment horizontal="center" vertical="center"/>
    </xf>
    <xf numFmtId="39" fontId="6" fillId="4" borderId="3" xfId="0" applyNumberFormat="1" applyFont="1" applyFill="1" applyBorder="1" applyAlignment="1">
      <alignment horizontal="left" vertical="center" indent="2"/>
    </xf>
    <xf numFmtId="39" fontId="6" fillId="4" borderId="4" xfId="0" applyNumberFormat="1" applyFont="1" applyFill="1" applyBorder="1" applyAlignment="1">
      <alignment horizontal="center" vertical="center"/>
    </xf>
    <xf numFmtId="39" fontId="5" fillId="4" borderId="4" xfId="0" applyNumberFormat="1" applyFont="1" applyFill="1" applyBorder="1" applyAlignment="1">
      <alignment horizontal="center" vertical="center"/>
    </xf>
    <xf numFmtId="39" fontId="5" fillId="4" borderId="5" xfId="0" applyNumberFormat="1" applyFont="1" applyFill="1" applyBorder="1" applyAlignment="1">
      <alignment horizontal="center" vertical="center"/>
    </xf>
    <xf numFmtId="39" fontId="7" fillId="0" borderId="11" xfId="0" applyNumberFormat="1" applyFont="1" applyBorder="1" applyAlignment="1">
      <alignment horizontal="center" vertical="center"/>
    </xf>
    <xf numFmtId="39" fontId="11" fillId="0" borderId="0" xfId="0" applyNumberFormat="1" applyFont="1" applyAlignment="1">
      <alignment horizontal="left" vertical="center" indent="2"/>
    </xf>
    <xf numFmtId="39" fontId="5" fillId="0" borderId="0" xfId="0" applyNumberFormat="1" applyFont="1" applyAlignment="1">
      <alignment horizontal="center" vertical="center"/>
    </xf>
    <xf numFmtId="164" fontId="3" fillId="0" borderId="0" xfId="1" applyNumberFormat="1" applyFont="1" applyFill="1" applyBorder="1" applyAlignment="1">
      <alignment horizontal="center" vertical="center"/>
    </xf>
    <xf numFmtId="39" fontId="3" fillId="0" borderId="2" xfId="0" applyNumberFormat="1" applyFont="1" applyBorder="1" applyAlignment="1">
      <alignment horizontal="left" vertical="center" indent="2"/>
    </xf>
    <xf numFmtId="39" fontId="3" fillId="0" borderId="12" xfId="0" applyNumberFormat="1" applyFont="1" applyBorder="1" applyAlignment="1">
      <alignment horizontal="left" vertical="center" indent="2"/>
    </xf>
    <xf numFmtId="167" fontId="3" fillId="0" borderId="0" xfId="0" applyNumberFormat="1" applyFont="1" applyAlignment="1">
      <alignment horizontal="left" vertical="center" indent="2"/>
    </xf>
    <xf numFmtId="167" fontId="3" fillId="0" borderId="12" xfId="0" applyNumberFormat="1" applyFont="1" applyBorder="1" applyAlignment="1">
      <alignment horizontal="left" vertical="center" indent="2"/>
    </xf>
    <xf numFmtId="167" fontId="3" fillId="0" borderId="1" xfId="0" applyNumberFormat="1" applyFont="1" applyBorder="1" applyAlignment="1">
      <alignment horizontal="left" vertical="center" indent="2"/>
    </xf>
    <xf numFmtId="166" fontId="3" fillId="0" borderId="2" xfId="0" applyNumberFormat="1" applyFont="1" applyBorder="1" applyAlignment="1">
      <alignment horizontal="center" vertical="center"/>
    </xf>
    <xf numFmtId="39" fontId="3" fillId="0" borderId="12" xfId="0" applyNumberFormat="1" applyFont="1" applyBorder="1" applyAlignment="1">
      <alignment horizontal="center" vertical="center"/>
    </xf>
    <xf numFmtId="39" fontId="2" fillId="3" borderId="2" xfId="0" applyNumberFormat="1" applyFont="1" applyFill="1" applyBorder="1" applyAlignment="1">
      <alignment horizontal="left" vertical="center" indent="2"/>
    </xf>
    <xf numFmtId="39" fontId="5" fillId="3" borderId="2" xfId="0" applyNumberFormat="1" applyFont="1" applyFill="1" applyBorder="1" applyAlignment="1">
      <alignment horizontal="center" vertical="center"/>
    </xf>
    <xf numFmtId="39" fontId="12" fillId="3" borderId="2" xfId="0" applyNumberFormat="1" applyFont="1" applyFill="1" applyBorder="1" applyAlignment="1">
      <alignment horizontal="right" vertical="center" indent="3"/>
    </xf>
    <xf numFmtId="166" fontId="3" fillId="0" borderId="0" xfId="1" applyNumberFormat="1" applyFont="1" applyFill="1" applyBorder="1" applyAlignment="1">
      <alignment horizontal="center" vertical="center"/>
    </xf>
    <xf numFmtId="39" fontId="13" fillId="0" borderId="0" xfId="0" applyNumberFormat="1" applyFont="1" applyAlignment="1">
      <alignment horizontal="left" vertical="center" indent="2"/>
    </xf>
    <xf numFmtId="164" fontId="3" fillId="0" borderId="0" xfId="0" applyNumberFormat="1" applyFont="1" applyAlignment="1">
      <alignment horizontal="right" vertical="center" indent="3"/>
    </xf>
    <xf numFmtId="164" fontId="4" fillId="0" borderId="0" xfId="0" applyNumberFormat="1" applyFont="1" applyAlignment="1">
      <alignment horizontal="right" vertical="center" indent="3"/>
    </xf>
    <xf numFmtId="164" fontId="4" fillId="0" borderId="0" xfId="1" applyNumberFormat="1" applyFont="1" applyFill="1" applyBorder="1" applyAlignment="1">
      <alignment horizontal="right" vertical="center" indent="3"/>
    </xf>
    <xf numFmtId="166" fontId="3" fillId="0" borderId="12" xfId="0" applyNumberFormat="1" applyFont="1" applyBorder="1" applyAlignment="1">
      <alignment horizontal="center" vertical="center"/>
    </xf>
    <xf numFmtId="166" fontId="3" fillId="0" borderId="12" xfId="1" applyNumberFormat="1" applyFont="1" applyFill="1" applyBorder="1" applyAlignment="1">
      <alignment horizontal="center" vertical="center"/>
    </xf>
    <xf numFmtId="39" fontId="4" fillId="0" borderId="0" xfId="1" applyNumberFormat="1" applyFont="1" applyFill="1" applyBorder="1" applyAlignment="1">
      <alignment horizontal="right" vertical="center" indent="2"/>
    </xf>
    <xf numFmtId="39" fontId="2" fillId="3" borderId="2" xfId="0" applyNumberFormat="1" applyFont="1" applyFill="1" applyBorder="1" applyAlignment="1">
      <alignment horizontal="right" vertical="center" indent="2"/>
    </xf>
    <xf numFmtId="167" fontId="9" fillId="0" borderId="0" xfId="0" applyNumberFormat="1" applyFont="1" applyAlignment="1">
      <alignment horizontal="left" vertical="center" indent="2"/>
    </xf>
    <xf numFmtId="167" fontId="3" fillId="0" borderId="0" xfId="0" applyNumberFormat="1" applyFont="1" applyAlignment="1">
      <alignment horizontal="right" vertical="center" indent="1"/>
    </xf>
    <xf numFmtId="10" fontId="4" fillId="0" borderId="0" xfId="0" applyNumberFormat="1" applyFont="1" applyAlignment="1">
      <alignment horizontal="right" vertical="center" indent="2"/>
    </xf>
    <xf numFmtId="10" fontId="3" fillId="0" borderId="0" xfId="0" applyNumberFormat="1" applyFont="1" applyAlignment="1">
      <alignment vertical="center"/>
    </xf>
    <xf numFmtId="10" fontId="3" fillId="0" borderId="0" xfId="0" applyNumberFormat="1" applyFont="1" applyAlignment="1">
      <alignment horizontal="right" vertical="center" indent="1"/>
    </xf>
    <xf numFmtId="39" fontId="6" fillId="4" borderId="13" xfId="0" applyNumberFormat="1" applyFont="1" applyFill="1" applyBorder="1" applyAlignment="1">
      <alignment horizontal="left" vertical="center" indent="2"/>
    </xf>
    <xf numFmtId="39" fontId="6" fillId="4" borderId="13" xfId="0" applyNumberFormat="1" applyFont="1" applyFill="1" applyBorder="1" applyAlignment="1">
      <alignment horizontal="center" vertical="center"/>
    </xf>
    <xf numFmtId="39" fontId="5" fillId="4" borderId="13" xfId="0" applyNumberFormat="1" applyFont="1" applyFill="1" applyBorder="1" applyAlignment="1">
      <alignment horizontal="center" vertical="center"/>
    </xf>
    <xf numFmtId="39" fontId="4" fillId="0" borderId="1" xfId="0" applyNumberFormat="1" applyFont="1" applyBorder="1" applyAlignment="1">
      <alignment horizontal="right" vertical="center" indent="2"/>
    </xf>
    <xf numFmtId="39" fontId="3" fillId="0" borderId="2" xfId="0" applyNumberFormat="1" applyFont="1" applyBorder="1" applyAlignment="1">
      <alignment horizontal="center" vertical="center"/>
    </xf>
    <xf numFmtId="39" fontId="3" fillId="0" borderId="14" xfId="0" applyNumberFormat="1" applyFont="1" applyBorder="1" applyAlignment="1">
      <alignment horizontal="left" vertical="center" indent="2"/>
    </xf>
    <xf numFmtId="39" fontId="3" fillId="0" borderId="14" xfId="0" applyNumberFormat="1" applyFont="1" applyBorder="1" applyAlignment="1">
      <alignment horizontal="center" vertical="center"/>
    </xf>
    <xf numFmtId="39" fontId="3" fillId="0" borderId="14" xfId="0" applyNumberFormat="1" applyFont="1" applyBorder="1" applyAlignment="1">
      <alignment horizontal="right" vertical="center" indent="2"/>
    </xf>
    <xf numFmtId="39" fontId="2" fillId="3" borderId="0" xfId="0" applyNumberFormat="1" applyFont="1" applyFill="1" applyAlignment="1">
      <alignment horizontal="left" vertical="center" indent="2"/>
    </xf>
    <xf numFmtId="39" fontId="2" fillId="3" borderId="0" xfId="0" applyNumberFormat="1" applyFont="1" applyFill="1" applyAlignment="1">
      <alignment horizontal="right" vertical="center" indent="2"/>
    </xf>
    <xf numFmtId="164" fontId="3" fillId="0" borderId="0" xfId="1" applyNumberFormat="1" applyFont="1" applyFill="1" applyBorder="1" applyAlignment="1">
      <alignment horizontal="left" vertical="center" indent="2"/>
    </xf>
    <xf numFmtId="10" fontId="3" fillId="0" borderId="12" xfId="0" applyNumberFormat="1" applyFont="1" applyBorder="1" applyAlignment="1">
      <alignment horizontal="left" vertical="center" indent="2"/>
    </xf>
    <xf numFmtId="10" fontId="3" fillId="0" borderId="0" xfId="0" applyNumberFormat="1" applyFont="1" applyAlignment="1">
      <alignment horizontal="left" vertical="center" indent="2"/>
    </xf>
    <xf numFmtId="10" fontId="3" fillId="0" borderId="1" xfId="0" applyNumberFormat="1" applyFont="1" applyBorder="1" applyAlignment="1">
      <alignment horizontal="left" vertical="center" indent="2"/>
    </xf>
    <xf numFmtId="0" fontId="8" fillId="0" borderId="0" xfId="0" applyNumberFormat="1" applyFont="1" applyAlignment="1">
      <alignment horizontal="center" vertical="center"/>
    </xf>
    <xf numFmtId="39" fontId="4" fillId="0" borderId="0" xfId="0" applyNumberFormat="1" applyFont="1" applyFill="1" applyBorder="1" applyAlignment="1">
      <alignment horizontal="left" vertical="center" indent="2"/>
    </xf>
    <xf numFmtId="39" fontId="4" fillId="0" borderId="15" xfId="0" applyNumberFormat="1" applyFont="1" applyFill="1" applyBorder="1" applyAlignment="1">
      <alignment horizontal="left" vertical="center" indent="2"/>
    </xf>
    <xf numFmtId="39" fontId="3" fillId="0" borderId="15" xfId="0" applyNumberFormat="1" applyFont="1" applyBorder="1" applyAlignment="1">
      <alignment horizontal="center" vertical="center"/>
    </xf>
    <xf numFmtId="39" fontId="14" fillId="0" borderId="0" xfId="0" applyNumberFormat="1" applyFont="1" applyAlignment="1">
      <alignment horizontal="left" vertical="center" indent="2"/>
    </xf>
    <xf numFmtId="39" fontId="3" fillId="0" borderId="0" xfId="0" applyNumberFormat="1" applyFont="1" applyAlignment="1">
      <alignment horizontal="center"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800C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EV/Revenue Metrics</a:t>
            </a:r>
          </a:p>
        </c:rich>
      </c:tx>
      <c:layout>
        <c:manualLayout>
          <c:xMode val="edge"/>
          <c:yMode val="edge"/>
          <c:x val="0.4015685028722476"/>
          <c:y val="1.03196658703459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5"/>
          <c:order val="0"/>
          <c:tx>
            <c:strRef>
              <c:f>Output!$G$19</c:f>
              <c:strCache>
                <c:ptCount val="1"/>
                <c:pt idx="0">
                  <c:v>LTM Revenue</c:v>
                </c:pt>
              </c:strCache>
            </c:strRef>
          </c:tx>
          <c:spPr>
            <a:solidFill>
              <a:srgbClr val="800C2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Output!$C$20:$C$25</c:f>
              <c:strCache>
                <c:ptCount val="6"/>
                <c:pt idx="0">
                  <c:v>Amazon</c:v>
                </c:pt>
                <c:pt idx="1">
                  <c:v>Walmart</c:v>
                </c:pt>
                <c:pt idx="2">
                  <c:v>Google</c:v>
                </c:pt>
                <c:pt idx="3">
                  <c:v>Target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Output!$G$20:$G$25</c:f>
              <c:numCache>
                <c:formatCode>0.00"x"</c:formatCode>
                <c:ptCount val="6"/>
                <c:pt idx="0">
                  <c:v>2.1767857142857143</c:v>
                </c:pt>
                <c:pt idx="1">
                  <c:v>2.0950000000000002</c:v>
                </c:pt>
                <c:pt idx="2">
                  <c:v>2.7360000000000002</c:v>
                </c:pt>
                <c:pt idx="3">
                  <c:v>2.1293333333333333</c:v>
                </c:pt>
                <c:pt idx="4">
                  <c:v>2.3821538461538463</c:v>
                </c:pt>
                <c:pt idx="5">
                  <c:v>2.0038636363636364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797-D641-861B-C063B1285E12}"/>
            </c:ext>
          </c:extLst>
        </c:ser>
        <c:ser>
          <c:idx val="1"/>
          <c:order val="1"/>
          <c:tx>
            <c:strRef>
              <c:f>Output!$H$19</c:f>
              <c:strCache>
                <c:ptCount val="1"/>
                <c:pt idx="0">
                  <c:v>FY25 Revenue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Output!$C$20:$C$25</c:f>
              <c:strCache>
                <c:ptCount val="6"/>
                <c:pt idx="0">
                  <c:v>Amazon</c:v>
                </c:pt>
                <c:pt idx="1">
                  <c:v>Walmart</c:v>
                </c:pt>
                <c:pt idx="2">
                  <c:v>Google</c:v>
                </c:pt>
                <c:pt idx="3">
                  <c:v>Target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Output!$H$20:$H$25</c:f>
              <c:numCache>
                <c:formatCode>0.00"x"</c:formatCode>
                <c:ptCount val="6"/>
                <c:pt idx="0">
                  <c:v>2.0316666666666667</c:v>
                </c:pt>
                <c:pt idx="1">
                  <c:v>1.9640625</c:v>
                </c:pt>
                <c:pt idx="2">
                  <c:v>2.2799999999999998</c:v>
                </c:pt>
                <c:pt idx="3">
                  <c:v>1.9962500000000001</c:v>
                </c:pt>
                <c:pt idx="4">
                  <c:v>1.9355</c:v>
                </c:pt>
                <c:pt idx="5">
                  <c:v>1.7634000000000001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797-D641-861B-C063B1285E12}"/>
            </c:ext>
          </c:extLst>
        </c:ser>
        <c:ser>
          <c:idx val="2"/>
          <c:order val="2"/>
          <c:tx>
            <c:strRef>
              <c:f>Output!$I$19</c:f>
              <c:strCache>
                <c:ptCount val="1"/>
                <c:pt idx="0">
                  <c:v>FY26 Revenue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Output!$C$20:$C$25</c:f>
              <c:strCache>
                <c:ptCount val="6"/>
                <c:pt idx="0">
                  <c:v>Amazon</c:v>
                </c:pt>
                <c:pt idx="1">
                  <c:v>Walmart</c:v>
                </c:pt>
                <c:pt idx="2">
                  <c:v>Google</c:v>
                </c:pt>
                <c:pt idx="3">
                  <c:v>Target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Output!$I$20:$I$25</c:f>
              <c:numCache>
                <c:formatCode>0.00"x"</c:formatCode>
                <c:ptCount val="6"/>
                <c:pt idx="0">
                  <c:v>1.9046875000000001</c:v>
                </c:pt>
                <c:pt idx="1">
                  <c:v>1.7458333333333333</c:v>
                </c:pt>
                <c:pt idx="2">
                  <c:v>2.1046153846153848</c:v>
                </c:pt>
                <c:pt idx="3">
                  <c:v>1.9240963855421687</c:v>
                </c:pt>
                <c:pt idx="4">
                  <c:v>1.6298947368421053</c:v>
                </c:pt>
                <c:pt idx="5">
                  <c:v>1.5744642857142856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797-D641-861B-C063B1285E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37"/>
        <c:overlap val="-63"/>
        <c:axId val="637778672"/>
        <c:axId val="637780384"/>
      </c:barChart>
      <c:catAx>
        <c:axId val="63777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7780384"/>
        <c:crosses val="autoZero"/>
        <c:auto val="1"/>
        <c:lblAlgn val="ctr"/>
        <c:lblOffset val="100"/>
        <c:noMultiLvlLbl val="0"/>
      </c:catAx>
      <c:valAx>
        <c:axId val="637780384"/>
        <c:scaling>
          <c:orientation val="minMax"/>
        </c:scaling>
        <c:delete val="0"/>
        <c:axPos val="l"/>
        <c:numFmt formatCode="0.00&quot;x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3777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EV/EBITDA Metrics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Output!$J$19</c:f>
              <c:strCache>
                <c:ptCount val="1"/>
                <c:pt idx="0">
                  <c:v>LTM EBITDA</c:v>
                </c:pt>
              </c:strCache>
            </c:strRef>
          </c:tx>
          <c:spPr>
            <a:solidFill>
              <a:srgbClr val="800C2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Output!$C$20:$C$25</c:f>
              <c:strCache>
                <c:ptCount val="6"/>
                <c:pt idx="0">
                  <c:v>Amazon</c:v>
                </c:pt>
                <c:pt idx="1">
                  <c:v>Walmart</c:v>
                </c:pt>
                <c:pt idx="2">
                  <c:v>Google</c:v>
                </c:pt>
                <c:pt idx="3">
                  <c:v>Target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Output!$J$20:$J$25</c:f>
              <c:numCache>
                <c:formatCode>0.00"x"</c:formatCode>
                <c:ptCount val="6"/>
                <c:pt idx="0">
                  <c:v>6.9261363636363633</c:v>
                </c:pt>
                <c:pt idx="1">
                  <c:v>6.2850000000000001</c:v>
                </c:pt>
                <c:pt idx="2">
                  <c:v>7.2960000000000003</c:v>
                </c:pt>
                <c:pt idx="3">
                  <c:v>6.6541666666666668</c:v>
                </c:pt>
                <c:pt idx="4">
                  <c:v>6.4516666666666671</c:v>
                </c:pt>
                <c:pt idx="5">
                  <c:v>11.02125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1B-A444-A9A7-594A765C55BE}"/>
            </c:ext>
          </c:extLst>
        </c:ser>
        <c:ser>
          <c:idx val="1"/>
          <c:order val="1"/>
          <c:tx>
            <c:strRef>
              <c:f>Output!$K$19</c:f>
              <c:strCache>
                <c:ptCount val="1"/>
                <c:pt idx="0">
                  <c:v>FY25 EBITDA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Output!$C$20:$C$25</c:f>
              <c:strCache>
                <c:ptCount val="6"/>
                <c:pt idx="0">
                  <c:v>Amazon</c:v>
                </c:pt>
                <c:pt idx="1">
                  <c:v>Walmart</c:v>
                </c:pt>
                <c:pt idx="2">
                  <c:v>Google</c:v>
                </c:pt>
                <c:pt idx="3">
                  <c:v>Target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Output!$K$20:$K$25</c:f>
              <c:numCache>
                <c:formatCode>0.00"x"</c:formatCode>
                <c:ptCount val="6"/>
                <c:pt idx="0">
                  <c:v>6.625</c:v>
                </c:pt>
                <c:pt idx="1">
                  <c:v>6.0432692307692308</c:v>
                </c:pt>
                <c:pt idx="2">
                  <c:v>6.4376470588235293</c:v>
                </c:pt>
                <c:pt idx="3">
                  <c:v>5.8072727272727276</c:v>
                </c:pt>
                <c:pt idx="4">
                  <c:v>5.6305454545454543</c:v>
                </c:pt>
                <c:pt idx="5">
                  <c:v>10.496428571428572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1B-A444-A9A7-594A765C55BE}"/>
            </c:ext>
          </c:extLst>
        </c:ser>
        <c:ser>
          <c:idx val="2"/>
          <c:order val="2"/>
          <c:tx>
            <c:strRef>
              <c:f>Output!$L$19</c:f>
              <c:strCache>
                <c:ptCount val="1"/>
                <c:pt idx="0">
                  <c:v>FY26 EBITDA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Output!$C$20:$C$25</c:f>
              <c:strCache>
                <c:ptCount val="6"/>
                <c:pt idx="0">
                  <c:v>Amazon</c:v>
                </c:pt>
                <c:pt idx="1">
                  <c:v>Walmart</c:v>
                </c:pt>
                <c:pt idx="2">
                  <c:v>Google</c:v>
                </c:pt>
                <c:pt idx="3">
                  <c:v>Target</c:v>
                </c:pt>
                <c:pt idx="4">
                  <c:v>Microsoft</c:v>
                </c:pt>
                <c:pt idx="5">
                  <c:v>Netflix</c:v>
                </c:pt>
              </c:strCache>
            </c:strRef>
          </c:cat>
          <c:val>
            <c:numRef>
              <c:f>Output!$L$20:$L$25</c:f>
              <c:numCache>
                <c:formatCode>0.00"x"</c:formatCode>
                <c:ptCount val="6"/>
                <c:pt idx="0">
                  <c:v>6.348958333333333</c:v>
                </c:pt>
                <c:pt idx="1">
                  <c:v>5.8194444444444446</c:v>
                </c:pt>
                <c:pt idx="2">
                  <c:v>6.08</c:v>
                </c:pt>
                <c:pt idx="3">
                  <c:v>6.0264150943396224</c:v>
                </c:pt>
                <c:pt idx="4">
                  <c:v>5.8430188679245285</c:v>
                </c:pt>
                <c:pt idx="5">
                  <c:v>10.019318181818182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01B-A444-A9A7-594A765C55B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67"/>
        <c:overlap val="-91"/>
        <c:axId val="78365248"/>
        <c:axId val="78446720"/>
      </c:barChart>
      <c:catAx>
        <c:axId val="78365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8446720"/>
        <c:crosses val="autoZero"/>
        <c:auto val="1"/>
        <c:lblAlgn val="ctr"/>
        <c:lblOffset val="100"/>
        <c:noMultiLvlLbl val="0"/>
      </c:catAx>
      <c:valAx>
        <c:axId val="78446720"/>
        <c:scaling>
          <c:orientation val="minMax"/>
        </c:scaling>
        <c:delete val="0"/>
        <c:axPos val="l"/>
        <c:numFmt formatCode="0.00&quot;x&quot;" sourceLinked="1"/>
        <c:majorTickMark val="none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78365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133025</xdr:colOff>
      <xdr:row>68</xdr:row>
      <xdr:rowOff>114932</xdr:rowOff>
    </xdr:from>
    <xdr:to>
      <xdr:col>7</xdr:col>
      <xdr:colOff>958069</xdr:colOff>
      <xdr:row>79</xdr:row>
      <xdr:rowOff>150677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B610D93-1FA0-8271-1AC4-9B19B6A7E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10344</xdr:colOff>
      <xdr:row>80</xdr:row>
      <xdr:rowOff>164140</xdr:rowOff>
    </xdr:from>
    <xdr:to>
      <xdr:col>8</xdr:col>
      <xdr:colOff>1351682</xdr:colOff>
      <xdr:row>98</xdr:row>
      <xdr:rowOff>6469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1464A29-56E3-0506-1654-7A8789307F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9FFA-0E78-DA4E-91E4-AC3F279097C9}">
  <dimension ref="C2:S85"/>
  <sheetViews>
    <sheetView showGridLines="0" tabSelected="1" zoomScale="57" workbookViewId="0">
      <selection activeCell="P93" sqref="P93"/>
    </sheetView>
  </sheetViews>
  <sheetFormatPr baseColWidth="10" defaultColWidth="18" defaultRowHeight="16" x14ac:dyDescent="0.2"/>
  <cols>
    <col min="1" max="2" width="16.83203125" style="4" customWidth="1"/>
    <col min="3" max="3" width="24.1640625" style="4" customWidth="1"/>
    <col min="4" max="16384" width="18" style="4"/>
  </cols>
  <sheetData>
    <row r="2" spans="3:15" ht="21" customHeight="1" x14ac:dyDescent="0.2">
      <c r="C2" s="1" t="s">
        <v>0</v>
      </c>
      <c r="D2" s="2"/>
      <c r="E2" s="2"/>
      <c r="F2" s="3"/>
      <c r="G2" s="3"/>
    </row>
    <row r="3" spans="3:15" ht="21" customHeight="1" x14ac:dyDescent="0.2">
      <c r="C3" s="5" t="s">
        <v>1</v>
      </c>
      <c r="D3" s="6">
        <v>2025</v>
      </c>
      <c r="E3" s="6"/>
      <c r="F3" s="7" t="s">
        <v>2</v>
      </c>
      <c r="G3" s="8" t="s">
        <v>54</v>
      </c>
      <c r="I3" s="9"/>
      <c r="J3" s="10"/>
    </row>
    <row r="4" spans="3:15" ht="21" customHeight="1" x14ac:dyDescent="0.2">
      <c r="C4" s="5" t="s">
        <v>3</v>
      </c>
      <c r="D4" s="11" t="s">
        <v>4</v>
      </c>
      <c r="E4" s="12"/>
      <c r="F4" s="13" t="s">
        <v>5</v>
      </c>
      <c r="G4" s="11" t="s">
        <v>6</v>
      </c>
      <c r="I4" s="9"/>
      <c r="J4" s="14"/>
    </row>
    <row r="5" spans="3:15" ht="21" customHeight="1" x14ac:dyDescent="0.2">
      <c r="C5" s="5" t="s">
        <v>7</v>
      </c>
      <c r="D5" s="15">
        <f ca="1">TODAY()</f>
        <v>45653</v>
      </c>
      <c r="E5" s="12"/>
      <c r="F5" s="16" t="s">
        <v>8</v>
      </c>
      <c r="G5" s="11" t="s">
        <v>55</v>
      </c>
    </row>
    <row r="6" spans="3:15" ht="21" customHeight="1" x14ac:dyDescent="0.2">
      <c r="C6" s="17" t="s">
        <v>9</v>
      </c>
      <c r="D6" s="18">
        <v>53.35</v>
      </c>
      <c r="E6" s="19"/>
      <c r="F6" s="20" t="s">
        <v>10</v>
      </c>
      <c r="G6" s="18" t="s">
        <v>56</v>
      </c>
    </row>
    <row r="7" spans="3:15" ht="21" customHeight="1" thickBot="1" x14ac:dyDescent="0.25"/>
    <row r="8" spans="3:15" ht="21" customHeight="1" thickBot="1" x14ac:dyDescent="0.25">
      <c r="C8" s="21" t="s">
        <v>11</v>
      </c>
      <c r="D8" s="22"/>
      <c r="E8" s="23" t="s">
        <v>12</v>
      </c>
      <c r="F8" s="23"/>
      <c r="G8" s="24"/>
      <c r="H8" s="24" t="s">
        <v>13</v>
      </c>
      <c r="I8" s="24"/>
      <c r="J8" s="24"/>
      <c r="K8" s="24" t="s">
        <v>14</v>
      </c>
      <c r="L8" s="24"/>
      <c r="M8" s="24"/>
      <c r="N8" s="24" t="s">
        <v>15</v>
      </c>
      <c r="O8" s="25"/>
    </row>
    <row r="9" spans="3:15" ht="21" customHeight="1" x14ac:dyDescent="0.2">
      <c r="C9" s="26" t="s">
        <v>16</v>
      </c>
      <c r="E9" s="27" t="s">
        <v>17</v>
      </c>
      <c r="F9" s="28" t="s">
        <v>18</v>
      </c>
      <c r="G9" s="29" t="s">
        <v>19</v>
      </c>
      <c r="H9" s="116" t="str">
        <f>"FY" &amp; RIGHT(D3,2) &amp; " Revenue"</f>
        <v>FY25 Revenue</v>
      </c>
      <c r="I9" s="29" t="str">
        <f>"FY" &amp; RIGHT(D3+1,2) &amp; " Revenue"</f>
        <v>FY26 Revenue</v>
      </c>
      <c r="J9" s="30" t="s">
        <v>20</v>
      </c>
      <c r="K9" s="29" t="str">
        <f>"FY" &amp; RIGHT(D3,2) &amp; " EBITDA"</f>
        <v>FY25 EBITDA</v>
      </c>
      <c r="L9" s="29" t="str">
        <f>"FY" &amp; RIGHT(D3+1,2) &amp; " EBITDA"</f>
        <v>FY26 EBITDA</v>
      </c>
      <c r="M9" s="30" t="s">
        <v>21</v>
      </c>
      <c r="N9" s="29" t="str">
        <f>"FY" &amp; RIGHT(D3,2) &amp; " EBIT"</f>
        <v>FY25 EBIT</v>
      </c>
      <c r="O9" s="29" t="str">
        <f>"FY" &amp; RIGHT(D3+1,2) &amp; " EBIT"</f>
        <v>FY26 EBIT</v>
      </c>
    </row>
    <row r="10" spans="3:15" ht="21" customHeight="1" x14ac:dyDescent="0.2">
      <c r="C10" s="31" t="s">
        <v>4</v>
      </c>
      <c r="D10" s="32"/>
      <c r="E10" s="33">
        <f>N42</f>
        <v>26675000</v>
      </c>
      <c r="F10" s="34">
        <f>N53</f>
        <v>30475000</v>
      </c>
      <c r="G10" s="35">
        <v>14000000</v>
      </c>
      <c r="H10" s="35">
        <v>15000000</v>
      </c>
      <c r="I10" s="35">
        <v>16000000</v>
      </c>
      <c r="J10" s="36">
        <v>4400000</v>
      </c>
      <c r="K10" s="35">
        <v>4600000</v>
      </c>
      <c r="L10" s="35">
        <v>4800000</v>
      </c>
      <c r="M10" s="36">
        <v>3000000</v>
      </c>
      <c r="N10" s="35">
        <v>3200000</v>
      </c>
      <c r="O10" s="35">
        <v>3300000</v>
      </c>
    </row>
    <row r="11" spans="3:15" ht="21" customHeight="1" x14ac:dyDescent="0.2">
      <c r="C11" s="37" t="s">
        <v>22</v>
      </c>
      <c r="E11" s="38">
        <f>O42</f>
        <v>27625000</v>
      </c>
      <c r="F11" s="39">
        <f>O53</f>
        <v>31425000</v>
      </c>
      <c r="G11" s="40">
        <v>15000000</v>
      </c>
      <c r="H11" s="40">
        <v>16000000</v>
      </c>
      <c r="I11" s="40">
        <v>18000000</v>
      </c>
      <c r="J11" s="41">
        <v>5000000</v>
      </c>
      <c r="K11" s="40">
        <v>5200000</v>
      </c>
      <c r="L11" s="40">
        <v>5400000</v>
      </c>
      <c r="M11" s="41">
        <v>3000000</v>
      </c>
      <c r="N11" s="40">
        <v>3200000</v>
      </c>
      <c r="O11" s="40">
        <v>3300000</v>
      </c>
    </row>
    <row r="12" spans="3:15" ht="21" customHeight="1" x14ac:dyDescent="0.2">
      <c r="C12" s="37" t="s">
        <v>23</v>
      </c>
      <c r="E12" s="38">
        <f>P42</f>
        <v>50920000</v>
      </c>
      <c r="F12" s="39">
        <f>P53</f>
        <v>54720000</v>
      </c>
      <c r="G12" s="40">
        <v>20000000</v>
      </c>
      <c r="H12" s="40">
        <v>24000000</v>
      </c>
      <c r="I12" s="40">
        <v>26000000</v>
      </c>
      <c r="J12" s="41">
        <v>7500000</v>
      </c>
      <c r="K12" s="40">
        <v>8500000</v>
      </c>
      <c r="L12" s="40">
        <v>9000000</v>
      </c>
      <c r="M12" s="41">
        <v>4000000</v>
      </c>
      <c r="N12" s="40">
        <v>4500000</v>
      </c>
      <c r="O12" s="40">
        <v>5000000</v>
      </c>
    </row>
    <row r="13" spans="3:15" ht="21" customHeight="1" x14ac:dyDescent="0.2">
      <c r="C13" s="37" t="s">
        <v>24</v>
      </c>
      <c r="E13" s="38">
        <f>Q42</f>
        <v>28140000</v>
      </c>
      <c r="F13" s="39">
        <f>Q53</f>
        <v>31940000</v>
      </c>
      <c r="G13" s="40">
        <v>15000000</v>
      </c>
      <c r="H13" s="40">
        <v>16000000</v>
      </c>
      <c r="I13" s="40">
        <v>16600000</v>
      </c>
      <c r="J13" s="41">
        <v>4800000</v>
      </c>
      <c r="K13" s="40">
        <v>5500000</v>
      </c>
      <c r="L13" s="40">
        <v>5300000</v>
      </c>
      <c r="M13" s="41">
        <v>3800000</v>
      </c>
      <c r="N13" s="40">
        <v>3900000</v>
      </c>
      <c r="O13" s="40">
        <v>4000000</v>
      </c>
    </row>
    <row r="14" spans="3:15" ht="21" customHeight="1" x14ac:dyDescent="0.2">
      <c r="C14" s="37" t="s">
        <v>25</v>
      </c>
      <c r="E14" s="38">
        <f>R42</f>
        <v>27168000</v>
      </c>
      <c r="F14" s="39">
        <f>R53</f>
        <v>30968000</v>
      </c>
      <c r="G14" s="40">
        <v>13000000</v>
      </c>
      <c r="H14" s="40">
        <v>16000000</v>
      </c>
      <c r="I14" s="40">
        <v>19000000</v>
      </c>
      <c r="J14" s="41">
        <v>4800000</v>
      </c>
      <c r="K14" s="40">
        <v>5500000</v>
      </c>
      <c r="L14" s="40">
        <v>5300000</v>
      </c>
      <c r="M14" s="41">
        <v>3300000</v>
      </c>
      <c r="N14" s="40">
        <v>3500000</v>
      </c>
      <c r="O14" s="40">
        <v>3700000</v>
      </c>
    </row>
    <row r="15" spans="3:15" ht="21" customHeight="1" x14ac:dyDescent="0.2">
      <c r="C15" s="42" t="s">
        <v>26</v>
      </c>
      <c r="D15" s="43"/>
      <c r="E15" s="44">
        <f>S42</f>
        <v>40285000</v>
      </c>
      <c r="F15" s="45">
        <f>S53</f>
        <v>44085000</v>
      </c>
      <c r="G15" s="46">
        <v>22000000</v>
      </c>
      <c r="H15" s="46">
        <v>25000000</v>
      </c>
      <c r="I15" s="46">
        <v>28000000</v>
      </c>
      <c r="J15" s="47">
        <v>4000000</v>
      </c>
      <c r="K15" s="46">
        <v>4200000</v>
      </c>
      <c r="L15" s="46">
        <v>4400000</v>
      </c>
      <c r="M15" s="47">
        <v>2200000</v>
      </c>
      <c r="N15" s="46">
        <v>2600000</v>
      </c>
      <c r="O15" s="46">
        <v>2800000</v>
      </c>
    </row>
    <row r="16" spans="3:15" ht="21" customHeight="1" x14ac:dyDescent="0.2">
      <c r="C16" s="48"/>
      <c r="E16" s="49"/>
      <c r="F16" s="49"/>
      <c r="G16" s="49"/>
      <c r="H16" s="49"/>
      <c r="I16" s="49"/>
    </row>
    <row r="17" spans="3:15" ht="21" customHeight="1" thickBot="1" x14ac:dyDescent="0.25">
      <c r="C17" s="50"/>
    </row>
    <row r="18" spans="3:15" ht="21" customHeight="1" thickBot="1" x14ac:dyDescent="0.25">
      <c r="C18" s="21" t="s">
        <v>11</v>
      </c>
      <c r="D18" s="22"/>
      <c r="E18" s="23" t="s">
        <v>12</v>
      </c>
      <c r="F18" s="23"/>
      <c r="G18" s="24"/>
      <c r="H18" s="24" t="s">
        <v>27</v>
      </c>
      <c r="I18" s="24"/>
      <c r="J18" s="24"/>
      <c r="K18" s="24" t="s">
        <v>28</v>
      </c>
      <c r="L18" s="24"/>
      <c r="M18" s="24"/>
      <c r="N18" s="24" t="s">
        <v>29</v>
      </c>
      <c r="O18" s="25"/>
    </row>
    <row r="19" spans="3:15" ht="21" customHeight="1" x14ac:dyDescent="0.2">
      <c r="C19" s="26" t="s">
        <v>16</v>
      </c>
      <c r="E19" s="27" t="str">
        <f>E9</f>
        <v>Equity Value</v>
      </c>
      <c r="F19" s="28" t="str">
        <f>F9</f>
        <v>Enterprise Value</v>
      </c>
      <c r="G19" s="29" t="str">
        <f>G9</f>
        <v>LTM Revenue</v>
      </c>
      <c r="H19" s="29" t="str">
        <f>H9</f>
        <v>FY25 Revenue</v>
      </c>
      <c r="I19" s="29" t="str">
        <f>I9</f>
        <v>FY26 Revenue</v>
      </c>
      <c r="J19" s="30" t="str">
        <f>J9</f>
        <v>LTM EBITDA</v>
      </c>
      <c r="K19" s="29" t="str">
        <f>K9</f>
        <v>FY25 EBITDA</v>
      </c>
      <c r="L19" s="29" t="str">
        <f>L9</f>
        <v>FY26 EBITDA</v>
      </c>
      <c r="M19" s="30" t="str">
        <f>M9</f>
        <v>LTM EBIT</v>
      </c>
      <c r="N19" s="29" t="str">
        <f>N9</f>
        <v>FY25 EBIT</v>
      </c>
      <c r="O19" s="29" t="str">
        <f>O9</f>
        <v>FY26 EBIT</v>
      </c>
    </row>
    <row r="20" spans="3:15" ht="21" customHeight="1" x14ac:dyDescent="0.2">
      <c r="C20" s="31" t="str">
        <f>C10</f>
        <v>Amazon</v>
      </c>
      <c r="D20" s="32"/>
      <c r="E20" s="33">
        <f>E10</f>
        <v>26675000</v>
      </c>
      <c r="F20" s="34">
        <f>F10</f>
        <v>30475000</v>
      </c>
      <c r="G20" s="51">
        <f>$F$20/G10</f>
        <v>2.1767857142857143</v>
      </c>
      <c r="H20" s="51">
        <f>$F$20/H10</f>
        <v>2.0316666666666667</v>
      </c>
      <c r="I20" s="51">
        <f>$F$20/I10</f>
        <v>1.9046875000000001</v>
      </c>
      <c r="J20" s="52">
        <f t="shared" ref="J20:O20" si="0">$F$20/J10</f>
        <v>6.9261363636363633</v>
      </c>
      <c r="K20" s="51">
        <f t="shared" si="0"/>
        <v>6.625</v>
      </c>
      <c r="L20" s="51">
        <f t="shared" si="0"/>
        <v>6.348958333333333</v>
      </c>
      <c r="M20" s="52">
        <f t="shared" si="0"/>
        <v>10.158333333333333</v>
      </c>
      <c r="N20" s="51">
        <f t="shared" si="0"/>
        <v>9.5234375</v>
      </c>
      <c r="O20" s="51">
        <f t="shared" si="0"/>
        <v>9.2348484848484844</v>
      </c>
    </row>
    <row r="21" spans="3:15" ht="21" customHeight="1" x14ac:dyDescent="0.2">
      <c r="C21" s="117" t="str">
        <f t="shared" ref="C21:C25" si="1">C11</f>
        <v>Walmart</v>
      </c>
      <c r="E21" s="38">
        <f>E11</f>
        <v>27625000</v>
      </c>
      <c r="F21" s="39">
        <f>F11</f>
        <v>31425000</v>
      </c>
      <c r="G21" s="53">
        <f>$F$21/G11</f>
        <v>2.0950000000000002</v>
      </c>
      <c r="H21" s="53">
        <f t="shared" ref="H21:O21" si="2">$F$21/H11</f>
        <v>1.9640625</v>
      </c>
      <c r="I21" s="53">
        <f t="shared" si="2"/>
        <v>1.7458333333333333</v>
      </c>
      <c r="J21" s="54">
        <f t="shared" si="2"/>
        <v>6.2850000000000001</v>
      </c>
      <c r="K21" s="53">
        <f t="shared" si="2"/>
        <v>6.0432692307692308</v>
      </c>
      <c r="L21" s="53">
        <f t="shared" si="2"/>
        <v>5.8194444444444446</v>
      </c>
      <c r="M21" s="54">
        <f t="shared" si="2"/>
        <v>10.475</v>
      </c>
      <c r="N21" s="53">
        <f t="shared" si="2"/>
        <v>9.8203125</v>
      </c>
      <c r="O21" s="53">
        <f t="shared" si="2"/>
        <v>9.5227272727272734</v>
      </c>
    </row>
    <row r="22" spans="3:15" ht="21" customHeight="1" x14ac:dyDescent="0.2">
      <c r="C22" s="117" t="str">
        <f t="shared" si="1"/>
        <v>Google</v>
      </c>
      <c r="E22" s="38">
        <f t="shared" ref="E22:F25" si="3">E12</f>
        <v>50920000</v>
      </c>
      <c r="F22" s="39">
        <f t="shared" si="3"/>
        <v>54720000</v>
      </c>
      <c r="G22" s="53">
        <f>$F$22/G12</f>
        <v>2.7360000000000002</v>
      </c>
      <c r="H22" s="53">
        <f t="shared" ref="H22:O22" si="4">$F$22/H12</f>
        <v>2.2799999999999998</v>
      </c>
      <c r="I22" s="53">
        <f t="shared" si="4"/>
        <v>2.1046153846153848</v>
      </c>
      <c r="J22" s="54">
        <f t="shared" si="4"/>
        <v>7.2960000000000003</v>
      </c>
      <c r="K22" s="53">
        <f t="shared" si="4"/>
        <v>6.4376470588235293</v>
      </c>
      <c r="L22" s="53">
        <f t="shared" si="4"/>
        <v>6.08</v>
      </c>
      <c r="M22" s="54">
        <f t="shared" si="4"/>
        <v>13.68</v>
      </c>
      <c r="N22" s="53">
        <f t="shared" si="4"/>
        <v>12.16</v>
      </c>
      <c r="O22" s="53">
        <f t="shared" si="4"/>
        <v>10.944000000000001</v>
      </c>
    </row>
    <row r="23" spans="3:15" ht="21" customHeight="1" x14ac:dyDescent="0.2">
      <c r="C23" s="117" t="str">
        <f t="shared" si="1"/>
        <v>Target</v>
      </c>
      <c r="E23" s="38">
        <f t="shared" si="3"/>
        <v>28140000</v>
      </c>
      <c r="F23" s="39">
        <f t="shared" si="3"/>
        <v>31940000</v>
      </c>
      <c r="G23" s="53">
        <f>$F$23/G13</f>
        <v>2.1293333333333333</v>
      </c>
      <c r="H23" s="53">
        <f t="shared" ref="H23:O23" si="5">$F$23/H13</f>
        <v>1.9962500000000001</v>
      </c>
      <c r="I23" s="53">
        <f t="shared" si="5"/>
        <v>1.9240963855421687</v>
      </c>
      <c r="J23" s="54">
        <f t="shared" si="5"/>
        <v>6.6541666666666668</v>
      </c>
      <c r="K23" s="53">
        <f t="shared" si="5"/>
        <v>5.8072727272727276</v>
      </c>
      <c r="L23" s="53">
        <f t="shared" si="5"/>
        <v>6.0264150943396224</v>
      </c>
      <c r="M23" s="54">
        <f t="shared" si="5"/>
        <v>8.405263157894737</v>
      </c>
      <c r="N23" s="53">
        <f t="shared" si="5"/>
        <v>8.1897435897435891</v>
      </c>
      <c r="O23" s="53">
        <f t="shared" si="5"/>
        <v>7.9850000000000003</v>
      </c>
    </row>
    <row r="24" spans="3:15" ht="21" customHeight="1" x14ac:dyDescent="0.2">
      <c r="C24" s="117" t="str">
        <f t="shared" si="1"/>
        <v>Microsoft</v>
      </c>
      <c r="E24" s="38">
        <f t="shared" si="3"/>
        <v>27168000</v>
      </c>
      <c r="F24" s="39">
        <f t="shared" si="3"/>
        <v>30968000</v>
      </c>
      <c r="G24" s="53">
        <f>$F$24/G14</f>
        <v>2.3821538461538463</v>
      </c>
      <c r="H24" s="53">
        <f t="shared" ref="H24:O24" si="6">$F$24/H14</f>
        <v>1.9355</v>
      </c>
      <c r="I24" s="53">
        <f t="shared" si="6"/>
        <v>1.6298947368421053</v>
      </c>
      <c r="J24" s="54">
        <f t="shared" si="6"/>
        <v>6.4516666666666671</v>
      </c>
      <c r="K24" s="53">
        <f t="shared" si="6"/>
        <v>5.6305454545454543</v>
      </c>
      <c r="L24" s="53">
        <f t="shared" si="6"/>
        <v>5.8430188679245285</v>
      </c>
      <c r="M24" s="54">
        <f t="shared" si="6"/>
        <v>9.3842424242424247</v>
      </c>
      <c r="N24" s="53">
        <f t="shared" si="6"/>
        <v>8.8480000000000008</v>
      </c>
      <c r="O24" s="53">
        <f t="shared" si="6"/>
        <v>8.3697297297297304</v>
      </c>
    </row>
    <row r="25" spans="3:15" ht="21" customHeight="1" x14ac:dyDescent="0.2">
      <c r="C25" s="118" t="str">
        <f t="shared" si="1"/>
        <v>Netflix</v>
      </c>
      <c r="D25" s="43"/>
      <c r="E25" s="44">
        <f t="shared" si="3"/>
        <v>40285000</v>
      </c>
      <c r="F25" s="45">
        <f t="shared" si="3"/>
        <v>44085000</v>
      </c>
      <c r="G25" s="55">
        <f>$F$25/G15</f>
        <v>2.0038636363636364</v>
      </c>
      <c r="H25" s="56">
        <f t="shared" ref="H25:O25" si="7">$F$25/H15</f>
        <v>1.7634000000000001</v>
      </c>
      <c r="I25" s="56">
        <f t="shared" si="7"/>
        <v>1.5744642857142856</v>
      </c>
      <c r="J25" s="55">
        <f t="shared" si="7"/>
        <v>11.02125</v>
      </c>
      <c r="K25" s="56">
        <f t="shared" si="7"/>
        <v>10.496428571428572</v>
      </c>
      <c r="L25" s="56">
        <f t="shared" si="7"/>
        <v>10.019318181818182</v>
      </c>
      <c r="M25" s="55">
        <f t="shared" si="7"/>
        <v>20.038636363636364</v>
      </c>
      <c r="N25" s="56">
        <f t="shared" si="7"/>
        <v>16.955769230769231</v>
      </c>
      <c r="O25" s="56">
        <f t="shared" si="7"/>
        <v>15.744642857142857</v>
      </c>
    </row>
    <row r="26" spans="3:15" ht="21" customHeight="1" x14ac:dyDescent="0.2">
      <c r="C26" s="26"/>
      <c r="F26" s="57"/>
      <c r="H26" s="50"/>
      <c r="K26" s="58"/>
      <c r="N26" s="58"/>
    </row>
    <row r="27" spans="3:15" ht="21" customHeight="1" thickBot="1" x14ac:dyDescent="0.25">
      <c r="F27" s="59"/>
      <c r="H27" s="50"/>
      <c r="K27" s="60"/>
      <c r="N27" s="60"/>
    </row>
    <row r="28" spans="3:15" ht="21" customHeight="1" thickBot="1" x14ac:dyDescent="0.25">
      <c r="C28" s="21" t="s">
        <v>30</v>
      </c>
      <c r="D28" s="22"/>
      <c r="E28" s="23" t="s">
        <v>12</v>
      </c>
      <c r="F28" s="23"/>
      <c r="G28" s="24"/>
      <c r="H28" s="24" t="s">
        <v>27</v>
      </c>
      <c r="I28" s="24"/>
      <c r="J28" s="24"/>
      <c r="K28" s="24" t="s">
        <v>28</v>
      </c>
      <c r="L28" s="24"/>
      <c r="M28" s="24"/>
      <c r="N28" s="24" t="s">
        <v>29</v>
      </c>
      <c r="O28" s="25"/>
    </row>
    <row r="29" spans="3:15" ht="21" customHeight="1" x14ac:dyDescent="0.2">
      <c r="C29" s="26" t="s">
        <v>31</v>
      </c>
      <c r="E29" s="61" t="str">
        <f>E19</f>
        <v>Equity Value</v>
      </c>
      <c r="F29" s="61" t="str">
        <f>F19</f>
        <v>Enterprise Value</v>
      </c>
      <c r="G29" s="62" t="str">
        <f>G19</f>
        <v>LTM Revenue</v>
      </c>
      <c r="H29" s="29" t="str">
        <f>H19</f>
        <v>FY25 Revenue</v>
      </c>
      <c r="I29" s="29" t="str">
        <f>I19</f>
        <v>FY26 Revenue</v>
      </c>
      <c r="J29" s="62" t="str">
        <f>J19</f>
        <v>LTM EBITDA</v>
      </c>
      <c r="K29" s="29" t="str">
        <f>K19</f>
        <v>FY25 EBITDA</v>
      </c>
      <c r="L29" s="29" t="str">
        <f>L19</f>
        <v>FY26 EBITDA</v>
      </c>
      <c r="M29" s="62" t="str">
        <f>M19</f>
        <v>LTM EBIT</v>
      </c>
      <c r="N29" s="29" t="str">
        <f>N19</f>
        <v>FY25 EBIT</v>
      </c>
      <c r="O29" s="29" t="str">
        <f>O19</f>
        <v>FY26 EBIT</v>
      </c>
    </row>
    <row r="30" spans="3:15" ht="21" customHeight="1" x14ac:dyDescent="0.2">
      <c r="C30" s="50" t="s">
        <v>32</v>
      </c>
      <c r="E30" s="38">
        <f>MIN(E21:E25)</f>
        <v>27168000</v>
      </c>
      <c r="F30" s="4">
        <f>MIN(F21:F25)</f>
        <v>30968000</v>
      </c>
      <c r="G30" s="54">
        <f t="shared" ref="G30:O30" si="8">MIN(G21:G25)</f>
        <v>2.0038636363636364</v>
      </c>
      <c r="H30" s="53">
        <f t="shared" si="8"/>
        <v>1.7634000000000001</v>
      </c>
      <c r="I30" s="53">
        <f t="shared" si="8"/>
        <v>1.5744642857142856</v>
      </c>
      <c r="J30" s="54">
        <f t="shared" si="8"/>
        <v>6.2850000000000001</v>
      </c>
      <c r="K30" s="53">
        <f t="shared" si="8"/>
        <v>5.6305454545454543</v>
      </c>
      <c r="L30" s="53">
        <f t="shared" si="8"/>
        <v>5.8194444444444446</v>
      </c>
      <c r="M30" s="54">
        <f t="shared" si="8"/>
        <v>8.405263157894737</v>
      </c>
      <c r="N30" s="53">
        <f t="shared" si="8"/>
        <v>8.1897435897435891</v>
      </c>
      <c r="O30" s="53">
        <f t="shared" si="8"/>
        <v>7.9850000000000003</v>
      </c>
    </row>
    <row r="31" spans="3:15" ht="21" customHeight="1" x14ac:dyDescent="0.2">
      <c r="C31" s="50" t="s">
        <v>33</v>
      </c>
      <c r="E31" s="38">
        <f>QUARTILE(E21:E25,1)</f>
        <v>27625000</v>
      </c>
      <c r="F31" s="4">
        <f>QUARTILE(F21:F25,1)</f>
        <v>31425000</v>
      </c>
      <c r="G31" s="54">
        <f t="shared" ref="G31:O31" si="9">QUARTILE(G21:G25,1)</f>
        <v>2.0950000000000002</v>
      </c>
      <c r="H31" s="53">
        <f t="shared" si="9"/>
        <v>1.9355</v>
      </c>
      <c r="I31" s="53">
        <f t="shared" si="9"/>
        <v>1.6298947368421053</v>
      </c>
      <c r="J31" s="54">
        <f t="shared" si="9"/>
        <v>6.4516666666666671</v>
      </c>
      <c r="K31" s="53">
        <f t="shared" si="9"/>
        <v>5.8072727272727276</v>
      </c>
      <c r="L31" s="53">
        <f t="shared" si="9"/>
        <v>5.8430188679245285</v>
      </c>
      <c r="M31" s="54">
        <f t="shared" si="9"/>
        <v>9.3842424242424247</v>
      </c>
      <c r="N31" s="53">
        <f t="shared" si="9"/>
        <v>8.8480000000000008</v>
      </c>
      <c r="O31" s="53">
        <f t="shared" si="9"/>
        <v>8.3697297297297304</v>
      </c>
    </row>
    <row r="32" spans="3:15" ht="21" customHeight="1" x14ac:dyDescent="0.2">
      <c r="C32" s="63" t="s">
        <v>34</v>
      </c>
      <c r="D32" s="32"/>
      <c r="E32" s="33">
        <f>MEDIAN(E21:E25)</f>
        <v>28140000</v>
      </c>
      <c r="F32" s="32">
        <f>MEDIAN(F21:F25)</f>
        <v>31940000</v>
      </c>
      <c r="G32" s="52">
        <f t="shared" ref="G32:O32" si="10">MEDIAN(G21:G25)</f>
        <v>2.1293333333333333</v>
      </c>
      <c r="H32" s="51">
        <f t="shared" si="10"/>
        <v>1.9640625</v>
      </c>
      <c r="I32" s="51">
        <f t="shared" si="10"/>
        <v>1.7458333333333333</v>
      </c>
      <c r="J32" s="52">
        <f t="shared" si="10"/>
        <v>6.6541666666666668</v>
      </c>
      <c r="K32" s="51">
        <f t="shared" si="10"/>
        <v>6.0432692307692308</v>
      </c>
      <c r="L32" s="51">
        <f t="shared" si="10"/>
        <v>6.0264150943396224</v>
      </c>
      <c r="M32" s="52">
        <f t="shared" si="10"/>
        <v>10.475</v>
      </c>
      <c r="N32" s="51">
        <f t="shared" si="10"/>
        <v>9.8203125</v>
      </c>
      <c r="O32" s="51">
        <f t="shared" si="10"/>
        <v>9.5227272727272734</v>
      </c>
    </row>
    <row r="33" spans="3:19" ht="21" customHeight="1" x14ac:dyDescent="0.2">
      <c r="C33" s="50" t="s">
        <v>35</v>
      </c>
      <c r="E33" s="38">
        <f>QUARTILE(E21:E25,3)</f>
        <v>40285000</v>
      </c>
      <c r="F33" s="4">
        <f>QUARTILE(F21:F25,3)</f>
        <v>44085000</v>
      </c>
      <c r="G33" s="54">
        <f t="shared" ref="G33:O33" si="11">QUARTILE(G21:G25,3)</f>
        <v>2.3821538461538463</v>
      </c>
      <c r="H33" s="53">
        <f t="shared" si="11"/>
        <v>1.9962500000000001</v>
      </c>
      <c r="I33" s="53">
        <f t="shared" si="11"/>
        <v>1.9240963855421687</v>
      </c>
      <c r="J33" s="54">
        <f t="shared" si="11"/>
        <v>7.2960000000000003</v>
      </c>
      <c r="K33" s="53">
        <f t="shared" si="11"/>
        <v>6.4376470588235293</v>
      </c>
      <c r="L33" s="53">
        <f t="shared" si="11"/>
        <v>6.08</v>
      </c>
      <c r="M33" s="54">
        <f t="shared" si="11"/>
        <v>13.68</v>
      </c>
      <c r="N33" s="53">
        <f t="shared" si="11"/>
        <v>12.16</v>
      </c>
      <c r="O33" s="53">
        <f t="shared" si="11"/>
        <v>10.944000000000001</v>
      </c>
    </row>
    <row r="34" spans="3:19" ht="21" customHeight="1" x14ac:dyDescent="0.2">
      <c r="C34" s="64" t="s">
        <v>36</v>
      </c>
      <c r="D34" s="43"/>
      <c r="E34" s="44">
        <f>MAX(E21:E25)</f>
        <v>50920000</v>
      </c>
      <c r="F34" s="43">
        <f>MAX(F21:F25)</f>
        <v>54720000</v>
      </c>
      <c r="G34" s="55">
        <f t="shared" ref="G34:O34" si="12">MAX(G21:G25)</f>
        <v>2.7360000000000002</v>
      </c>
      <c r="H34" s="56">
        <f t="shared" si="12"/>
        <v>2.2799999999999998</v>
      </c>
      <c r="I34" s="56">
        <f t="shared" si="12"/>
        <v>2.1046153846153848</v>
      </c>
      <c r="J34" s="55">
        <f t="shared" si="12"/>
        <v>11.02125</v>
      </c>
      <c r="K34" s="56">
        <f t="shared" si="12"/>
        <v>10.496428571428572</v>
      </c>
      <c r="L34" s="56">
        <f t="shared" si="12"/>
        <v>10.019318181818182</v>
      </c>
      <c r="M34" s="55">
        <f t="shared" si="12"/>
        <v>20.038636363636364</v>
      </c>
      <c r="N34" s="56">
        <f t="shared" si="12"/>
        <v>16.955769230769231</v>
      </c>
      <c r="O34" s="56">
        <f t="shared" si="12"/>
        <v>15.744642857142857</v>
      </c>
      <c r="P34" s="65"/>
      <c r="Q34" s="65"/>
    </row>
    <row r="35" spans="3:19" ht="21" customHeight="1" x14ac:dyDescent="0.2">
      <c r="C35" s="66"/>
      <c r="F35" s="59"/>
      <c r="H35" s="48"/>
      <c r="I35" s="49"/>
      <c r="J35" s="49"/>
      <c r="K35" s="49"/>
      <c r="M35" s="49"/>
      <c r="N35" s="49"/>
      <c r="P35" s="67"/>
      <c r="Q35" s="67"/>
    </row>
    <row r="36" spans="3:19" ht="21" customHeight="1" thickBot="1" x14ac:dyDescent="0.25">
      <c r="C36" s="68"/>
      <c r="F36" s="59"/>
      <c r="P36" s="69"/>
      <c r="Q36" s="69"/>
    </row>
    <row r="37" spans="3:19" ht="21" customHeight="1" thickBot="1" x14ac:dyDescent="0.25">
      <c r="C37" s="70" t="s">
        <v>37</v>
      </c>
      <c r="D37" s="71"/>
      <c r="E37" s="71"/>
      <c r="F37" s="72"/>
      <c r="G37" s="71"/>
      <c r="H37" s="72"/>
      <c r="I37" s="73"/>
      <c r="K37" s="70" t="s">
        <v>38</v>
      </c>
      <c r="L37" s="72"/>
      <c r="M37" s="72"/>
      <c r="N37" s="72"/>
      <c r="O37" s="72"/>
      <c r="P37" s="72"/>
      <c r="Q37" s="72"/>
      <c r="R37" s="72"/>
      <c r="S37" s="73"/>
    </row>
    <row r="38" spans="3:19" ht="21" customHeight="1" x14ac:dyDescent="0.2">
      <c r="C38" s="66"/>
      <c r="D38" s="61" t="s">
        <v>32</v>
      </c>
      <c r="E38" s="61" t="s">
        <v>33</v>
      </c>
      <c r="F38" s="61" t="s">
        <v>34</v>
      </c>
      <c r="G38" s="61" t="s">
        <v>35</v>
      </c>
      <c r="H38" s="61" t="s">
        <v>36</v>
      </c>
      <c r="I38" s="74" t="s">
        <v>39</v>
      </c>
      <c r="K38" s="75"/>
      <c r="L38" s="76"/>
      <c r="M38" s="76"/>
      <c r="N38" s="76"/>
      <c r="P38" s="77"/>
    </row>
    <row r="39" spans="3:19" ht="21" customHeight="1" x14ac:dyDescent="0.2">
      <c r="C39" s="78" t="str" cm="1">
        <f t="array" ref="C39:C47">TRANSPOSE(G29:O29)</f>
        <v>LTM Revenue</v>
      </c>
      <c r="D39" s="83" cm="1">
        <f t="array" ref="D39:H39">TRANSPOSE(G30:G34)</f>
        <v>2.0038636363636364</v>
      </c>
      <c r="E39" s="83">
        <v>2.0950000000000002</v>
      </c>
      <c r="F39" s="83">
        <v>2.1293333333333333</v>
      </c>
      <c r="G39" s="83">
        <v>2.3821538461538463</v>
      </c>
      <c r="H39" s="83">
        <v>2.7360000000000002</v>
      </c>
      <c r="I39" s="4" cm="1">
        <f t="array" ref="I39:I47">TRANSPOSE(G10:O10)</f>
        <v>14000000</v>
      </c>
      <c r="K39" s="85" t="s">
        <v>40</v>
      </c>
      <c r="L39" s="86"/>
      <c r="M39" s="86"/>
      <c r="N39" s="87" t="str" cm="1">
        <f t="array" ref="N39:S39">TRANSPOSE(C20:C25)</f>
        <v>Amazon</v>
      </c>
      <c r="O39" s="87" t="str">
        <v>Walmart</v>
      </c>
      <c r="P39" s="87" t="str">
        <v>Google</v>
      </c>
      <c r="Q39" s="87" t="str">
        <v>Target</v>
      </c>
      <c r="R39" s="87" t="str">
        <v>Microsoft</v>
      </c>
      <c r="S39" s="87" t="str">
        <v>Netflix</v>
      </c>
    </row>
    <row r="40" spans="3:19" ht="21" customHeight="1" x14ac:dyDescent="0.2">
      <c r="C40" s="50" t="str">
        <v>FY25 Revenue</v>
      </c>
      <c r="D40" s="53" cm="1">
        <f t="array" ref="D40:H40">TRANSPOSE(H30:H34)</f>
        <v>1.7634000000000001</v>
      </c>
      <c r="E40" s="88">
        <v>1.9355</v>
      </c>
      <c r="F40" s="53">
        <v>1.9640625</v>
      </c>
      <c r="G40" s="53">
        <v>1.9962500000000001</v>
      </c>
      <c r="H40" s="53">
        <v>2.2799999999999998</v>
      </c>
      <c r="I40" s="4">
        <v>15000000</v>
      </c>
      <c r="K40" s="89" t="s">
        <v>41</v>
      </c>
      <c r="L40" s="76"/>
      <c r="M40" s="76"/>
      <c r="N40" s="90">
        <f>D6</f>
        <v>53.35</v>
      </c>
      <c r="O40" s="91">
        <v>55.25</v>
      </c>
      <c r="P40" s="92">
        <v>63.65</v>
      </c>
      <c r="Q40" s="91">
        <v>23.45</v>
      </c>
      <c r="R40" s="91">
        <v>90.56</v>
      </c>
      <c r="S40" s="91">
        <v>80.569999999999993</v>
      </c>
    </row>
    <row r="41" spans="3:19" ht="21" customHeight="1" x14ac:dyDescent="0.2">
      <c r="C41" s="79" t="str">
        <v>FY26 Revenue</v>
      </c>
      <c r="D41" s="93" cm="1">
        <f t="array" ref="D41:H41">TRANSPOSE(I30:I34)</f>
        <v>1.5744642857142856</v>
      </c>
      <c r="E41" s="94">
        <v>1.6298947368421053</v>
      </c>
      <c r="F41" s="93">
        <v>1.7458333333333333</v>
      </c>
      <c r="G41" s="93">
        <v>1.9240963855421687</v>
      </c>
      <c r="H41" s="93">
        <v>2.1046153846153848</v>
      </c>
      <c r="I41" s="84">
        <v>16000000</v>
      </c>
      <c r="K41" s="89" t="s">
        <v>42</v>
      </c>
      <c r="L41" s="76"/>
      <c r="M41" s="76"/>
      <c r="N41" s="60">
        <v>500000</v>
      </c>
      <c r="O41" s="60">
        <v>500000</v>
      </c>
      <c r="P41" s="95">
        <v>800000</v>
      </c>
      <c r="Q41" s="60">
        <v>1200000</v>
      </c>
      <c r="R41" s="60">
        <v>300000</v>
      </c>
      <c r="S41" s="60">
        <v>500000</v>
      </c>
    </row>
    <row r="42" spans="3:19" ht="21" customHeight="1" x14ac:dyDescent="0.2">
      <c r="C42" s="50" t="str">
        <v>LTM EBITDA</v>
      </c>
      <c r="D42" s="88" cm="1">
        <f t="array" ref="D42:H42">TRANSPOSE(J30:J34)</f>
        <v>6.2850000000000001</v>
      </c>
      <c r="E42" s="53">
        <v>6.4516666666666671</v>
      </c>
      <c r="F42" s="53">
        <v>6.6541666666666668</v>
      </c>
      <c r="G42" s="53">
        <v>7.2960000000000003</v>
      </c>
      <c r="H42" s="53">
        <v>11.02125</v>
      </c>
      <c r="I42" s="4">
        <v>4400000</v>
      </c>
      <c r="K42" s="85" t="s">
        <v>17</v>
      </c>
      <c r="L42" s="86"/>
      <c r="M42" s="86"/>
      <c r="N42" s="96">
        <f>N41*N40</f>
        <v>26675000</v>
      </c>
      <c r="O42" s="96">
        <f t="shared" ref="O42:S42" si="13">O41*O40</f>
        <v>27625000</v>
      </c>
      <c r="P42" s="96">
        <f t="shared" si="13"/>
        <v>50920000</v>
      </c>
      <c r="Q42" s="96">
        <f t="shared" si="13"/>
        <v>28140000</v>
      </c>
      <c r="R42" s="96">
        <f t="shared" si="13"/>
        <v>27168000</v>
      </c>
      <c r="S42" s="96">
        <f t="shared" si="13"/>
        <v>40285000</v>
      </c>
    </row>
    <row r="43" spans="3:19" ht="21" customHeight="1" x14ac:dyDescent="0.2">
      <c r="C43" s="80" t="str">
        <v>FY25 EBITDA</v>
      </c>
      <c r="D43" s="53" cm="1">
        <f t="array" ref="D43:H43">TRANSPOSE(K30:K34)</f>
        <v>5.6305454545454543</v>
      </c>
      <c r="E43" s="53">
        <v>5.8072727272727276</v>
      </c>
      <c r="F43" s="53">
        <v>6.0432692307692308</v>
      </c>
      <c r="G43" s="53">
        <v>6.4376470588235293</v>
      </c>
      <c r="H43" s="53">
        <v>10.496428571428572</v>
      </c>
      <c r="I43" s="4">
        <v>4600000</v>
      </c>
      <c r="K43" s="50" t="s">
        <v>43</v>
      </c>
      <c r="N43" s="60">
        <v>5000000</v>
      </c>
      <c r="O43" s="60">
        <v>5000000</v>
      </c>
      <c r="P43" s="60">
        <v>5000000</v>
      </c>
      <c r="Q43" s="60">
        <v>5000000</v>
      </c>
      <c r="R43" s="60">
        <v>5000000</v>
      </c>
      <c r="S43" s="60">
        <v>5000000</v>
      </c>
    </row>
    <row r="44" spans="3:19" ht="21" customHeight="1" x14ac:dyDescent="0.2">
      <c r="C44" s="81" t="str">
        <v>FY26 EBITDA</v>
      </c>
      <c r="D44" s="93" cm="1">
        <f t="array" ref="D44:H44">TRANSPOSE(L30:L34)</f>
        <v>5.8194444444444446</v>
      </c>
      <c r="E44" s="93">
        <v>5.8430188679245285</v>
      </c>
      <c r="F44" s="93">
        <v>6.0264150943396224</v>
      </c>
      <c r="G44" s="93">
        <v>6.08</v>
      </c>
      <c r="H44" s="93">
        <v>10.019318181818182</v>
      </c>
      <c r="I44" s="84">
        <v>4800000</v>
      </c>
      <c r="K44" s="50" t="s">
        <v>44</v>
      </c>
      <c r="N44" s="60">
        <v>0</v>
      </c>
      <c r="O44" s="60">
        <v>0</v>
      </c>
      <c r="P44" s="60">
        <v>0</v>
      </c>
      <c r="Q44" s="60">
        <v>0</v>
      </c>
      <c r="R44" s="60">
        <v>0</v>
      </c>
      <c r="S44" s="60">
        <v>0</v>
      </c>
    </row>
    <row r="45" spans="3:19" ht="21" customHeight="1" x14ac:dyDescent="0.2">
      <c r="C45" s="80" t="str">
        <v>LTM EBIT</v>
      </c>
      <c r="D45" s="53" cm="1">
        <f t="array" ref="D45:H45">TRANSPOSE(M30:M34)</f>
        <v>8.405263157894737</v>
      </c>
      <c r="E45" s="53">
        <v>9.3842424242424247</v>
      </c>
      <c r="F45" s="53">
        <v>10.475</v>
      </c>
      <c r="G45" s="53">
        <v>13.68</v>
      </c>
      <c r="H45" s="53">
        <v>20.038636363636364</v>
      </c>
      <c r="I45" s="4">
        <v>3000000</v>
      </c>
      <c r="K45" s="50" t="s">
        <v>45</v>
      </c>
      <c r="N45" s="60">
        <v>0</v>
      </c>
      <c r="O45" s="60">
        <v>0</v>
      </c>
      <c r="P45" s="60">
        <v>0</v>
      </c>
      <c r="Q45" s="60">
        <v>0</v>
      </c>
      <c r="R45" s="60">
        <v>0</v>
      </c>
      <c r="S45" s="60">
        <v>0</v>
      </c>
    </row>
    <row r="46" spans="3:19" ht="21" customHeight="1" x14ac:dyDescent="0.2">
      <c r="C46" s="80" t="str">
        <v>FY25 EBIT</v>
      </c>
      <c r="D46" s="53" cm="1">
        <f t="array" ref="D46:H46">TRANSPOSE(N30:N34)</f>
        <v>8.1897435897435891</v>
      </c>
      <c r="E46" s="53">
        <v>8.8480000000000008</v>
      </c>
      <c r="F46" s="53">
        <v>9.8203125</v>
      </c>
      <c r="G46" s="53">
        <v>12.16</v>
      </c>
      <c r="H46" s="53">
        <v>16.955769230769231</v>
      </c>
      <c r="I46" s="4">
        <v>3200000</v>
      </c>
      <c r="K46" s="50" t="s">
        <v>46</v>
      </c>
      <c r="N46" s="60">
        <v>0</v>
      </c>
      <c r="O46" s="60">
        <v>0</v>
      </c>
      <c r="P46" s="60">
        <v>0</v>
      </c>
      <c r="Q46" s="60">
        <v>0</v>
      </c>
      <c r="R46" s="60">
        <v>0</v>
      </c>
      <c r="S46" s="60">
        <v>0</v>
      </c>
    </row>
    <row r="47" spans="3:19" ht="21" customHeight="1" x14ac:dyDescent="0.2">
      <c r="C47" s="82" t="str">
        <v>FY26 EBIT</v>
      </c>
      <c r="D47" s="56" cm="1">
        <f t="array" ref="D47:H47">TRANSPOSE(O30:O34)</f>
        <v>7.9850000000000003</v>
      </c>
      <c r="E47" s="56">
        <v>8.3697297297297304</v>
      </c>
      <c r="F47" s="56">
        <v>9.5227272727272734</v>
      </c>
      <c r="G47" s="56">
        <v>10.944000000000001</v>
      </c>
      <c r="H47" s="56">
        <v>15.744642857142857</v>
      </c>
      <c r="I47" s="43">
        <v>3300000</v>
      </c>
      <c r="K47" s="50" t="s">
        <v>47</v>
      </c>
      <c r="N47" s="60">
        <v>-1200000</v>
      </c>
      <c r="O47" s="60">
        <v>-1200000</v>
      </c>
      <c r="P47" s="60">
        <v>-1200000</v>
      </c>
      <c r="Q47" s="60">
        <v>-1200000</v>
      </c>
      <c r="R47" s="60">
        <v>-1200000</v>
      </c>
      <c r="S47" s="60">
        <v>-1200000</v>
      </c>
    </row>
    <row r="48" spans="3:19" ht="21" customHeight="1" x14ac:dyDescent="0.2">
      <c r="C48" s="97"/>
      <c r="D48" s="65"/>
      <c r="E48" s="65"/>
      <c r="F48" s="98"/>
      <c r="H48" s="50"/>
      <c r="J48" s="99"/>
      <c r="K48" s="50" t="s">
        <v>48</v>
      </c>
      <c r="N48" s="60">
        <v>0</v>
      </c>
      <c r="O48" s="60">
        <v>0</v>
      </c>
      <c r="P48" s="60">
        <v>0</v>
      </c>
      <c r="Q48" s="60">
        <v>0</v>
      </c>
      <c r="R48" s="60">
        <v>0</v>
      </c>
      <c r="S48" s="60">
        <v>0</v>
      </c>
    </row>
    <row r="49" spans="3:19" ht="21" customHeight="1" x14ac:dyDescent="0.2">
      <c r="C49" s="80"/>
      <c r="D49" s="65"/>
      <c r="E49" s="100"/>
      <c r="F49" s="101"/>
      <c r="H49" s="50"/>
      <c r="K49" s="50" t="s">
        <v>49</v>
      </c>
      <c r="N49" s="60">
        <v>0</v>
      </c>
      <c r="O49" s="60">
        <v>0</v>
      </c>
      <c r="P49" s="60">
        <v>0</v>
      </c>
      <c r="Q49" s="60">
        <v>0</v>
      </c>
      <c r="R49" s="60">
        <v>0</v>
      </c>
      <c r="S49" s="60">
        <v>0</v>
      </c>
    </row>
    <row r="50" spans="3:19" ht="21" customHeight="1" thickBot="1" x14ac:dyDescent="0.25">
      <c r="C50" s="102" t="s">
        <v>50</v>
      </c>
      <c r="D50" s="103"/>
      <c r="E50" s="103"/>
      <c r="F50" s="104"/>
      <c r="G50" s="103"/>
      <c r="H50" s="104"/>
      <c r="K50" s="50" t="s">
        <v>51</v>
      </c>
      <c r="N50" s="60">
        <v>0</v>
      </c>
      <c r="O50" s="60">
        <v>0</v>
      </c>
      <c r="P50" s="60">
        <v>0</v>
      </c>
      <c r="Q50" s="60">
        <v>0</v>
      </c>
      <c r="R50" s="60">
        <v>0</v>
      </c>
      <c r="S50" s="60">
        <v>0</v>
      </c>
    </row>
    <row r="51" spans="3:19" ht="21" customHeight="1" x14ac:dyDescent="0.2">
      <c r="C51" s="66"/>
      <c r="D51" s="61" t="s">
        <v>32</v>
      </c>
      <c r="E51" s="61" t="s">
        <v>33</v>
      </c>
      <c r="F51" s="61" t="s">
        <v>34</v>
      </c>
      <c r="G51" s="61" t="s">
        <v>35</v>
      </c>
      <c r="H51" s="61" t="s">
        <v>36</v>
      </c>
      <c r="K51" s="64" t="s">
        <v>52</v>
      </c>
      <c r="L51" s="43"/>
      <c r="M51" s="43"/>
      <c r="N51" s="105">
        <v>0</v>
      </c>
      <c r="O51" s="105">
        <v>0</v>
      </c>
      <c r="P51" s="105">
        <v>0</v>
      </c>
      <c r="Q51" s="105">
        <v>0</v>
      </c>
      <c r="R51" s="105">
        <v>0</v>
      </c>
      <c r="S51" s="105">
        <v>0</v>
      </c>
    </row>
    <row r="52" spans="3:19" ht="21" customHeight="1" x14ac:dyDescent="0.2">
      <c r="C52" s="78" t="str">
        <f t="shared" ref="C52:C60" si="14">C39</f>
        <v>LTM Revenue</v>
      </c>
      <c r="D52" s="106">
        <f>((D39*$I$39)-$N$52)/$N$41</f>
        <v>48.508181818181818</v>
      </c>
      <c r="E52" s="106">
        <f t="shared" ref="E52:H52" si="15">((E39*$I$39)-$N$52)/$N$41</f>
        <v>51.060000000000009</v>
      </c>
      <c r="F52" s="106">
        <f t="shared" si="15"/>
        <v>52.021333333333338</v>
      </c>
      <c r="G52" s="106">
        <f t="shared" si="15"/>
        <v>59.100307692307695</v>
      </c>
      <c r="H52" s="106">
        <f t="shared" si="15"/>
        <v>69.007999999999996</v>
      </c>
      <c r="K52" s="107" t="s">
        <v>53</v>
      </c>
      <c r="L52" s="108"/>
      <c r="M52" s="108"/>
      <c r="N52" s="109">
        <f>SUM(N43:N51)</f>
        <v>3800000</v>
      </c>
      <c r="O52" s="109">
        <f t="shared" ref="O52:S52" si="16">SUM(O43:O51)</f>
        <v>3800000</v>
      </c>
      <c r="P52" s="109">
        <f t="shared" si="16"/>
        <v>3800000</v>
      </c>
      <c r="Q52" s="109">
        <f t="shared" si="16"/>
        <v>3800000</v>
      </c>
      <c r="R52" s="109">
        <f t="shared" si="16"/>
        <v>3800000</v>
      </c>
      <c r="S52" s="109">
        <f t="shared" si="16"/>
        <v>3800000</v>
      </c>
    </row>
    <row r="53" spans="3:19" ht="21" customHeight="1" x14ac:dyDescent="0.2">
      <c r="C53" s="50" t="str">
        <f t="shared" si="14"/>
        <v>FY25 Revenue</v>
      </c>
      <c r="D53" s="4">
        <f>((D40*$I$40)-$N$52)/$N$41</f>
        <v>45.302</v>
      </c>
      <c r="E53" s="4">
        <f t="shared" ref="E53:H53" si="17">((E40*$I$40)-$N$52)/$N$41</f>
        <v>50.465000000000003</v>
      </c>
      <c r="F53" s="4">
        <f t="shared" si="17"/>
        <v>51.321874999999999</v>
      </c>
      <c r="G53" s="4">
        <f t="shared" si="17"/>
        <v>52.287500000000001</v>
      </c>
      <c r="H53" s="4">
        <f t="shared" si="17"/>
        <v>60.8</v>
      </c>
      <c r="K53" s="110" t="s">
        <v>18</v>
      </c>
      <c r="L53" s="32"/>
      <c r="M53" s="32"/>
      <c r="N53" s="111">
        <f>N42+N52</f>
        <v>30475000</v>
      </c>
      <c r="O53" s="111">
        <f t="shared" ref="O53:S53" si="18">O42+O52</f>
        <v>31425000</v>
      </c>
      <c r="P53" s="111">
        <f t="shared" si="18"/>
        <v>54720000</v>
      </c>
      <c r="Q53" s="111">
        <f t="shared" si="18"/>
        <v>31940000</v>
      </c>
      <c r="R53" s="111">
        <f t="shared" si="18"/>
        <v>30968000</v>
      </c>
      <c r="S53" s="111">
        <f t="shared" si="18"/>
        <v>44085000</v>
      </c>
    </row>
    <row r="54" spans="3:19" ht="21" customHeight="1" x14ac:dyDescent="0.2">
      <c r="C54" s="79" t="str">
        <f t="shared" si="14"/>
        <v>FY26 Revenue</v>
      </c>
      <c r="D54" s="84">
        <f>((D41*$I$41)-$N$52)/$N$41</f>
        <v>42.782857142857139</v>
      </c>
      <c r="E54" s="84">
        <f t="shared" ref="E54:H54" si="19">((E41*$I$41)-$N$52)/$N$41</f>
        <v>44.556631578947375</v>
      </c>
      <c r="F54" s="84">
        <f t="shared" si="19"/>
        <v>48.266666666666666</v>
      </c>
      <c r="G54" s="84">
        <f t="shared" si="19"/>
        <v>53.971084337349403</v>
      </c>
      <c r="H54" s="84">
        <f t="shared" si="19"/>
        <v>59.747692307692319</v>
      </c>
    </row>
    <row r="55" spans="3:19" ht="21" customHeight="1" x14ac:dyDescent="0.2">
      <c r="C55" s="112" t="str">
        <f t="shared" si="14"/>
        <v>LTM EBITDA</v>
      </c>
      <c r="D55" s="4">
        <f>((D42*$I$42)-$N$52)/$N$41</f>
        <v>47.707999999999998</v>
      </c>
      <c r="E55" s="4">
        <f t="shared" ref="E55:H55" si="20">((E42*$I$42)-$N$52)/$N$41</f>
        <v>49.174666666666674</v>
      </c>
      <c r="F55" s="4">
        <f t="shared" si="20"/>
        <v>50.956666666666663</v>
      </c>
      <c r="G55" s="4">
        <f t="shared" si="20"/>
        <v>56.604799999999997</v>
      </c>
      <c r="H55" s="4">
        <f t="shared" si="20"/>
        <v>89.387</v>
      </c>
    </row>
    <row r="56" spans="3:19" ht="21" customHeight="1" x14ac:dyDescent="0.2">
      <c r="C56" s="80" t="str">
        <f t="shared" si="14"/>
        <v>FY25 EBITDA</v>
      </c>
      <c r="D56" s="4">
        <f>((D43*$I$43)-$N$52)/$N$41</f>
        <v>44.201018181818178</v>
      </c>
      <c r="E56" s="4">
        <f t="shared" ref="E56:H56" si="21">((E43*$I$43)-$N$52)/$N$41</f>
        <v>45.826909090909091</v>
      </c>
      <c r="F56" s="4">
        <f t="shared" si="21"/>
        <v>47.998076923076923</v>
      </c>
      <c r="G56" s="4">
        <f t="shared" si="21"/>
        <v>51.626352941176464</v>
      </c>
      <c r="H56" s="4">
        <f t="shared" si="21"/>
        <v>88.967142857142861</v>
      </c>
    </row>
    <row r="57" spans="3:19" ht="21" customHeight="1" x14ac:dyDescent="0.2">
      <c r="C57" s="113" t="str">
        <f t="shared" si="14"/>
        <v>FY26 EBITDA</v>
      </c>
      <c r="D57" s="84">
        <f>((D44*$I$44)-$N$52)/$N$41</f>
        <v>48.266666666666673</v>
      </c>
      <c r="E57" s="84">
        <f t="shared" ref="E57:H57" si="22">((E44*$I$44)-$N$52)/$N$41</f>
        <v>48.492981132075471</v>
      </c>
      <c r="F57" s="84">
        <f t="shared" si="22"/>
        <v>50.253584905660375</v>
      </c>
      <c r="G57" s="84">
        <f t="shared" si="22"/>
        <v>50.768000000000001</v>
      </c>
      <c r="H57" s="84">
        <f t="shared" si="22"/>
        <v>88.585454545454553</v>
      </c>
    </row>
    <row r="58" spans="3:19" ht="21" customHeight="1" x14ac:dyDescent="0.2">
      <c r="C58" s="50" t="str">
        <f t="shared" si="14"/>
        <v>LTM EBIT</v>
      </c>
      <c r="D58" s="4">
        <f>((D45*$I$45)-$N$52)/$N$41</f>
        <v>42.831578947368421</v>
      </c>
      <c r="E58" s="4">
        <f t="shared" ref="E58:H58" si="23">((E45*$I$45)-$N$52)/$N$41</f>
        <v>48.705454545454543</v>
      </c>
      <c r="F58" s="4">
        <f t="shared" si="23"/>
        <v>55.25</v>
      </c>
      <c r="G58" s="4">
        <f t="shared" si="23"/>
        <v>74.48</v>
      </c>
      <c r="H58" s="4">
        <f t="shared" si="23"/>
        <v>112.63181818181819</v>
      </c>
    </row>
    <row r="59" spans="3:19" ht="21" customHeight="1" x14ac:dyDescent="0.2">
      <c r="C59" s="114" t="str">
        <f t="shared" si="14"/>
        <v>FY25 EBIT</v>
      </c>
      <c r="D59" s="4">
        <f>((D46*$I$46)-$N$52)/$N$41</f>
        <v>44.814358974358967</v>
      </c>
      <c r="E59" s="4">
        <f t="shared" ref="E59:H59" si="24">((E46*$I$46)-$N$52)/$N$41</f>
        <v>49.027200000000008</v>
      </c>
      <c r="F59" s="4">
        <f t="shared" si="24"/>
        <v>55.25</v>
      </c>
      <c r="G59" s="4">
        <f t="shared" si="24"/>
        <v>70.224000000000004</v>
      </c>
      <c r="H59" s="4">
        <f t="shared" si="24"/>
        <v>100.91692307692308</v>
      </c>
    </row>
    <row r="60" spans="3:19" ht="21" customHeight="1" x14ac:dyDescent="0.2">
      <c r="C60" s="115" t="str">
        <f t="shared" si="14"/>
        <v>FY26 EBIT</v>
      </c>
      <c r="D60" s="84">
        <f>((D47*$I$47)-$N$52)/$N$41</f>
        <v>45.100999999999999</v>
      </c>
      <c r="E60" s="84">
        <f t="shared" ref="E60:H60" si="25">((E47*$I$47)-$N$52)/$N$41</f>
        <v>47.640216216216224</v>
      </c>
      <c r="F60" s="84">
        <f t="shared" si="25"/>
        <v>55.250000000000007</v>
      </c>
      <c r="G60" s="84">
        <f t="shared" si="25"/>
        <v>64.630399999999995</v>
      </c>
      <c r="H60" s="84">
        <f t="shared" si="25"/>
        <v>96.314642857142857</v>
      </c>
    </row>
    <row r="63" spans="3:19" s="119" customFormat="1" x14ac:dyDescent="0.2"/>
    <row r="64" spans="3:19" ht="21" customHeight="1" x14ac:dyDescent="0.2">
      <c r="C64" s="66"/>
      <c r="D64" s="76"/>
      <c r="E64" s="76"/>
      <c r="F64" s="76"/>
    </row>
    <row r="65" spans="3:6" ht="21" customHeight="1" x14ac:dyDescent="0.2">
      <c r="C65" s="75"/>
      <c r="D65" s="76"/>
      <c r="E65" s="76"/>
      <c r="F65" s="76"/>
    </row>
    <row r="66" spans="3:6" ht="21" customHeight="1" x14ac:dyDescent="0.2">
      <c r="C66" s="120" t="s">
        <v>57</v>
      </c>
      <c r="D66" s="76"/>
      <c r="E66" s="76"/>
      <c r="F66" s="40"/>
    </row>
    <row r="67" spans="3:6" ht="21" customHeight="1" x14ac:dyDescent="0.2">
      <c r="C67" s="89"/>
      <c r="D67" s="76"/>
      <c r="E67" s="76"/>
      <c r="F67" s="40"/>
    </row>
    <row r="68" spans="3:6" ht="21" customHeight="1" x14ac:dyDescent="0.2">
      <c r="C68" s="89"/>
      <c r="D68" s="76"/>
      <c r="E68" s="76"/>
      <c r="F68" s="40"/>
    </row>
    <row r="69" spans="3:6" ht="21" customHeight="1" x14ac:dyDescent="0.2">
      <c r="C69" s="48"/>
      <c r="D69" s="76"/>
      <c r="E69" s="76"/>
      <c r="F69" s="60"/>
    </row>
    <row r="70" spans="3:6" ht="21" customHeight="1" x14ac:dyDescent="0.2">
      <c r="C70" s="50"/>
      <c r="F70" s="60"/>
    </row>
    <row r="71" spans="3:6" ht="21" customHeight="1" x14ac:dyDescent="0.2">
      <c r="C71" s="50"/>
      <c r="F71" s="60"/>
    </row>
    <row r="72" spans="3:6" ht="21" customHeight="1" x14ac:dyDescent="0.2">
      <c r="C72" s="50"/>
      <c r="F72" s="60"/>
    </row>
    <row r="73" spans="3:6" ht="21" customHeight="1" x14ac:dyDescent="0.2">
      <c r="C73" s="50"/>
      <c r="F73" s="60"/>
    </row>
    <row r="74" spans="3:6" ht="21" customHeight="1" x14ac:dyDescent="0.2">
      <c r="C74" s="50"/>
      <c r="F74" s="60"/>
    </row>
    <row r="75" spans="3:6" ht="21" customHeight="1" x14ac:dyDescent="0.2">
      <c r="C75" s="50"/>
      <c r="F75" s="60"/>
    </row>
    <row r="76" spans="3:6" ht="21" customHeight="1" x14ac:dyDescent="0.2">
      <c r="C76" s="50"/>
      <c r="F76" s="60"/>
    </row>
    <row r="77" spans="3:6" ht="21" customHeight="1" x14ac:dyDescent="0.2">
      <c r="C77" s="50"/>
      <c r="F77" s="60"/>
    </row>
    <row r="78" spans="3:6" ht="21" customHeight="1" x14ac:dyDescent="0.2">
      <c r="C78" s="50"/>
      <c r="F78" s="60"/>
    </row>
    <row r="79" spans="3:6" ht="21" customHeight="1" x14ac:dyDescent="0.2">
      <c r="C79" s="50"/>
      <c r="F79" s="58"/>
    </row>
    <row r="80" spans="3:6" ht="21" customHeight="1" x14ac:dyDescent="0.2">
      <c r="C80" s="48"/>
      <c r="F80" s="58"/>
    </row>
    <row r="85" spans="12:12" x14ac:dyDescent="0.2">
      <c r="L85" s="1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Seoha Kim</dc:creator>
  <cp:lastModifiedBy>Seoha Kim</cp:lastModifiedBy>
  <dcterms:created xsi:type="dcterms:W3CDTF">2024-12-27T07:15:17Z</dcterms:created>
  <dcterms:modified xsi:type="dcterms:W3CDTF">2024-12-27T09:11:47Z</dcterms:modified>
</cp:coreProperties>
</file>