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Checador\Checador10\Checador\Checador\bin\Release\archivos\formatos\"/>
    </mc:Choice>
  </mc:AlternateContent>
  <bookViews>
    <workbookView xWindow="0" yWindow="0" windowWidth="20490" windowHeight="7905" tabRatio="728" activeTab="7"/>
  </bookViews>
  <sheets>
    <sheet name="enero" sheetId="27" r:id="rId1"/>
    <sheet name="febrero" sheetId="39" r:id="rId2"/>
    <sheet name="marzo" sheetId="40" r:id="rId3"/>
    <sheet name="abril" sheetId="41" r:id="rId4"/>
    <sheet name="mayo" sheetId="42" r:id="rId5"/>
    <sheet name="junio" sheetId="43" r:id="rId6"/>
    <sheet name="julio" sheetId="44" r:id="rId7"/>
    <sheet name="agosto" sheetId="45" r:id="rId8"/>
    <sheet name="septiembre" sheetId="46" r:id="rId9"/>
    <sheet name="octubre" sheetId="47" r:id="rId10"/>
    <sheet name="noviembre" sheetId="48" r:id="rId11"/>
    <sheet name="diciembre" sheetId="49" r:id="rId12"/>
    <sheet name="graficos Ene-Mar" sheetId="37" r:id="rId13"/>
    <sheet name="graficos Abr-Jun" sheetId="38" r:id="rId14"/>
    <sheet name="graficos Jul-Sep" sheetId="24" r:id="rId15"/>
    <sheet name="graficos Oct-Dic" sheetId="36" r:id="rId16"/>
    <sheet name="Hoja2" sheetId="7" state="hidden" r:id="rId17"/>
  </sheets>
  <definedNames>
    <definedName name="_xlcn.WorksheetConnection_RFECGWDGW2017.xlsxTabla1356781" hidden="1">Tabla135678</definedName>
    <definedName name="_xlcn.WorksheetConnection_RFECGWDGW2017.xlsxTabla13567861" hidden="1">Tabla1356786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356786-a8411a0b-3516-4890-af6c-4beabffa55e0" name="Tabla1356786" connection="WorksheetConnection_RFECGW-DGW-2017.xlsx!Tabla1356786"/>
          <x15:modelTable id="Tabla135678-e1bc887c-d41f-4f65-8c89-15f57f0a47f8" name="Tabla135678" connection="WorksheetConnection_RFECGW-DGW-2017.xlsx!Tabla135678"/>
        </x15:modelTables>
      </x15:dataModel>
    </ext>
  </extLst>
</workbook>
</file>

<file path=xl/calcChain.xml><?xml version="1.0" encoding="utf-8"?>
<calcChain xmlns="http://schemas.openxmlformats.org/spreadsheetml/2006/main">
  <c r="AI73" i="49" l="1"/>
  <c r="AI74" i="49"/>
  <c r="AI75" i="49"/>
  <c r="AI76" i="49"/>
  <c r="AI77" i="49"/>
  <c r="AI78" i="49"/>
  <c r="AI79" i="49"/>
  <c r="AI80" i="49"/>
  <c r="AI81" i="49"/>
  <c r="AI82" i="49"/>
  <c r="AI83" i="49"/>
  <c r="AI84" i="49"/>
  <c r="AI85" i="49"/>
  <c r="AI86" i="49"/>
  <c r="AI87" i="49"/>
  <c r="AI88" i="49"/>
  <c r="AI89" i="49"/>
  <c r="AI90" i="49"/>
  <c r="AI91" i="49"/>
  <c r="AI92" i="49"/>
  <c r="AI93" i="49"/>
  <c r="AI94" i="49"/>
  <c r="AI95" i="49"/>
  <c r="AI96" i="49"/>
  <c r="AI97" i="49"/>
  <c r="AI98" i="49"/>
  <c r="AI99" i="49"/>
  <c r="AI100" i="49"/>
  <c r="AI101" i="49"/>
  <c r="AI102" i="49"/>
  <c r="AI103" i="49"/>
  <c r="AI104" i="49"/>
  <c r="AI105" i="49"/>
  <c r="AI106" i="49"/>
  <c r="AI107" i="49"/>
  <c r="AI108" i="49"/>
  <c r="AI109" i="49"/>
  <c r="AI110" i="49"/>
  <c r="AI111" i="49"/>
  <c r="AI112" i="49"/>
  <c r="AI113" i="49"/>
  <c r="AI114" i="49"/>
  <c r="AI115" i="49"/>
  <c r="AI116" i="49"/>
  <c r="AI117" i="49"/>
  <c r="AI118" i="49"/>
  <c r="AI119" i="49"/>
  <c r="AI120" i="49"/>
  <c r="AI121" i="49"/>
  <c r="AI122" i="49"/>
  <c r="AI123" i="49"/>
  <c r="AI124" i="49"/>
  <c r="AI125" i="49"/>
  <c r="AI126" i="49"/>
  <c r="AI127" i="49"/>
  <c r="AI128" i="49"/>
  <c r="AI129" i="49"/>
  <c r="AI130" i="49"/>
  <c r="AI131" i="49"/>
  <c r="AI132" i="49"/>
  <c r="AI133" i="49"/>
  <c r="AI134" i="49"/>
  <c r="AI135" i="49"/>
  <c r="AI136" i="49"/>
  <c r="AI137" i="49"/>
  <c r="AI138" i="49"/>
  <c r="AI139" i="49"/>
  <c r="AI140" i="49"/>
  <c r="AI141" i="49"/>
  <c r="AI142" i="49"/>
  <c r="AI143" i="49"/>
  <c r="AI144" i="49"/>
  <c r="AI145" i="49"/>
  <c r="AI146" i="49"/>
  <c r="AI147" i="49"/>
  <c r="AI148" i="49"/>
  <c r="AI149" i="49"/>
  <c r="AI150" i="49"/>
  <c r="AI151" i="49"/>
  <c r="AI152" i="49"/>
  <c r="AI153" i="49"/>
  <c r="AI154" i="49"/>
  <c r="AI155" i="49"/>
  <c r="AI156" i="49"/>
  <c r="AI157" i="49"/>
  <c r="AI158" i="49"/>
  <c r="AI159" i="49"/>
  <c r="AI160" i="49"/>
  <c r="AI161" i="49"/>
  <c r="AI162" i="49"/>
  <c r="AI163" i="49"/>
  <c r="AI164" i="49"/>
  <c r="AI165" i="49"/>
  <c r="AI166" i="49"/>
  <c r="AI167" i="49"/>
  <c r="AI168" i="49"/>
  <c r="AI169" i="49"/>
  <c r="AI170" i="49"/>
  <c r="AI171" i="49"/>
  <c r="AI172" i="49"/>
  <c r="AI173" i="49"/>
  <c r="AI174" i="49"/>
  <c r="AI175" i="49"/>
  <c r="AI176" i="49"/>
  <c r="AI177" i="49"/>
  <c r="AI178" i="49"/>
  <c r="AI179" i="49"/>
  <c r="AI180" i="49"/>
  <c r="AI181" i="49"/>
  <c r="AI182" i="49"/>
  <c r="AI183" i="49"/>
  <c r="AI184" i="49"/>
  <c r="AI185" i="49"/>
  <c r="AI186" i="49"/>
  <c r="AI187" i="49"/>
  <c r="AI188" i="49"/>
  <c r="AI189" i="49"/>
  <c r="AI190" i="49"/>
  <c r="AI191" i="49"/>
  <c r="AI192" i="49"/>
  <c r="AI193" i="49"/>
  <c r="AI194" i="49"/>
  <c r="AI195" i="49"/>
  <c r="AI196" i="49"/>
  <c r="AI197" i="49"/>
  <c r="AI198" i="49"/>
  <c r="AI199" i="49"/>
  <c r="AI200" i="49"/>
  <c r="AI73" i="48"/>
  <c r="AI74" i="48"/>
  <c r="AI75" i="48"/>
  <c r="AI76" i="48"/>
  <c r="AI77" i="48"/>
  <c r="AI78" i="48"/>
  <c r="AI79" i="48"/>
  <c r="AI80" i="48"/>
  <c r="AI81" i="48"/>
  <c r="AI82" i="48"/>
  <c r="AI83" i="48"/>
  <c r="AI84" i="48"/>
  <c r="AI85" i="48"/>
  <c r="AI86" i="48"/>
  <c r="AI87" i="48"/>
  <c r="AI88" i="48"/>
  <c r="AI89" i="48"/>
  <c r="AI90" i="48"/>
  <c r="AI91" i="48"/>
  <c r="AI92" i="48"/>
  <c r="AI93" i="48"/>
  <c r="AI94" i="48"/>
  <c r="AI95" i="48"/>
  <c r="AI96" i="48"/>
  <c r="AI97" i="48"/>
  <c r="AI98" i="48"/>
  <c r="AI99" i="48"/>
  <c r="AI100" i="48"/>
  <c r="AI101" i="48"/>
  <c r="AI102" i="48"/>
  <c r="AI103" i="48"/>
  <c r="AI104" i="48"/>
  <c r="AI105" i="48"/>
  <c r="AI106" i="48"/>
  <c r="AI107" i="48"/>
  <c r="AI108" i="48"/>
  <c r="AI109" i="48"/>
  <c r="AI110" i="48"/>
  <c r="AI111" i="48"/>
  <c r="AI112" i="48"/>
  <c r="AI113" i="48"/>
  <c r="AI114" i="48"/>
  <c r="AI115" i="48"/>
  <c r="AI116" i="48"/>
  <c r="AI117" i="48"/>
  <c r="AI118" i="48"/>
  <c r="AI119" i="48"/>
  <c r="AI120" i="48"/>
  <c r="AI121" i="48"/>
  <c r="AI122" i="48"/>
  <c r="AI123" i="48"/>
  <c r="AI124" i="48"/>
  <c r="AI125" i="48"/>
  <c r="AI126" i="48"/>
  <c r="AI127" i="48"/>
  <c r="AI128" i="48"/>
  <c r="AI129" i="48"/>
  <c r="AI130" i="48"/>
  <c r="AI131" i="48"/>
  <c r="AI132" i="48"/>
  <c r="AI133" i="48"/>
  <c r="AI134" i="48"/>
  <c r="AI135" i="48"/>
  <c r="AI136" i="48"/>
  <c r="AI137" i="48"/>
  <c r="AI138" i="48"/>
  <c r="AI139" i="48"/>
  <c r="AI140" i="48"/>
  <c r="AI141" i="48"/>
  <c r="AI142" i="48"/>
  <c r="AI143" i="48"/>
  <c r="AI144" i="48"/>
  <c r="AI145" i="48"/>
  <c r="AI146" i="48"/>
  <c r="AI147" i="48"/>
  <c r="AI148" i="48"/>
  <c r="AI149" i="48"/>
  <c r="AI150" i="48"/>
  <c r="AI151" i="48"/>
  <c r="AI152" i="48"/>
  <c r="AI153" i="48"/>
  <c r="AI154" i="48"/>
  <c r="AI155" i="48"/>
  <c r="AI156" i="48"/>
  <c r="AI157" i="48"/>
  <c r="AI158" i="48"/>
  <c r="AI159" i="48"/>
  <c r="AI160" i="48"/>
  <c r="AI161" i="48"/>
  <c r="AI162" i="48"/>
  <c r="AI163" i="48"/>
  <c r="AI164" i="48"/>
  <c r="AI165" i="48"/>
  <c r="AI166" i="48"/>
  <c r="AI167" i="48"/>
  <c r="AI168" i="48"/>
  <c r="AI169" i="48"/>
  <c r="AI170" i="48"/>
  <c r="AI171" i="48"/>
  <c r="AI172" i="48"/>
  <c r="AI173" i="48"/>
  <c r="AI174" i="48"/>
  <c r="AI175" i="48"/>
  <c r="AI176" i="48"/>
  <c r="AI177" i="48"/>
  <c r="AI178" i="48"/>
  <c r="AI179" i="48"/>
  <c r="AI180" i="48"/>
  <c r="AI181" i="48"/>
  <c r="AI182" i="48"/>
  <c r="AI183" i="48"/>
  <c r="AI184" i="48"/>
  <c r="AI185" i="48"/>
  <c r="AI186" i="48"/>
  <c r="AI187" i="48"/>
  <c r="AI188" i="48"/>
  <c r="AI189" i="48"/>
  <c r="AI190" i="48"/>
  <c r="AI191" i="48"/>
  <c r="AI192" i="48"/>
  <c r="AI193" i="48"/>
  <c r="AI194" i="48"/>
  <c r="AI195" i="48"/>
  <c r="AI196" i="48"/>
  <c r="AI197" i="48"/>
  <c r="AI198" i="48"/>
  <c r="AI199" i="48"/>
  <c r="AI200" i="48"/>
  <c r="AI73" i="47"/>
  <c r="AI74" i="47"/>
  <c r="AI75" i="47"/>
  <c r="AI76" i="47"/>
  <c r="AI77" i="47"/>
  <c r="AI78" i="47"/>
  <c r="AI79" i="47"/>
  <c r="AI80" i="47"/>
  <c r="AI81" i="47"/>
  <c r="AI82" i="47"/>
  <c r="AI83" i="47"/>
  <c r="AI84" i="47"/>
  <c r="AI85" i="47"/>
  <c r="AI86" i="47"/>
  <c r="AI87" i="47"/>
  <c r="AI88" i="47"/>
  <c r="AI89" i="47"/>
  <c r="AI90" i="47"/>
  <c r="AI91" i="47"/>
  <c r="AI92" i="47"/>
  <c r="AI93" i="47"/>
  <c r="AI94" i="47"/>
  <c r="AI95" i="47"/>
  <c r="AI96" i="47"/>
  <c r="AI97" i="47"/>
  <c r="AI98" i="47"/>
  <c r="AI99" i="47"/>
  <c r="AI100" i="47"/>
  <c r="AI101" i="47"/>
  <c r="AI102" i="47"/>
  <c r="AI103" i="47"/>
  <c r="AI104" i="47"/>
  <c r="AI105" i="47"/>
  <c r="AI106" i="47"/>
  <c r="AI107" i="47"/>
  <c r="AI108" i="47"/>
  <c r="AI109" i="47"/>
  <c r="AI110" i="47"/>
  <c r="AI111" i="47"/>
  <c r="AI112" i="47"/>
  <c r="AI113" i="47"/>
  <c r="AI114" i="47"/>
  <c r="AI115" i="47"/>
  <c r="AI116" i="47"/>
  <c r="AI117" i="47"/>
  <c r="AI118" i="47"/>
  <c r="AI119" i="47"/>
  <c r="AI120" i="47"/>
  <c r="AI121" i="47"/>
  <c r="AI122" i="47"/>
  <c r="AI123" i="47"/>
  <c r="AI124" i="47"/>
  <c r="AI125" i="47"/>
  <c r="AI126" i="47"/>
  <c r="AI127" i="47"/>
  <c r="AI128" i="47"/>
  <c r="AI129" i="47"/>
  <c r="AI130" i="47"/>
  <c r="AI131" i="47"/>
  <c r="AI132" i="47"/>
  <c r="AI133" i="47"/>
  <c r="AI134" i="47"/>
  <c r="AI135" i="47"/>
  <c r="AI136" i="47"/>
  <c r="AI137" i="47"/>
  <c r="AI138" i="47"/>
  <c r="AI139" i="47"/>
  <c r="AI140" i="47"/>
  <c r="AI141" i="47"/>
  <c r="AI142" i="47"/>
  <c r="AI143" i="47"/>
  <c r="AI144" i="47"/>
  <c r="AI145" i="47"/>
  <c r="AI146" i="47"/>
  <c r="AI147" i="47"/>
  <c r="AI148" i="47"/>
  <c r="AI149" i="47"/>
  <c r="AI150" i="47"/>
  <c r="AI151" i="47"/>
  <c r="AI152" i="47"/>
  <c r="AI153" i="47"/>
  <c r="AI154" i="47"/>
  <c r="AI155" i="47"/>
  <c r="AI156" i="47"/>
  <c r="AI157" i="47"/>
  <c r="AI158" i="47"/>
  <c r="AI159" i="47"/>
  <c r="AI160" i="47"/>
  <c r="AI161" i="47"/>
  <c r="AI162" i="47"/>
  <c r="AI163" i="47"/>
  <c r="AI164" i="47"/>
  <c r="AI165" i="47"/>
  <c r="AI166" i="47"/>
  <c r="AI167" i="47"/>
  <c r="AI168" i="47"/>
  <c r="AI169" i="47"/>
  <c r="AI170" i="47"/>
  <c r="AI171" i="47"/>
  <c r="AI172" i="47"/>
  <c r="AI173" i="47"/>
  <c r="AI174" i="47"/>
  <c r="AI175" i="47"/>
  <c r="AI176" i="47"/>
  <c r="AI177" i="47"/>
  <c r="AI178" i="47"/>
  <c r="AI179" i="47"/>
  <c r="AI180" i="47"/>
  <c r="AI181" i="47"/>
  <c r="AI182" i="47"/>
  <c r="AI183" i="47"/>
  <c r="AI184" i="47"/>
  <c r="AI185" i="47"/>
  <c r="AI186" i="47"/>
  <c r="AI187" i="47"/>
  <c r="AI188" i="47"/>
  <c r="AI189" i="47"/>
  <c r="AI190" i="47"/>
  <c r="AI191" i="47"/>
  <c r="AI192" i="47"/>
  <c r="AI193" i="47"/>
  <c r="AI194" i="47"/>
  <c r="AI195" i="47"/>
  <c r="AI196" i="47"/>
  <c r="AI197" i="47"/>
  <c r="AI198" i="47"/>
  <c r="AI199" i="47"/>
  <c r="AI200" i="47"/>
  <c r="AI200" i="46"/>
  <c r="AI200" i="45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114" i="46"/>
  <c r="AI115" i="46"/>
  <c r="AI116" i="46"/>
  <c r="AI117" i="46"/>
  <c r="AI118" i="46"/>
  <c r="AI119" i="46"/>
  <c r="AI120" i="46"/>
  <c r="AI121" i="46"/>
  <c r="AI122" i="46"/>
  <c r="AI123" i="46"/>
  <c r="AI124" i="46"/>
  <c r="AI125" i="46"/>
  <c r="AI126" i="46"/>
  <c r="AI127" i="46"/>
  <c r="AI128" i="46"/>
  <c r="AI129" i="46"/>
  <c r="AI130" i="46"/>
  <c r="AI131" i="46"/>
  <c r="AI132" i="46"/>
  <c r="AI133" i="46"/>
  <c r="AI134" i="46"/>
  <c r="AI135" i="46"/>
  <c r="AI136" i="46"/>
  <c r="AI137" i="46"/>
  <c r="AI138" i="46"/>
  <c r="AI139" i="46"/>
  <c r="AI140" i="46"/>
  <c r="AI141" i="46"/>
  <c r="AI142" i="46"/>
  <c r="AI143" i="46"/>
  <c r="AI144" i="46"/>
  <c r="AI145" i="46"/>
  <c r="AI146" i="46"/>
  <c r="AI147" i="46"/>
  <c r="AI148" i="46"/>
  <c r="AI149" i="46"/>
  <c r="AI150" i="46"/>
  <c r="AI151" i="46"/>
  <c r="AI152" i="46"/>
  <c r="AI153" i="46"/>
  <c r="AI154" i="46"/>
  <c r="AI155" i="46"/>
  <c r="AI156" i="46"/>
  <c r="AI157" i="46"/>
  <c r="AI158" i="46"/>
  <c r="AI159" i="46"/>
  <c r="AI160" i="46"/>
  <c r="AI161" i="46"/>
  <c r="AI162" i="46"/>
  <c r="AI163" i="46"/>
  <c r="AI164" i="46"/>
  <c r="AI165" i="46"/>
  <c r="AI166" i="46"/>
  <c r="AI167" i="46"/>
  <c r="AI168" i="46"/>
  <c r="AI169" i="46"/>
  <c r="AI170" i="46"/>
  <c r="AI171" i="46"/>
  <c r="AI172" i="46"/>
  <c r="AI173" i="46"/>
  <c r="AI174" i="46"/>
  <c r="AI175" i="46"/>
  <c r="AI176" i="46"/>
  <c r="AI177" i="46"/>
  <c r="AI178" i="46"/>
  <c r="AI179" i="46"/>
  <c r="AI180" i="46"/>
  <c r="AI181" i="46"/>
  <c r="AI182" i="46"/>
  <c r="AI183" i="46"/>
  <c r="AI184" i="46"/>
  <c r="AI185" i="46"/>
  <c r="AI186" i="46"/>
  <c r="AI187" i="46"/>
  <c r="AI188" i="46"/>
  <c r="AI189" i="46"/>
  <c r="AI190" i="46"/>
  <c r="AI191" i="46"/>
  <c r="AI192" i="46"/>
  <c r="AI193" i="46"/>
  <c r="AI194" i="46"/>
  <c r="AI195" i="46"/>
  <c r="AI196" i="46"/>
  <c r="AI197" i="46"/>
  <c r="AI198" i="46"/>
  <c r="AI199" i="46"/>
  <c r="AI73" i="45"/>
  <c r="AI74" i="45"/>
  <c r="AI75" i="45"/>
  <c r="AI76" i="45"/>
  <c r="AI77" i="45"/>
  <c r="AI78" i="45"/>
  <c r="AI79" i="45"/>
  <c r="AI80" i="45"/>
  <c r="AI81" i="45"/>
  <c r="AI82" i="45"/>
  <c r="AI83" i="45"/>
  <c r="AI84" i="45"/>
  <c r="AI85" i="45"/>
  <c r="AI86" i="45"/>
  <c r="AI87" i="45"/>
  <c r="AI88" i="45"/>
  <c r="AI89" i="45"/>
  <c r="AI90" i="45"/>
  <c r="AI91" i="45"/>
  <c r="AI92" i="45"/>
  <c r="AI93" i="45"/>
  <c r="AI94" i="45"/>
  <c r="AI95" i="45"/>
  <c r="AI96" i="45"/>
  <c r="AI97" i="45"/>
  <c r="AI98" i="45"/>
  <c r="AI99" i="45"/>
  <c r="AI100" i="45"/>
  <c r="AI101" i="45"/>
  <c r="AI102" i="45"/>
  <c r="AI103" i="45"/>
  <c r="AI104" i="45"/>
  <c r="AI105" i="45"/>
  <c r="AI106" i="45"/>
  <c r="AI107" i="45"/>
  <c r="AI108" i="45"/>
  <c r="AI109" i="45"/>
  <c r="AI110" i="45"/>
  <c r="AI111" i="45"/>
  <c r="AI112" i="45"/>
  <c r="AI113" i="45"/>
  <c r="AI114" i="45"/>
  <c r="AI115" i="45"/>
  <c r="AI116" i="45"/>
  <c r="AI117" i="45"/>
  <c r="AI118" i="45"/>
  <c r="AI119" i="45"/>
  <c r="AI120" i="45"/>
  <c r="AI121" i="45"/>
  <c r="AI122" i="45"/>
  <c r="AI123" i="45"/>
  <c r="AI124" i="45"/>
  <c r="AI125" i="45"/>
  <c r="AI126" i="45"/>
  <c r="AI127" i="45"/>
  <c r="AI128" i="45"/>
  <c r="AI129" i="45"/>
  <c r="AI130" i="45"/>
  <c r="AI131" i="45"/>
  <c r="AI132" i="45"/>
  <c r="AI133" i="45"/>
  <c r="AI134" i="45"/>
  <c r="AI135" i="45"/>
  <c r="AI136" i="45"/>
  <c r="AI137" i="45"/>
  <c r="AI138" i="45"/>
  <c r="AI139" i="45"/>
  <c r="AI140" i="45"/>
  <c r="AI141" i="45"/>
  <c r="AI142" i="45"/>
  <c r="AI143" i="45"/>
  <c r="AI144" i="45"/>
  <c r="AI145" i="45"/>
  <c r="AI146" i="45"/>
  <c r="AI147" i="45"/>
  <c r="AI148" i="45"/>
  <c r="AI149" i="45"/>
  <c r="AI150" i="45"/>
  <c r="AI151" i="45"/>
  <c r="AI152" i="45"/>
  <c r="AI153" i="45"/>
  <c r="AI154" i="45"/>
  <c r="AI155" i="45"/>
  <c r="AI156" i="45"/>
  <c r="AI157" i="45"/>
  <c r="AI158" i="45"/>
  <c r="AI159" i="45"/>
  <c r="AI160" i="45"/>
  <c r="AI161" i="45"/>
  <c r="AI162" i="45"/>
  <c r="AI163" i="45"/>
  <c r="AI164" i="45"/>
  <c r="AI165" i="45"/>
  <c r="AI166" i="45"/>
  <c r="AI167" i="45"/>
  <c r="AI168" i="45"/>
  <c r="AI169" i="45"/>
  <c r="AI170" i="45"/>
  <c r="AI171" i="45"/>
  <c r="AI172" i="45"/>
  <c r="AI173" i="45"/>
  <c r="AI174" i="45"/>
  <c r="AI175" i="45"/>
  <c r="AI176" i="45"/>
  <c r="AI177" i="45"/>
  <c r="AI178" i="45"/>
  <c r="AI179" i="45"/>
  <c r="AI180" i="45"/>
  <c r="AI181" i="45"/>
  <c r="AI182" i="45"/>
  <c r="AI183" i="45"/>
  <c r="AI184" i="45"/>
  <c r="AI185" i="45"/>
  <c r="AI186" i="45"/>
  <c r="AI187" i="45"/>
  <c r="AI188" i="45"/>
  <c r="AI189" i="45"/>
  <c r="AI190" i="45"/>
  <c r="AI191" i="45"/>
  <c r="AI192" i="45"/>
  <c r="AI193" i="45"/>
  <c r="AI194" i="45"/>
  <c r="AI195" i="45"/>
  <c r="AI196" i="45"/>
  <c r="AI197" i="45"/>
  <c r="AI198" i="45"/>
  <c r="AI199" i="45"/>
  <c r="AI73" i="44"/>
  <c r="AI74" i="44"/>
  <c r="AI75" i="44"/>
  <c r="AI76" i="44"/>
  <c r="AI77" i="44"/>
  <c r="AI78" i="44"/>
  <c r="AI79" i="44"/>
  <c r="AI80" i="44"/>
  <c r="AI81" i="44"/>
  <c r="AI82" i="44"/>
  <c r="AI83" i="44"/>
  <c r="AI84" i="44"/>
  <c r="AI85" i="44"/>
  <c r="AI86" i="44"/>
  <c r="AI87" i="44"/>
  <c r="AI88" i="44"/>
  <c r="AI89" i="44"/>
  <c r="AI90" i="44"/>
  <c r="AI91" i="44"/>
  <c r="AI92" i="44"/>
  <c r="AI93" i="44"/>
  <c r="AI94" i="44"/>
  <c r="AI95" i="44"/>
  <c r="AI96" i="44"/>
  <c r="AI97" i="44"/>
  <c r="AI98" i="44"/>
  <c r="AI99" i="44"/>
  <c r="AI100" i="44"/>
  <c r="AI101" i="44"/>
  <c r="AI102" i="44"/>
  <c r="AI103" i="44"/>
  <c r="AI104" i="44"/>
  <c r="AI105" i="44"/>
  <c r="AI106" i="44"/>
  <c r="AI107" i="44"/>
  <c r="AI108" i="44"/>
  <c r="AI109" i="44"/>
  <c r="AI110" i="44"/>
  <c r="AI111" i="44"/>
  <c r="AI112" i="44"/>
  <c r="AI113" i="44"/>
  <c r="AI114" i="44"/>
  <c r="AI115" i="44"/>
  <c r="AI116" i="44"/>
  <c r="AI117" i="44"/>
  <c r="AI118" i="44"/>
  <c r="AI119" i="44"/>
  <c r="AI120" i="44"/>
  <c r="AI121" i="44"/>
  <c r="AI122" i="44"/>
  <c r="AI123" i="44"/>
  <c r="AI124" i="44"/>
  <c r="AI125" i="44"/>
  <c r="AI126" i="44"/>
  <c r="AI127" i="44"/>
  <c r="AI128" i="44"/>
  <c r="AI129" i="44"/>
  <c r="AI130" i="44"/>
  <c r="AI131" i="44"/>
  <c r="AI132" i="44"/>
  <c r="AI133" i="44"/>
  <c r="AI134" i="44"/>
  <c r="AI135" i="44"/>
  <c r="AI136" i="44"/>
  <c r="AI137" i="44"/>
  <c r="AI138" i="44"/>
  <c r="AI139" i="44"/>
  <c r="AI140" i="44"/>
  <c r="AI141" i="44"/>
  <c r="AI142" i="44"/>
  <c r="AI143" i="44"/>
  <c r="AI144" i="44"/>
  <c r="AI145" i="44"/>
  <c r="AI146" i="44"/>
  <c r="AI147" i="44"/>
  <c r="AI148" i="44"/>
  <c r="AI149" i="44"/>
  <c r="AI150" i="44"/>
  <c r="AI151" i="44"/>
  <c r="AI152" i="44"/>
  <c r="AI153" i="44"/>
  <c r="AI154" i="44"/>
  <c r="AI155" i="44"/>
  <c r="AI156" i="44"/>
  <c r="AI157" i="44"/>
  <c r="AI158" i="44"/>
  <c r="AI159" i="44"/>
  <c r="AI160" i="44"/>
  <c r="AI161" i="44"/>
  <c r="AI162" i="44"/>
  <c r="AI163" i="44"/>
  <c r="AI164" i="44"/>
  <c r="AI165" i="44"/>
  <c r="AI166" i="44"/>
  <c r="AI167" i="44"/>
  <c r="AI168" i="44"/>
  <c r="AI169" i="44"/>
  <c r="AI170" i="44"/>
  <c r="AI171" i="44"/>
  <c r="AI172" i="44"/>
  <c r="AI173" i="44"/>
  <c r="AI174" i="44"/>
  <c r="AI175" i="44"/>
  <c r="AI176" i="44"/>
  <c r="AI177" i="44"/>
  <c r="AI178" i="44"/>
  <c r="AI179" i="44"/>
  <c r="AI180" i="44"/>
  <c r="AI181" i="44"/>
  <c r="AI182" i="44"/>
  <c r="AI183" i="44"/>
  <c r="AI184" i="44"/>
  <c r="AI185" i="44"/>
  <c r="AI186" i="44"/>
  <c r="AI187" i="44"/>
  <c r="AI188" i="44"/>
  <c r="AI189" i="44"/>
  <c r="AI190" i="44"/>
  <c r="AI191" i="44"/>
  <c r="AI192" i="44"/>
  <c r="AI193" i="44"/>
  <c r="AI194" i="44"/>
  <c r="AI195" i="44"/>
  <c r="AI196" i="44"/>
  <c r="AI197" i="44"/>
  <c r="AI198" i="44"/>
  <c r="AI199" i="44"/>
  <c r="AI81" i="43"/>
  <c r="AI82" i="43"/>
  <c r="AI83" i="43"/>
  <c r="AI84" i="43"/>
  <c r="AI85" i="43"/>
  <c r="AI86" i="43"/>
  <c r="AI87" i="43"/>
  <c r="AI88" i="43"/>
  <c r="AI89" i="43"/>
  <c r="AI90" i="43"/>
  <c r="AI91" i="43"/>
  <c r="AI92" i="43"/>
  <c r="AI93" i="43"/>
  <c r="AI94" i="43"/>
  <c r="AI95" i="43"/>
  <c r="AI96" i="43"/>
  <c r="AI97" i="43"/>
  <c r="AI98" i="43"/>
  <c r="AI99" i="43"/>
  <c r="AI100" i="43"/>
  <c r="AI101" i="43"/>
  <c r="AI102" i="43"/>
  <c r="AI103" i="43"/>
  <c r="AI104" i="43"/>
  <c r="AI105" i="43"/>
  <c r="AI106" i="43"/>
  <c r="AI107" i="43"/>
  <c r="AI108" i="43"/>
  <c r="AI109" i="43"/>
  <c r="AI110" i="43"/>
  <c r="AI111" i="43"/>
  <c r="AI112" i="43"/>
  <c r="AI113" i="43"/>
  <c r="AI114" i="43"/>
  <c r="AI115" i="43"/>
  <c r="AI116" i="43"/>
  <c r="AI117" i="43"/>
  <c r="AI118" i="43"/>
  <c r="AI119" i="43"/>
  <c r="AI120" i="43"/>
  <c r="AI121" i="43"/>
  <c r="AI122" i="43"/>
  <c r="AI123" i="43"/>
  <c r="AI124" i="43"/>
  <c r="AI125" i="43"/>
  <c r="AI126" i="43"/>
  <c r="AI127" i="43"/>
  <c r="AI128" i="43"/>
  <c r="AI129" i="43"/>
  <c r="AI130" i="43"/>
  <c r="AI131" i="43"/>
  <c r="AI132" i="43"/>
  <c r="AI133" i="43"/>
  <c r="AI134" i="43"/>
  <c r="AI135" i="43"/>
  <c r="AI136" i="43"/>
  <c r="AI137" i="43"/>
  <c r="AI138" i="43"/>
  <c r="AI139" i="43"/>
  <c r="AI140" i="43"/>
  <c r="AI141" i="43"/>
  <c r="AI142" i="43"/>
  <c r="AI143" i="43"/>
  <c r="AI144" i="43"/>
  <c r="AI145" i="43"/>
  <c r="AI146" i="43"/>
  <c r="AI147" i="43"/>
  <c r="AI148" i="43"/>
  <c r="AI149" i="43"/>
  <c r="AI150" i="43"/>
  <c r="AI151" i="43"/>
  <c r="AI152" i="43"/>
  <c r="AI153" i="43"/>
  <c r="AI154" i="43"/>
  <c r="AI155" i="43"/>
  <c r="AI156" i="43"/>
  <c r="AI157" i="43"/>
  <c r="AI158" i="43"/>
  <c r="AI159" i="43"/>
  <c r="AI160" i="43"/>
  <c r="AI161" i="43"/>
  <c r="AI162" i="43"/>
  <c r="AI163" i="43"/>
  <c r="AI164" i="43"/>
  <c r="AI165" i="43"/>
  <c r="AI166" i="43"/>
  <c r="AI167" i="43"/>
  <c r="AI168" i="43"/>
  <c r="AI169" i="43"/>
  <c r="AI170" i="43"/>
  <c r="AI171" i="43"/>
  <c r="AI172" i="43"/>
  <c r="AI173" i="43"/>
  <c r="AI174" i="43"/>
  <c r="AI175" i="43"/>
  <c r="AI176" i="43"/>
  <c r="AI177" i="43"/>
  <c r="AI178" i="43"/>
  <c r="AI179" i="43"/>
  <c r="AI180" i="43"/>
  <c r="AI181" i="43"/>
  <c r="AI182" i="43"/>
  <c r="AI183" i="43"/>
  <c r="AI184" i="43"/>
  <c r="AI185" i="43"/>
  <c r="AI186" i="43"/>
  <c r="AI187" i="43"/>
  <c r="AI188" i="43"/>
  <c r="AI189" i="43"/>
  <c r="AI190" i="43"/>
  <c r="AI191" i="43"/>
  <c r="AI192" i="43"/>
  <c r="AI193" i="43"/>
  <c r="AI194" i="43"/>
  <c r="AI195" i="43"/>
  <c r="AI196" i="43"/>
  <c r="AI197" i="43"/>
  <c r="AI198" i="43"/>
  <c r="AI199" i="43"/>
  <c r="AI73" i="43"/>
  <c r="AI74" i="43"/>
  <c r="AI75" i="43"/>
  <c r="AI76" i="43"/>
  <c r="AI77" i="43"/>
  <c r="AI78" i="43"/>
  <c r="AI79" i="43"/>
  <c r="AI80" i="43"/>
  <c r="AI202" i="41"/>
  <c r="AI200" i="40"/>
  <c r="AI200" i="39"/>
  <c r="AI200" i="27"/>
  <c r="AI200" i="42"/>
  <c r="AI201" i="41"/>
  <c r="AI200" i="41"/>
  <c r="AI73" i="42"/>
  <c r="AI74" i="42"/>
  <c r="AI75" i="42"/>
  <c r="AI76" i="42"/>
  <c r="AI77" i="42"/>
  <c r="AI78" i="42"/>
  <c r="AI79" i="42"/>
  <c r="AI80" i="42"/>
  <c r="AI81" i="42"/>
  <c r="AI82" i="42"/>
  <c r="AI83" i="42"/>
  <c r="AI84" i="42"/>
  <c r="AI85" i="42"/>
  <c r="AI86" i="42"/>
  <c r="AI87" i="42"/>
  <c r="AI88" i="42"/>
  <c r="AI89" i="42"/>
  <c r="AI90" i="42"/>
  <c r="AI91" i="42"/>
  <c r="AI92" i="42"/>
  <c r="AI93" i="42"/>
  <c r="AI94" i="42"/>
  <c r="AI95" i="42"/>
  <c r="AI96" i="42"/>
  <c r="AI97" i="42"/>
  <c r="AI98" i="42"/>
  <c r="AI99" i="42"/>
  <c r="AI100" i="42"/>
  <c r="AI101" i="42"/>
  <c r="AI102" i="42"/>
  <c r="AI103" i="42"/>
  <c r="AI104" i="42"/>
  <c r="AI105" i="42"/>
  <c r="AI106" i="42"/>
  <c r="AI107" i="42"/>
  <c r="AI108" i="42"/>
  <c r="AI109" i="42"/>
  <c r="AI110" i="42"/>
  <c r="AI111" i="42"/>
  <c r="AI112" i="42"/>
  <c r="AI113" i="42"/>
  <c r="AI114" i="42"/>
  <c r="AI115" i="42"/>
  <c r="AI116" i="42"/>
  <c r="AI117" i="42"/>
  <c r="AI118" i="42"/>
  <c r="AI119" i="42"/>
  <c r="AI120" i="42"/>
  <c r="AI121" i="42"/>
  <c r="AI122" i="42"/>
  <c r="AI123" i="42"/>
  <c r="AI124" i="42"/>
  <c r="AI125" i="42"/>
  <c r="AI126" i="42"/>
  <c r="AI127" i="42"/>
  <c r="AI128" i="42"/>
  <c r="AI129" i="42"/>
  <c r="AI130" i="42"/>
  <c r="AI131" i="42"/>
  <c r="AI132" i="42"/>
  <c r="AI133" i="42"/>
  <c r="AI134" i="42"/>
  <c r="AI135" i="42"/>
  <c r="AI136" i="42"/>
  <c r="AI137" i="42"/>
  <c r="AI138" i="42"/>
  <c r="AI139" i="42"/>
  <c r="AI140" i="42"/>
  <c r="AI141" i="42"/>
  <c r="AI142" i="42"/>
  <c r="AI143" i="42"/>
  <c r="AI144" i="42"/>
  <c r="AI145" i="42"/>
  <c r="AI146" i="42"/>
  <c r="AI147" i="42"/>
  <c r="AI148" i="42"/>
  <c r="AI149" i="42"/>
  <c r="AI150" i="42"/>
  <c r="AI151" i="42"/>
  <c r="AI152" i="42"/>
  <c r="AI153" i="42"/>
  <c r="AI154" i="42"/>
  <c r="AI155" i="42"/>
  <c r="AI156" i="42"/>
  <c r="AI157" i="42"/>
  <c r="AI158" i="42"/>
  <c r="AI159" i="42"/>
  <c r="AI160" i="42"/>
  <c r="AI161" i="42"/>
  <c r="AI162" i="42"/>
  <c r="AI163" i="42"/>
  <c r="AI164" i="42"/>
  <c r="AI165" i="42"/>
  <c r="AI166" i="42"/>
  <c r="AI167" i="42"/>
  <c r="AI168" i="42"/>
  <c r="AI169" i="42"/>
  <c r="AI170" i="42"/>
  <c r="AI171" i="42"/>
  <c r="AI172" i="42"/>
  <c r="AI173" i="42"/>
  <c r="AI174" i="42"/>
  <c r="AI175" i="42"/>
  <c r="AI176" i="42"/>
  <c r="AI177" i="42"/>
  <c r="AI178" i="42"/>
  <c r="AI179" i="42"/>
  <c r="AI180" i="42"/>
  <c r="AI181" i="42"/>
  <c r="AI182" i="42"/>
  <c r="AI183" i="42"/>
  <c r="AI184" i="42"/>
  <c r="AI185" i="42"/>
  <c r="AI186" i="42"/>
  <c r="AI187" i="42"/>
  <c r="AI188" i="42"/>
  <c r="AI189" i="42"/>
  <c r="AI190" i="42"/>
  <c r="AI191" i="42"/>
  <c r="AI192" i="42"/>
  <c r="AI193" i="42"/>
  <c r="AI194" i="42"/>
  <c r="AI195" i="42"/>
  <c r="AI196" i="42"/>
  <c r="AI197" i="42"/>
  <c r="AI198" i="42"/>
  <c r="AI199" i="42"/>
  <c r="AI73" i="41"/>
  <c r="AI74" i="41"/>
  <c r="AI75" i="41"/>
  <c r="AI76" i="41"/>
  <c r="AI77" i="41"/>
  <c r="AI78" i="41"/>
  <c r="AI79" i="41"/>
  <c r="AI80" i="41"/>
  <c r="AI81" i="41"/>
  <c r="AI82" i="41"/>
  <c r="AI83" i="41"/>
  <c r="AI84" i="41"/>
  <c r="AI85" i="41"/>
  <c r="AI86" i="41"/>
  <c r="AI87" i="41"/>
  <c r="AI88" i="41"/>
  <c r="AI89" i="41"/>
  <c r="AI90" i="41"/>
  <c r="AI91" i="41"/>
  <c r="AI92" i="41"/>
  <c r="AI93" i="41"/>
  <c r="AI94" i="41"/>
  <c r="AI95" i="41"/>
  <c r="AI96" i="41"/>
  <c r="AI97" i="41"/>
  <c r="AI98" i="41"/>
  <c r="AI99" i="41"/>
  <c r="AI100" i="41"/>
  <c r="AI101" i="41"/>
  <c r="AI102" i="41"/>
  <c r="AI103" i="41"/>
  <c r="AI104" i="41"/>
  <c r="AI105" i="41"/>
  <c r="AI106" i="41"/>
  <c r="AI107" i="41"/>
  <c r="AI108" i="41"/>
  <c r="AI109" i="41"/>
  <c r="AI110" i="41"/>
  <c r="AI111" i="41"/>
  <c r="AI112" i="41"/>
  <c r="AI113" i="41"/>
  <c r="AI114" i="41"/>
  <c r="AI115" i="41"/>
  <c r="AI116" i="41"/>
  <c r="AI117" i="41"/>
  <c r="AI118" i="41"/>
  <c r="AI119" i="41"/>
  <c r="AI120" i="41"/>
  <c r="AI121" i="41"/>
  <c r="AI122" i="41"/>
  <c r="AI123" i="41"/>
  <c r="AI124" i="41"/>
  <c r="AI125" i="41"/>
  <c r="AI126" i="41"/>
  <c r="AI127" i="41"/>
  <c r="AI128" i="41"/>
  <c r="AI129" i="41"/>
  <c r="AI130" i="41"/>
  <c r="AI131" i="41"/>
  <c r="AI132" i="41"/>
  <c r="AI133" i="41"/>
  <c r="AI134" i="41"/>
  <c r="AI135" i="41"/>
  <c r="AI136" i="41"/>
  <c r="AI137" i="41"/>
  <c r="AI138" i="41"/>
  <c r="AI139" i="41"/>
  <c r="AI140" i="41"/>
  <c r="AI141" i="41"/>
  <c r="AI142" i="41"/>
  <c r="AI143" i="41"/>
  <c r="AI144" i="41"/>
  <c r="AI145" i="41"/>
  <c r="AI146" i="41"/>
  <c r="AI147" i="41"/>
  <c r="AI148" i="41"/>
  <c r="AI149" i="41"/>
  <c r="AI150" i="41"/>
  <c r="AI151" i="41"/>
  <c r="AI152" i="41"/>
  <c r="AI153" i="41"/>
  <c r="AI154" i="41"/>
  <c r="AI155" i="41"/>
  <c r="AI156" i="41"/>
  <c r="AI157" i="41"/>
  <c r="AI158" i="41"/>
  <c r="AI159" i="41"/>
  <c r="AI160" i="41"/>
  <c r="AI161" i="41"/>
  <c r="AI162" i="41"/>
  <c r="AI163" i="41"/>
  <c r="AI164" i="41"/>
  <c r="AI165" i="41"/>
  <c r="AI166" i="41"/>
  <c r="AI167" i="41"/>
  <c r="AI168" i="41"/>
  <c r="AI169" i="41"/>
  <c r="AI170" i="41"/>
  <c r="AI171" i="41"/>
  <c r="AI172" i="41"/>
  <c r="AI173" i="41"/>
  <c r="AI174" i="41"/>
  <c r="AI175" i="41"/>
  <c r="AI176" i="41"/>
  <c r="AI177" i="41"/>
  <c r="AI178" i="41"/>
  <c r="AI179" i="41"/>
  <c r="AI180" i="41"/>
  <c r="AI181" i="41"/>
  <c r="AI182" i="41"/>
  <c r="AI183" i="41"/>
  <c r="AI184" i="41"/>
  <c r="AI185" i="41"/>
  <c r="AI186" i="41"/>
  <c r="AI187" i="41"/>
  <c r="AI188" i="41"/>
  <c r="AI189" i="41"/>
  <c r="AI190" i="41"/>
  <c r="AI191" i="41"/>
  <c r="AI192" i="41"/>
  <c r="AI193" i="41"/>
  <c r="AI194" i="41"/>
  <c r="AI195" i="41"/>
  <c r="AI196" i="41"/>
  <c r="AI197" i="41"/>
  <c r="AI198" i="41"/>
  <c r="AI199" i="41"/>
  <c r="AI73" i="40"/>
  <c r="AI74" i="40"/>
  <c r="AI75" i="40"/>
  <c r="AI76" i="40"/>
  <c r="AI77" i="40"/>
  <c r="AI78" i="40"/>
  <c r="AI79" i="40"/>
  <c r="AI80" i="40"/>
  <c r="AI81" i="40"/>
  <c r="AI82" i="40"/>
  <c r="AI83" i="40"/>
  <c r="AI84" i="40"/>
  <c r="AI85" i="40"/>
  <c r="AI86" i="40"/>
  <c r="AI87" i="40"/>
  <c r="AI88" i="40"/>
  <c r="AI89" i="40"/>
  <c r="AI90" i="40"/>
  <c r="AI91" i="40"/>
  <c r="AI92" i="40"/>
  <c r="AI93" i="40"/>
  <c r="AI94" i="40"/>
  <c r="AI95" i="40"/>
  <c r="AI96" i="40"/>
  <c r="AI97" i="40"/>
  <c r="AI98" i="40"/>
  <c r="AI99" i="40"/>
  <c r="AI100" i="40"/>
  <c r="AI101" i="40"/>
  <c r="AI102" i="40"/>
  <c r="AI103" i="40"/>
  <c r="AI104" i="40"/>
  <c r="AI105" i="40"/>
  <c r="AI106" i="40"/>
  <c r="AI107" i="40"/>
  <c r="AI108" i="40"/>
  <c r="AI109" i="40"/>
  <c r="AI110" i="40"/>
  <c r="AI111" i="40"/>
  <c r="AI112" i="40"/>
  <c r="AI113" i="40"/>
  <c r="AI114" i="40"/>
  <c r="AI115" i="40"/>
  <c r="AI116" i="40"/>
  <c r="AI117" i="40"/>
  <c r="AI118" i="40"/>
  <c r="AI119" i="40"/>
  <c r="AI120" i="40"/>
  <c r="AI121" i="40"/>
  <c r="AI122" i="40"/>
  <c r="AI123" i="40"/>
  <c r="AI124" i="40"/>
  <c r="AI125" i="40"/>
  <c r="AI126" i="40"/>
  <c r="AI127" i="40"/>
  <c r="AI128" i="40"/>
  <c r="AI129" i="40"/>
  <c r="AI130" i="40"/>
  <c r="AI131" i="40"/>
  <c r="AI132" i="40"/>
  <c r="AI133" i="40"/>
  <c r="AI134" i="40"/>
  <c r="AI135" i="40"/>
  <c r="AI136" i="40"/>
  <c r="AI137" i="40"/>
  <c r="AI138" i="40"/>
  <c r="AI139" i="40"/>
  <c r="AI140" i="40"/>
  <c r="AI141" i="40"/>
  <c r="AI142" i="40"/>
  <c r="AI143" i="40"/>
  <c r="AI144" i="40"/>
  <c r="AI145" i="40"/>
  <c r="AI146" i="40"/>
  <c r="AI147" i="40"/>
  <c r="AI148" i="40"/>
  <c r="AI149" i="40"/>
  <c r="AI150" i="40"/>
  <c r="AI151" i="40"/>
  <c r="AI152" i="40"/>
  <c r="AI153" i="40"/>
  <c r="AI154" i="40"/>
  <c r="AI155" i="40"/>
  <c r="AI156" i="40"/>
  <c r="AI157" i="40"/>
  <c r="AI158" i="40"/>
  <c r="AI159" i="40"/>
  <c r="AI160" i="40"/>
  <c r="AI161" i="40"/>
  <c r="AI162" i="40"/>
  <c r="AI163" i="40"/>
  <c r="AI164" i="40"/>
  <c r="AI165" i="40"/>
  <c r="AI166" i="40"/>
  <c r="AI167" i="40"/>
  <c r="AI168" i="40"/>
  <c r="AI169" i="40"/>
  <c r="AI170" i="40"/>
  <c r="AI171" i="40"/>
  <c r="AI172" i="40"/>
  <c r="AI173" i="40"/>
  <c r="AI174" i="40"/>
  <c r="AI175" i="40"/>
  <c r="AI176" i="40"/>
  <c r="AI177" i="40"/>
  <c r="AI178" i="40"/>
  <c r="AI179" i="40"/>
  <c r="AI180" i="40"/>
  <c r="AI181" i="40"/>
  <c r="AI182" i="40"/>
  <c r="AI183" i="40"/>
  <c r="AI184" i="40"/>
  <c r="AI185" i="40"/>
  <c r="AI186" i="40"/>
  <c r="AI187" i="40"/>
  <c r="AI188" i="40"/>
  <c r="AI189" i="40"/>
  <c r="AI190" i="40"/>
  <c r="AI191" i="40"/>
  <c r="AI192" i="40"/>
  <c r="AI193" i="40"/>
  <c r="AI194" i="40"/>
  <c r="AI195" i="40"/>
  <c r="AI196" i="40"/>
  <c r="AI197" i="40"/>
  <c r="AI198" i="40"/>
  <c r="AI199" i="40"/>
  <c r="AI73" i="27"/>
  <c r="AI74" i="27"/>
  <c r="AI75" i="27"/>
  <c r="AI76" i="27"/>
  <c r="AI77" i="27"/>
  <c r="AI78" i="27"/>
  <c r="AI79" i="27"/>
  <c r="AI80" i="27"/>
  <c r="AI81" i="27"/>
  <c r="AI82" i="27"/>
  <c r="AI83" i="27"/>
  <c r="AI84" i="27"/>
  <c r="AI85" i="27"/>
  <c r="AI86" i="27"/>
  <c r="AI87" i="27"/>
  <c r="AI88" i="27"/>
  <c r="AI89" i="27"/>
  <c r="AI90" i="27"/>
  <c r="AI91" i="27"/>
  <c r="AI92" i="27"/>
  <c r="AI93" i="27"/>
  <c r="AI94" i="27"/>
  <c r="AI95" i="27"/>
  <c r="AI96" i="27"/>
  <c r="AI97" i="27"/>
  <c r="AI98" i="27"/>
  <c r="AI99" i="27"/>
  <c r="AI100" i="27"/>
  <c r="AI101" i="27"/>
  <c r="AI102" i="27"/>
  <c r="AI103" i="27"/>
  <c r="AI104" i="27"/>
  <c r="AI105" i="27"/>
  <c r="AI106" i="27"/>
  <c r="AI107" i="27"/>
  <c r="AI108" i="27"/>
  <c r="AI109" i="27"/>
  <c r="AI110" i="27"/>
  <c r="AI111" i="27"/>
  <c r="AI112" i="27"/>
  <c r="AI113" i="27"/>
  <c r="AI114" i="27"/>
  <c r="AI115" i="27"/>
  <c r="AI116" i="27"/>
  <c r="AI117" i="27"/>
  <c r="AI118" i="27"/>
  <c r="AI119" i="27"/>
  <c r="AI120" i="27"/>
  <c r="AI121" i="27"/>
  <c r="AI122" i="27"/>
  <c r="AI123" i="27"/>
  <c r="AI124" i="27"/>
  <c r="AI125" i="27"/>
  <c r="AI126" i="27"/>
  <c r="AI127" i="27"/>
  <c r="AI128" i="27"/>
  <c r="AI129" i="27"/>
  <c r="AI130" i="27"/>
  <c r="AI131" i="27"/>
  <c r="AI132" i="27"/>
  <c r="AI133" i="27"/>
  <c r="AI134" i="27"/>
  <c r="AI135" i="27"/>
  <c r="AI136" i="27"/>
  <c r="AI137" i="27"/>
  <c r="AI138" i="27"/>
  <c r="AI139" i="27"/>
  <c r="AI140" i="27"/>
  <c r="AI141" i="27"/>
  <c r="AI142" i="27"/>
  <c r="AI143" i="27"/>
  <c r="AI144" i="27"/>
  <c r="AI145" i="27"/>
  <c r="AI146" i="27"/>
  <c r="AI147" i="27"/>
  <c r="AI148" i="27"/>
  <c r="AI149" i="27"/>
  <c r="AI150" i="27"/>
  <c r="AI151" i="27"/>
  <c r="AI152" i="27"/>
  <c r="AI153" i="27"/>
  <c r="AI154" i="27"/>
  <c r="AI155" i="27"/>
  <c r="AI156" i="27"/>
  <c r="AI157" i="27"/>
  <c r="AI158" i="27"/>
  <c r="AI159" i="27"/>
  <c r="AI160" i="27"/>
  <c r="AI161" i="27"/>
  <c r="AI162" i="27"/>
  <c r="AI163" i="27"/>
  <c r="AI164" i="27"/>
  <c r="AI165" i="27"/>
  <c r="AI166" i="27"/>
  <c r="AI167" i="27"/>
  <c r="AI168" i="27"/>
  <c r="AI169" i="27"/>
  <c r="AI170" i="27"/>
  <c r="AI171" i="27"/>
  <c r="AI172" i="27"/>
  <c r="AI173" i="27"/>
  <c r="AI174" i="27"/>
  <c r="AI175" i="27"/>
  <c r="AI176" i="27"/>
  <c r="AI177" i="27"/>
  <c r="AI178" i="27"/>
  <c r="AI179" i="27"/>
  <c r="AI180" i="27"/>
  <c r="AI181" i="27"/>
  <c r="AI182" i="27"/>
  <c r="AI183" i="27"/>
  <c r="AI184" i="27"/>
  <c r="AI185" i="27"/>
  <c r="AI186" i="27"/>
  <c r="AI187" i="27"/>
  <c r="AI188" i="27"/>
  <c r="AI189" i="27"/>
  <c r="AI190" i="27"/>
  <c r="AI191" i="27"/>
  <c r="AI192" i="27"/>
  <c r="AI193" i="27"/>
  <c r="AI194" i="27"/>
  <c r="AI195" i="27"/>
  <c r="AI196" i="27"/>
  <c r="AI197" i="27"/>
  <c r="AI198" i="27"/>
  <c r="AI199" i="27"/>
  <c r="AI73" i="39"/>
  <c r="AI74" i="39"/>
  <c r="AI75" i="39"/>
  <c r="AI76" i="39"/>
  <c r="AI77" i="39"/>
  <c r="AI78" i="39"/>
  <c r="AI79" i="39"/>
  <c r="AI80" i="39"/>
  <c r="AI81" i="39"/>
  <c r="AI82" i="39"/>
  <c r="AI83" i="39"/>
  <c r="AI84" i="39"/>
  <c r="AI85" i="39"/>
  <c r="AI86" i="39"/>
  <c r="AI87" i="39"/>
  <c r="AI88" i="39"/>
  <c r="AI89" i="39"/>
  <c r="AI90" i="39"/>
  <c r="AI91" i="39"/>
  <c r="AI92" i="39"/>
  <c r="AI93" i="39"/>
  <c r="AI94" i="39"/>
  <c r="AI95" i="39"/>
  <c r="AI96" i="39"/>
  <c r="AI97" i="39"/>
  <c r="AI98" i="39"/>
  <c r="AI99" i="39"/>
  <c r="AI100" i="39"/>
  <c r="AI101" i="39"/>
  <c r="AI102" i="39"/>
  <c r="AI103" i="39"/>
  <c r="AI104" i="39"/>
  <c r="AI105" i="39"/>
  <c r="AI106" i="39"/>
  <c r="AI107" i="39"/>
  <c r="AI108" i="39"/>
  <c r="AI109" i="39"/>
  <c r="AI110" i="39"/>
  <c r="AI111" i="39"/>
  <c r="AI112" i="39"/>
  <c r="AI113" i="39"/>
  <c r="AI114" i="39"/>
  <c r="AI115" i="39"/>
  <c r="AI116" i="39"/>
  <c r="AI117" i="39"/>
  <c r="AI118" i="39"/>
  <c r="AI119" i="39"/>
  <c r="AI120" i="39"/>
  <c r="AI121" i="39"/>
  <c r="AI122" i="39"/>
  <c r="AI123" i="39"/>
  <c r="AI124" i="39"/>
  <c r="AI125" i="39"/>
  <c r="AI126" i="39"/>
  <c r="AI127" i="39"/>
  <c r="AI128" i="39"/>
  <c r="AI129" i="39"/>
  <c r="AI130" i="39"/>
  <c r="AI131" i="39"/>
  <c r="AI132" i="39"/>
  <c r="AI133" i="39"/>
  <c r="AI134" i="39"/>
  <c r="AI135" i="39"/>
  <c r="AI136" i="39"/>
  <c r="AI137" i="39"/>
  <c r="AI138" i="39"/>
  <c r="AI139" i="39"/>
  <c r="AI140" i="39"/>
  <c r="AI141" i="39"/>
  <c r="AI142" i="39"/>
  <c r="AI143" i="39"/>
  <c r="AI144" i="39"/>
  <c r="AI145" i="39"/>
  <c r="AI146" i="39"/>
  <c r="AI147" i="39"/>
  <c r="AI148" i="39"/>
  <c r="AI149" i="39"/>
  <c r="AI150" i="39"/>
  <c r="AI151" i="39"/>
  <c r="AI152" i="39"/>
  <c r="AI153" i="39"/>
  <c r="AI154" i="39"/>
  <c r="AI155" i="39"/>
  <c r="AI156" i="39"/>
  <c r="AI157" i="39"/>
  <c r="AI158" i="39"/>
  <c r="AI159" i="39"/>
  <c r="AI160" i="39"/>
  <c r="AI161" i="39"/>
  <c r="AI162" i="39"/>
  <c r="AI163" i="39"/>
  <c r="AI164" i="39"/>
  <c r="AI165" i="39"/>
  <c r="AI166" i="39"/>
  <c r="AI167" i="39"/>
  <c r="AI168" i="39"/>
  <c r="AI169" i="39"/>
  <c r="AI170" i="39"/>
  <c r="AI171" i="39"/>
  <c r="AI172" i="39"/>
  <c r="AI173" i="39"/>
  <c r="AI174" i="39"/>
  <c r="AI175" i="39"/>
  <c r="AI176" i="39"/>
  <c r="AI177" i="39"/>
  <c r="AI178" i="39"/>
  <c r="AI179" i="39"/>
  <c r="AI180" i="39"/>
  <c r="AI181" i="39"/>
  <c r="AI182" i="39"/>
  <c r="AI183" i="39"/>
  <c r="AI184" i="39"/>
  <c r="AI185" i="39"/>
  <c r="AI186" i="39"/>
  <c r="AI187" i="39"/>
  <c r="AI188" i="39"/>
  <c r="AI189" i="39"/>
  <c r="AI190" i="39"/>
  <c r="AI191" i="39"/>
  <c r="AI192" i="39"/>
  <c r="AI193" i="39"/>
  <c r="AI194" i="39"/>
  <c r="AI195" i="39"/>
  <c r="AI196" i="39"/>
  <c r="AI197" i="39"/>
  <c r="AI198" i="39"/>
  <c r="AI199" i="39"/>
  <c r="D1" i="27" l="1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1" i="27"/>
  <c r="AI3" i="27"/>
  <c r="AI4" i="27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20" i="27"/>
  <c r="AI21" i="27"/>
  <c r="AI22" i="27"/>
  <c r="AI23" i="27"/>
  <c r="AI24" i="27"/>
  <c r="AI25" i="27"/>
  <c r="AI26" i="27"/>
  <c r="AI27" i="27"/>
  <c r="AI28" i="27"/>
  <c r="AI29" i="27"/>
  <c r="AI30" i="27"/>
  <c r="AI31" i="27"/>
  <c r="AI32" i="27"/>
  <c r="AI33" i="27"/>
  <c r="AI34" i="27"/>
  <c r="AI35" i="27"/>
  <c r="AI36" i="27"/>
  <c r="AI37" i="27"/>
  <c r="AI38" i="27"/>
  <c r="AI39" i="27"/>
  <c r="AI40" i="27"/>
  <c r="AI41" i="27"/>
  <c r="AI42" i="27"/>
  <c r="AI43" i="27"/>
  <c r="AI44" i="27"/>
  <c r="AI45" i="27"/>
  <c r="AI46" i="27"/>
  <c r="AI47" i="27"/>
  <c r="AI48" i="27"/>
  <c r="AI49" i="27"/>
  <c r="AI50" i="27"/>
  <c r="AI51" i="27"/>
  <c r="AI52" i="27"/>
  <c r="AI53" i="27"/>
  <c r="AI54" i="27"/>
  <c r="AI55" i="27"/>
  <c r="AI56" i="27"/>
  <c r="AI57" i="27"/>
  <c r="AI58" i="27"/>
  <c r="AI59" i="27"/>
  <c r="AI60" i="27"/>
  <c r="AI61" i="27"/>
  <c r="AI62" i="27"/>
  <c r="AI63" i="27"/>
  <c r="AI64" i="27"/>
  <c r="AI65" i="27"/>
  <c r="AI66" i="27"/>
  <c r="AI67" i="27"/>
  <c r="AI68" i="27"/>
  <c r="AI69" i="27"/>
  <c r="AI70" i="27"/>
  <c r="AI71" i="27"/>
  <c r="AI72" i="27"/>
  <c r="D1" i="39"/>
  <c r="E1" i="39"/>
  <c r="F1" i="39"/>
  <c r="G1" i="39"/>
  <c r="H1" i="39"/>
  <c r="I1" i="39"/>
  <c r="J1" i="39"/>
  <c r="K1" i="39"/>
  <c r="L1" i="39"/>
  <c r="M1" i="39"/>
  <c r="N1" i="39"/>
  <c r="O1" i="39"/>
  <c r="P1" i="39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AI3" i="39"/>
  <c r="AI1" i="39" s="1"/>
  <c r="AI4" i="39"/>
  <c r="AI5" i="39"/>
  <c r="AI6" i="39"/>
  <c r="AI7" i="39"/>
  <c r="AI8" i="39"/>
  <c r="AI9" i="39"/>
  <c r="AI10" i="39"/>
  <c r="AI11" i="39"/>
  <c r="AI12" i="39"/>
  <c r="AI13" i="39"/>
  <c r="AI14" i="39"/>
  <c r="AI15" i="39"/>
  <c r="AI16" i="39"/>
  <c r="AI17" i="39"/>
  <c r="AI18" i="39"/>
  <c r="AI19" i="39"/>
  <c r="AI20" i="39"/>
  <c r="AI21" i="39"/>
  <c r="AI22" i="39"/>
  <c r="AI23" i="39"/>
  <c r="AI24" i="39"/>
  <c r="AI25" i="39"/>
  <c r="AI26" i="39"/>
  <c r="AI27" i="39"/>
  <c r="AI28" i="39"/>
  <c r="AI29" i="39"/>
  <c r="AI30" i="39"/>
  <c r="AI31" i="39"/>
  <c r="AI32" i="39"/>
  <c r="AI33" i="39"/>
  <c r="AI34" i="39"/>
  <c r="AI35" i="39"/>
  <c r="AI36" i="39"/>
  <c r="AI37" i="39"/>
  <c r="AI38" i="39"/>
  <c r="AI39" i="39"/>
  <c r="AI40" i="39"/>
  <c r="AI41" i="39"/>
  <c r="AI42" i="39"/>
  <c r="AI43" i="39"/>
  <c r="AI44" i="39"/>
  <c r="AI45" i="39"/>
  <c r="AI46" i="39"/>
  <c r="AI47" i="39"/>
  <c r="AI48" i="39"/>
  <c r="AI49" i="39"/>
  <c r="AI50" i="39"/>
  <c r="AI51" i="39"/>
  <c r="AI52" i="39"/>
  <c r="AI53" i="39"/>
  <c r="AI54" i="39"/>
  <c r="AI55" i="39"/>
  <c r="AI56" i="39"/>
  <c r="AI57" i="39"/>
  <c r="AI58" i="39"/>
  <c r="AI59" i="39"/>
  <c r="AI60" i="39"/>
  <c r="AI61" i="39"/>
  <c r="AI62" i="39"/>
  <c r="AI63" i="39"/>
  <c r="AI64" i="39"/>
  <c r="AI65" i="39"/>
  <c r="AI66" i="39"/>
  <c r="AI67" i="39"/>
  <c r="AI68" i="39"/>
  <c r="AI69" i="39"/>
  <c r="AI70" i="39"/>
  <c r="AI71" i="39"/>
  <c r="AI72" i="39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G1" i="40"/>
  <c r="AH1" i="40"/>
  <c r="AI3" i="40"/>
  <c r="AI1" i="40" s="1"/>
  <c r="AI4" i="40"/>
  <c r="AI5" i="40"/>
  <c r="AI6" i="40"/>
  <c r="AI7" i="40"/>
  <c r="AI8" i="40"/>
  <c r="AI9" i="40"/>
  <c r="AI10" i="40"/>
  <c r="AI11" i="40"/>
  <c r="AI12" i="40"/>
  <c r="AI13" i="40"/>
  <c r="AI14" i="40"/>
  <c r="AI15" i="40"/>
  <c r="AI16" i="40"/>
  <c r="AI17" i="40"/>
  <c r="AI18" i="40"/>
  <c r="AI19" i="40"/>
  <c r="AI20" i="40"/>
  <c r="AI21" i="40"/>
  <c r="AI22" i="40"/>
  <c r="AI23" i="40"/>
  <c r="AI24" i="40"/>
  <c r="AI25" i="40"/>
  <c r="AI26" i="40"/>
  <c r="AI27" i="40"/>
  <c r="AI28" i="40"/>
  <c r="AI29" i="40"/>
  <c r="AI30" i="40"/>
  <c r="AI31" i="40"/>
  <c r="AI32" i="40"/>
  <c r="AI33" i="40"/>
  <c r="AI34" i="40"/>
  <c r="AI35" i="40"/>
  <c r="AI36" i="40"/>
  <c r="AI37" i="40"/>
  <c r="AI38" i="40"/>
  <c r="AI39" i="40"/>
  <c r="AI40" i="40"/>
  <c r="AI41" i="40"/>
  <c r="AI42" i="40"/>
  <c r="AI43" i="40"/>
  <c r="AI44" i="40"/>
  <c r="AI45" i="40"/>
  <c r="AI46" i="40"/>
  <c r="AI47" i="40"/>
  <c r="AI48" i="40"/>
  <c r="AI49" i="40"/>
  <c r="AI50" i="40"/>
  <c r="AI51" i="40"/>
  <c r="AI52" i="40"/>
  <c r="AI53" i="40"/>
  <c r="AI54" i="40"/>
  <c r="AI55" i="40"/>
  <c r="AI56" i="40"/>
  <c r="AI57" i="40"/>
  <c r="AI58" i="40"/>
  <c r="AI59" i="40"/>
  <c r="AI60" i="40"/>
  <c r="AI61" i="40"/>
  <c r="AI62" i="40"/>
  <c r="AI63" i="40"/>
  <c r="AI64" i="40"/>
  <c r="AI65" i="40"/>
  <c r="AI66" i="40"/>
  <c r="AI67" i="40"/>
  <c r="AI68" i="40"/>
  <c r="AI69" i="40"/>
  <c r="AI70" i="40"/>
  <c r="AI71" i="40"/>
  <c r="AI72" i="40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3" i="41"/>
  <c r="AI1" i="41" s="1"/>
  <c r="AI4" i="41"/>
  <c r="AI5" i="41"/>
  <c r="AI6" i="41"/>
  <c r="AI7" i="41"/>
  <c r="AI8" i="41"/>
  <c r="AI9" i="41"/>
  <c r="AI10" i="41"/>
  <c r="AI11" i="41"/>
  <c r="AI12" i="41"/>
  <c r="AI13" i="41"/>
  <c r="AI14" i="41"/>
  <c r="AI15" i="41"/>
  <c r="AI16" i="41"/>
  <c r="AI17" i="41"/>
  <c r="AI18" i="41"/>
  <c r="AI19" i="41"/>
  <c r="AI20" i="41"/>
  <c r="AI21" i="41"/>
  <c r="AI22" i="41"/>
  <c r="AI23" i="41"/>
  <c r="AI24" i="41"/>
  <c r="AI25" i="41"/>
  <c r="AI26" i="41"/>
  <c r="AI27" i="41"/>
  <c r="AI28" i="41"/>
  <c r="AI29" i="41"/>
  <c r="AI30" i="41"/>
  <c r="AI31" i="41"/>
  <c r="AI32" i="41"/>
  <c r="AI33" i="41"/>
  <c r="AI34" i="41"/>
  <c r="AI35" i="41"/>
  <c r="AI36" i="41"/>
  <c r="AI37" i="41"/>
  <c r="AI38" i="41"/>
  <c r="AI39" i="41"/>
  <c r="AI40" i="41"/>
  <c r="AI41" i="41"/>
  <c r="AI42" i="41"/>
  <c r="AI43" i="41"/>
  <c r="AI44" i="41"/>
  <c r="AI45" i="41"/>
  <c r="AI46" i="41"/>
  <c r="AI47" i="41"/>
  <c r="AI48" i="41"/>
  <c r="AI49" i="41"/>
  <c r="AI50" i="41"/>
  <c r="AI51" i="41"/>
  <c r="AI52" i="41"/>
  <c r="AI53" i="41"/>
  <c r="AI54" i="41"/>
  <c r="AI55" i="41"/>
  <c r="AI56" i="41"/>
  <c r="AI57" i="41"/>
  <c r="AI58" i="41"/>
  <c r="AI59" i="41"/>
  <c r="AI60" i="41"/>
  <c r="AI61" i="41"/>
  <c r="AI62" i="41"/>
  <c r="AI63" i="41"/>
  <c r="AI64" i="41"/>
  <c r="AI65" i="41"/>
  <c r="AI66" i="41"/>
  <c r="AI67" i="41"/>
  <c r="AI68" i="41"/>
  <c r="AI69" i="41"/>
  <c r="AI70" i="41"/>
  <c r="AI71" i="41"/>
  <c r="AI72" i="41"/>
  <c r="D1" i="42"/>
  <c r="E1" i="42"/>
  <c r="F1" i="42"/>
  <c r="G1" i="42"/>
  <c r="H1" i="42"/>
  <c r="I1" i="42"/>
  <c r="J1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3" i="42"/>
  <c r="AI1" i="42" s="1"/>
  <c r="AI4" i="42"/>
  <c r="AI5" i="42"/>
  <c r="AI6" i="42"/>
  <c r="AI7" i="42"/>
  <c r="AI8" i="42"/>
  <c r="AI9" i="42"/>
  <c r="AI10" i="42"/>
  <c r="AI11" i="42"/>
  <c r="AI12" i="42"/>
  <c r="AI13" i="42"/>
  <c r="AI14" i="42"/>
  <c r="AI15" i="42"/>
  <c r="AI16" i="42"/>
  <c r="AI17" i="42"/>
  <c r="AI18" i="42"/>
  <c r="AI19" i="42"/>
  <c r="AI20" i="42"/>
  <c r="AI21" i="42"/>
  <c r="AI22" i="42"/>
  <c r="AI23" i="42"/>
  <c r="AI24" i="42"/>
  <c r="AI25" i="42"/>
  <c r="AI26" i="42"/>
  <c r="AI27" i="42"/>
  <c r="AI28" i="42"/>
  <c r="AI29" i="42"/>
  <c r="AI30" i="42"/>
  <c r="AI31" i="42"/>
  <c r="AI32" i="42"/>
  <c r="AI33" i="42"/>
  <c r="AI34" i="42"/>
  <c r="AI35" i="42"/>
  <c r="AI36" i="42"/>
  <c r="AI37" i="42"/>
  <c r="AI38" i="42"/>
  <c r="AI39" i="42"/>
  <c r="AI40" i="42"/>
  <c r="AI41" i="42"/>
  <c r="AI42" i="42"/>
  <c r="AI43" i="42"/>
  <c r="AI44" i="42"/>
  <c r="AI45" i="42"/>
  <c r="AI46" i="42"/>
  <c r="AI47" i="42"/>
  <c r="AI48" i="42"/>
  <c r="AI49" i="42"/>
  <c r="AI50" i="42"/>
  <c r="AI51" i="42"/>
  <c r="AI52" i="42"/>
  <c r="AI53" i="42"/>
  <c r="AI54" i="42"/>
  <c r="AI55" i="42"/>
  <c r="AI56" i="42"/>
  <c r="AI57" i="42"/>
  <c r="AI58" i="42"/>
  <c r="AI59" i="42"/>
  <c r="AI60" i="42"/>
  <c r="AI61" i="42"/>
  <c r="AI62" i="42"/>
  <c r="AI63" i="42"/>
  <c r="AI64" i="42"/>
  <c r="AI65" i="42"/>
  <c r="AI66" i="42"/>
  <c r="AI67" i="42"/>
  <c r="AI68" i="42"/>
  <c r="AI69" i="42"/>
  <c r="AI70" i="42"/>
  <c r="AI71" i="42"/>
  <c r="AI72" i="42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E1" i="43"/>
  <c r="AF1" i="43"/>
  <c r="AG1" i="43"/>
  <c r="AH1" i="43"/>
  <c r="AI3" i="43"/>
  <c r="AI1" i="43" s="1"/>
  <c r="AI4" i="43"/>
  <c r="AI5" i="43"/>
  <c r="AI6" i="43"/>
  <c r="AI7" i="43"/>
  <c r="AI8" i="43"/>
  <c r="AI9" i="43"/>
  <c r="AI10" i="43"/>
  <c r="AI11" i="43"/>
  <c r="AI12" i="43"/>
  <c r="AI13" i="43"/>
  <c r="AI14" i="43"/>
  <c r="AI15" i="43"/>
  <c r="AI16" i="43"/>
  <c r="AI17" i="43"/>
  <c r="AI18" i="43"/>
  <c r="AI19" i="43"/>
  <c r="AI20" i="43"/>
  <c r="AI21" i="43"/>
  <c r="AI22" i="43"/>
  <c r="AI23" i="43"/>
  <c r="AI24" i="43"/>
  <c r="AI25" i="43"/>
  <c r="AI26" i="43"/>
  <c r="AI27" i="43"/>
  <c r="AI28" i="43"/>
  <c r="AI29" i="43"/>
  <c r="AI30" i="43"/>
  <c r="AI31" i="43"/>
  <c r="AI32" i="43"/>
  <c r="AI33" i="43"/>
  <c r="AI34" i="43"/>
  <c r="AI35" i="43"/>
  <c r="AI36" i="43"/>
  <c r="AI37" i="43"/>
  <c r="AI38" i="43"/>
  <c r="AI39" i="43"/>
  <c r="AI40" i="43"/>
  <c r="AI41" i="43"/>
  <c r="AI42" i="43"/>
  <c r="AI43" i="43"/>
  <c r="AI44" i="43"/>
  <c r="AI45" i="43"/>
  <c r="AI46" i="43"/>
  <c r="AI47" i="43"/>
  <c r="AI48" i="43"/>
  <c r="AI49" i="43"/>
  <c r="AI50" i="43"/>
  <c r="AI51" i="43"/>
  <c r="AI52" i="43"/>
  <c r="AI53" i="43"/>
  <c r="AI54" i="43"/>
  <c r="AI55" i="43"/>
  <c r="AI56" i="43"/>
  <c r="AI57" i="43"/>
  <c r="AI58" i="43"/>
  <c r="AI59" i="43"/>
  <c r="AI60" i="43"/>
  <c r="AI61" i="43"/>
  <c r="AI62" i="43"/>
  <c r="AI63" i="43"/>
  <c r="AI64" i="43"/>
  <c r="AI65" i="43"/>
  <c r="AI66" i="43"/>
  <c r="AI67" i="43"/>
  <c r="AI68" i="43"/>
  <c r="AI69" i="43"/>
  <c r="AI70" i="43"/>
  <c r="AI71" i="43"/>
  <c r="AI72" i="43"/>
  <c r="D1" i="44"/>
  <c r="E1" i="44"/>
  <c r="F1" i="44"/>
  <c r="G1" i="44"/>
  <c r="H1" i="44"/>
  <c r="I1" i="44"/>
  <c r="J1" i="44"/>
  <c r="K1" i="44"/>
  <c r="L1" i="44"/>
  <c r="M1" i="44"/>
  <c r="N1" i="44"/>
  <c r="O1" i="44"/>
  <c r="P1" i="44"/>
  <c r="Q1" i="44"/>
  <c r="R1" i="44"/>
  <c r="S1" i="44"/>
  <c r="T1" i="44"/>
  <c r="U1" i="44"/>
  <c r="V1" i="44"/>
  <c r="W1" i="44"/>
  <c r="X1" i="44"/>
  <c r="Y1" i="44"/>
  <c r="Z1" i="44"/>
  <c r="AA1" i="44"/>
  <c r="AB1" i="44"/>
  <c r="AC1" i="44"/>
  <c r="AD1" i="44"/>
  <c r="AE1" i="44"/>
  <c r="AF1" i="44"/>
  <c r="AG1" i="44"/>
  <c r="AH1" i="44"/>
  <c r="AI3" i="44"/>
  <c r="AI1" i="44" s="1"/>
  <c r="AI4" i="44"/>
  <c r="AI5" i="44"/>
  <c r="AI6" i="44"/>
  <c r="AI7" i="44"/>
  <c r="AI8" i="44"/>
  <c r="AI9" i="44"/>
  <c r="AI10" i="44"/>
  <c r="AI11" i="44"/>
  <c r="AI12" i="44"/>
  <c r="AI13" i="44"/>
  <c r="AI14" i="44"/>
  <c r="AI15" i="44"/>
  <c r="AI16" i="44"/>
  <c r="AI17" i="44"/>
  <c r="AI18" i="44"/>
  <c r="AI19" i="44"/>
  <c r="AI20" i="44"/>
  <c r="AI21" i="44"/>
  <c r="AI22" i="44"/>
  <c r="AI23" i="44"/>
  <c r="AI24" i="44"/>
  <c r="AI25" i="44"/>
  <c r="AI26" i="44"/>
  <c r="AI27" i="44"/>
  <c r="AI28" i="44"/>
  <c r="AI29" i="44"/>
  <c r="AI30" i="44"/>
  <c r="AI31" i="44"/>
  <c r="AI32" i="44"/>
  <c r="AI33" i="44"/>
  <c r="AI34" i="44"/>
  <c r="AI35" i="44"/>
  <c r="AI36" i="44"/>
  <c r="AI37" i="44"/>
  <c r="AI38" i="44"/>
  <c r="AI39" i="44"/>
  <c r="AI40" i="44"/>
  <c r="AI41" i="44"/>
  <c r="AI42" i="44"/>
  <c r="AI43" i="44"/>
  <c r="AI44" i="44"/>
  <c r="AI45" i="44"/>
  <c r="AI46" i="44"/>
  <c r="AI47" i="44"/>
  <c r="AI48" i="44"/>
  <c r="AI49" i="44"/>
  <c r="AI50" i="44"/>
  <c r="AI51" i="44"/>
  <c r="AI52" i="44"/>
  <c r="AI53" i="44"/>
  <c r="AI54" i="44"/>
  <c r="AI55" i="44"/>
  <c r="AI56" i="44"/>
  <c r="AI57" i="44"/>
  <c r="AI58" i="44"/>
  <c r="AI59" i="44"/>
  <c r="AI60" i="44"/>
  <c r="AI61" i="44"/>
  <c r="AI62" i="44"/>
  <c r="AI63" i="44"/>
  <c r="AI64" i="44"/>
  <c r="AI65" i="44"/>
  <c r="AI66" i="44"/>
  <c r="AI67" i="44"/>
  <c r="AI68" i="44"/>
  <c r="AI69" i="44"/>
  <c r="AI70" i="44"/>
  <c r="AI71" i="44"/>
  <c r="AI72" i="44"/>
  <c r="D1" i="45"/>
  <c r="E1" i="45"/>
  <c r="F1" i="45"/>
  <c r="G1" i="45"/>
  <c r="H1" i="45"/>
  <c r="I1" i="45"/>
  <c r="J1" i="45"/>
  <c r="K1" i="45"/>
  <c r="L1" i="45"/>
  <c r="M1" i="45"/>
  <c r="N1" i="45"/>
  <c r="O1" i="45"/>
  <c r="P1" i="45"/>
  <c r="Q1" i="45"/>
  <c r="R1" i="45"/>
  <c r="S1" i="45"/>
  <c r="T1" i="45"/>
  <c r="U1" i="45"/>
  <c r="V1" i="45"/>
  <c r="W1" i="45"/>
  <c r="X1" i="45"/>
  <c r="Y1" i="45"/>
  <c r="Z1" i="45"/>
  <c r="AA1" i="45"/>
  <c r="AB1" i="45"/>
  <c r="AC1" i="45"/>
  <c r="AD1" i="45"/>
  <c r="AE1" i="45"/>
  <c r="AF1" i="45"/>
  <c r="AG1" i="45"/>
  <c r="AH1" i="45"/>
  <c r="AI3" i="45"/>
  <c r="AI4" i="45"/>
  <c r="AI5" i="45"/>
  <c r="AI6" i="45"/>
  <c r="AI7" i="45"/>
  <c r="AI8" i="45"/>
  <c r="AI9" i="45"/>
  <c r="AI10" i="45"/>
  <c r="AI11" i="45"/>
  <c r="AI12" i="45"/>
  <c r="AI13" i="45"/>
  <c r="AI14" i="45"/>
  <c r="AI15" i="45"/>
  <c r="AI16" i="45"/>
  <c r="AI17" i="45"/>
  <c r="AI18" i="45"/>
  <c r="AI19" i="45"/>
  <c r="AI20" i="45"/>
  <c r="AI21" i="45"/>
  <c r="AI22" i="45"/>
  <c r="AI23" i="45"/>
  <c r="AI24" i="45"/>
  <c r="AI25" i="45"/>
  <c r="AI26" i="45"/>
  <c r="AI27" i="45"/>
  <c r="AI28" i="45"/>
  <c r="AI29" i="45"/>
  <c r="AI30" i="45"/>
  <c r="AI31" i="45"/>
  <c r="AI32" i="45"/>
  <c r="AI33" i="45"/>
  <c r="AI34" i="45"/>
  <c r="AI35" i="45"/>
  <c r="AI36" i="45"/>
  <c r="AI37" i="45"/>
  <c r="AI38" i="45"/>
  <c r="AI39" i="45"/>
  <c r="AI40" i="45"/>
  <c r="AI41" i="45"/>
  <c r="AI42" i="45"/>
  <c r="AI43" i="45"/>
  <c r="AI44" i="45"/>
  <c r="AI45" i="45"/>
  <c r="AI46" i="45"/>
  <c r="AI47" i="45"/>
  <c r="AI48" i="45"/>
  <c r="AI49" i="45"/>
  <c r="AI50" i="45"/>
  <c r="AI51" i="45"/>
  <c r="AI52" i="45"/>
  <c r="AI53" i="45"/>
  <c r="AI54" i="45"/>
  <c r="AI55" i="45"/>
  <c r="AI56" i="45"/>
  <c r="AI57" i="45"/>
  <c r="AI58" i="45"/>
  <c r="AI59" i="45"/>
  <c r="AI60" i="45"/>
  <c r="AI61" i="45"/>
  <c r="AI62" i="45"/>
  <c r="AI63" i="45"/>
  <c r="AI64" i="45"/>
  <c r="AI65" i="45"/>
  <c r="AI66" i="45"/>
  <c r="AI67" i="45"/>
  <c r="AI68" i="45"/>
  <c r="AI69" i="45"/>
  <c r="AI70" i="45"/>
  <c r="AI71" i="45"/>
  <c r="AI72" i="45"/>
  <c r="D1" i="46"/>
  <c r="E1" i="46"/>
  <c r="F1" i="46"/>
  <c r="G1" i="46"/>
  <c r="H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A1" i="46"/>
  <c r="AB1" i="46"/>
  <c r="AC1" i="46"/>
  <c r="AD1" i="46"/>
  <c r="AE1" i="46"/>
  <c r="AF1" i="46"/>
  <c r="AG1" i="46"/>
  <c r="AH1" i="46"/>
  <c r="AI3" i="46"/>
  <c r="AI1" i="46" s="1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AF1" i="47"/>
  <c r="AG1" i="47"/>
  <c r="AH1" i="47"/>
  <c r="AI3" i="47"/>
  <c r="AI1" i="47" s="1"/>
  <c r="AI4" i="47"/>
  <c r="AI5" i="47"/>
  <c r="AI6" i="47"/>
  <c r="AI7" i="47"/>
  <c r="AI8" i="47"/>
  <c r="AI9" i="47"/>
  <c r="AI10" i="47"/>
  <c r="AI11" i="47"/>
  <c r="AI12" i="47"/>
  <c r="AI13" i="47"/>
  <c r="AI14" i="47"/>
  <c r="AI15" i="47"/>
  <c r="AI16" i="47"/>
  <c r="AI17" i="47"/>
  <c r="AI18" i="47"/>
  <c r="AI19" i="47"/>
  <c r="AI20" i="47"/>
  <c r="AI21" i="47"/>
  <c r="AI22" i="47"/>
  <c r="AI23" i="47"/>
  <c r="AI24" i="47"/>
  <c r="AI25" i="47"/>
  <c r="AI26" i="47"/>
  <c r="AI27" i="47"/>
  <c r="AI28" i="47"/>
  <c r="AI29" i="47"/>
  <c r="AI30" i="47"/>
  <c r="AI31" i="47"/>
  <c r="AI32" i="47"/>
  <c r="AI33" i="47"/>
  <c r="AI34" i="47"/>
  <c r="AI35" i="47"/>
  <c r="AI36" i="47"/>
  <c r="AI37" i="47"/>
  <c r="AI38" i="47"/>
  <c r="AI39" i="47"/>
  <c r="AI40" i="47"/>
  <c r="AI41" i="47"/>
  <c r="AI42" i="47"/>
  <c r="AI43" i="47"/>
  <c r="AI44" i="47"/>
  <c r="AI45" i="47"/>
  <c r="AI46" i="47"/>
  <c r="AI47" i="47"/>
  <c r="AI48" i="47"/>
  <c r="AI49" i="47"/>
  <c r="AI50" i="47"/>
  <c r="AI51" i="47"/>
  <c r="AI52" i="47"/>
  <c r="AI53" i="47"/>
  <c r="AI54" i="47"/>
  <c r="AI55" i="47"/>
  <c r="AI56" i="47"/>
  <c r="AI57" i="47"/>
  <c r="AI58" i="47"/>
  <c r="AI59" i="47"/>
  <c r="AI60" i="47"/>
  <c r="AI61" i="47"/>
  <c r="AI62" i="47"/>
  <c r="AI63" i="47"/>
  <c r="AI64" i="47"/>
  <c r="AI65" i="47"/>
  <c r="AI66" i="47"/>
  <c r="AI67" i="47"/>
  <c r="AI68" i="47"/>
  <c r="AI69" i="47"/>
  <c r="AI70" i="47"/>
  <c r="AI71" i="47"/>
  <c r="AI72" i="47"/>
  <c r="D1" i="48"/>
  <c r="E1" i="48"/>
  <c r="F1" i="48"/>
  <c r="G1" i="48"/>
  <c r="H1" i="48"/>
  <c r="I1" i="48"/>
  <c r="J1" i="48"/>
  <c r="K1" i="48"/>
  <c r="L1" i="48"/>
  <c r="M1" i="48"/>
  <c r="N1" i="48"/>
  <c r="O1" i="48"/>
  <c r="P1" i="48"/>
  <c r="Q1" i="48"/>
  <c r="R1" i="48"/>
  <c r="S1" i="48"/>
  <c r="T1" i="48"/>
  <c r="U1" i="48"/>
  <c r="V1" i="48"/>
  <c r="W1" i="48"/>
  <c r="X1" i="48"/>
  <c r="Y1" i="48"/>
  <c r="Z1" i="48"/>
  <c r="AA1" i="48"/>
  <c r="AB1" i="48"/>
  <c r="AC1" i="48"/>
  <c r="AD1" i="48"/>
  <c r="AE1" i="48"/>
  <c r="AF1" i="48"/>
  <c r="AG1" i="48"/>
  <c r="AH1" i="48"/>
  <c r="AI3" i="48"/>
  <c r="AI1" i="48" s="1"/>
  <c r="AI4" i="48"/>
  <c r="AI5" i="48"/>
  <c r="AI6" i="48"/>
  <c r="AI7" i="48"/>
  <c r="AI8" i="48"/>
  <c r="AI9" i="48"/>
  <c r="AI10" i="48"/>
  <c r="AI11" i="48"/>
  <c r="AI12" i="48"/>
  <c r="AI13" i="48"/>
  <c r="AI14" i="48"/>
  <c r="AI15" i="48"/>
  <c r="AI16" i="48"/>
  <c r="AI17" i="48"/>
  <c r="AI18" i="48"/>
  <c r="AI19" i="48"/>
  <c r="AI20" i="48"/>
  <c r="AI21" i="48"/>
  <c r="AI22" i="48"/>
  <c r="AI23" i="48"/>
  <c r="AI24" i="48"/>
  <c r="AI25" i="48"/>
  <c r="AI26" i="48"/>
  <c r="AI27" i="48"/>
  <c r="AI28" i="48"/>
  <c r="AI29" i="48"/>
  <c r="AI30" i="48"/>
  <c r="AI31" i="48"/>
  <c r="AI32" i="48"/>
  <c r="AI33" i="48"/>
  <c r="AI34" i="48"/>
  <c r="AI35" i="48"/>
  <c r="AI36" i="48"/>
  <c r="AI37" i="48"/>
  <c r="AI38" i="48"/>
  <c r="AI39" i="48"/>
  <c r="AI40" i="48"/>
  <c r="AI41" i="48"/>
  <c r="AI42" i="48"/>
  <c r="AI43" i="48"/>
  <c r="AI44" i="48"/>
  <c r="AI45" i="48"/>
  <c r="AI46" i="48"/>
  <c r="AI47" i="48"/>
  <c r="AI48" i="48"/>
  <c r="AI49" i="48"/>
  <c r="AI50" i="48"/>
  <c r="AI51" i="48"/>
  <c r="AI52" i="48"/>
  <c r="AI53" i="48"/>
  <c r="AI54" i="48"/>
  <c r="AI55" i="48"/>
  <c r="AI56" i="48"/>
  <c r="AI57" i="48"/>
  <c r="AI58" i="48"/>
  <c r="AI59" i="48"/>
  <c r="AI60" i="48"/>
  <c r="AI61" i="48"/>
  <c r="AI62" i="48"/>
  <c r="AI63" i="48"/>
  <c r="AI64" i="48"/>
  <c r="AI65" i="48"/>
  <c r="AI66" i="48"/>
  <c r="AI67" i="48"/>
  <c r="AI68" i="48"/>
  <c r="AI69" i="48"/>
  <c r="AI70" i="48"/>
  <c r="AI71" i="48"/>
  <c r="AI72" i="48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AG1" i="49"/>
  <c r="AH1" i="49"/>
  <c r="AI3" i="49"/>
  <c r="AI1" i="49" s="1"/>
  <c r="AI4" i="49"/>
  <c r="AI5" i="49"/>
  <c r="AI6" i="49"/>
  <c r="AI7" i="49"/>
  <c r="AI8" i="49"/>
  <c r="AI9" i="49"/>
  <c r="AI10" i="49"/>
  <c r="AI11" i="49"/>
  <c r="AI12" i="49"/>
  <c r="AI13" i="49"/>
  <c r="AI14" i="49"/>
  <c r="AI15" i="49"/>
  <c r="AI16" i="49"/>
  <c r="AI17" i="49"/>
  <c r="AI18" i="49"/>
  <c r="AI19" i="49"/>
  <c r="AI20" i="49"/>
  <c r="AI21" i="49"/>
  <c r="AI22" i="49"/>
  <c r="AI23" i="49"/>
  <c r="AI24" i="49"/>
  <c r="AI25" i="49"/>
  <c r="AI26" i="49"/>
  <c r="AI27" i="49"/>
  <c r="AI28" i="49"/>
  <c r="AI29" i="49"/>
  <c r="AI30" i="49"/>
  <c r="AI31" i="49"/>
  <c r="AI32" i="49"/>
  <c r="AI33" i="49"/>
  <c r="AI34" i="49"/>
  <c r="AI35" i="49"/>
  <c r="AI36" i="49"/>
  <c r="AI37" i="49"/>
  <c r="AI38" i="49"/>
  <c r="AI39" i="49"/>
  <c r="AI40" i="49"/>
  <c r="AI41" i="49"/>
  <c r="AI42" i="49"/>
  <c r="AI43" i="49"/>
  <c r="AI44" i="49"/>
  <c r="AI45" i="49"/>
  <c r="AI46" i="49"/>
  <c r="AI47" i="49"/>
  <c r="AI48" i="49"/>
  <c r="AI49" i="49"/>
  <c r="AI50" i="49"/>
  <c r="AI51" i="49"/>
  <c r="AI52" i="49"/>
  <c r="AI53" i="49"/>
  <c r="AI54" i="49"/>
  <c r="AI55" i="49"/>
  <c r="AI56" i="49"/>
  <c r="AI57" i="49"/>
  <c r="AI58" i="49"/>
  <c r="AI59" i="49"/>
  <c r="AI60" i="49"/>
  <c r="AI61" i="49"/>
  <c r="AI62" i="49"/>
  <c r="AI63" i="49"/>
  <c r="AI64" i="49"/>
  <c r="AI65" i="49"/>
  <c r="AI66" i="49"/>
  <c r="AI67" i="49"/>
  <c r="AI68" i="49"/>
  <c r="AI69" i="49"/>
  <c r="AI70" i="49"/>
  <c r="AI71" i="49"/>
  <c r="AI72" i="49"/>
  <c r="AI1" i="45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FECGW-DGW-2017.xlsx!Tabla135678" type="102" refreshedVersion="5" minRefreshableVersion="5">
    <extLst>
      <ext xmlns:x15="http://schemas.microsoft.com/office/spreadsheetml/2010/11/main" uri="{DE250136-89BD-433C-8126-D09CA5730AF9}">
        <x15:connection id="Tabla135678-e1bc887c-d41f-4f65-8c89-15f57f0a47f8">
          <x15:rangePr sourceName="_xlcn.WorksheetConnection_RFECGWDGW2017.xlsxTabla1356781"/>
        </x15:connection>
      </ext>
    </extLst>
  </connection>
  <connection id="3" name="WorksheetConnection_RFECGW-DGW-2017.xlsx!Tabla1356786" type="102" refreshedVersion="5" minRefreshableVersion="5">
    <extLst>
      <ext xmlns:x15="http://schemas.microsoft.com/office/spreadsheetml/2010/11/main" uri="{DE250136-89BD-433C-8126-D09CA5730AF9}">
        <x15:connection id="Tabla1356786-a8411a0b-3516-4890-af6c-4beabffa55e0" autoDelete="1">
          <x15:rangePr sourceName="_xlcn.WorksheetConnection_RFECGWDGW2017.xlsxTabla13567861"/>
        </x15:connection>
      </ext>
    </extLst>
  </connection>
</connections>
</file>

<file path=xl/sharedStrings.xml><?xml version="1.0" encoding="utf-8"?>
<sst xmlns="http://schemas.openxmlformats.org/spreadsheetml/2006/main" count="519" uniqueCount="90">
  <si>
    <t>Fallas de acceso</t>
  </si>
  <si>
    <t>Gasolinera</t>
  </si>
  <si>
    <t>Nombre</t>
  </si>
  <si>
    <t>Identificador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</si>
  <si>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</si>
  <si>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</si>
  <si>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</si>
  <si>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</si>
  <si>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</si>
  <si>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</si>
  <si>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</si>
  <si>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</si>
  <si>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</si>
  <si>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</si>
  <si>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</si>
  <si>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</si>
  <si>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</si>
  <si>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</si>
  <si>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</si>
  <si>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</si>
  <si>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</si>
  <si>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</si>
  <si>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</si>
  <si>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</si>
  <si>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</si>
  <si>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</si>
  <si>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</si>
  <si>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</si>
  <si>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</si>
  <si>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</si>
  <si>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</si>
  <si>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</si>
  <si>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</si>
  <si>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</si>
  <si>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</si>
  <si>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Fallas</t>
  </si>
  <si>
    <t>Versión</t>
  </si>
  <si>
    <t>enlace</t>
  </si>
  <si>
    <t>GASOLINERA MB</t>
  </si>
  <si>
    <t>ALVARADO</t>
  </si>
  <si>
    <t>AMIGAS</t>
  </si>
  <si>
    <t>GASBO</t>
  </si>
  <si>
    <t>GASERVICIO</t>
  </si>
  <si>
    <t>PILARICA</t>
  </si>
  <si>
    <t>FE Pedro Anaya</t>
  </si>
  <si>
    <t>E11285</t>
  </si>
  <si>
    <t>FE Matriz Pilarica</t>
  </si>
  <si>
    <t>E07407</t>
  </si>
  <si>
    <t>FE La Cuata(Zona Industrial)</t>
  </si>
  <si>
    <t>E10426</t>
  </si>
  <si>
    <t>FE Flores Magon</t>
  </si>
  <si>
    <t>E08422</t>
  </si>
  <si>
    <t>FE Centenario</t>
  </si>
  <si>
    <t>E08937</t>
  </si>
  <si>
    <t>FE 20 de Noviembre</t>
  </si>
  <si>
    <t>E07949</t>
  </si>
  <si>
    <t>SENDA</t>
  </si>
  <si>
    <t>Estacion de servicio san German</t>
  </si>
  <si>
    <t>E10989</t>
  </si>
  <si>
    <t>Estacion de Servicio Petrolera</t>
  </si>
  <si>
    <t>E08075</t>
  </si>
  <si>
    <t>Estacion de servicio Loma Linda</t>
  </si>
  <si>
    <t>E01637</t>
  </si>
  <si>
    <t>Estacion de servicio Estadio</t>
  </si>
  <si>
    <t>E07272</t>
  </si>
  <si>
    <t>Estacion de servicio el valiente</t>
  </si>
  <si>
    <t>E03531</t>
  </si>
  <si>
    <t>Estacion de serivicio corsario</t>
  </si>
  <si>
    <t>E00007</t>
  </si>
  <si>
    <t>VERDE Y ROJA</t>
  </si>
  <si>
    <t>FE Verde y Roja</t>
  </si>
  <si>
    <t>E07036</t>
  </si>
  <si>
    <t>CGW Grupo alvarado</t>
  </si>
  <si>
    <t>E00008</t>
  </si>
  <si>
    <t>CGW AMIGAS</t>
  </si>
  <si>
    <t>E00009</t>
  </si>
  <si>
    <t>CGW GASBO</t>
  </si>
  <si>
    <t>E00010</t>
  </si>
  <si>
    <t>CGW GASERVICIO</t>
  </si>
  <si>
    <t>E00011</t>
  </si>
  <si>
    <t>PEGASOL</t>
  </si>
  <si>
    <t>CGW PEGASOL</t>
  </si>
  <si>
    <t>E00012</t>
  </si>
  <si>
    <t>CGW PILARICA</t>
  </si>
  <si>
    <t>E00013</t>
  </si>
  <si>
    <t>PENINUSLA</t>
  </si>
  <si>
    <t>CGW PENINSULA</t>
  </si>
  <si>
    <t>E00014</t>
  </si>
  <si>
    <t>CGW Gaolinera MB</t>
  </si>
  <si>
    <t>E00015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</si>
</sst>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</font>
    <font>
      <sz val="11"/>
      <name val="Calibri"/>
      <family val="2"/>
      <scheme val="minor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249977111117893"/>
      <name val="Arial"/>
      <family val="2"/>
    </font>
    <font>
      <sz val="9"/>
      <color theme="0"/>
      <name val="Calibri"/>
      <family val="2"/>
      <scheme val="minor"/>
    </font>
    <font>
      <sz val="9"/>
      <color theme="0"/>
      <name val="Calibri"/>
      <family val="2"/>
    </font>
    <font>
      <u/>
      <sz val="9"/>
      <color theme="10"/>
      <name val="Calibri"/>
      <family val="2"/>
      <scheme val="minor"/>
    </font>
    <font>
      <u/>
      <sz val="9"/>
      <color theme="9" tint="-0.249977111117893"/>
      <name val="Calibri"/>
      <family val="2"/>
      <scheme val="minor"/>
    </font>
    <font>
      <sz val="9"/>
      <name val="Arial"/>
      <family val="2"/>
    </font>
    <font>
      <u/>
      <sz val="9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0"/>
        <bgColor auto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right" vertical="top"/>
    </xf>
    <xf numFmtId="0" fontId="4" fillId="0" borderId="0" xfId="0" applyNumberFormat="1" applyFont="1" applyFill="1" applyAlignment="1" applyProtection="1">
      <alignment vertical="center"/>
    </xf>
    <xf numFmtId="0" fontId="0" fillId="2" borderId="0" xfId="0" applyNumberFormat="1" applyFill="1" applyAlignment="1" applyProtection="1"/>
    <xf numFmtId="0" fontId="7" fillId="0" borderId="1" xfId="0" applyNumberFormat="1" applyFont="1" applyFill="1" applyBorder="1" applyAlignment="1" applyProtection="1">
      <alignment horizontal="left"/>
    </xf>
    <xf numFmtId="0" fontId="8" fillId="2" borderId="1" xfId="0" applyNumberFormat="1" applyFont="1" applyFill="1" applyBorder="1" applyAlignment="1" applyProtection="1">
      <alignment horizontal="left"/>
    </xf>
    <xf numFmtId="0" fontId="9" fillId="2" borderId="1" xfId="0" applyNumberFormat="1" applyFont="1" applyFill="1" applyBorder="1" applyAlignment="1" applyProtection="1">
      <alignment horizontal="left" vertical="center"/>
    </xf>
    <xf numFmtId="10" fontId="8" fillId="2" borderId="1" xfId="0" applyNumberFormat="1" applyFont="1" applyFill="1" applyBorder="1" applyAlignment="1" applyProtection="1">
      <alignment horizontal="center" vertical="top"/>
    </xf>
    <xf numFmtId="0" fontId="10" fillId="0" borderId="0" xfId="0" applyFont="1"/>
    <xf numFmtId="0" fontId="7" fillId="3" borderId="1" xfId="0" applyNumberFormat="1" applyFont="1" applyFill="1" applyBorder="1" applyAlignment="1" applyProtection="1">
      <alignment horizontal="left" vertical="center"/>
    </xf>
    <xf numFmtId="0" fontId="8" fillId="4" borderId="1" xfId="0" applyNumberFormat="1" applyFont="1" applyFill="1" applyBorder="1" applyAlignment="1" applyProtection="1">
      <alignment horizontal="left" vertical="center"/>
    </xf>
    <xf numFmtId="0" fontId="10" fillId="0" borderId="1" xfId="0" applyNumberFormat="1" applyFont="1" applyFill="1" applyBorder="1" applyAlignment="1" applyProtection="1"/>
    <xf numFmtId="0" fontId="11" fillId="2" borderId="1" xfId="0" applyNumberFormat="1" applyFont="1" applyFill="1" applyBorder="1" applyAlignment="1" applyProtection="1"/>
    <xf numFmtId="0" fontId="12" fillId="0" borderId="1" xfId="0" applyFont="1" applyBorder="1" applyAlignment="1">
      <alignment horizontal="center"/>
    </xf>
    <xf numFmtId="0" fontId="12" fillId="2" borderId="1" xfId="0" applyNumberFormat="1" applyFont="1" applyFill="1" applyBorder="1" applyAlignment="1" applyProtection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/>
    <xf numFmtId="0" fontId="12" fillId="2" borderId="1" xfId="0" applyNumberFormat="1" applyFont="1" applyFill="1" applyBorder="1" applyAlignment="1" applyProtection="1">
      <alignment horizontal="left"/>
    </xf>
    <xf numFmtId="0" fontId="10" fillId="2" borderId="1" xfId="0" applyNumberFormat="1" applyFont="1" applyFill="1" applyBorder="1" applyAlignment="1" applyProtection="1"/>
    <xf numFmtId="0" fontId="10" fillId="2" borderId="0" xfId="0" applyNumberFormat="1" applyFont="1" applyFill="1" applyAlignment="1" applyProtection="1"/>
    <xf numFmtId="0" fontId="13" fillId="2" borderId="1" xfId="0" applyNumberFormat="1" applyFont="1" applyFill="1" applyBorder="1" applyAlignment="1" applyProtection="1">
      <alignment horizontal="left"/>
    </xf>
    <xf numFmtId="0" fontId="10" fillId="2" borderId="1" xfId="0" applyNumberFormat="1" applyFont="1" applyFill="1" applyBorder="1" applyAlignment="1" applyProtection="1">
      <alignment horizontal="left"/>
    </xf>
    <xf numFmtId="0" fontId="12" fillId="2" borderId="1" xfId="0" applyNumberFormat="1" applyFont="1" applyFill="1" applyBorder="1" applyAlignment="1" applyProtection="1"/>
    <xf numFmtId="0" fontId="14" fillId="0" borderId="1" xfId="1" applyFont="1" applyBorder="1"/>
    <xf numFmtId="0" fontId="14" fillId="2" borderId="1" xfId="0" applyNumberFormat="1" applyFont="1" applyFill="1" applyBorder="1" applyAlignment="1" applyProtection="1"/>
    <xf numFmtId="0" fontId="15" fillId="0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vertical="center"/>
    </xf>
    <xf numFmtId="0" fontId="10" fillId="0" borderId="1" xfId="0" applyFont="1" applyBorder="1"/>
    <xf numFmtId="0" fontId="7" fillId="3" borderId="1" xfId="0" applyNumberFormat="1" applyFont="1" applyFill="1" applyBorder="1" applyAlignment="1" applyProtection="1">
      <alignment horizont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left"/>
    </xf>
    <xf numFmtId="0" fontId="7" fillId="3" borderId="1" xfId="0" applyNumberFormat="1" applyFont="1" applyFill="1" applyBorder="1" applyAlignment="1" applyProtection="1"/>
    <xf numFmtId="9" fontId="7" fillId="3" borderId="1" xfId="0" applyNumberFormat="1" applyFont="1" applyFill="1" applyBorder="1" applyAlignment="1" applyProtection="1">
      <alignment horizontal="center"/>
    </xf>
    <xf numFmtId="9" fontId="8" fillId="2" borderId="1" xfId="0" applyNumberFormat="1" applyFont="1" applyFill="1" applyBorder="1" applyAlignment="1" applyProtection="1">
      <alignment horizontal="right" vertical="top"/>
    </xf>
    <xf numFmtId="9" fontId="10" fillId="2" borderId="1" xfId="0" applyNumberFormat="1" applyFont="1" applyFill="1" applyBorder="1" applyAlignment="1" applyProtection="1"/>
    <xf numFmtId="0" fontId="16" fillId="0" borderId="1" xfId="0" applyNumberFormat="1" applyFont="1" applyFill="1" applyBorder="1" applyAlignment="1" applyProtection="1"/>
    <xf numFmtId="0" fontId="12" fillId="0" borderId="1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right" vertical="top"/>
    </xf>
    <xf numFmtId="0" fontId="8" fillId="0" borderId="1" xfId="0" applyNumberFormat="1" applyFont="1" applyFill="1" applyBorder="1" applyAlignment="1" applyProtection="1">
      <alignment vertical="center"/>
    </xf>
    <xf numFmtId="0" fontId="17" fillId="0" borderId="1" xfId="1" applyFont="1" applyBorder="1"/>
    <xf numFmtId="0" fontId="17" fillId="2" borderId="1" xfId="0" applyNumberFormat="1" applyFont="1" applyFill="1" applyBorder="1" applyAlignment="1" applyProtection="1"/>
    <xf numFmtId="0" fontId="13" fillId="5" borderId="1" xfId="0" applyNumberFormat="1" applyFont="1" applyFill="1" applyBorder="1" applyAlignment="1" applyProtection="1">
      <alignment horizontal="left" vertical="center"/>
    </xf>
    <xf numFmtId="0" fontId="10" fillId="5" borderId="1" xfId="0" applyFont="1" applyFill="1" applyBorder="1"/>
    <xf numFmtId="0" fontId="12" fillId="0" borderId="1" xfId="0" applyFont="1" applyBorder="1"/>
    <xf numFmtId="0" fontId="13" fillId="5" borderId="3" xfId="0" applyNumberFormat="1" applyFont="1" applyFill="1" applyBorder="1" applyAlignment="1" applyProtection="1">
      <alignment horizontal="left" vertical="center"/>
    </xf>
    <xf numFmtId="0" fontId="10" fillId="5" borderId="3" xfId="0" applyFont="1" applyFill="1" applyBorder="1"/>
    <xf numFmtId="0" fontId="10" fillId="0" borderId="2" xfId="0" applyFont="1" applyBorder="1"/>
    <xf numFmtId="0" fontId="10" fillId="5" borderId="5" xfId="0" applyFont="1" applyFill="1" applyBorder="1"/>
    <xf numFmtId="0" fontId="10" fillId="0" borderId="4" xfId="0" applyFont="1" applyBorder="1"/>
    <xf numFmtId="0" fontId="10" fillId="0" borderId="6" xfId="0" applyFont="1" applyBorder="1"/>
    <xf numFmtId="0" fontId="18" fillId="2" borderId="1" xfId="0" applyNumberFormat="1" applyFont="1" applyFill="1" applyBorder="1" applyAlignment="1" applyProtection="1"/>
    <xf numFmtId="0" fontId="18" fillId="0" borderId="1" xfId="0" applyFont="1" applyBorder="1"/>
    <xf numFmtId="0" fontId="12" fillId="5" borderId="1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/>
    <xf numFmtId="9" fontId="8" fillId="6" borderId="1" xfId="0" applyNumberFormat="1" applyFont="1" applyFill="1" applyBorder="1" applyAlignment="1" applyProtection="1">
      <alignment horizontal="right" vertical="top"/>
    </xf>
    <xf numFmtId="9" fontId="10" fillId="6" borderId="1" xfId="0" applyNumberFormat="1" applyFont="1" applyFill="1" applyBorder="1"/>
    <xf numFmtId="0" fontId="13" fillId="4" borderId="1" xfId="0" applyNumberFormat="1" applyFont="1" applyFill="1" applyBorder="1" applyAlignment="1" applyProtection="1">
      <alignment horizontal="left" vertical="center"/>
    </xf>
    <xf numFmtId="0" fontId="10" fillId="4" borderId="1" xfId="0" applyNumberFormat="1" applyFont="1" applyFill="1" applyBorder="1" applyAlignment="1" applyProtection="1"/>
    <xf numFmtId="0" fontId="10" fillId="0" borderId="3" xfId="0" applyFont="1" applyBorder="1"/>
    <xf numFmtId="0" fontId="12" fillId="5" borderId="1" xfId="0" applyFont="1" applyFill="1" applyBorder="1"/>
  </cellXfs>
  <cellStyles count="2">
    <cellStyle name="Hipervínculo" xfId="1" builtinId="8"/>
    <cellStyle name="Normal" xfId="0" builtinId="0"/>
  </cellStyles>
  <dxfs count="9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  <color theme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  <color theme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numFmt numFmtId="13" formatCode="0%"/>
      <fill>
        <patternFill patternType="solid">
          <fgColor auto="1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  <color theme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  <color theme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fill>
        <patternFill patternType="solid">
          <fgColor auto="1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fill>
        <patternFill patternType="solid">
          <fgColor auto="1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name val="Calibri"/>
        <scheme val="minor"/>
      </font>
      <fill>
        <patternFill patternType="solid">
          <fgColor auto="1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</font>
      <fill>
        <patternFill patternType="solid">
          <fgColor auto="1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9"/>
      </font>
    </dxf>
    <dxf>
      <font>
        <strike val="0"/>
        <outline val="0"/>
        <shadow val="0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Ene-Mar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Enero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enero!$D$1:$AH$1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Febrero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febrero!$D$1:$AH$1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Marzo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marzo!$D$1:$AH$1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D-4A91-AEA0-29B1A4F71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58765824"/>
        <c:axId val="-458762560"/>
      </c:lineChart>
      <c:dateAx>
        <c:axId val="-4587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62560"/>
        <c:crosses val="autoZero"/>
        <c:auto val="0"/>
        <c:lblOffset val="100"/>
        <c:baseTimeUnit val="days"/>
      </c:dateAx>
      <c:valAx>
        <c:axId val="-4587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6582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Abr-Jun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Abril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abril!$D$1:$AH$1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Mayo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Junio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17-4492-AF15-AE621F382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58768544"/>
        <c:axId val="-458768000"/>
      </c:lineChart>
      <c:dateAx>
        <c:axId val="-4587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68000"/>
        <c:crosses val="autoZero"/>
        <c:auto val="0"/>
        <c:lblOffset val="100"/>
        <c:baseTimeUnit val="days"/>
      </c:dateAx>
      <c:valAx>
        <c:axId val="-4587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6854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Jul-Sep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Julio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Agosto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Septiembre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A-4690-AED5-D1DC8B915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58762016"/>
        <c:axId val="-458767456"/>
      </c:lineChart>
      <c:dateAx>
        <c:axId val="-45876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67456"/>
        <c:crosses val="autoZero"/>
        <c:auto val="0"/>
        <c:lblOffset val="100"/>
        <c:baseTimeUnit val="days"/>
      </c:dateAx>
      <c:valAx>
        <c:axId val="-4587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6201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54637503645379"/>
          <c:y val="0.93191930729300076"/>
          <c:w val="0.3181665091863517"/>
          <c:h val="5.022355403460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Oct-Dic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Octubre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Noviembre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Diciembre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diciembre!$D$1:$AH$1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3F-4B81-AB5F-4B025A575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58764736"/>
        <c:axId val="-458772896"/>
      </c:lineChart>
      <c:dateAx>
        <c:axId val="-4587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72896"/>
        <c:crosses val="autoZero"/>
        <c:auto val="0"/>
        <c:lblOffset val="100"/>
        <c:baseTimeUnit val="days"/>
      </c:dateAx>
      <c:valAx>
        <c:axId val="-4587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587647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nero" displayName="enero" ref="A2:AK201" totalsRowCount="1" headerRowDxfId="923" dataDxfId="922" totalsRowDxfId="921">
  <autoFilter ref="A2:AK200"/>
  <tableColumns count="37">
    <tableColumn id="1" name="Gasolinera" dataDxfId="920" totalsRowDxfId="919"/>
    <tableColumn id="2" name="Nombre" dataDxfId="918" totalsRowDxfId="917"/>
    <tableColumn id="3" name="Identificador" dataDxfId="916" totalsRowDxfId="915"/>
    <tableColumn id="4" name="1" dataDxfId="914" totalsRowDxfId="913"/>
    <tableColumn id="5" name="2" dataDxfId="912" totalsRowDxfId="911"/>
    <tableColumn id="6" name="3" dataDxfId="910" totalsRowDxfId="909"/>
    <tableColumn id="7" name="4" dataDxfId="908" totalsRowDxfId="907"/>
    <tableColumn id="8" name="5" dataDxfId="906" totalsRowDxfId="905"/>
    <tableColumn id="9" name="6" dataDxfId="904" totalsRowDxfId="903"/>
    <tableColumn id="10" name="7" dataDxfId="902" totalsRowDxfId="901"/>
    <tableColumn id="11" name="8" dataDxfId="900" totalsRowDxfId="899"/>
    <tableColumn id="12" name="9" dataDxfId="898" totalsRowDxfId="897"/>
    <tableColumn id="13" name="10" dataDxfId="896" totalsRowDxfId="895"/>
    <tableColumn id="14" name="11" dataDxfId="894" totalsRowDxfId="893"/>
    <tableColumn id="15" name="12" dataDxfId="892" totalsRowDxfId="891"/>
    <tableColumn id="16" name="13" dataDxfId="890" totalsRowDxfId="889"/>
    <tableColumn id="17" name="14" dataDxfId="888" totalsRowDxfId="887"/>
    <tableColumn id="18" name="15" dataDxfId="886" totalsRowDxfId="885"/>
    <tableColumn id="19" name="16" dataDxfId="884" totalsRowDxfId="883"/>
    <tableColumn id="20" name="17" dataDxfId="882" totalsRowDxfId="881"/>
    <tableColumn id="21" name="18" dataDxfId="880" totalsRowDxfId="879"/>
    <tableColumn id="22" name="19" dataDxfId="878" totalsRowDxfId="877"/>
    <tableColumn id="23" name="20" dataDxfId="876" totalsRowDxfId="875"/>
    <tableColumn id="24" name="21" dataDxfId="874" totalsRowDxfId="873"/>
    <tableColumn id="25" name="22" dataDxfId="872" totalsRowDxfId="871"/>
    <tableColumn id="26" name="23" dataDxfId="870" totalsRowDxfId="869"/>
    <tableColumn id="27" name="24" dataDxfId="868" totalsRowDxfId="867"/>
    <tableColumn id="28" name="25" dataDxfId="866" totalsRowDxfId="865"/>
    <tableColumn id="29" name="26" dataDxfId="864" totalsRowDxfId="863"/>
    <tableColumn id="30" name="27" dataDxfId="862" totalsRowDxfId="861"/>
    <tableColumn id="31" name="28" dataDxfId="860" totalsRowDxfId="859"/>
    <tableColumn id="32" name="29" dataDxfId="858" totalsRowDxfId="857"/>
    <tableColumn id="33" name="30" dataDxfId="856" totalsRowDxfId="855"/>
    <tableColumn id="34" name="31" dataDxfId="854" totalsRowDxfId="853"/>
    <tableColumn id="35" name="Fallas" dataDxfId="852" totalsRowDxfId="851">
      <calculatedColumnFormula>AVERAGE(enero[[#This Row],[1]:[31]])</calculatedColumnFormula>
    </tableColumn>
    <tableColumn id="36" name="Versión" dataDxfId="850" totalsRowDxfId="849"/>
    <tableColumn id="37" name="enlace" dataDxfId="848" totalsRowDxfId="847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id="10" name="octubre" displayName="octubre" ref="A2:AK201" totalsRowCount="1" headerRowDxfId="267" dataDxfId="266" totalsRowDxfId="265">
  <autoFilter ref="A2:AK200"/>
  <tableColumns count="37">
    <tableColumn id="1" name="Gasolinera" dataDxfId="264" totalsRowDxfId="263"/>
    <tableColumn id="2" name="Nombre" dataDxfId="262" totalsRowDxfId="261"/>
    <tableColumn id="3" name="Identificador" dataDxfId="260" totalsRowDxfId="259"/>
    <tableColumn id="4" name="1" dataDxfId="258" totalsRowDxfId="257"/>
    <tableColumn id="5" name="2" dataDxfId="256" totalsRowDxfId="255"/>
    <tableColumn id="6" name="3" dataDxfId="254" totalsRowDxfId="253"/>
    <tableColumn id="7" name="4" dataDxfId="252" totalsRowDxfId="251"/>
    <tableColumn id="8" name="5" dataDxfId="250" totalsRowDxfId="249"/>
    <tableColumn id="9" name="6" dataDxfId="248" totalsRowDxfId="247"/>
    <tableColumn id="10" name="7" dataDxfId="246" totalsRowDxfId="245"/>
    <tableColumn id="11" name="8" dataDxfId="244" totalsRowDxfId="243"/>
    <tableColumn id="12" name="9" dataDxfId="242" totalsRowDxfId="241"/>
    <tableColumn id="13" name="10" dataDxfId="240" totalsRowDxfId="239"/>
    <tableColumn id="14" name="11" dataDxfId="238" totalsRowDxfId="237"/>
    <tableColumn id="15" name="12" dataDxfId="236" totalsRowDxfId="235"/>
    <tableColumn id="16" name="13" dataDxfId="234" totalsRowDxfId="233"/>
    <tableColumn id="17" name="14" dataDxfId="232" totalsRowDxfId="231"/>
    <tableColumn id="18" name="15" dataDxfId="230" totalsRowDxfId="229"/>
    <tableColumn id="19" name="16" dataDxfId="228" totalsRowDxfId="227"/>
    <tableColumn id="20" name="17" dataDxfId="226" totalsRowDxfId="225"/>
    <tableColumn id="21" name="18" dataDxfId="224" totalsRowDxfId="223"/>
    <tableColumn id="22" name="19" dataDxfId="222" totalsRowDxfId="221"/>
    <tableColumn id="23" name="20" dataDxfId="220" totalsRowDxfId="219"/>
    <tableColumn id="24" name="21" dataDxfId="218" totalsRowDxfId="217"/>
    <tableColumn id="25" name="22" dataDxfId="216" totalsRowDxfId="215"/>
    <tableColumn id="26" name="23" dataDxfId="214" totalsRowDxfId="213"/>
    <tableColumn id="27" name="24" dataDxfId="212" totalsRowDxfId="211"/>
    <tableColumn id="28" name="25" dataDxfId="210" totalsRowDxfId="209"/>
    <tableColumn id="29" name="26" dataDxfId="208" totalsRowDxfId="207"/>
    <tableColumn id="30" name="27" dataDxfId="206" totalsRowDxfId="205"/>
    <tableColumn id="31" name="28" dataDxfId="204" totalsRowDxfId="203"/>
    <tableColumn id="32" name="29" dataDxfId="202" totalsRowDxfId="201"/>
    <tableColumn id="33" name="30" dataDxfId="200" totalsRowDxfId="199"/>
    <tableColumn id="34" name="31" dataDxfId="198" totalsRowDxfId="197"/>
    <tableColumn id="35" name="Fallas" dataDxfId="196" totalsRowDxfId="195">
      <calculatedColumnFormula>AVERAGE(octubre[[#This Row],[1]:[31]])</calculatedColumnFormula>
    </tableColumn>
    <tableColumn id="36" name="Versión" dataDxfId="194" totalsRowDxfId="193"/>
    <tableColumn id="37" name="enlace" dataDxfId="192" totalsRowDxfId="191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11" name="noviembre" displayName="noviembre" ref="A2:AK201" totalsRowCount="1" headerRowDxfId="190" dataDxfId="189" totalsRowDxfId="188">
  <autoFilter ref="A2:AK200"/>
  <tableColumns count="37">
    <tableColumn id="1" name="Gasolinera" dataDxfId="187" totalsRowDxfId="186"/>
    <tableColumn id="2" name="Nombre" dataDxfId="185" totalsRowDxfId="184"/>
    <tableColumn id="3" name="Identificador" dataDxfId="183" totalsRowDxfId="182"/>
    <tableColumn id="4" name="1" dataDxfId="181" totalsRowDxfId="180"/>
    <tableColumn id="5" name="2" dataDxfId="179" totalsRowDxfId="178"/>
    <tableColumn id="6" name="3" dataDxfId="177" totalsRowDxfId="176"/>
    <tableColumn id="7" name="4" dataDxfId="175" totalsRowDxfId="174"/>
    <tableColumn id="8" name="5" dataDxfId="173" totalsRowDxfId="172"/>
    <tableColumn id="9" name="6" dataDxfId="171" totalsRowDxfId="170"/>
    <tableColumn id="10" name="7" dataDxfId="169" totalsRowDxfId="168"/>
    <tableColumn id="11" name="8" dataDxfId="167" totalsRowDxfId="166"/>
    <tableColumn id="12" name="9" dataDxfId="165" totalsRowDxfId="164"/>
    <tableColumn id="13" name="10" dataDxfId="163" totalsRowDxfId="162"/>
    <tableColumn id="14" name="11" dataDxfId="161" totalsRowDxfId="160"/>
    <tableColumn id="15" name="12" dataDxfId="159" totalsRowDxfId="158"/>
    <tableColumn id="16" name="13" dataDxfId="157" totalsRowDxfId="156"/>
    <tableColumn id="17" name="14" dataDxfId="155" totalsRowDxfId="154"/>
    <tableColumn id="18" name="15" dataDxfId="153" totalsRowDxfId="152"/>
    <tableColumn id="19" name="16" dataDxfId="151" totalsRowDxfId="150"/>
    <tableColumn id="20" name="17" dataDxfId="149" totalsRowDxfId="148"/>
    <tableColumn id="21" name="18" dataDxfId="147" totalsRowDxfId="146"/>
    <tableColumn id="22" name="19" dataDxfId="145" totalsRowDxfId="144"/>
    <tableColumn id="23" name="20" dataDxfId="143" totalsRowDxfId="142"/>
    <tableColumn id="24" name="21" dataDxfId="141" totalsRowDxfId="140"/>
    <tableColumn id="25" name="22" dataDxfId="139" totalsRowDxfId="138"/>
    <tableColumn id="26" name="23" dataDxfId="137" totalsRowDxfId="136"/>
    <tableColumn id="27" name="24" dataDxfId="135" totalsRowDxfId="134"/>
    <tableColumn id="28" name="25" dataDxfId="133" totalsRowDxfId="132"/>
    <tableColumn id="29" name="26" dataDxfId="131" totalsRowDxfId="130"/>
    <tableColumn id="30" name="27" dataDxfId="129" totalsRowDxfId="128"/>
    <tableColumn id="31" name="28" dataDxfId="127" totalsRowDxfId="126"/>
    <tableColumn id="32" name="29" dataDxfId="125" totalsRowDxfId="124"/>
    <tableColumn id="33" name="30" dataDxfId="123" totalsRowDxfId="122"/>
    <tableColumn id="34" name="31" dataDxfId="121" totalsRowDxfId="120"/>
    <tableColumn id="35" name="Fallas" dataDxfId="119" totalsRowDxfId="118">
      <calculatedColumnFormula>AVERAGE(noviembre[[#This Row],[1]:[31]])</calculatedColumnFormula>
    </tableColumn>
    <tableColumn id="36" name="Versión" dataDxfId="117" totalsRowDxfId="116"/>
    <tableColumn id="37" name="enlace" dataDxfId="115" totalsRowDxfId="114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id="12" name="diciembre" displayName="diciembre" ref="A2:AK201" totalsRowCount="1" headerRowDxfId="113" dataDxfId="112" totalsRowDxfId="111">
  <autoFilter ref="A2:AK200"/>
  <tableColumns count="37">
    <tableColumn id="1" name="Gasolinera" dataDxfId="110" totalsRowDxfId="109"/>
    <tableColumn id="2" name="Nombre" dataDxfId="108" totalsRowDxfId="107"/>
    <tableColumn id="3" name="Identificador" dataDxfId="106" totalsRowDxfId="105"/>
    <tableColumn id="4" name="1" dataDxfId="104" totalsRowDxfId="103"/>
    <tableColumn id="5" name="2" dataDxfId="102" totalsRowDxfId="101"/>
    <tableColumn id="6" name="3" dataDxfId="100" totalsRowDxfId="99"/>
    <tableColumn id="7" name="4" dataDxfId="98" totalsRowDxfId="97"/>
    <tableColumn id="8" name="5" dataDxfId="96" totalsRowDxfId="95"/>
    <tableColumn id="9" name="6" dataDxfId="94" totalsRowDxfId="93"/>
    <tableColumn id="10" name="7" dataDxfId="92" totalsRowDxfId="91"/>
    <tableColumn id="11" name="8" dataDxfId="90" totalsRowDxfId="89"/>
    <tableColumn id="12" name="9" dataDxfId="88" totalsRowDxfId="87"/>
    <tableColumn id="13" name="10" dataDxfId="86" totalsRowDxfId="85"/>
    <tableColumn id="14" name="11" dataDxfId="84" totalsRowDxfId="83"/>
    <tableColumn id="15" name="12" dataDxfId="82" totalsRowDxfId="81"/>
    <tableColumn id="16" name="13" dataDxfId="80" totalsRowDxfId="79"/>
    <tableColumn id="17" name="14" dataDxfId="78" totalsRowDxfId="77"/>
    <tableColumn id="18" name="15" dataDxfId="76" totalsRowDxfId="75"/>
    <tableColumn id="19" name="16" dataDxfId="74" totalsRowDxfId="73"/>
    <tableColumn id="20" name="17" dataDxfId="72" totalsRowDxfId="71"/>
    <tableColumn id="21" name="18" dataDxfId="70" totalsRowDxfId="69"/>
    <tableColumn id="22" name="19" dataDxfId="68" totalsRowDxfId="67"/>
    <tableColumn id="23" name="20" dataDxfId="66" totalsRowDxfId="65"/>
    <tableColumn id="24" name="21" dataDxfId="64" totalsRowDxfId="63"/>
    <tableColumn id="25" name="22" dataDxfId="62" totalsRowDxfId="61"/>
    <tableColumn id="26" name="23" dataDxfId="60" totalsRowDxfId="59"/>
    <tableColumn id="27" name="24" dataDxfId="58" totalsRowDxfId="57"/>
    <tableColumn id="28" name="25" dataDxfId="56" totalsRowDxfId="55"/>
    <tableColumn id="29" name="26" dataDxfId="54" totalsRowDxfId="53"/>
    <tableColumn id="30" name="27" dataDxfId="52" totalsRowDxfId="51"/>
    <tableColumn id="31" name="28" dataDxfId="50" totalsRowDxfId="49"/>
    <tableColumn id="32" name="29" dataDxfId="48" totalsRowDxfId="47"/>
    <tableColumn id="33" name="30" dataDxfId="46" totalsRowDxfId="45"/>
    <tableColumn id="34" name="31" dataDxfId="44" totalsRowDxfId="43"/>
    <tableColumn id="35" name="Fallas" dataDxfId="42" totalsRowDxfId="41">
      <calculatedColumnFormula>AVERAGE(diciembre[[#This Row],[1]:[31]])</calculatedColumnFormula>
    </tableColumn>
    <tableColumn id="36" name="Versión" dataDxfId="40" totalsRowDxfId="39"/>
    <tableColumn id="37" name="enlace" dataDxfId="38" totalsRowDxfId="3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febrero" displayName="febrero" ref="A2:AK201" totalsRowCount="1" headerRowDxfId="846" dataDxfId="845" totalsRowDxfId="844">
  <autoFilter ref="A2:AK200"/>
  <tableColumns count="37">
    <tableColumn id="1" name="Gasolinera" dataDxfId="843" totalsRowDxfId="842"/>
    <tableColumn id="2" name="Nombre" dataDxfId="841" totalsRowDxfId="840"/>
    <tableColumn id="3" name="Identificador" dataDxfId="839" totalsRowDxfId="838"/>
    <tableColumn id="4" name="1" dataDxfId="837" totalsRowDxfId="836"/>
    <tableColumn id="5" name="2" dataDxfId="835" totalsRowDxfId="834"/>
    <tableColumn id="6" name="3" dataDxfId="833" totalsRowDxfId="832"/>
    <tableColumn id="7" name="4" dataDxfId="831" totalsRowDxfId="830"/>
    <tableColumn id="8" name="5" dataDxfId="829" totalsRowDxfId="828"/>
    <tableColumn id="9" name="6" dataDxfId="827" totalsRowDxfId="826"/>
    <tableColumn id="10" name="7" dataDxfId="825" totalsRowDxfId="824"/>
    <tableColumn id="11" name="8" dataDxfId="823" totalsRowDxfId="822"/>
    <tableColumn id="12" name="9" dataDxfId="821" totalsRowDxfId="820"/>
    <tableColumn id="13" name="10" dataDxfId="819" totalsRowDxfId="818"/>
    <tableColumn id="14" name="11" dataDxfId="817" totalsRowDxfId="816"/>
    <tableColumn id="15" name="12" dataDxfId="815" totalsRowDxfId="814"/>
    <tableColumn id="16" name="13" dataDxfId="813" totalsRowDxfId="812"/>
    <tableColumn id="17" name="14" dataDxfId="811" totalsRowDxfId="810"/>
    <tableColumn id="18" name="15" dataDxfId="809" totalsRowDxfId="808"/>
    <tableColumn id="19" name="16" dataDxfId="807" totalsRowDxfId="806"/>
    <tableColumn id="20" name="17" dataDxfId="805" totalsRowDxfId="804"/>
    <tableColumn id="21" name="18" dataDxfId="803" totalsRowDxfId="802"/>
    <tableColumn id="22" name="19" dataDxfId="801" totalsRowDxfId="800"/>
    <tableColumn id="23" name="20" dataDxfId="799" totalsRowDxfId="798"/>
    <tableColumn id="24" name="21" dataDxfId="797" totalsRowDxfId="796"/>
    <tableColumn id="25" name="22" dataDxfId="795" totalsRowDxfId="794"/>
    <tableColumn id="26" name="23" dataDxfId="793" totalsRowDxfId="792"/>
    <tableColumn id="27" name="24" dataDxfId="791" totalsRowDxfId="790"/>
    <tableColumn id="28" name="25" dataDxfId="789" totalsRowDxfId="788"/>
    <tableColumn id="29" name="26" dataDxfId="787" totalsRowDxfId="786"/>
    <tableColumn id="30" name="27" dataDxfId="785" totalsRowDxfId="784"/>
    <tableColumn id="31" name="28" dataDxfId="783" totalsRowDxfId="782"/>
    <tableColumn id="32" name="29" dataDxfId="781" totalsRowDxfId="780"/>
    <tableColumn id="33" name="30" dataDxfId="779" totalsRowDxfId="778"/>
    <tableColumn id="34" name="31" dataDxfId="777" totalsRowDxfId="776"/>
    <tableColumn id="35" name="Fallas" dataDxfId="775" totalsRowDxfId="774">
      <calculatedColumnFormula>AVERAGE(febrero[[#This Row],[1]:[31]])</calculatedColumnFormula>
    </tableColumn>
    <tableColumn id="36" name="Versión" dataDxfId="773" totalsRowDxfId="772"/>
    <tableColumn id="37" name="enlace" dataDxfId="771" totalsRowDxfId="770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marzo" displayName="marzo" ref="A2:AK201" totalsRowCount="1" headerRowDxfId="769" dataDxfId="768" totalsRowDxfId="767">
  <autoFilter ref="A2:AK200"/>
  <tableColumns count="37">
    <tableColumn id="1" name="Gasolinera" dataDxfId="766" totalsRowDxfId="765"/>
    <tableColumn id="2" name="Nombre" dataDxfId="764" totalsRowDxfId="763"/>
    <tableColumn id="3" name="Identificador" dataDxfId="762" totalsRowDxfId="761"/>
    <tableColumn id="4" name="1" dataDxfId="760" totalsRowDxfId="759"/>
    <tableColumn id="5" name="2" dataDxfId="758" totalsRowDxfId="757"/>
    <tableColumn id="6" name="3" dataDxfId="756" totalsRowDxfId="755"/>
    <tableColumn id="7" name="4" dataDxfId="754" totalsRowDxfId="753"/>
    <tableColumn id="8" name="5" dataDxfId="752" totalsRowDxfId="751"/>
    <tableColumn id="9" name="6" dataDxfId="750" totalsRowDxfId="749"/>
    <tableColumn id="10" name="7" dataDxfId="748" totalsRowDxfId="747"/>
    <tableColumn id="11" name="8" dataDxfId="746" totalsRowDxfId="745"/>
    <tableColumn id="12" name="9" dataDxfId="744" totalsRowDxfId="743"/>
    <tableColumn id="13" name="10" dataDxfId="742" totalsRowDxfId="741"/>
    <tableColumn id="14" name="11" dataDxfId="740" totalsRowDxfId="739"/>
    <tableColumn id="15" name="12" dataDxfId="738" totalsRowDxfId="737"/>
    <tableColumn id="16" name="13" dataDxfId="736" totalsRowDxfId="735"/>
    <tableColumn id="17" name="14" dataDxfId="734" totalsRowDxfId="733"/>
    <tableColumn id="18" name="15" dataDxfId="732" totalsRowDxfId="731"/>
    <tableColumn id="19" name="16" dataDxfId="730" totalsRowDxfId="729"/>
    <tableColumn id="20" name="17" dataDxfId="728" totalsRowDxfId="727"/>
    <tableColumn id="21" name="18" dataDxfId="726" totalsRowDxfId="725"/>
    <tableColumn id="22" name="19" dataDxfId="724" totalsRowDxfId="723"/>
    <tableColumn id="23" name="20" dataDxfId="722" totalsRowDxfId="721"/>
    <tableColumn id="24" name="21" dataDxfId="720" totalsRowDxfId="719"/>
    <tableColumn id="25" name="22" dataDxfId="718" totalsRowDxfId="717"/>
    <tableColumn id="26" name="23" dataDxfId="716" totalsRowDxfId="715"/>
    <tableColumn id="27" name="24" dataDxfId="714" totalsRowDxfId="713"/>
    <tableColumn id="28" name="25" dataDxfId="712" totalsRowDxfId="711"/>
    <tableColumn id="29" name="26" dataDxfId="710" totalsRowDxfId="709"/>
    <tableColumn id="30" name="27" dataDxfId="708" totalsRowDxfId="707"/>
    <tableColumn id="31" name="28" dataDxfId="706" totalsRowDxfId="705"/>
    <tableColumn id="32" name="29" dataDxfId="704" totalsRowDxfId="703"/>
    <tableColumn id="33" name="30" dataDxfId="702" totalsRowDxfId="701"/>
    <tableColumn id="34" name="31" dataDxfId="700" totalsRowDxfId="699"/>
    <tableColumn id="35" name="Fallas" dataDxfId="698" totalsRowDxfId="697">
      <calculatedColumnFormula>AVERAGE(marzo[[#This Row],[1]:[31]])</calculatedColumnFormula>
    </tableColumn>
    <tableColumn id="36" name="Versión" dataDxfId="696" totalsRowDxfId="695"/>
    <tableColumn id="37" name="enlace" dataDxfId="694" totalsRowDxfId="693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4" name="abril" displayName="abril" ref="A2:AK203" totalsRowCount="1" headerRowDxfId="692" dataDxfId="691" totalsRowDxfId="690">
  <autoFilter ref="A2:AK202"/>
  <tableColumns count="37">
    <tableColumn id="1" name="Gasolinera" dataDxfId="689" totalsRowDxfId="688"/>
    <tableColumn id="2" name="Nombre" dataDxfId="687" totalsRowDxfId="686"/>
    <tableColumn id="3" name="Identificador" dataDxfId="685" totalsRowDxfId="684"/>
    <tableColumn id="4" name="1" dataDxfId="683" totalsRowDxfId="682"/>
    <tableColumn id="5" name="2" dataDxfId="681" totalsRowDxfId="680"/>
    <tableColumn id="6" name="3" dataDxfId="679" totalsRowDxfId="678"/>
    <tableColumn id="7" name="4" dataDxfId="677" totalsRowDxfId="676"/>
    <tableColumn id="8" name="5" dataDxfId="675" totalsRowDxfId="674"/>
    <tableColumn id="9" name="6" dataDxfId="673" totalsRowDxfId="672"/>
    <tableColumn id="10" name="7" dataDxfId="671" totalsRowDxfId="670"/>
    <tableColumn id="11" name="8" dataDxfId="669" totalsRowDxfId="668"/>
    <tableColumn id="12" name="9" dataDxfId="667" totalsRowDxfId="666"/>
    <tableColumn id="13" name="10" dataDxfId="665" totalsRowDxfId="664"/>
    <tableColumn id="14" name="11" dataDxfId="663" totalsRowDxfId="662"/>
    <tableColumn id="15" name="12" dataDxfId="661" totalsRowDxfId="660"/>
    <tableColumn id="16" name="13" dataDxfId="659" totalsRowDxfId="658"/>
    <tableColumn id="17" name="14" dataDxfId="657" totalsRowDxfId="656"/>
    <tableColumn id="18" name="15" dataDxfId="655" totalsRowDxfId="654"/>
    <tableColumn id="19" name="16" dataDxfId="653" totalsRowDxfId="652"/>
    <tableColumn id="20" name="17" dataDxfId="651" totalsRowDxfId="650"/>
    <tableColumn id="21" name="18" dataDxfId="649" totalsRowDxfId="648"/>
    <tableColumn id="22" name="19" dataDxfId="647" totalsRowDxfId="646"/>
    <tableColumn id="23" name="20" dataDxfId="645" totalsRowDxfId="644"/>
    <tableColumn id="24" name="21" dataDxfId="643" totalsRowDxfId="642"/>
    <tableColumn id="25" name="22" dataDxfId="641" totalsRowDxfId="640"/>
    <tableColumn id="26" name="23" dataDxfId="639" totalsRowDxfId="638"/>
    <tableColumn id="27" name="24" dataDxfId="637" totalsRowDxfId="636"/>
    <tableColumn id="28" name="25" dataDxfId="635" totalsRowDxfId="634"/>
    <tableColumn id="29" name="26" dataDxfId="633" totalsRowDxfId="632"/>
    <tableColumn id="30" name="27" dataDxfId="631" totalsRowDxfId="630"/>
    <tableColumn id="31" name="28" dataDxfId="629" totalsRowDxfId="628"/>
    <tableColumn id="32" name="29" dataDxfId="627" totalsRowDxfId="626"/>
    <tableColumn id="33" name="30" dataDxfId="625" totalsRowDxfId="624"/>
    <tableColumn id="34" name="31" dataDxfId="623" totalsRowDxfId="622"/>
    <tableColumn id="35" name="Fallas" dataDxfId="621" totalsRowDxfId="620">
      <calculatedColumnFormula>AVERAGE(abril[[#This Row],[1]:[31]])</calculatedColumnFormula>
    </tableColumn>
    <tableColumn id="36" name="Versión" dataDxfId="619" totalsRowDxfId="618"/>
    <tableColumn id="37" name="enlace" dataDxfId="617" totalsRowDxfId="616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mayo" displayName="mayo" ref="A2:AK201" totalsRowCount="1" headerRowDxfId="615" dataDxfId="614" totalsRowDxfId="613">
  <autoFilter ref="A2:AK200"/>
  <tableColumns count="37">
    <tableColumn id="1" name="Gasolinera" dataDxfId="612" totalsRowDxfId="611"/>
    <tableColumn id="2" name="Nombre" dataDxfId="610" totalsRowDxfId="609"/>
    <tableColumn id="3" name="Identificador" dataDxfId="608" totalsRowDxfId="607"/>
    <tableColumn id="4" name="1" dataDxfId="606" totalsRowDxfId="605"/>
    <tableColumn id="5" name="2" dataDxfId="604" totalsRowDxfId="603"/>
    <tableColumn id="6" name="3" dataDxfId="602" totalsRowDxfId="601"/>
    <tableColumn id="7" name="4" dataDxfId="600" totalsRowDxfId="599"/>
    <tableColumn id="8" name="5" dataDxfId="598" totalsRowDxfId="597"/>
    <tableColumn id="9" name="6" dataDxfId="596" totalsRowDxfId="595"/>
    <tableColumn id="10" name="7" dataDxfId="594" totalsRowDxfId="593"/>
    <tableColumn id="11" name="8" dataDxfId="592" totalsRowDxfId="591"/>
    <tableColumn id="12" name="9" dataDxfId="590" totalsRowDxfId="589"/>
    <tableColumn id="13" name="10" dataDxfId="588" totalsRowDxfId="587"/>
    <tableColumn id="14" name="11" dataDxfId="586" totalsRowDxfId="585"/>
    <tableColumn id="15" name="12" dataDxfId="584" totalsRowDxfId="583"/>
    <tableColumn id="16" name="13" dataDxfId="582" totalsRowDxfId="581"/>
    <tableColumn id="17" name="14" dataDxfId="580" totalsRowDxfId="579"/>
    <tableColumn id="18" name="15" dataDxfId="578" totalsRowDxfId="577"/>
    <tableColumn id="19" name="16" dataDxfId="576" totalsRowDxfId="575"/>
    <tableColumn id="20" name="17" dataDxfId="574" totalsRowDxfId="573"/>
    <tableColumn id="21" name="18" dataDxfId="572" totalsRowDxfId="571"/>
    <tableColumn id="22" name="19" dataDxfId="570" totalsRowDxfId="569"/>
    <tableColumn id="23" name="20" dataDxfId="568" totalsRowDxfId="567"/>
    <tableColumn id="24" name="21" dataDxfId="566" totalsRowDxfId="565"/>
    <tableColumn id="25" name="22" dataDxfId="564" totalsRowDxfId="563"/>
    <tableColumn id="26" name="23" dataDxfId="562" totalsRowDxfId="561"/>
    <tableColumn id="27" name="24" dataDxfId="560" totalsRowDxfId="559"/>
    <tableColumn id="28" name="25" dataDxfId="558" totalsRowDxfId="557"/>
    <tableColumn id="29" name="26" dataDxfId="556" totalsRowDxfId="555"/>
    <tableColumn id="30" name="27" dataDxfId="554" totalsRowDxfId="553"/>
    <tableColumn id="31" name="28" dataDxfId="552" totalsRowDxfId="551"/>
    <tableColumn id="32" name="29" dataDxfId="550" totalsRowDxfId="549"/>
    <tableColumn id="33" name="30" dataDxfId="548" totalsRowDxfId="547"/>
    <tableColumn id="34" name="31" dataDxfId="546" totalsRowDxfId="545"/>
    <tableColumn id="35" name="Fallas" dataDxfId="544" totalsRowDxfId="543">
      <calculatedColumnFormula>AVERAGE(mayo[[#This Row],[1]:[31]])</calculatedColumnFormula>
    </tableColumn>
    <tableColumn id="36" name="Versión" dataDxfId="542" totalsRowDxfId="541"/>
    <tableColumn id="37" name="enlace" dataDxfId="540" totalsRowDxfId="539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6" name="junio" displayName="junio" ref="A2:AK200" totalsRowCount="1" headerRowDxfId="538" dataDxfId="537" totalsRowDxfId="536">
  <autoFilter ref="A2:AK199"/>
  <tableColumns count="37">
    <tableColumn id="1" name="Gasolinera" dataDxfId="535" totalsRowDxfId="534"/>
    <tableColumn id="2" name="Nombre" dataDxfId="533" totalsRowDxfId="532"/>
    <tableColumn id="3" name="Identificador" dataDxfId="531" totalsRowDxfId="530"/>
    <tableColumn id="4" name="1" dataDxfId="529" totalsRowDxfId="528"/>
    <tableColumn id="5" name="2" dataDxfId="527" totalsRowDxfId="526"/>
    <tableColumn id="6" name="3" dataDxfId="525" totalsRowDxfId="524"/>
    <tableColumn id="7" name="4" dataDxfId="523" totalsRowDxfId="522"/>
    <tableColumn id="8" name="5" dataDxfId="521" totalsRowDxfId="520"/>
    <tableColumn id="9" name="6" dataDxfId="519" totalsRowDxfId="518"/>
    <tableColumn id="10" name="7" dataDxfId="517" totalsRowDxfId="516"/>
    <tableColumn id="11" name="8" dataDxfId="515" totalsRowDxfId="514"/>
    <tableColumn id="12" name="9" dataDxfId="513" totalsRowDxfId="512"/>
    <tableColumn id="13" name="10" dataDxfId="511" totalsRowDxfId="510"/>
    <tableColumn id="14" name="11" dataDxfId="509" totalsRowDxfId="508"/>
    <tableColumn id="15" name="12" dataDxfId="507" totalsRowDxfId="506"/>
    <tableColumn id="16" name="13" dataDxfId="505" totalsRowDxfId="504"/>
    <tableColumn id="17" name="14" dataDxfId="503" totalsRowDxfId="502"/>
    <tableColumn id="18" name="15" dataDxfId="501" totalsRowDxfId="500"/>
    <tableColumn id="19" name="16" dataDxfId="499" totalsRowDxfId="498"/>
    <tableColumn id="20" name="17" dataDxfId="497" totalsRowDxfId="496"/>
    <tableColumn id="21" name="18" dataDxfId="495" totalsRowDxfId="494"/>
    <tableColumn id="22" name="19" dataDxfId="493" totalsRowDxfId="492"/>
    <tableColumn id="23" name="20" dataDxfId="491" totalsRowDxfId="490"/>
    <tableColumn id="24" name="21" dataDxfId="489" totalsRowDxfId="488"/>
    <tableColumn id="25" name="22" dataDxfId="487" totalsRowDxfId="486"/>
    <tableColumn id="26" name="23" dataDxfId="485" totalsRowDxfId="484"/>
    <tableColumn id="27" name="24" dataDxfId="483" totalsRowDxfId="482"/>
    <tableColumn id="28" name="25" dataDxfId="481" totalsRowDxfId="480"/>
    <tableColumn id="29" name="26" dataDxfId="479" totalsRowDxfId="478"/>
    <tableColumn id="30" name="27" dataDxfId="477" totalsRowDxfId="476"/>
    <tableColumn id="31" name="28" dataDxfId="475" totalsRowDxfId="474"/>
    <tableColumn id="32" name="29" dataDxfId="473" totalsRowDxfId="472"/>
    <tableColumn id="33" name="30" dataDxfId="471" totalsRowDxfId="470"/>
    <tableColumn id="34" name="31" dataDxfId="469" totalsRowDxfId="468"/>
    <tableColumn id="35" name="Fallas" dataDxfId="467" totalsRowDxfId="466">
      <calculatedColumnFormula>AVERAGE(junio[[#This Row],[1]:[31]])</calculatedColumnFormula>
    </tableColumn>
    <tableColumn id="36" name="Versión" dataDxfId="465" totalsRowDxfId="464"/>
    <tableColumn id="37" name="enlace" dataDxfId="463" totalsRowDxfId="462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7" name="julio" displayName="julio" ref="A2:AK200" totalsRowCount="1" headerRowDxfId="461" dataDxfId="460" totalsRowDxfId="459">
  <autoFilter ref="A2:AK199"/>
  <tableColumns count="37">
    <tableColumn id="1" name="Gasolinera" dataDxfId="458" totalsRowDxfId="457"/>
    <tableColumn id="2" name="Nombre" dataDxfId="456" totalsRowDxfId="455"/>
    <tableColumn id="3" name="Identificador" dataDxfId="454" totalsRowDxfId="453"/>
    <tableColumn id="4" name="1" dataDxfId="452" totalsRowDxfId="451"/>
    <tableColumn id="5" name="2" dataDxfId="450" totalsRowDxfId="449"/>
    <tableColumn id="6" name="3" dataDxfId="448" totalsRowDxfId="447"/>
    <tableColumn id="7" name="4" dataDxfId="446" totalsRowDxfId="445"/>
    <tableColumn id="8" name="5" dataDxfId="444" totalsRowDxfId="443"/>
    <tableColumn id="9" name="6" dataDxfId="442" totalsRowDxfId="441"/>
    <tableColumn id="10" name="7" dataDxfId="440" totalsRowDxfId="439"/>
    <tableColumn id="11" name="8" dataDxfId="438" totalsRowDxfId="437"/>
    <tableColumn id="12" name="9" dataDxfId="436" totalsRowDxfId="435"/>
    <tableColumn id="13" name="10" dataDxfId="434" totalsRowDxfId="433"/>
    <tableColumn id="14" name="11" dataDxfId="432" totalsRowDxfId="431"/>
    <tableColumn id="15" name="12" dataDxfId="430" totalsRowDxfId="429"/>
    <tableColumn id="16" name="13" dataDxfId="428" totalsRowDxfId="427"/>
    <tableColumn id="17" name="14" dataDxfId="426" totalsRowDxfId="425"/>
    <tableColumn id="18" name="15" dataDxfId="424" totalsRowDxfId="423"/>
    <tableColumn id="19" name="16" dataDxfId="422" totalsRowDxfId="421"/>
    <tableColumn id="20" name="17" dataDxfId="420" totalsRowDxfId="419"/>
    <tableColumn id="21" name="18" dataDxfId="418" totalsRowDxfId="417"/>
    <tableColumn id="22" name="19" dataDxfId="416" totalsRowDxfId="415"/>
    <tableColumn id="23" name="20" dataDxfId="414" totalsRowDxfId="413"/>
    <tableColumn id="24" name="21" dataDxfId="412" totalsRowDxfId="411"/>
    <tableColumn id="25" name="22" dataDxfId="410" totalsRowDxfId="409"/>
    <tableColumn id="26" name="23" dataDxfId="408" totalsRowDxfId="407"/>
    <tableColumn id="27" name="24" dataDxfId="406" totalsRowDxfId="405"/>
    <tableColumn id="28" name="25" dataDxfId="404" totalsRowDxfId="403"/>
    <tableColumn id="29" name="26" dataDxfId="402" totalsRowDxfId="401"/>
    <tableColumn id="30" name="27" dataDxfId="400" totalsRowDxfId="399"/>
    <tableColumn id="31" name="28" dataDxfId="398" totalsRowDxfId="397"/>
    <tableColumn id="32" name="29" dataDxfId="396" totalsRowDxfId="395"/>
    <tableColumn id="33" name="30" dataDxfId="394" totalsRowDxfId="393"/>
    <tableColumn id="34" name="31" dataDxfId="392" totalsRowDxfId="391"/>
    <tableColumn id="35" name="Fallas" dataDxfId="390" totalsRowDxfId="389">
      <calculatedColumnFormula>AVERAGE(julio[[#This Row],[1]:[31]])</calculatedColumnFormula>
    </tableColumn>
    <tableColumn id="36" name="Versión" dataDxfId="388" totalsRowDxfId="387"/>
    <tableColumn id="37" name="enlace" dataDxfId="386" totalsRowDxfId="385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8" name="agosto" displayName="agosto" ref="A2:AK201" totalsRowCount="1" headerRowDxfId="384" dataDxfId="383" totalsRowDxfId="382">
  <autoFilter ref="A2:AK200"/>
  <tableColumns count="37">
    <tableColumn id="1" name="Gasolinera" dataDxfId="381" totalsRowDxfId="36"/>
    <tableColumn id="2" name="Nombre" dataDxfId="380" totalsRowDxfId="35"/>
    <tableColumn id="3" name="Identificador" dataDxfId="379" totalsRowDxfId="34"/>
    <tableColumn id="4" name="1" dataDxfId="378" totalsRowDxfId="33"/>
    <tableColumn id="5" name="2" dataDxfId="377" totalsRowDxfId="32"/>
    <tableColumn id="6" name="3" dataDxfId="376" totalsRowDxfId="31"/>
    <tableColumn id="7" name="4" dataDxfId="375" totalsRowDxfId="30"/>
    <tableColumn id="8" name="5" dataDxfId="374" totalsRowDxfId="29"/>
    <tableColumn id="9" name="6" dataDxfId="373" totalsRowDxfId="28"/>
    <tableColumn id="10" name="7" dataDxfId="372" totalsRowDxfId="27"/>
    <tableColumn id="11" name="8" dataDxfId="371" totalsRowDxfId="26"/>
    <tableColumn id="12" name="9" dataDxfId="370" totalsRowDxfId="25"/>
    <tableColumn id="13" name="10" dataDxfId="369" totalsRowDxfId="24"/>
    <tableColumn id="14" name="11" dataDxfId="368" totalsRowDxfId="23"/>
    <tableColumn id="15" name="12" dataDxfId="367" totalsRowDxfId="22"/>
    <tableColumn id="16" name="13" dataDxfId="366" totalsRowDxfId="21"/>
    <tableColumn id="17" name="14" dataDxfId="365" totalsRowDxfId="20"/>
    <tableColumn id="18" name="15" dataDxfId="364" totalsRowDxfId="19"/>
    <tableColumn id="19" name="16" dataDxfId="363" totalsRowDxfId="18"/>
    <tableColumn id="20" name="17" dataDxfId="362" totalsRowDxfId="17"/>
    <tableColumn id="21" name="18" dataDxfId="361" totalsRowDxfId="16"/>
    <tableColumn id="22" name="19" dataDxfId="360" totalsRowDxfId="15"/>
    <tableColumn id="23" name="20" dataDxfId="359" totalsRowDxfId="14"/>
    <tableColumn id="24" name="21" dataDxfId="358" totalsRowDxfId="13"/>
    <tableColumn id="25" name="22" dataDxfId="357" totalsRowDxfId="12"/>
    <tableColumn id="26" name="23" dataDxfId="356" totalsRowDxfId="11"/>
    <tableColumn id="27" name="24" dataDxfId="355" totalsRowDxfId="10"/>
    <tableColumn id="28" name="25" dataDxfId="354" totalsRowDxfId="9"/>
    <tableColumn id="29" name="26" dataDxfId="353" totalsRowDxfId="8"/>
    <tableColumn id="30" name="27" dataDxfId="352" totalsRowDxfId="7"/>
    <tableColumn id="31" name="28" dataDxfId="351" totalsRowDxfId="6"/>
    <tableColumn id="32" name="29" dataDxfId="350" totalsRowDxfId="5"/>
    <tableColumn id="33" name="30" dataDxfId="349" totalsRowDxfId="4"/>
    <tableColumn id="34" name="31" dataDxfId="348" totalsRowDxfId="3"/>
    <tableColumn id="35" name="Fallas" dataDxfId="347" totalsRowDxfId="2">
      <calculatedColumnFormula>AVERAGE(agosto[[#This Row],[1]:[31]])</calculatedColumnFormula>
    </tableColumn>
    <tableColumn id="36" name="Versión" dataDxfId="346" totalsRowDxfId="1"/>
    <tableColumn id="37" name="enlace" dataDxfId="345" totalsRowDxfId="0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id="9" name="septiembre" displayName="septiembre" ref="A2:AK201" totalsRowCount="1" headerRowDxfId="344" dataDxfId="343" totalsRowDxfId="342">
  <autoFilter ref="A2:AK200"/>
  <tableColumns count="37">
    <tableColumn id="1" name="Gasolinera" dataDxfId="341" totalsRowDxfId="340"/>
    <tableColumn id="2" name="Nombre" dataDxfId="339" totalsRowDxfId="338"/>
    <tableColumn id="3" name="Identificador" dataDxfId="337" totalsRowDxfId="336"/>
    <tableColumn id="4" name="1" dataDxfId="335" totalsRowDxfId="334"/>
    <tableColumn id="5" name="2" dataDxfId="333" totalsRowDxfId="332"/>
    <tableColumn id="6" name="3" dataDxfId="331" totalsRowDxfId="330"/>
    <tableColumn id="7" name="4" dataDxfId="329" totalsRowDxfId="328"/>
    <tableColumn id="8" name="5" dataDxfId="327" totalsRowDxfId="326"/>
    <tableColumn id="9" name="6" dataDxfId="325" totalsRowDxfId="324"/>
    <tableColumn id="10" name="7" dataDxfId="323" totalsRowDxfId="322"/>
    <tableColumn id="11" name="8" dataDxfId="321" totalsRowDxfId="320"/>
    <tableColumn id="12" name="9" dataDxfId="319" totalsRowDxfId="318"/>
    <tableColumn id="13" name="10" dataDxfId="317" totalsRowDxfId="316"/>
    <tableColumn id="14" name="11" dataDxfId="315" totalsRowDxfId="314"/>
    <tableColumn id="15" name="12" dataDxfId="313" totalsRowDxfId="312"/>
    <tableColumn id="16" name="13" dataDxfId="311" totalsRowDxfId="310"/>
    <tableColumn id="17" name="14" dataDxfId="309" totalsRowDxfId="308"/>
    <tableColumn id="18" name="15" dataDxfId="307" totalsRowDxfId="306"/>
    <tableColumn id="19" name="16" dataDxfId="305" totalsRowDxfId="304"/>
    <tableColumn id="20" name="17" dataDxfId="303" totalsRowDxfId="302"/>
    <tableColumn id="21" name="18" dataDxfId="301" totalsRowDxfId="300"/>
    <tableColumn id="22" name="19" dataDxfId="299" totalsRowDxfId="298"/>
    <tableColumn id="23" name="20" dataDxfId="297" totalsRowDxfId="296"/>
    <tableColumn id="24" name="21" dataDxfId="295" totalsRowDxfId="294"/>
    <tableColumn id="25" name="22" dataDxfId="293" totalsRowDxfId="292"/>
    <tableColumn id="26" name="23" dataDxfId="291" totalsRowDxfId="290"/>
    <tableColumn id="27" name="24" dataDxfId="289" totalsRowDxfId="288"/>
    <tableColumn id="28" name="25" dataDxfId="287" totalsRowDxfId="286"/>
    <tableColumn id="29" name="26" dataDxfId="285" totalsRowDxfId="284"/>
    <tableColumn id="30" name="27" dataDxfId="283" totalsRowDxfId="282"/>
    <tableColumn id="31" name="28" dataDxfId="281" totalsRowDxfId="280"/>
    <tableColumn id="32" name="29" dataDxfId="279" totalsRowDxfId="278"/>
    <tableColumn id="33" name="30" dataDxfId="277" totalsRowDxfId="276"/>
    <tableColumn id="34" name="31" dataDxfId="275" totalsRowDxfId="274"/>
    <tableColumn id="35" name="Fallas" dataDxfId="273" totalsRowDxfId="272">
      <calculatedColumnFormula>AVERAGE(septiembre[[#This Row],[1]:[31]])</calculatedColumnFormula>
    </tableColumn>
    <tableColumn id="36" name="Versión" dataDxfId="271" totalsRowDxfId="270"/>
    <tableColumn id="37" name="enlace" dataDxfId="269" totalsRowDxfId="268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zoomScale="55" zoomScaleNormal="55" workbookViewId="0">
      <selection activeCell="B15" sqref="B15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9" x14ac:dyDescent="0.25">
      <c r="A1" s="7"/>
      <c r="B1" s="8" t="s">
        <v>0</v>
      </c>
      <c r="C1" s="9"/>
      <c r="D1" s="8">
        <f>SUBTOTAL(109,enero[1])</f>
        <v>0</v>
      </c>
      <c r="E1" s="8">
        <f>SUBTOTAL(109,enero[2])</f>
        <v>0</v>
      </c>
      <c r="F1" s="8">
        <f>SUBTOTAL(109,enero[3])</f>
        <v>0</v>
      </c>
      <c r="G1" s="8">
        <f>SUBTOTAL(109,enero[4])</f>
        <v>0</v>
      </c>
      <c r="H1" s="8">
        <f>SUBTOTAL(109,enero[5])</f>
        <v>0</v>
      </c>
      <c r="I1" s="8">
        <f>SUBTOTAL(109,enero[6])</f>
        <v>0</v>
      </c>
      <c r="J1" s="8">
        <f>SUBTOTAL(109,enero[7])</f>
        <v>0</v>
      </c>
      <c r="K1" s="8">
        <f>SUBTOTAL(109,enero[8])</f>
        <v>0</v>
      </c>
      <c r="L1" s="8">
        <f>SUBTOTAL(109,enero[9])</f>
        <v>0</v>
      </c>
      <c r="M1" s="8">
        <f>SUBTOTAL(109,enero[10])</f>
        <v>0</v>
      </c>
      <c r="N1" s="8">
        <f>SUBTOTAL(109,enero[11])</f>
        <v>0</v>
      </c>
      <c r="O1" s="8">
        <f>SUBTOTAL(109,enero[12])</f>
        <v>0</v>
      </c>
      <c r="P1" s="8">
        <f>SUBTOTAL(109,enero[13])</f>
        <v>0</v>
      </c>
      <c r="Q1" s="8">
        <f>SUBTOTAL(109,enero[14])</f>
        <v>0</v>
      </c>
      <c r="R1" s="8">
        <f>SUBTOTAL(109,enero[15])</f>
        <v>0</v>
      </c>
      <c r="S1" s="8">
        <f>SUBTOTAL(109,enero[16])</f>
        <v>0</v>
      </c>
      <c r="T1" s="8">
        <f>SUBTOTAL(109,enero[17])</f>
        <v>0</v>
      </c>
      <c r="U1" s="8">
        <f>SUBTOTAL(109,enero[18])</f>
        <v>0</v>
      </c>
      <c r="V1" s="8">
        <f>SUBTOTAL(109,enero[19])</f>
        <v>0</v>
      </c>
      <c r="W1" s="8">
        <f>SUBTOTAL(109,enero[20])</f>
        <v>0</v>
      </c>
      <c r="X1" s="8">
        <f>SUBTOTAL(109,enero[21])</f>
        <v>0</v>
      </c>
      <c r="Y1" s="8">
        <f>SUBTOTAL(109,enero[22])</f>
        <v>0</v>
      </c>
      <c r="Z1" s="8">
        <f>SUBTOTAL(109,enero[23])</f>
        <v>0</v>
      </c>
      <c r="AA1" s="8">
        <f>SUBTOTAL(109,enero[24])</f>
        <v>0</v>
      </c>
      <c r="AB1" s="8">
        <f>SUBTOTAL(109,enero[25])</f>
        <v>0</v>
      </c>
      <c r="AC1" s="8">
        <f>SUBTOTAL(109,enero[26])</f>
        <v>0</v>
      </c>
      <c r="AD1" s="8">
        <f>SUBTOTAL(109,enero[27])</f>
        <v>0</v>
      </c>
      <c r="AE1" s="8">
        <f>SUBTOTAL(109,enero[28])</f>
        <v>0</v>
      </c>
      <c r="AF1" s="8">
        <f>SUBTOTAL(109,enero[29])</f>
        <v>0</v>
      </c>
      <c r="AG1" s="8">
        <f>SUBTOTAL(109,enero[30])</f>
        <v>0</v>
      </c>
      <c r="AH1" s="8">
        <f>SUBTOTAL(109,enero[31])</f>
        <v>0</v>
      </c>
      <c r="AI1" s="10" t="e">
        <f>SUBTOTAL(101,enero[Fallas])</f>
        <v>#DIV/0!</v>
      </c>
      <c r="AJ1" s="30"/>
      <c r="AK1" s="30"/>
      <c r="AL1" s="11"/>
      <c r="AM1" s="11"/>
    </row>
    <row r="2" spans="1:39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  <c r="AL2" s="11"/>
      <c r="AM2" s="11"/>
    </row>
    <row r="3" spans="1:39" ht="15.75" customHeight="1" x14ac:dyDescent="0.25">
      <c r="A3" s="13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AVERAGE(enero[[#This Row],[1]:[31]])</f>
        <v>#DIV/0!</v>
      </c>
      <c r="AJ3" s="14"/>
      <c r="AK3" s="30"/>
      <c r="AL3" s="11"/>
      <c r="AM3" s="11"/>
    </row>
    <row r="4" spans="1:39" ht="15.75" customHeight="1" x14ac:dyDescent="0.25">
      <c r="A4" s="13"/>
      <c r="B4" s="14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AVERAGE(enero[[#This Row],[1]:[31]])</f>
        <v>#DIV/0!</v>
      </c>
      <c r="AJ4" s="14"/>
      <c r="AK4" s="30"/>
      <c r="AL4" s="11"/>
      <c r="AM4" s="11"/>
    </row>
    <row r="5" spans="1:39" ht="15.75" customHeight="1" x14ac:dyDescent="0.25">
      <c r="A5" s="13"/>
      <c r="B5" s="14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AVERAGE(enero[[#This Row],[1]:[31]])</f>
        <v>#DIV/0!</v>
      </c>
      <c r="AJ5" s="14"/>
      <c r="AK5" s="30"/>
      <c r="AL5" s="11"/>
      <c r="AM5" s="11"/>
    </row>
    <row r="6" spans="1:39" ht="15.75" customHeight="1" x14ac:dyDescent="0.25">
      <c r="A6" s="13"/>
      <c r="B6" s="14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AVERAGE(enero[[#This Row],[1]:[31]])</f>
        <v>#DIV/0!</v>
      </c>
      <c r="AJ6" s="14"/>
      <c r="AK6" s="30"/>
      <c r="AL6" s="11"/>
      <c r="AM6" s="11"/>
    </row>
    <row r="7" spans="1:39" ht="15.75" customHeight="1" x14ac:dyDescent="0.25">
      <c r="A7" s="13"/>
      <c r="B7" s="14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AVERAGE(enero[[#This Row],[1]:[31]])</f>
        <v>#DIV/0!</v>
      </c>
      <c r="AJ7" s="14"/>
      <c r="AK7" s="30"/>
      <c r="AL7" s="11"/>
      <c r="AM7" s="11"/>
    </row>
    <row r="8" spans="1:39" ht="15.75" customHeight="1" x14ac:dyDescent="0.25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AVERAGE(enero[[#This Row],[1]:[31]])</f>
        <v>#DIV/0!</v>
      </c>
      <c r="AJ8" s="14"/>
      <c r="AK8" s="30"/>
      <c r="AL8" s="11"/>
      <c r="AM8" s="11"/>
    </row>
    <row r="9" spans="1:39" s="6" customFormat="1" ht="15.75" customHeight="1" x14ac:dyDescent="0.25">
      <c r="A9" s="13"/>
      <c r="B9" s="14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AVERAGE(enero[[#This Row],[1]:[31]])</f>
        <v>#DIV/0!</v>
      </c>
      <c r="AJ9" s="21"/>
      <c r="AK9" s="21"/>
      <c r="AL9" s="22"/>
      <c r="AM9" s="22"/>
    </row>
    <row r="10" spans="1:39" ht="15.75" customHeight="1" x14ac:dyDescent="0.25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AVERAGE(enero[[#This Row],[1]:[31]])</f>
        <v>#DIV/0!</v>
      </c>
      <c r="AJ10" s="14"/>
      <c r="AK10" s="30"/>
      <c r="AL10" s="11"/>
      <c r="AM10" s="11"/>
    </row>
    <row r="11" spans="1:39" ht="15.75" customHeight="1" x14ac:dyDescent="0.25">
      <c r="A11" s="13"/>
      <c r="B11" s="14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AVERAGE(enero[[#This Row],[1]:[31]])</f>
        <v>#DIV/0!</v>
      </c>
      <c r="AJ11" s="14"/>
      <c r="AK11" s="30"/>
      <c r="AL11" s="11"/>
      <c r="AM11" s="11"/>
    </row>
    <row r="12" spans="1:39" ht="15.75" customHeight="1" x14ac:dyDescent="0.25">
      <c r="A12" s="13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AVERAGE(enero[[#This Row],[1]:[31]])</f>
        <v>#DIV/0!</v>
      </c>
      <c r="AJ12" s="14"/>
      <c r="AK12" s="30"/>
      <c r="AL12" s="11"/>
      <c r="AM12" s="11"/>
    </row>
    <row r="13" spans="1:39" ht="13.5" customHeight="1" x14ac:dyDescent="0.25">
      <c r="A13" s="13"/>
      <c r="B13" s="14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AVERAGE(enero[[#This Row],[1]:[31]])</f>
        <v>#DIV/0!</v>
      </c>
      <c r="AJ13" s="14"/>
      <c r="AK13" s="30"/>
      <c r="AL13" s="11"/>
      <c r="AM13" s="11"/>
    </row>
    <row r="14" spans="1:39" ht="15.75" customHeight="1" x14ac:dyDescent="0.25">
      <c r="A14" s="13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AVERAGE(enero[[#This Row],[1]:[31]])</f>
        <v>#DIV/0!</v>
      </c>
      <c r="AJ14" s="14"/>
      <c r="AK14" s="30"/>
      <c r="AL14" s="11"/>
      <c r="AM14" s="11"/>
    </row>
    <row r="15" spans="1:39" ht="15.75" customHeight="1" x14ac:dyDescent="0.25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AVERAGE(enero[[#This Row],[1]:[31]])</f>
        <v>#DIV/0!</v>
      </c>
      <c r="AJ15" s="14"/>
      <c r="AK15" s="30"/>
      <c r="AL15" s="11"/>
      <c r="AM15" s="11"/>
    </row>
    <row r="16" spans="1:39" ht="15.75" customHeight="1" x14ac:dyDescent="0.25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AVERAGE(enero[[#This Row],[1]:[31]])</f>
        <v>#DIV/0!</v>
      </c>
      <c r="AJ16" s="14"/>
      <c r="AK16" s="30"/>
      <c r="AL16" s="11"/>
      <c r="AM16" s="11"/>
    </row>
    <row r="17" spans="1:39" ht="15.75" customHeight="1" x14ac:dyDescent="0.25">
      <c r="A17" s="13"/>
      <c r="B17" s="1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AVERAGE(enero[[#This Row],[1]:[31]])</f>
        <v>#DIV/0!</v>
      </c>
      <c r="AJ17" s="14"/>
      <c r="AK17" s="30"/>
      <c r="AL17" s="11"/>
      <c r="AM17" s="11"/>
    </row>
    <row r="18" spans="1:39" ht="15.75" customHeight="1" x14ac:dyDescent="0.25">
      <c r="A18" s="13"/>
      <c r="B18" s="14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AVERAGE(enero[[#This Row],[1]:[31]])</f>
        <v>#DIV/0!</v>
      </c>
      <c r="AJ18" s="14"/>
      <c r="AK18" s="30"/>
      <c r="AL18" s="11"/>
      <c r="AM18" s="11"/>
    </row>
    <row r="19" spans="1:39" ht="15.75" customHeight="1" x14ac:dyDescent="0.25">
      <c r="A19" s="13"/>
      <c r="B19" s="14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AVERAGE(enero[[#This Row],[1]:[31]])</f>
        <v>#DIV/0!</v>
      </c>
      <c r="AJ19" s="14"/>
      <c r="AK19" s="30"/>
      <c r="AL19" s="11"/>
      <c r="AM19" s="11"/>
    </row>
    <row r="20" spans="1:39" ht="15.75" customHeight="1" x14ac:dyDescent="0.25">
      <c r="A20" s="13"/>
      <c r="B20" s="14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AVERAGE(enero[[#This Row],[1]:[31]])</f>
        <v>#DIV/0!</v>
      </c>
      <c r="AJ20" s="14"/>
      <c r="AK20" s="30"/>
      <c r="AL20" s="11"/>
      <c r="AM20" s="11"/>
    </row>
    <row r="21" spans="1:39" ht="15.75" customHeight="1" x14ac:dyDescent="0.25">
      <c r="A21" s="13"/>
      <c r="B21" s="14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AVERAGE(enero[[#This Row],[1]:[31]])</f>
        <v>#DIV/0!</v>
      </c>
      <c r="AJ21" s="14"/>
      <c r="AK21" s="30"/>
      <c r="AL21" s="11"/>
      <c r="AM21" s="11"/>
    </row>
    <row r="22" spans="1:39" ht="15.75" customHeight="1" x14ac:dyDescent="0.25">
      <c r="A22" s="13"/>
      <c r="B22" s="14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AVERAGE(enero[[#This Row],[1]:[31]])</f>
        <v>#DIV/0!</v>
      </c>
      <c r="AJ22" s="14"/>
      <c r="AK22" s="30"/>
      <c r="AL22" s="11"/>
      <c r="AM22" s="11"/>
    </row>
    <row r="23" spans="1:39" ht="15.75" customHeight="1" x14ac:dyDescent="0.25">
      <c r="A23" s="13"/>
      <c r="B23" s="14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AVERAGE(enero[[#This Row],[1]:[31]])</f>
        <v>#DIV/0!</v>
      </c>
      <c r="AJ23" s="14"/>
      <c r="AK23" s="30"/>
      <c r="AL23" s="11"/>
      <c r="AM23" s="11"/>
    </row>
    <row r="24" spans="1:39" ht="15.75" customHeight="1" x14ac:dyDescent="0.25">
      <c r="A24" s="13"/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AVERAGE(enero[[#This Row],[1]:[31]])</f>
        <v>#DIV/0!</v>
      </c>
      <c r="AJ24" s="14"/>
      <c r="AK24" s="30"/>
      <c r="AL24" s="11"/>
      <c r="AM24" s="11"/>
    </row>
    <row r="25" spans="1:39" ht="15.75" customHeight="1" x14ac:dyDescent="0.25">
      <c r="A25" s="13"/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AVERAGE(enero[[#This Row],[1]:[31]])</f>
        <v>#DIV/0!</v>
      </c>
      <c r="AJ25" s="14"/>
      <c r="AK25" s="30"/>
      <c r="AL25" s="11"/>
      <c r="AM25" s="11"/>
    </row>
    <row r="26" spans="1:39" ht="15.75" customHeight="1" x14ac:dyDescent="0.25">
      <c r="A26" s="13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AVERAGE(enero[[#This Row],[1]:[31]])</f>
        <v>#DIV/0!</v>
      </c>
      <c r="AJ26" s="14"/>
      <c r="AK26" s="30"/>
      <c r="AL26" s="11"/>
      <c r="AM26" s="11"/>
    </row>
    <row r="27" spans="1:39" ht="15.75" customHeight="1" x14ac:dyDescent="0.25">
      <c r="A27" s="13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AVERAGE(enero[[#This Row],[1]:[31]])</f>
        <v>#DIV/0!</v>
      </c>
      <c r="AJ27" s="14"/>
      <c r="AK27" s="30"/>
      <c r="AL27" s="11"/>
      <c r="AM27" s="11"/>
    </row>
    <row r="28" spans="1:39" ht="15.75" customHeight="1" x14ac:dyDescent="0.25">
      <c r="A28" s="13"/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AVERAGE(enero[[#This Row],[1]:[31]])</f>
        <v>#DIV/0!</v>
      </c>
      <c r="AJ28" s="14"/>
      <c r="AK28" s="30"/>
      <c r="AL28" s="11"/>
      <c r="AM28" s="11"/>
    </row>
    <row r="29" spans="1:39" ht="15.75" customHeight="1" x14ac:dyDescent="0.25">
      <c r="A29" s="13"/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AVERAGE(enero[[#This Row],[1]:[31]])</f>
        <v>#DIV/0!</v>
      </c>
      <c r="AJ29" s="14"/>
      <c r="AK29" s="30"/>
      <c r="AL29" s="11"/>
      <c r="AM29" s="11"/>
    </row>
    <row r="30" spans="1:39" ht="15.75" customHeight="1" x14ac:dyDescent="0.25">
      <c r="A30" s="13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AVERAGE(enero[[#This Row],[1]:[31]])</f>
        <v>#DIV/0!</v>
      </c>
      <c r="AJ30" s="14"/>
      <c r="AK30" s="30"/>
      <c r="AL30" s="11"/>
      <c r="AM30" s="11"/>
    </row>
    <row r="31" spans="1:39" ht="15.75" customHeight="1" x14ac:dyDescent="0.25">
      <c r="A31" s="13"/>
      <c r="B31" s="1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AVERAGE(enero[[#This Row],[1]:[31]])</f>
        <v>#DIV/0!</v>
      </c>
      <c r="AJ31" s="14"/>
      <c r="AK31" s="30"/>
      <c r="AL31" s="11"/>
      <c r="AM31" s="11"/>
    </row>
    <row r="32" spans="1:39" ht="15.75" customHeight="1" x14ac:dyDescent="0.25">
      <c r="A32" s="13"/>
      <c r="B32" s="1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AVERAGE(enero[[#This Row],[1]:[31]])</f>
        <v>#DIV/0!</v>
      </c>
      <c r="AJ32" s="14"/>
      <c r="AK32" s="30"/>
      <c r="AL32" s="11"/>
      <c r="AM32" s="11"/>
    </row>
    <row r="33" spans="1:39" ht="15.75" customHeight="1" x14ac:dyDescent="0.25">
      <c r="A33" s="13"/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AVERAGE(enero[[#This Row],[1]:[31]])</f>
        <v>#DIV/0!</v>
      </c>
      <c r="AJ33" s="14"/>
      <c r="AK33" s="30"/>
      <c r="AL33" s="11"/>
      <c r="AM33" s="11"/>
    </row>
    <row r="34" spans="1:39" ht="15.75" customHeight="1" x14ac:dyDescent="0.25">
      <c r="A34" s="13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AVERAGE(enero[[#This Row],[1]:[31]])</f>
        <v>#DIV/0!</v>
      </c>
      <c r="AJ34" s="14"/>
      <c r="AK34" s="30"/>
      <c r="AL34" s="11"/>
      <c r="AM34" s="11"/>
    </row>
    <row r="35" spans="1:39" ht="15.75" customHeight="1" x14ac:dyDescent="0.25">
      <c r="A35" s="13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AVERAGE(enero[[#This Row],[1]:[31]])</f>
        <v>#DIV/0!</v>
      </c>
      <c r="AJ35" s="14"/>
      <c r="AK35" s="30"/>
      <c r="AL35" s="11"/>
      <c r="AM35" s="11"/>
    </row>
    <row r="36" spans="1:39" ht="15.75" customHeight="1" x14ac:dyDescent="0.25">
      <c r="A36" s="13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AVERAGE(enero[[#This Row],[1]:[31]])</f>
        <v>#DIV/0!</v>
      </c>
      <c r="AJ36" s="14"/>
      <c r="AK36" s="30"/>
      <c r="AL36" s="11"/>
      <c r="AM36" s="11"/>
    </row>
    <row r="37" spans="1:39" ht="15.75" customHeight="1" x14ac:dyDescent="0.25">
      <c r="A37" s="13"/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AVERAGE(enero[[#This Row],[1]:[31]])</f>
        <v>#DIV/0!</v>
      </c>
      <c r="AJ37" s="14"/>
      <c r="AK37" s="30"/>
      <c r="AL37" s="11"/>
      <c r="AM37" s="11"/>
    </row>
    <row r="38" spans="1:39" ht="15.75" customHeight="1" x14ac:dyDescent="0.25">
      <c r="A38" s="13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AVERAGE(enero[[#This Row],[1]:[31]])</f>
        <v>#DIV/0!</v>
      </c>
      <c r="AJ38" s="14"/>
      <c r="AK38" s="30"/>
      <c r="AL38" s="11"/>
      <c r="AM38" s="11"/>
    </row>
    <row r="39" spans="1:39" ht="15.75" customHeight="1" x14ac:dyDescent="0.25">
      <c r="A39" s="13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AVERAGE(enero[[#This Row],[1]:[31]])</f>
        <v>#DIV/0!</v>
      </c>
      <c r="AJ39" s="14"/>
      <c r="AK39" s="30"/>
      <c r="AL39" s="11"/>
      <c r="AM39" s="11"/>
    </row>
    <row r="40" spans="1:39" ht="15.75" customHeight="1" x14ac:dyDescent="0.25">
      <c r="A40" s="13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AVERAGE(enero[[#This Row],[1]:[31]])</f>
        <v>#DIV/0!</v>
      </c>
      <c r="AJ40" s="14"/>
      <c r="AK40" s="30"/>
      <c r="AL40" s="11"/>
      <c r="AM40" s="11"/>
    </row>
    <row r="41" spans="1:39" ht="15.75" customHeight="1" x14ac:dyDescent="0.25">
      <c r="A41" s="13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AVERAGE(enero[[#This Row],[1]:[31]])</f>
        <v>#DIV/0!</v>
      </c>
      <c r="AJ41" s="14"/>
      <c r="AK41" s="30"/>
      <c r="AL41" s="11"/>
      <c r="AM41" s="11"/>
    </row>
    <row r="42" spans="1:39" ht="15.75" customHeight="1" x14ac:dyDescent="0.25">
      <c r="A42" s="13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AVERAGE(enero[[#This Row],[1]:[31]])</f>
        <v>#DIV/0!</v>
      </c>
      <c r="AJ42" s="14"/>
      <c r="AK42" s="30"/>
      <c r="AL42" s="11"/>
      <c r="AM42" s="11"/>
    </row>
    <row r="43" spans="1:39" ht="15.75" customHeight="1" x14ac:dyDescent="0.25">
      <c r="A43" s="13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AVERAGE(enero[[#This Row],[1]:[31]])</f>
        <v>#DIV/0!</v>
      </c>
      <c r="AJ43" s="14"/>
      <c r="AK43" s="30"/>
      <c r="AL43" s="11"/>
      <c r="AM43" s="11"/>
    </row>
    <row r="44" spans="1:39" ht="15.75" customHeight="1" x14ac:dyDescent="0.25">
      <c r="A44" s="13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AVERAGE(enero[[#This Row],[1]:[31]])</f>
        <v>#DIV/0!</v>
      </c>
      <c r="AJ44" s="14"/>
      <c r="AK44" s="30"/>
      <c r="AL44" s="11"/>
      <c r="AM44" s="11"/>
    </row>
    <row r="45" spans="1:39" ht="15.75" customHeight="1" x14ac:dyDescent="0.25">
      <c r="A45" s="13"/>
      <c r="B45" s="14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AVERAGE(enero[[#This Row],[1]:[31]])</f>
        <v>#DIV/0!</v>
      </c>
      <c r="AJ45" s="14"/>
      <c r="AK45" s="30"/>
      <c r="AL45" s="11"/>
      <c r="AM45" s="11"/>
    </row>
    <row r="46" spans="1:39" ht="15.75" customHeight="1" x14ac:dyDescent="0.25">
      <c r="A46" s="13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AVERAGE(enero[[#This Row],[1]:[31]])</f>
        <v>#DIV/0!</v>
      </c>
      <c r="AJ46" s="14"/>
      <c r="AK46" s="30"/>
      <c r="AL46" s="11"/>
      <c r="AM46" s="11"/>
    </row>
    <row r="47" spans="1:39" ht="15.75" customHeight="1" x14ac:dyDescent="0.25">
      <c r="A47" s="13"/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AVERAGE(enero[[#This Row],[1]:[31]])</f>
        <v>#DIV/0!</v>
      </c>
      <c r="AJ47" s="14"/>
      <c r="AK47" s="30"/>
      <c r="AL47" s="11"/>
      <c r="AM47" s="11"/>
    </row>
    <row r="48" spans="1:39" ht="15.75" customHeight="1" x14ac:dyDescent="0.25">
      <c r="A48" s="13"/>
      <c r="B48" s="14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AVERAGE(enero[[#This Row],[1]:[31]])</f>
        <v>#DIV/0!</v>
      </c>
      <c r="AJ48" s="14"/>
      <c r="AK48" s="30"/>
      <c r="AL48" s="11"/>
      <c r="AM48" s="11"/>
    </row>
    <row r="49" spans="1:39" ht="15.75" customHeight="1" x14ac:dyDescent="0.25">
      <c r="A49" s="13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AVERAGE(enero[[#This Row],[1]:[31]])</f>
        <v>#DIV/0!</v>
      </c>
      <c r="AJ49" s="14"/>
      <c r="AK49" s="30"/>
      <c r="AL49" s="11"/>
      <c r="AM49" s="11"/>
    </row>
    <row r="50" spans="1:39" ht="15.75" customHeight="1" x14ac:dyDescent="0.25">
      <c r="A50" s="13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AVERAGE(enero[[#This Row],[1]:[31]])</f>
        <v>#DIV/0!</v>
      </c>
      <c r="AJ50" s="14"/>
      <c r="AK50" s="30"/>
      <c r="AL50" s="11"/>
      <c r="AM50" s="11"/>
    </row>
    <row r="51" spans="1:39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AVERAGE(enero[[#This Row],[1]:[31]])</f>
        <v>#DIV/0!</v>
      </c>
      <c r="AJ51" s="30"/>
      <c r="AK51" s="30"/>
      <c r="AL51" s="11"/>
      <c r="AM51" s="11"/>
    </row>
    <row r="52" spans="1:39" ht="15.75" customHeight="1" x14ac:dyDescent="0.25">
      <c r="A52" s="13"/>
      <c r="B52" s="26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AVERAGE(enero[[#This Row],[1]:[31]])</f>
        <v>#DIV/0!</v>
      </c>
      <c r="AJ52" s="30"/>
      <c r="AK52" s="30"/>
      <c r="AL52" s="11"/>
      <c r="AM52" s="11"/>
    </row>
    <row r="53" spans="1:39" ht="15.75" customHeight="1" x14ac:dyDescent="0.25">
      <c r="A53" s="13"/>
      <c r="B53" s="26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AVERAGE(enero[[#This Row],[1]:[31]])</f>
        <v>#DIV/0!</v>
      </c>
      <c r="AJ53" s="30"/>
      <c r="AK53" s="30"/>
      <c r="AL53" s="11"/>
      <c r="AM53" s="11"/>
    </row>
    <row r="54" spans="1:39" ht="15.75" customHeight="1" x14ac:dyDescent="0.25">
      <c r="A54" s="13"/>
      <c r="B54" s="26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AVERAGE(enero[[#This Row],[1]:[31]])</f>
        <v>#DIV/0!</v>
      </c>
      <c r="AJ54" s="30"/>
      <c r="AK54" s="30"/>
      <c r="AL54" s="11"/>
      <c r="AM54" s="11"/>
    </row>
    <row r="55" spans="1:39" ht="15.75" customHeight="1" x14ac:dyDescent="0.25">
      <c r="A55" s="13"/>
      <c r="B55" s="26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AVERAGE(enero[[#This Row],[1]:[31]])</f>
        <v>#DIV/0!</v>
      </c>
      <c r="AJ55" s="30"/>
      <c r="AK55" s="30"/>
      <c r="AL55" s="11"/>
      <c r="AM55" s="11"/>
    </row>
    <row r="56" spans="1:39" ht="15.75" customHeight="1" x14ac:dyDescent="0.25">
      <c r="A56" s="13"/>
      <c r="B56" s="26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AVERAGE(enero[[#This Row],[1]:[31]])</f>
        <v>#DIV/0!</v>
      </c>
      <c r="AJ56" s="30"/>
      <c r="AK56" s="30"/>
      <c r="AL56" s="11"/>
      <c r="AM56" s="11"/>
    </row>
    <row r="57" spans="1:39" ht="15.75" customHeight="1" x14ac:dyDescent="0.25">
      <c r="A57" s="13"/>
      <c r="B57" s="26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AVERAGE(enero[[#This Row],[1]:[31]])</f>
        <v>#DIV/0!</v>
      </c>
      <c r="AJ57" s="30"/>
      <c r="AK57" s="30"/>
      <c r="AL57" s="11"/>
      <c r="AM57" s="11"/>
    </row>
    <row r="58" spans="1:39" ht="15.75" customHeight="1" x14ac:dyDescent="0.25">
      <c r="A58" s="13"/>
      <c r="B58" s="26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AVERAGE(enero[[#This Row],[1]:[31]])</f>
        <v>#DIV/0!</v>
      </c>
      <c r="AJ58" s="30"/>
      <c r="AK58" s="30"/>
      <c r="AL58" s="11"/>
      <c r="AM58" s="11"/>
    </row>
    <row r="59" spans="1:39" ht="15.75" customHeight="1" x14ac:dyDescent="0.25">
      <c r="A59" s="13"/>
      <c r="B59" s="26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AVERAGE(enero[[#This Row],[1]:[31]])</f>
        <v>#DIV/0!</v>
      </c>
      <c r="AJ59" s="30"/>
      <c r="AK59" s="30"/>
      <c r="AL59" s="11"/>
      <c r="AM59" s="11"/>
    </row>
    <row r="60" spans="1:39" ht="15.75" customHeight="1" x14ac:dyDescent="0.25">
      <c r="A60" s="13"/>
      <c r="B60" s="26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AVERAGE(enero[[#This Row],[1]:[31]])</f>
        <v>#DIV/0!</v>
      </c>
      <c r="AJ60" s="30"/>
      <c r="AK60" s="30"/>
      <c r="AL60" s="11"/>
      <c r="AM60" s="11"/>
    </row>
    <row r="61" spans="1:39" ht="15.75" customHeight="1" x14ac:dyDescent="0.25">
      <c r="A61" s="13"/>
      <c r="B61" s="26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AVERAGE(enero[[#This Row],[1]:[31]])</f>
        <v>#DIV/0!</v>
      </c>
      <c r="AJ61" s="30"/>
      <c r="AK61" s="30"/>
      <c r="AL61" s="11"/>
      <c r="AM61" s="11"/>
    </row>
    <row r="62" spans="1:39" ht="15.75" customHeight="1" x14ac:dyDescent="0.25">
      <c r="A62" s="13"/>
      <c r="B62" s="26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AVERAGE(enero[[#This Row],[1]:[31]])</f>
        <v>#DIV/0!</v>
      </c>
      <c r="AJ62" s="30"/>
      <c r="AK62" s="30"/>
      <c r="AL62" s="11"/>
      <c r="AM62" s="11"/>
    </row>
    <row r="63" spans="1:39" ht="15.75" customHeight="1" x14ac:dyDescent="0.25">
      <c r="A63" s="13"/>
      <c r="B63" s="26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AVERAGE(enero[[#This Row],[1]:[31]])</f>
        <v>#DIV/0!</v>
      </c>
      <c r="AJ63" s="30"/>
      <c r="AK63" s="30"/>
      <c r="AL63" s="11"/>
      <c r="AM63" s="11"/>
    </row>
    <row r="64" spans="1:39" ht="15.75" customHeight="1" x14ac:dyDescent="0.25">
      <c r="A64" s="13"/>
      <c r="B64" s="26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AVERAGE(enero[[#This Row],[1]:[31]])</f>
        <v>#DIV/0!</v>
      </c>
      <c r="AJ64" s="30"/>
      <c r="AK64" s="30"/>
      <c r="AL64" s="11"/>
      <c r="AM64" s="11"/>
    </row>
    <row r="65" spans="1:39" ht="15.75" customHeight="1" x14ac:dyDescent="0.25">
      <c r="A65" s="13"/>
      <c r="B65" s="2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AVERAGE(enero[[#This Row],[1]:[31]])</f>
        <v>#DIV/0!</v>
      </c>
      <c r="AJ65" s="30"/>
      <c r="AK65" s="30"/>
      <c r="AL65" s="11"/>
      <c r="AM65" s="11"/>
    </row>
    <row r="66" spans="1:39" ht="15.75" customHeight="1" x14ac:dyDescent="0.25">
      <c r="A66" s="13"/>
      <c r="B66" s="27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AVERAGE(enero[[#This Row],[1]:[31]])</f>
        <v>#DIV/0!</v>
      </c>
      <c r="AJ66" s="30"/>
      <c r="AK66" s="30"/>
      <c r="AL66" s="11"/>
      <c r="AM66" s="11"/>
    </row>
    <row r="67" spans="1:39" ht="15.75" customHeight="1" x14ac:dyDescent="0.25">
      <c r="A67" s="13"/>
      <c r="B67" s="26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AVERAGE(enero[[#This Row],[1]:[31]])</f>
        <v>#DIV/0!</v>
      </c>
      <c r="AJ67" s="30"/>
      <c r="AK67" s="30"/>
      <c r="AL67" s="11"/>
      <c r="AM67" s="11"/>
    </row>
    <row r="68" spans="1:39" ht="15.75" customHeight="1" x14ac:dyDescent="0.25">
      <c r="A68" s="13"/>
      <c r="B68" s="26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AVERAGE(enero[[#This Row],[1]:[31]])</f>
        <v>#DIV/0!</v>
      </c>
      <c r="AJ68" s="30"/>
      <c r="AK68" s="30"/>
      <c r="AL68" s="11"/>
      <c r="AM68" s="11"/>
    </row>
    <row r="69" spans="1:39" ht="15.75" customHeight="1" x14ac:dyDescent="0.25">
      <c r="A69" s="13"/>
      <c r="B69" s="26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AVERAGE(enero[[#This Row],[1]:[31]])</f>
        <v>#DIV/0!</v>
      </c>
      <c r="AJ69" s="30"/>
      <c r="AK69" s="30"/>
      <c r="AL69" s="11"/>
      <c r="AM69" s="11"/>
    </row>
    <row r="70" spans="1:39" ht="15.75" customHeight="1" x14ac:dyDescent="0.25">
      <c r="A70" s="13"/>
      <c r="B70" s="26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AVERAGE(enero[[#This Row],[1]:[31]])</f>
        <v>#DIV/0!</v>
      </c>
      <c r="AJ70" s="30"/>
      <c r="AK70" s="30"/>
      <c r="AL70" s="11"/>
      <c r="AM70" s="11"/>
    </row>
    <row r="71" spans="1:39" ht="15.75" customHeight="1" x14ac:dyDescent="0.25">
      <c r="A71" s="13"/>
      <c r="B71" s="26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AVERAGE(enero[[#This Row],[1]:[31]])</f>
        <v>#DIV/0!</v>
      </c>
      <c r="AJ71" s="30"/>
      <c r="AK71" s="30"/>
      <c r="AL71" s="11"/>
      <c r="AM71" s="11"/>
    </row>
    <row r="72" spans="1:39" ht="15.75" customHeight="1" x14ac:dyDescent="0.25">
      <c r="A72" s="13"/>
      <c r="B72" s="29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AVERAGE(enero[[#This Row],[1]:[31]])</f>
        <v>#DIV/0!</v>
      </c>
      <c r="AJ72" s="30"/>
      <c r="AK72" s="30"/>
      <c r="AL72" s="11"/>
      <c r="AM72" s="11"/>
    </row>
    <row r="73" spans="1:39" x14ac:dyDescent="0.25">
      <c r="A73" s="47"/>
      <c r="B73" s="30"/>
      <c r="C73" s="3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40" t="e">
        <f>AVERAGE(enero[[#This Row],[1]:[31]])</f>
        <v>#DIV/0!</v>
      </c>
      <c r="AJ73" s="30"/>
      <c r="AK73" s="49"/>
      <c r="AL73" s="11"/>
      <c r="AM73" s="11"/>
    </row>
    <row r="74" spans="1:39" ht="15.75" customHeight="1" x14ac:dyDescent="0.25">
      <c r="A74" s="47"/>
      <c r="B74" s="30"/>
      <c r="C74" s="3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40" t="e">
        <f>AVERAGE(enero[[#This Row],[1]:[31]])</f>
        <v>#DIV/0!</v>
      </c>
      <c r="AJ74" s="30"/>
      <c r="AK74" s="49"/>
      <c r="AL74" s="11"/>
      <c r="AM74" s="11"/>
    </row>
    <row r="75" spans="1:39" ht="15.75" customHeight="1" x14ac:dyDescent="0.25">
      <c r="A75" s="47"/>
      <c r="B75" s="30"/>
      <c r="C75" s="3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40" t="e">
        <f>AVERAGE(enero[[#This Row],[1]:[31]])</f>
        <v>#DIV/0!</v>
      </c>
      <c r="AJ75" s="30"/>
      <c r="AK75" s="49"/>
      <c r="AL75" s="11"/>
      <c r="AM75" s="11"/>
    </row>
    <row r="76" spans="1:39" ht="15.75" customHeight="1" x14ac:dyDescent="0.25">
      <c r="A76" s="47"/>
      <c r="B76" s="30"/>
      <c r="C76" s="3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40" t="e">
        <f>AVERAGE(enero[[#This Row],[1]:[31]])</f>
        <v>#DIV/0!</v>
      </c>
      <c r="AJ76" s="30"/>
      <c r="AK76" s="49"/>
      <c r="AL76" s="11"/>
      <c r="AM76" s="11"/>
    </row>
    <row r="77" spans="1:39" ht="15.75" customHeight="1" x14ac:dyDescent="0.25">
      <c r="A77" s="47"/>
      <c r="B77" s="30"/>
      <c r="C77" s="3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40" t="e">
        <f>AVERAGE(enero[[#This Row],[1]:[31]])</f>
        <v>#DIV/0!</v>
      </c>
      <c r="AJ77" s="30"/>
      <c r="AK77" s="49"/>
      <c r="AL77" s="11"/>
      <c r="AM77" s="11"/>
    </row>
    <row r="78" spans="1:39" ht="15.75" customHeight="1" x14ac:dyDescent="0.25">
      <c r="A78" s="47"/>
      <c r="B78" s="30"/>
      <c r="C78" s="3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40" t="e">
        <f>AVERAGE(enero[[#This Row],[1]:[31]])</f>
        <v>#DIV/0!</v>
      </c>
      <c r="AJ78" s="30"/>
      <c r="AK78" s="49"/>
      <c r="AL78" s="11"/>
      <c r="AM78" s="11"/>
    </row>
    <row r="79" spans="1:39" ht="15.75" customHeight="1" x14ac:dyDescent="0.25">
      <c r="A79" s="47"/>
      <c r="B79" s="30"/>
      <c r="C79" s="3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40" t="e">
        <f>AVERAGE(enero[[#This Row],[1]:[31]])</f>
        <v>#DIV/0!</v>
      </c>
      <c r="AJ79" s="30"/>
      <c r="AK79" s="49"/>
      <c r="AL79" s="11"/>
      <c r="AM79" s="11"/>
    </row>
    <row r="80" spans="1:39" ht="15.75" customHeight="1" x14ac:dyDescent="0.25">
      <c r="A80" s="47"/>
      <c r="B80" s="30"/>
      <c r="C80" s="3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40" t="e">
        <f>AVERAGE(enero[[#This Row],[1]:[31]])</f>
        <v>#DIV/0!</v>
      </c>
      <c r="AJ80" s="30"/>
      <c r="AK80" s="49"/>
      <c r="AL80" s="11"/>
      <c r="AM80" s="11"/>
    </row>
    <row r="81" spans="1:39" ht="15.75" customHeight="1" x14ac:dyDescent="0.25">
      <c r="A81" s="47"/>
      <c r="B81" s="30"/>
      <c r="C81" s="3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40" t="e">
        <f>AVERAGE(enero[[#This Row],[1]:[31]])</f>
        <v>#DIV/0!</v>
      </c>
      <c r="AJ81" s="30"/>
      <c r="AK81" s="49"/>
      <c r="AL81" s="11"/>
      <c r="AM81" s="11"/>
    </row>
    <row r="82" spans="1:39" ht="15.75" customHeight="1" x14ac:dyDescent="0.25">
      <c r="A82" s="47"/>
      <c r="B82" s="30"/>
      <c r="C82" s="3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40" t="e">
        <f>AVERAGE(enero[[#This Row],[1]:[31]])</f>
        <v>#DIV/0!</v>
      </c>
      <c r="AJ82" s="30"/>
      <c r="AK82" s="49"/>
      <c r="AL82" s="11"/>
      <c r="AM82" s="11"/>
    </row>
    <row r="83" spans="1:39" ht="15.75" customHeight="1" x14ac:dyDescent="0.25">
      <c r="A83" s="47"/>
      <c r="B83" s="30"/>
      <c r="C83" s="3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40" t="e">
        <f>AVERAGE(enero[[#This Row],[1]:[31]])</f>
        <v>#DIV/0!</v>
      </c>
      <c r="AJ83" s="30"/>
      <c r="AK83" s="49"/>
      <c r="AL83" s="11"/>
      <c r="AM83" s="11"/>
    </row>
    <row r="84" spans="1:39" ht="15.75" customHeight="1" x14ac:dyDescent="0.25">
      <c r="A84" s="47"/>
      <c r="B84" s="30"/>
      <c r="C84" s="3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40" t="e">
        <f>AVERAGE(enero[[#This Row],[1]:[31]])</f>
        <v>#DIV/0!</v>
      </c>
      <c r="AJ84" s="30"/>
      <c r="AK84" s="49"/>
      <c r="AL84" s="11"/>
      <c r="AM84" s="11"/>
    </row>
    <row r="85" spans="1:39" ht="15.75" customHeight="1" x14ac:dyDescent="0.25">
      <c r="A85" s="47"/>
      <c r="B85" s="30"/>
      <c r="C85" s="3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40" t="e">
        <f>AVERAGE(enero[[#This Row],[1]:[31]])</f>
        <v>#DIV/0!</v>
      </c>
      <c r="AJ85" s="30"/>
      <c r="AK85" s="49"/>
      <c r="AL85" s="11"/>
      <c r="AM85" s="11"/>
    </row>
    <row r="86" spans="1:39" ht="15.75" customHeight="1" x14ac:dyDescent="0.25">
      <c r="A86" s="47"/>
      <c r="B86" s="30"/>
      <c r="C86" s="3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40" t="e">
        <f>AVERAGE(enero[[#This Row],[1]:[31]])</f>
        <v>#DIV/0!</v>
      </c>
      <c r="AJ86" s="30"/>
      <c r="AK86" s="49"/>
      <c r="AL86" s="11"/>
      <c r="AM86" s="11"/>
    </row>
    <row r="87" spans="1:39" ht="15.75" customHeight="1" x14ac:dyDescent="0.25">
      <c r="A87" s="47"/>
      <c r="B87" s="30"/>
      <c r="C87" s="3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40" t="e">
        <f>AVERAGE(enero[[#This Row],[1]:[31]])</f>
        <v>#DIV/0!</v>
      </c>
      <c r="AJ87" s="30"/>
      <c r="AK87" s="49"/>
      <c r="AL87" s="11"/>
      <c r="AM87" s="11"/>
    </row>
    <row r="88" spans="1:39" ht="15.75" customHeight="1" x14ac:dyDescent="0.25">
      <c r="A88" s="47"/>
      <c r="B88" s="30"/>
      <c r="C88" s="3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40" t="e">
        <f>AVERAGE(enero[[#This Row],[1]:[31]])</f>
        <v>#DIV/0!</v>
      </c>
      <c r="AJ88" s="30"/>
      <c r="AK88" s="49"/>
      <c r="AL88" s="11"/>
      <c r="AM88" s="11"/>
    </row>
    <row r="89" spans="1:39" ht="15.75" customHeight="1" x14ac:dyDescent="0.25">
      <c r="A89" s="47"/>
      <c r="B89" s="30"/>
      <c r="C89" s="3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40" t="e">
        <f>AVERAGE(enero[[#This Row],[1]:[31]])</f>
        <v>#DIV/0!</v>
      </c>
      <c r="AJ89" s="30"/>
      <c r="AK89" s="49"/>
      <c r="AL89" s="11"/>
      <c r="AM89" s="11"/>
    </row>
    <row r="90" spans="1:39" ht="15.75" customHeight="1" x14ac:dyDescent="0.25">
      <c r="A90" s="47"/>
      <c r="B90" s="30"/>
      <c r="C90" s="3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40" t="e">
        <f>AVERAGE(enero[[#This Row],[1]:[31]])</f>
        <v>#DIV/0!</v>
      </c>
      <c r="AJ90" s="30"/>
      <c r="AK90" s="49"/>
      <c r="AL90" s="11"/>
      <c r="AM90" s="11"/>
    </row>
    <row r="91" spans="1:39" ht="15.75" customHeight="1" x14ac:dyDescent="0.25">
      <c r="A91" s="47"/>
      <c r="B91" s="30"/>
      <c r="C91" s="3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40" t="e">
        <f>AVERAGE(enero[[#This Row],[1]:[31]])</f>
        <v>#DIV/0!</v>
      </c>
      <c r="AJ91" s="30"/>
      <c r="AK91" s="49"/>
      <c r="AL91" s="11"/>
      <c r="AM91" s="11"/>
    </row>
    <row r="92" spans="1:39" ht="15.75" customHeight="1" x14ac:dyDescent="0.25">
      <c r="A92" s="47"/>
      <c r="B92" s="30"/>
      <c r="C92" s="3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40" t="e">
        <f>AVERAGE(enero[[#This Row],[1]:[31]])</f>
        <v>#DIV/0!</v>
      </c>
      <c r="AJ92" s="30"/>
      <c r="AK92" s="49"/>
      <c r="AL92" s="11"/>
      <c r="AM92" s="11"/>
    </row>
    <row r="93" spans="1:39" ht="15.75" customHeight="1" x14ac:dyDescent="0.25">
      <c r="A93" s="47"/>
      <c r="B93" s="41"/>
      <c r="C93" s="3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40" t="e">
        <f>AVERAGE(enero[[#This Row],[1]:[31]])</f>
        <v>#DIV/0!</v>
      </c>
      <c r="AJ93" s="30"/>
      <c r="AK93" s="49"/>
      <c r="AL93" s="11"/>
      <c r="AM93" s="11"/>
    </row>
    <row r="94" spans="1:39" ht="15.75" customHeight="1" x14ac:dyDescent="0.25">
      <c r="A94" s="48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AVERAGE(enero[[#This Row],[1]:[31]])</f>
        <v>#DIV/0!</v>
      </c>
      <c r="AJ94" s="30"/>
      <c r="AK94" s="49"/>
      <c r="AL94" s="11"/>
      <c r="AM94" s="11"/>
    </row>
    <row r="95" spans="1:39" x14ac:dyDescent="0.25">
      <c r="A95" s="48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AVERAGE(enero[[#This Row],[1]:[31]])</f>
        <v>#DIV/0!</v>
      </c>
      <c r="AJ95" s="30"/>
      <c r="AK95" s="49"/>
      <c r="AL95" s="11"/>
      <c r="AM95" s="11"/>
    </row>
    <row r="96" spans="1:39" x14ac:dyDescent="0.25">
      <c r="A96" s="48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AVERAGE(enero[[#This Row],[1]:[31]])</f>
        <v>#DIV/0!</v>
      </c>
      <c r="AJ96" s="30"/>
      <c r="AK96" s="49"/>
      <c r="AL96" s="11"/>
      <c r="AM96" s="11"/>
    </row>
    <row r="97" spans="1:39" x14ac:dyDescent="0.25">
      <c r="A97" s="48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AVERAGE(enero[[#This Row],[1]:[31]])</f>
        <v>#DIV/0!</v>
      </c>
      <c r="AJ97" s="30"/>
      <c r="AK97" s="49"/>
      <c r="AL97" s="11"/>
      <c r="AM97" s="11"/>
    </row>
    <row r="98" spans="1:39" x14ac:dyDescent="0.25">
      <c r="A98" s="48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AVERAGE(enero[[#This Row],[1]:[31]])</f>
        <v>#DIV/0!</v>
      </c>
      <c r="AJ98" s="30"/>
      <c r="AK98" s="49"/>
      <c r="AL98" s="11"/>
      <c r="AM98" s="11"/>
    </row>
    <row r="99" spans="1:39" x14ac:dyDescent="0.25">
      <c r="A99" s="48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AVERAGE(enero[[#This Row],[1]:[31]])</f>
        <v>#DIV/0!</v>
      </c>
      <c r="AJ99" s="30"/>
      <c r="AK99" s="49"/>
      <c r="AL99" s="11"/>
      <c r="AM99" s="11"/>
    </row>
    <row r="100" spans="1:39" x14ac:dyDescent="0.25">
      <c r="A100" s="48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AVERAGE(enero[[#This Row],[1]:[31]])</f>
        <v>#DIV/0!</v>
      </c>
      <c r="AJ100" s="30"/>
      <c r="AK100" s="49"/>
      <c r="AL100" s="11"/>
      <c r="AM100" s="11"/>
    </row>
    <row r="101" spans="1:39" x14ac:dyDescent="0.25">
      <c r="A101" s="48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AVERAGE(enero[[#This Row],[1]:[31]])</f>
        <v>#DIV/0!</v>
      </c>
      <c r="AJ101" s="30"/>
      <c r="AK101" s="49"/>
      <c r="AL101" s="11"/>
      <c r="AM101" s="11"/>
    </row>
    <row r="102" spans="1:39" x14ac:dyDescent="0.25">
      <c r="A102" s="48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AVERAGE(enero[[#This Row],[1]:[31]])</f>
        <v>#DIV/0!</v>
      </c>
      <c r="AJ102" s="30"/>
      <c r="AK102" s="49"/>
      <c r="AL102" s="11"/>
      <c r="AM102" s="11"/>
    </row>
    <row r="103" spans="1:39" x14ac:dyDescent="0.25">
      <c r="A103" s="48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AVERAGE(enero[[#This Row],[1]:[31]])</f>
        <v>#DIV/0!</v>
      </c>
      <c r="AJ103" s="30"/>
      <c r="AK103" s="49"/>
      <c r="AL103" s="11"/>
      <c r="AM103" s="11"/>
    </row>
    <row r="104" spans="1:39" x14ac:dyDescent="0.25">
      <c r="A104" s="48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AVERAGE(enero[[#This Row],[1]:[31]])</f>
        <v>#DIV/0!</v>
      </c>
      <c r="AJ104" s="30"/>
      <c r="AK104" s="49"/>
      <c r="AL104" s="11"/>
      <c r="AM104" s="11"/>
    </row>
    <row r="105" spans="1:39" x14ac:dyDescent="0.25">
      <c r="A105" s="48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AVERAGE(enero[[#This Row],[1]:[31]])</f>
        <v>#DIV/0!</v>
      </c>
      <c r="AJ105" s="30"/>
      <c r="AK105" s="49"/>
      <c r="AL105" s="11"/>
      <c r="AM105" s="11"/>
    </row>
    <row r="106" spans="1:39" x14ac:dyDescent="0.25">
      <c r="A106" s="48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AVERAGE(enero[[#This Row],[1]:[31]])</f>
        <v>#DIV/0!</v>
      </c>
      <c r="AJ106" s="30"/>
      <c r="AK106" s="49"/>
      <c r="AL106" s="11"/>
      <c r="AM106" s="11"/>
    </row>
    <row r="107" spans="1:39" x14ac:dyDescent="0.25">
      <c r="A107" s="48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AVERAGE(enero[[#This Row],[1]:[31]])</f>
        <v>#DIV/0!</v>
      </c>
      <c r="AJ107" s="30"/>
      <c r="AK107" s="49"/>
      <c r="AL107" s="11"/>
      <c r="AM107" s="11"/>
    </row>
    <row r="108" spans="1:39" x14ac:dyDescent="0.25">
      <c r="A108" s="48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AVERAGE(enero[[#This Row],[1]:[31]])</f>
        <v>#DIV/0!</v>
      </c>
      <c r="AJ108" s="30"/>
      <c r="AK108" s="49"/>
      <c r="AL108" s="11"/>
      <c r="AM108" s="11"/>
    </row>
    <row r="109" spans="1:39" x14ac:dyDescent="0.25">
      <c r="A109" s="48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AVERAGE(enero[[#This Row],[1]:[31]])</f>
        <v>#DIV/0!</v>
      </c>
      <c r="AJ109" s="30"/>
      <c r="AK109" s="49"/>
      <c r="AL109" s="11"/>
      <c r="AM109" s="11"/>
    </row>
    <row r="110" spans="1:39" x14ac:dyDescent="0.25">
      <c r="A110" s="48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AVERAGE(enero[[#This Row],[1]:[31]])</f>
        <v>#DIV/0!</v>
      </c>
      <c r="AJ110" s="30"/>
      <c r="AK110" s="49"/>
      <c r="AL110" s="11"/>
      <c r="AM110" s="11"/>
    </row>
    <row r="111" spans="1:39" x14ac:dyDescent="0.25">
      <c r="A111" s="48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AVERAGE(enero[[#This Row],[1]:[31]])</f>
        <v>#DIV/0!</v>
      </c>
      <c r="AJ111" s="30"/>
      <c r="AK111" s="49"/>
      <c r="AL111" s="11"/>
      <c r="AM111" s="11"/>
    </row>
    <row r="112" spans="1:39" x14ac:dyDescent="0.25">
      <c r="A112" s="48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AVERAGE(enero[[#This Row],[1]:[31]])</f>
        <v>#DIV/0!</v>
      </c>
      <c r="AJ112" s="30"/>
      <c r="AK112" s="49"/>
      <c r="AL112" s="11"/>
      <c r="AM112" s="11"/>
    </row>
    <row r="113" spans="1:39" x14ac:dyDescent="0.25">
      <c r="A113" s="48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AVERAGE(enero[[#This Row],[1]:[31]])</f>
        <v>#DIV/0!</v>
      </c>
      <c r="AJ113" s="30"/>
      <c r="AK113" s="49"/>
      <c r="AL113" s="11"/>
      <c r="AM113" s="11"/>
    </row>
    <row r="114" spans="1:39" x14ac:dyDescent="0.25">
      <c r="A114" s="48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AVERAGE(enero[[#This Row],[1]:[31]])</f>
        <v>#DIV/0!</v>
      </c>
      <c r="AJ114" s="30"/>
      <c r="AK114" s="49"/>
      <c r="AL114" s="11"/>
      <c r="AM114" s="11"/>
    </row>
    <row r="115" spans="1:39" x14ac:dyDescent="0.25">
      <c r="A115" s="48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AVERAGE(enero[[#This Row],[1]:[31]])</f>
        <v>#DIV/0!</v>
      </c>
      <c r="AJ115" s="30"/>
      <c r="AK115" s="49"/>
      <c r="AL115" s="11"/>
      <c r="AM115" s="11"/>
    </row>
    <row r="116" spans="1:39" x14ac:dyDescent="0.25">
      <c r="A116" s="48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AVERAGE(enero[[#This Row],[1]:[31]])</f>
        <v>#DIV/0!</v>
      </c>
      <c r="AJ116" s="30"/>
      <c r="AK116" s="49"/>
      <c r="AL116" s="11"/>
      <c r="AM116" s="11"/>
    </row>
    <row r="117" spans="1:39" x14ac:dyDescent="0.25">
      <c r="A117" s="48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AVERAGE(enero[[#This Row],[1]:[31]])</f>
        <v>#DIV/0!</v>
      </c>
      <c r="AJ117" s="30"/>
      <c r="AK117" s="49"/>
      <c r="AL117" s="11"/>
      <c r="AM117" s="11"/>
    </row>
    <row r="118" spans="1:39" x14ac:dyDescent="0.25">
      <c r="A118" s="48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AVERAGE(enero[[#This Row],[1]:[31]])</f>
        <v>#DIV/0!</v>
      </c>
      <c r="AJ118" s="30"/>
      <c r="AK118" s="49"/>
      <c r="AL118" s="11"/>
      <c r="AM118" s="11"/>
    </row>
    <row r="119" spans="1:39" x14ac:dyDescent="0.25">
      <c r="A119" s="48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AVERAGE(enero[[#This Row],[1]:[31]])</f>
        <v>#DIV/0!</v>
      </c>
      <c r="AJ119" s="30"/>
      <c r="AK119" s="49"/>
      <c r="AL119" s="11"/>
      <c r="AM119" s="11"/>
    </row>
    <row r="120" spans="1:39" x14ac:dyDescent="0.25">
      <c r="A120" s="48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AVERAGE(enero[[#This Row],[1]:[31]])</f>
        <v>#DIV/0!</v>
      </c>
      <c r="AJ120" s="30"/>
      <c r="AK120" s="49"/>
      <c r="AL120" s="11"/>
      <c r="AM120" s="11"/>
    </row>
    <row r="121" spans="1:39" x14ac:dyDescent="0.25">
      <c r="A121" s="48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AVERAGE(enero[[#This Row],[1]:[31]])</f>
        <v>#DIV/0!</v>
      </c>
      <c r="AJ121" s="30"/>
      <c r="AK121" s="49"/>
      <c r="AL121" s="11"/>
      <c r="AM121" s="11"/>
    </row>
    <row r="122" spans="1:39" x14ac:dyDescent="0.25">
      <c r="A122" s="48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AVERAGE(enero[[#This Row],[1]:[31]])</f>
        <v>#DIV/0!</v>
      </c>
      <c r="AJ122" s="30"/>
      <c r="AK122" s="49"/>
      <c r="AL122" s="11"/>
      <c r="AM122" s="11"/>
    </row>
    <row r="123" spans="1:39" x14ac:dyDescent="0.25">
      <c r="A123" s="48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AVERAGE(enero[[#This Row],[1]:[31]])</f>
        <v>#DIV/0!</v>
      </c>
      <c r="AJ123" s="30"/>
      <c r="AK123" s="49"/>
      <c r="AL123" s="11"/>
      <c r="AM123" s="11"/>
    </row>
    <row r="124" spans="1:39" x14ac:dyDescent="0.25">
      <c r="A124" s="48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AVERAGE(enero[[#This Row],[1]:[31]])</f>
        <v>#DIV/0!</v>
      </c>
      <c r="AJ124" s="30"/>
      <c r="AK124" s="49"/>
      <c r="AL124" s="11"/>
      <c r="AM124" s="11"/>
    </row>
    <row r="125" spans="1:39" x14ac:dyDescent="0.25">
      <c r="A125" s="48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AVERAGE(enero[[#This Row],[1]:[31]])</f>
        <v>#DIV/0!</v>
      </c>
      <c r="AJ125" s="30"/>
      <c r="AK125" s="49"/>
      <c r="AL125" s="11"/>
      <c r="AM125" s="11"/>
    </row>
    <row r="126" spans="1:39" x14ac:dyDescent="0.25">
      <c r="A126" s="48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AVERAGE(enero[[#This Row],[1]:[31]])</f>
        <v>#DIV/0!</v>
      </c>
      <c r="AJ126" s="30"/>
      <c r="AK126" s="49"/>
      <c r="AL126" s="11"/>
      <c r="AM126" s="11"/>
    </row>
    <row r="127" spans="1:39" x14ac:dyDescent="0.25">
      <c r="A127" s="48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AVERAGE(enero[[#This Row],[1]:[31]])</f>
        <v>#DIV/0!</v>
      </c>
      <c r="AJ127" s="30"/>
      <c r="AK127" s="49"/>
      <c r="AL127" s="11"/>
      <c r="AM127" s="11"/>
    </row>
    <row r="128" spans="1:39" x14ac:dyDescent="0.25">
      <c r="A128" s="48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AVERAGE(enero[[#This Row],[1]:[31]])</f>
        <v>#DIV/0!</v>
      </c>
      <c r="AJ128" s="30"/>
      <c r="AK128" s="49"/>
      <c r="AL128" s="11"/>
      <c r="AM128" s="11"/>
    </row>
    <row r="129" spans="1:39" x14ac:dyDescent="0.25">
      <c r="A129" s="48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AVERAGE(enero[[#This Row],[1]:[31]])</f>
        <v>#DIV/0!</v>
      </c>
      <c r="AJ129" s="30"/>
      <c r="AK129" s="49"/>
      <c r="AL129" s="11"/>
      <c r="AM129" s="11"/>
    </row>
    <row r="130" spans="1:39" x14ac:dyDescent="0.25">
      <c r="A130" s="48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AVERAGE(enero[[#This Row],[1]:[31]])</f>
        <v>#DIV/0!</v>
      </c>
      <c r="AJ130" s="30"/>
      <c r="AK130" s="49"/>
      <c r="AL130" s="11"/>
      <c r="AM130" s="11"/>
    </row>
    <row r="131" spans="1:39" x14ac:dyDescent="0.25">
      <c r="A131" s="48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AVERAGE(enero[[#This Row],[1]:[31]])</f>
        <v>#DIV/0!</v>
      </c>
      <c r="AJ131" s="30"/>
      <c r="AK131" s="49"/>
      <c r="AL131" s="11"/>
      <c r="AM131" s="11"/>
    </row>
    <row r="132" spans="1:39" x14ac:dyDescent="0.25">
      <c r="A132" s="48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AVERAGE(enero[[#This Row],[1]:[31]])</f>
        <v>#DIV/0!</v>
      </c>
      <c r="AJ132" s="30"/>
      <c r="AK132" s="49"/>
      <c r="AL132" s="11"/>
      <c r="AM132" s="11"/>
    </row>
    <row r="133" spans="1:39" x14ac:dyDescent="0.25">
      <c r="A133" s="48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AVERAGE(enero[[#This Row],[1]:[31]])</f>
        <v>#DIV/0!</v>
      </c>
      <c r="AJ133" s="30"/>
      <c r="AK133" s="49"/>
      <c r="AL133" s="11"/>
      <c r="AM133" s="11"/>
    </row>
    <row r="134" spans="1:39" x14ac:dyDescent="0.25">
      <c r="A134" s="48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AVERAGE(enero[[#This Row],[1]:[31]])</f>
        <v>#DIV/0!</v>
      </c>
      <c r="AJ134" s="30"/>
      <c r="AK134" s="49"/>
      <c r="AL134" s="11"/>
      <c r="AM134" s="11"/>
    </row>
    <row r="135" spans="1:39" x14ac:dyDescent="0.25">
      <c r="A135" s="48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AVERAGE(enero[[#This Row],[1]:[31]])</f>
        <v>#DIV/0!</v>
      </c>
      <c r="AJ135" s="30"/>
      <c r="AK135" s="49"/>
      <c r="AL135" s="11"/>
      <c r="AM135" s="11"/>
    </row>
    <row r="136" spans="1:39" x14ac:dyDescent="0.25">
      <c r="A136" s="48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AVERAGE(enero[[#This Row],[1]:[31]])</f>
        <v>#DIV/0!</v>
      </c>
      <c r="AJ136" s="30"/>
      <c r="AK136" s="49"/>
      <c r="AL136" s="11"/>
      <c r="AM136" s="11"/>
    </row>
    <row r="137" spans="1:39" x14ac:dyDescent="0.25">
      <c r="A137" s="48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AVERAGE(enero[[#This Row],[1]:[31]])</f>
        <v>#DIV/0!</v>
      </c>
      <c r="AJ137" s="30"/>
      <c r="AK137" s="49"/>
      <c r="AL137" s="11"/>
      <c r="AM137" s="11"/>
    </row>
    <row r="138" spans="1:39" x14ac:dyDescent="0.25">
      <c r="A138" s="48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AVERAGE(enero[[#This Row],[1]:[31]])</f>
        <v>#DIV/0!</v>
      </c>
      <c r="AJ138" s="30"/>
      <c r="AK138" s="49"/>
      <c r="AL138" s="11"/>
      <c r="AM138" s="11"/>
    </row>
    <row r="139" spans="1:39" x14ac:dyDescent="0.25">
      <c r="A139" s="48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AVERAGE(enero[[#This Row],[1]:[31]])</f>
        <v>#DIV/0!</v>
      </c>
      <c r="AJ139" s="30"/>
      <c r="AK139" s="49"/>
      <c r="AL139" s="11"/>
      <c r="AM139" s="11"/>
    </row>
    <row r="140" spans="1:39" x14ac:dyDescent="0.25">
      <c r="A140" s="48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AVERAGE(enero[[#This Row],[1]:[31]])</f>
        <v>#DIV/0!</v>
      </c>
      <c r="AJ140" s="30"/>
      <c r="AK140" s="49"/>
      <c r="AL140" s="11"/>
      <c r="AM140" s="11"/>
    </row>
    <row r="141" spans="1:39" x14ac:dyDescent="0.25">
      <c r="A141" s="48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AVERAGE(enero[[#This Row],[1]:[31]])</f>
        <v>#DIV/0!</v>
      </c>
      <c r="AJ141" s="30"/>
      <c r="AK141" s="49"/>
      <c r="AL141" s="11"/>
      <c r="AM141" s="11"/>
    </row>
    <row r="142" spans="1:39" x14ac:dyDescent="0.25">
      <c r="A142" s="48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AVERAGE(enero[[#This Row],[1]:[31]])</f>
        <v>#DIV/0!</v>
      </c>
      <c r="AJ142" s="30"/>
      <c r="AK142" s="49"/>
      <c r="AL142" s="11"/>
      <c r="AM142" s="11"/>
    </row>
    <row r="143" spans="1:39" x14ac:dyDescent="0.25">
      <c r="A143" s="48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AVERAGE(enero[[#This Row],[1]:[31]])</f>
        <v>#DIV/0!</v>
      </c>
      <c r="AJ143" s="30"/>
      <c r="AK143" s="49"/>
      <c r="AL143" s="11"/>
      <c r="AM143" s="11"/>
    </row>
    <row r="144" spans="1:39" x14ac:dyDescent="0.25">
      <c r="A144" s="48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AVERAGE(enero[[#This Row],[1]:[31]])</f>
        <v>#DIV/0!</v>
      </c>
      <c r="AJ144" s="30"/>
      <c r="AK144" s="49"/>
      <c r="AL144" s="11"/>
      <c r="AM144" s="11"/>
    </row>
    <row r="145" spans="1:39" x14ac:dyDescent="0.25">
      <c r="A145" s="48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AVERAGE(enero[[#This Row],[1]:[31]])</f>
        <v>#DIV/0!</v>
      </c>
      <c r="AJ145" s="30"/>
      <c r="AK145" s="49"/>
      <c r="AL145" s="11"/>
      <c r="AM145" s="11"/>
    </row>
    <row r="146" spans="1:39" x14ac:dyDescent="0.25">
      <c r="A146" s="48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AVERAGE(enero[[#This Row],[1]:[31]])</f>
        <v>#DIV/0!</v>
      </c>
      <c r="AJ146" s="30"/>
      <c r="AK146" s="49"/>
      <c r="AL146" s="11"/>
      <c r="AM146" s="11"/>
    </row>
    <row r="147" spans="1:39" x14ac:dyDescent="0.25">
      <c r="A147" s="48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AVERAGE(enero[[#This Row],[1]:[31]])</f>
        <v>#DIV/0!</v>
      </c>
      <c r="AJ147" s="30"/>
      <c r="AK147" s="49"/>
      <c r="AL147" s="11"/>
      <c r="AM147" s="11"/>
    </row>
    <row r="148" spans="1:39" x14ac:dyDescent="0.25">
      <c r="A148" s="48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AVERAGE(enero[[#This Row],[1]:[31]])</f>
        <v>#DIV/0!</v>
      </c>
      <c r="AJ148" s="30"/>
      <c r="AK148" s="49"/>
      <c r="AL148" s="11"/>
      <c r="AM148" s="11"/>
    </row>
    <row r="149" spans="1:39" x14ac:dyDescent="0.25">
      <c r="A149" s="48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AVERAGE(enero[[#This Row],[1]:[31]])</f>
        <v>#DIV/0!</v>
      </c>
      <c r="AJ149" s="30"/>
      <c r="AK149" s="49"/>
      <c r="AL149" s="11"/>
      <c r="AM149" s="11"/>
    </row>
    <row r="150" spans="1:39" x14ac:dyDescent="0.25">
      <c r="A150" s="48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AVERAGE(enero[[#This Row],[1]:[31]])</f>
        <v>#DIV/0!</v>
      </c>
      <c r="AJ150" s="30"/>
      <c r="AK150" s="49"/>
      <c r="AL150" s="11"/>
      <c r="AM150" s="11"/>
    </row>
    <row r="151" spans="1:39" x14ac:dyDescent="0.25">
      <c r="A151" s="48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AVERAGE(enero[[#This Row],[1]:[31]])</f>
        <v>#DIV/0!</v>
      </c>
      <c r="AJ151" s="30"/>
      <c r="AK151" s="49"/>
      <c r="AL151" s="11"/>
      <c r="AM151" s="11"/>
    </row>
    <row r="152" spans="1:39" x14ac:dyDescent="0.25">
      <c r="A152" s="48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AVERAGE(enero[[#This Row],[1]:[31]])</f>
        <v>#DIV/0!</v>
      </c>
      <c r="AJ152" s="30"/>
      <c r="AK152" s="49"/>
      <c r="AL152" s="11"/>
      <c r="AM152" s="11"/>
    </row>
    <row r="153" spans="1:39" x14ac:dyDescent="0.25">
      <c r="A153" s="48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AVERAGE(enero[[#This Row],[1]:[31]])</f>
        <v>#DIV/0!</v>
      </c>
      <c r="AJ153" s="30"/>
      <c r="AK153" s="49"/>
      <c r="AL153" s="11"/>
      <c r="AM153" s="11"/>
    </row>
    <row r="154" spans="1:39" x14ac:dyDescent="0.25">
      <c r="A154" s="48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AVERAGE(enero[[#This Row],[1]:[31]])</f>
        <v>#DIV/0!</v>
      </c>
      <c r="AJ154" s="30"/>
      <c r="AK154" s="49"/>
      <c r="AL154" s="11"/>
      <c r="AM154" s="11"/>
    </row>
    <row r="155" spans="1:39" x14ac:dyDescent="0.25">
      <c r="A155" s="48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AVERAGE(enero[[#This Row],[1]:[31]])</f>
        <v>#DIV/0!</v>
      </c>
      <c r="AJ155" s="30"/>
      <c r="AK155" s="49"/>
      <c r="AL155" s="11"/>
      <c r="AM155" s="11"/>
    </row>
    <row r="156" spans="1:39" x14ac:dyDescent="0.25">
      <c r="A156" s="48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AVERAGE(enero[[#This Row],[1]:[31]])</f>
        <v>#DIV/0!</v>
      </c>
      <c r="AJ156" s="30"/>
      <c r="AK156" s="49"/>
      <c r="AL156" s="11"/>
      <c r="AM156" s="11"/>
    </row>
    <row r="157" spans="1:39" x14ac:dyDescent="0.25">
      <c r="A157" s="48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AVERAGE(enero[[#This Row],[1]:[31]])</f>
        <v>#DIV/0!</v>
      </c>
      <c r="AJ157" s="30"/>
      <c r="AK157" s="49"/>
      <c r="AL157" s="11"/>
      <c r="AM157" s="11"/>
    </row>
    <row r="158" spans="1:39" x14ac:dyDescent="0.25">
      <c r="A158" s="48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AVERAGE(enero[[#This Row],[1]:[31]])</f>
        <v>#DIV/0!</v>
      </c>
      <c r="AJ158" s="30"/>
      <c r="AK158" s="49"/>
      <c r="AL158" s="11"/>
      <c r="AM158" s="11"/>
    </row>
    <row r="159" spans="1:39" x14ac:dyDescent="0.25">
      <c r="A159" s="48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AVERAGE(enero[[#This Row],[1]:[31]])</f>
        <v>#DIV/0!</v>
      </c>
      <c r="AJ159" s="30"/>
      <c r="AK159" s="49"/>
      <c r="AL159" s="11"/>
      <c r="AM159" s="11"/>
    </row>
    <row r="160" spans="1:39" x14ac:dyDescent="0.25">
      <c r="A160" s="48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AVERAGE(enero[[#This Row],[1]:[31]])</f>
        <v>#DIV/0!</v>
      </c>
      <c r="AJ160" s="30"/>
      <c r="AK160" s="49"/>
      <c r="AL160" s="11"/>
      <c r="AM160" s="11"/>
    </row>
    <row r="161" spans="1:39" x14ac:dyDescent="0.25">
      <c r="A161" s="48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AVERAGE(enero[[#This Row],[1]:[31]])</f>
        <v>#DIV/0!</v>
      </c>
      <c r="AJ161" s="30"/>
      <c r="AK161" s="49"/>
      <c r="AL161" s="11"/>
      <c r="AM161" s="11"/>
    </row>
    <row r="162" spans="1:39" x14ac:dyDescent="0.25">
      <c r="A162" s="48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AVERAGE(enero[[#This Row],[1]:[31]])</f>
        <v>#DIV/0!</v>
      </c>
      <c r="AJ162" s="30"/>
      <c r="AK162" s="49"/>
      <c r="AL162" s="11"/>
      <c r="AM162" s="11"/>
    </row>
    <row r="163" spans="1:39" x14ac:dyDescent="0.25">
      <c r="A163" s="48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AVERAGE(enero[[#This Row],[1]:[31]])</f>
        <v>#DIV/0!</v>
      </c>
      <c r="AJ163" s="30"/>
      <c r="AK163" s="49"/>
      <c r="AL163" s="11"/>
      <c r="AM163" s="11"/>
    </row>
    <row r="164" spans="1:39" x14ac:dyDescent="0.25">
      <c r="A164" s="48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AVERAGE(enero[[#This Row],[1]:[31]])</f>
        <v>#DIV/0!</v>
      </c>
      <c r="AJ164" s="30"/>
      <c r="AK164" s="49"/>
      <c r="AL164" s="11"/>
      <c r="AM164" s="11"/>
    </row>
    <row r="165" spans="1:39" x14ac:dyDescent="0.25">
      <c r="A165" s="48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AVERAGE(enero[[#This Row],[1]:[31]])</f>
        <v>#DIV/0!</v>
      </c>
      <c r="AJ165" s="30"/>
      <c r="AK165" s="49"/>
      <c r="AL165" s="11"/>
      <c r="AM165" s="11"/>
    </row>
    <row r="166" spans="1:39" x14ac:dyDescent="0.25">
      <c r="A166" s="48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AVERAGE(enero[[#This Row],[1]:[31]])</f>
        <v>#DIV/0!</v>
      </c>
      <c r="AJ166" s="30"/>
      <c r="AK166" s="49"/>
      <c r="AL166" s="11"/>
      <c r="AM166" s="11"/>
    </row>
    <row r="167" spans="1:39" x14ac:dyDescent="0.25">
      <c r="A167" s="48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AVERAGE(enero[[#This Row],[1]:[31]])</f>
        <v>#DIV/0!</v>
      </c>
      <c r="AJ167" s="30"/>
      <c r="AK167" s="49"/>
      <c r="AL167" s="11"/>
      <c r="AM167" s="11"/>
    </row>
    <row r="168" spans="1:39" x14ac:dyDescent="0.25">
      <c r="A168" s="48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AVERAGE(enero[[#This Row],[1]:[31]])</f>
        <v>#DIV/0!</v>
      </c>
      <c r="AJ168" s="30"/>
      <c r="AK168" s="49"/>
      <c r="AL168" s="11"/>
      <c r="AM168" s="11"/>
    </row>
    <row r="169" spans="1:39" x14ac:dyDescent="0.25">
      <c r="A169" s="48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AVERAGE(enero[[#This Row],[1]:[31]])</f>
        <v>#DIV/0!</v>
      </c>
      <c r="AJ169" s="30"/>
      <c r="AK169" s="49"/>
      <c r="AL169" s="11"/>
      <c r="AM169" s="11"/>
    </row>
    <row r="170" spans="1:39" x14ac:dyDescent="0.25">
      <c r="A170" s="48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AVERAGE(enero[[#This Row],[1]:[31]])</f>
        <v>#DIV/0!</v>
      </c>
      <c r="AJ170" s="30"/>
      <c r="AK170" s="49"/>
      <c r="AL170" s="11"/>
      <c r="AM170" s="11"/>
    </row>
    <row r="171" spans="1:39" x14ac:dyDescent="0.25">
      <c r="A171" s="48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AVERAGE(enero[[#This Row],[1]:[31]])</f>
        <v>#DIV/0!</v>
      </c>
      <c r="AJ171" s="30"/>
      <c r="AK171" s="49"/>
      <c r="AL171" s="11"/>
      <c r="AM171" s="11"/>
    </row>
    <row r="172" spans="1:39" x14ac:dyDescent="0.25">
      <c r="A172" s="48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AVERAGE(enero[[#This Row],[1]:[31]])</f>
        <v>#DIV/0!</v>
      </c>
      <c r="AJ172" s="30"/>
      <c r="AK172" s="49"/>
      <c r="AL172" s="11"/>
      <c r="AM172" s="11"/>
    </row>
    <row r="173" spans="1:39" x14ac:dyDescent="0.25">
      <c r="A173" s="48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AVERAGE(enero[[#This Row],[1]:[31]])</f>
        <v>#DIV/0!</v>
      </c>
      <c r="AJ173" s="30"/>
      <c r="AK173" s="49"/>
      <c r="AL173" s="11"/>
      <c r="AM173" s="11"/>
    </row>
    <row r="174" spans="1:39" x14ac:dyDescent="0.25">
      <c r="A174" s="48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AVERAGE(enero[[#This Row],[1]:[31]])</f>
        <v>#DIV/0!</v>
      </c>
      <c r="AJ174" s="30"/>
      <c r="AK174" s="49"/>
      <c r="AL174" s="11"/>
      <c r="AM174" s="11"/>
    </row>
    <row r="175" spans="1:39" x14ac:dyDescent="0.25">
      <c r="A175" s="48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AVERAGE(enero[[#This Row],[1]:[31]])</f>
        <v>#DIV/0!</v>
      </c>
      <c r="AJ175" s="30"/>
      <c r="AK175" s="49"/>
      <c r="AL175" s="11"/>
      <c r="AM175" s="11"/>
    </row>
    <row r="176" spans="1:39" x14ac:dyDescent="0.25">
      <c r="A176" s="48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AVERAGE(enero[[#This Row],[1]:[31]])</f>
        <v>#DIV/0!</v>
      </c>
      <c r="AJ176" s="30"/>
      <c r="AK176" s="49"/>
      <c r="AL176" s="11"/>
      <c r="AM176" s="11"/>
    </row>
    <row r="177" spans="1:39" x14ac:dyDescent="0.25">
      <c r="A177" s="48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AVERAGE(enero[[#This Row],[1]:[31]])</f>
        <v>#DIV/0!</v>
      </c>
      <c r="AJ177" s="30"/>
      <c r="AK177" s="49"/>
      <c r="AL177" s="11"/>
      <c r="AM177" s="11"/>
    </row>
    <row r="178" spans="1:39" x14ac:dyDescent="0.25">
      <c r="A178" s="48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AVERAGE(enero[[#This Row],[1]:[31]])</f>
        <v>#DIV/0!</v>
      </c>
      <c r="AJ178" s="30"/>
      <c r="AK178" s="49"/>
      <c r="AL178" s="11"/>
      <c r="AM178" s="11"/>
    </row>
    <row r="179" spans="1:39" x14ac:dyDescent="0.25">
      <c r="A179" s="48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AVERAGE(enero[[#This Row],[1]:[31]])</f>
        <v>#DIV/0!</v>
      </c>
      <c r="AJ179" s="30"/>
      <c r="AK179" s="49"/>
      <c r="AL179" s="11"/>
      <c r="AM179" s="11"/>
    </row>
    <row r="180" spans="1:39" x14ac:dyDescent="0.25">
      <c r="A180" s="48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AVERAGE(enero[[#This Row],[1]:[31]])</f>
        <v>#DIV/0!</v>
      </c>
      <c r="AJ180" s="30"/>
      <c r="AK180" s="49"/>
      <c r="AL180" s="11"/>
      <c r="AM180" s="11"/>
    </row>
    <row r="181" spans="1:39" x14ac:dyDescent="0.25">
      <c r="A181" s="48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AVERAGE(enero[[#This Row],[1]:[31]])</f>
        <v>#DIV/0!</v>
      </c>
      <c r="AJ181" s="30"/>
      <c r="AK181" s="49"/>
      <c r="AL181" s="11"/>
      <c r="AM181" s="11"/>
    </row>
    <row r="182" spans="1:39" x14ac:dyDescent="0.25">
      <c r="A182" s="48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AVERAGE(enero[[#This Row],[1]:[31]])</f>
        <v>#DIV/0!</v>
      </c>
      <c r="AJ182" s="30"/>
      <c r="AK182" s="49"/>
      <c r="AL182" s="11"/>
      <c r="AM182" s="11"/>
    </row>
    <row r="183" spans="1:39" x14ac:dyDescent="0.25">
      <c r="A183" s="48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AVERAGE(enero[[#This Row],[1]:[31]])</f>
        <v>#DIV/0!</v>
      </c>
      <c r="AJ183" s="30"/>
      <c r="AK183" s="49"/>
      <c r="AL183" s="11"/>
      <c r="AM183" s="11"/>
    </row>
    <row r="184" spans="1:39" x14ac:dyDescent="0.25">
      <c r="A184" s="48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AVERAGE(enero[[#This Row],[1]:[31]])</f>
        <v>#DIV/0!</v>
      </c>
      <c r="AJ184" s="30"/>
      <c r="AK184" s="49"/>
      <c r="AL184" s="11"/>
      <c r="AM184" s="11"/>
    </row>
    <row r="185" spans="1:39" x14ac:dyDescent="0.25">
      <c r="A185" s="48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AVERAGE(enero[[#This Row],[1]:[31]])</f>
        <v>#DIV/0!</v>
      </c>
      <c r="AJ185" s="30"/>
      <c r="AK185" s="49"/>
      <c r="AL185" s="11"/>
      <c r="AM185" s="11"/>
    </row>
    <row r="186" spans="1:39" x14ac:dyDescent="0.25">
      <c r="A186" s="48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AVERAGE(enero[[#This Row],[1]:[31]])</f>
        <v>#DIV/0!</v>
      </c>
      <c r="AJ186" s="30"/>
      <c r="AK186" s="49"/>
      <c r="AL186" s="11"/>
      <c r="AM186" s="11"/>
    </row>
    <row r="187" spans="1:39" x14ac:dyDescent="0.25">
      <c r="A187" s="48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AVERAGE(enero[[#This Row],[1]:[31]])</f>
        <v>#DIV/0!</v>
      </c>
      <c r="AJ187" s="30"/>
      <c r="AK187" s="49"/>
      <c r="AL187" s="11"/>
      <c r="AM187" s="11"/>
    </row>
    <row r="188" spans="1:39" x14ac:dyDescent="0.25">
      <c r="A188" s="48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AVERAGE(enero[[#This Row],[1]:[31]])</f>
        <v>#DIV/0!</v>
      </c>
      <c r="AJ188" s="30"/>
      <c r="AK188" s="49"/>
      <c r="AL188" s="11"/>
      <c r="AM188" s="11"/>
    </row>
    <row r="189" spans="1:39" x14ac:dyDescent="0.25">
      <c r="A189" s="48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AVERAGE(enero[[#This Row],[1]:[31]])</f>
        <v>#DIV/0!</v>
      </c>
      <c r="AJ189" s="30"/>
      <c r="AK189" s="49"/>
      <c r="AL189" s="11"/>
      <c r="AM189" s="11"/>
    </row>
    <row r="190" spans="1:39" x14ac:dyDescent="0.25">
      <c r="A190" s="48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AVERAGE(enero[[#This Row],[1]:[31]])</f>
        <v>#DIV/0!</v>
      </c>
      <c r="AJ190" s="30"/>
      <c r="AK190" s="49"/>
      <c r="AL190" s="11"/>
      <c r="AM190" s="11"/>
    </row>
    <row r="191" spans="1:39" x14ac:dyDescent="0.25">
      <c r="A191" s="48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AVERAGE(enero[[#This Row],[1]:[31]])</f>
        <v>#DIV/0!</v>
      </c>
      <c r="AJ191" s="30"/>
      <c r="AK191" s="49"/>
      <c r="AL191" s="11"/>
      <c r="AM191" s="11"/>
    </row>
    <row r="192" spans="1:39" x14ac:dyDescent="0.25">
      <c r="A192" s="48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AVERAGE(enero[[#This Row],[1]:[31]])</f>
        <v>#DIV/0!</v>
      </c>
      <c r="AJ192" s="30"/>
      <c r="AK192" s="49"/>
      <c r="AL192" s="11"/>
      <c r="AM192" s="11"/>
    </row>
    <row r="193" spans="1:39" x14ac:dyDescent="0.25">
      <c r="A193" s="48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AVERAGE(enero[[#This Row],[1]:[31]])</f>
        <v>#DIV/0!</v>
      </c>
      <c r="AJ193" s="30"/>
      <c r="AK193" s="49"/>
      <c r="AL193" s="11"/>
      <c r="AM193" s="11"/>
    </row>
    <row r="194" spans="1:39" x14ac:dyDescent="0.25">
      <c r="A194" s="48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AVERAGE(enero[[#This Row],[1]:[31]])</f>
        <v>#DIV/0!</v>
      </c>
      <c r="AJ194" s="30"/>
      <c r="AK194" s="49"/>
      <c r="AL194" s="11"/>
      <c r="AM194" s="11"/>
    </row>
    <row r="195" spans="1:39" x14ac:dyDescent="0.25">
      <c r="A195" s="48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AVERAGE(enero[[#This Row],[1]:[31]])</f>
        <v>#DIV/0!</v>
      </c>
      <c r="AJ195" s="30"/>
      <c r="AK195" s="49"/>
      <c r="AL195" s="11"/>
      <c r="AM195" s="11"/>
    </row>
    <row r="196" spans="1:39" x14ac:dyDescent="0.25">
      <c r="A196" s="48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AVERAGE(enero[[#This Row],[1]:[31]])</f>
        <v>#DIV/0!</v>
      </c>
      <c r="AJ196" s="30"/>
      <c r="AK196" s="49"/>
      <c r="AL196" s="11"/>
      <c r="AM196" s="11"/>
    </row>
    <row r="197" spans="1:39" x14ac:dyDescent="0.25">
      <c r="A197" s="48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AVERAGE(enero[[#This Row],[1]:[31]])</f>
        <v>#DIV/0!</v>
      </c>
      <c r="AJ197" s="30"/>
      <c r="AK197" s="49"/>
      <c r="AL197" s="11"/>
      <c r="AM197" s="11"/>
    </row>
    <row r="198" spans="1:39" x14ac:dyDescent="0.25">
      <c r="A198" s="48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AVERAGE(enero[[#This Row],[1]:[31]])</f>
        <v>#DIV/0!</v>
      </c>
      <c r="AJ198" s="30"/>
      <c r="AK198" s="49"/>
      <c r="AL198" s="11"/>
      <c r="AM198" s="11"/>
    </row>
    <row r="199" spans="1:39" x14ac:dyDescent="0.25">
      <c r="A199" s="50"/>
      <c r="B199" s="51"/>
      <c r="C199" s="51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51" t="e">
        <f>AVERAGE(enero[[#This Row],[1]:[31]])</f>
        <v>#DIV/0!</v>
      </c>
      <c r="AJ199" s="51"/>
      <c r="AK199" s="52"/>
      <c r="AL199" s="11"/>
      <c r="AM199" s="11"/>
    </row>
    <row r="200" spans="1:39" x14ac:dyDescent="0.25">
      <c r="A200" s="48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AVERAGE(enero[[#This Row],[1]:[31]])</f>
        <v>#DIV/0!</v>
      </c>
      <c r="AJ200" s="30"/>
      <c r="AK200" s="49"/>
      <c r="AL200" s="11"/>
      <c r="AM200" s="11"/>
    </row>
    <row r="201" spans="1:39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67" id="{27BBFCC1-C348-4D2B-8B31-3019444962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zoomScale="55" zoomScaleNormal="55" workbookViewId="0">
      <selection activeCell="O17" sqref="O17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SUBTOTAL(109,octubre[1])</f>
        <v>0</v>
      </c>
      <c r="E1" s="8">
        <f>SUBTOTAL(109,octubre[2])</f>
        <v>0</v>
      </c>
      <c r="F1" s="8">
        <f>SUBTOTAL(109,octubre[3])</f>
        <v>0</v>
      </c>
      <c r="G1" s="8">
        <f>SUBTOTAL(109,octubre[4])</f>
        <v>0</v>
      </c>
      <c r="H1" s="8">
        <f>SUBTOTAL(109,octubre[5])</f>
        <v>0</v>
      </c>
      <c r="I1" s="8">
        <f>SUBTOTAL(109,octubre[6])</f>
        <v>0</v>
      </c>
      <c r="J1" s="8">
        <f>SUBTOTAL(109,octubre[7])</f>
        <v>0</v>
      </c>
      <c r="K1" s="8">
        <f>SUBTOTAL(109,octubre[8])</f>
        <v>0</v>
      </c>
      <c r="L1" s="8">
        <f>SUBTOTAL(109,octubre[9])</f>
        <v>0</v>
      </c>
      <c r="M1" s="8">
        <f>SUBTOTAL(109,octubre[10])</f>
        <v>0</v>
      </c>
      <c r="N1" s="8">
        <f>SUBTOTAL(109,octubre[11])</f>
        <v>0</v>
      </c>
      <c r="O1" s="8">
        <f>SUBTOTAL(109,octubre[12])</f>
        <v>0</v>
      </c>
      <c r="P1" s="8">
        <f>SUBTOTAL(109,octubre[13])</f>
        <v>0</v>
      </c>
      <c r="Q1" s="8">
        <f>SUBTOTAL(109,octubre[14])</f>
        <v>0</v>
      </c>
      <c r="R1" s="8">
        <f>SUBTOTAL(109,octubre[15])</f>
        <v>0</v>
      </c>
      <c r="S1" s="8">
        <f>SUBTOTAL(109,octubre[16])</f>
        <v>0</v>
      </c>
      <c r="T1" s="8">
        <f>SUBTOTAL(109,octubre[17])</f>
        <v>0</v>
      </c>
      <c r="U1" s="8">
        <f>SUBTOTAL(109,octubre[18])</f>
        <v>0</v>
      </c>
      <c r="V1" s="8">
        <f>SUBTOTAL(109,octubre[19])</f>
        <v>0</v>
      </c>
      <c r="W1" s="8">
        <f>SUBTOTAL(109,octubre[20])</f>
        <v>0</v>
      </c>
      <c r="X1" s="8">
        <f>SUBTOTAL(109,octubre[21])</f>
        <v>0</v>
      </c>
      <c r="Y1" s="8">
        <f>SUBTOTAL(109,octubre[22])</f>
        <v>0</v>
      </c>
      <c r="Z1" s="8">
        <f>SUBTOTAL(109,octubre[23])</f>
        <v>0</v>
      </c>
      <c r="AA1" s="8">
        <f>SUBTOTAL(109,octubre[24])</f>
        <v>0</v>
      </c>
      <c r="AB1" s="8">
        <f>SUBTOTAL(109,octubre[25])</f>
        <v>0</v>
      </c>
      <c r="AC1" s="8">
        <f>SUBTOTAL(109,octubre[26])</f>
        <v>0</v>
      </c>
      <c r="AD1" s="8">
        <f>SUBTOTAL(109,octubre[27])</f>
        <v>0</v>
      </c>
      <c r="AE1" s="8">
        <f>SUBTOTAL(109,octubre[28])</f>
        <v>0</v>
      </c>
      <c r="AF1" s="8">
        <f>SUBTOTAL(109,octubre[29])</f>
        <v>0</v>
      </c>
      <c r="AG1" s="8">
        <f>SUBTOTAL(109,octubre[30])</f>
        <v>0</v>
      </c>
      <c r="AH1" s="8">
        <f>SUBTOTAL(109,octubre[31])</f>
        <v>0</v>
      </c>
      <c r="AI1" s="10" t="e">
        <f>SUBTOTAL(101,octubre[Fallas])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AVERAGE(octubre[[#This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AVERAGE(octubre[[#This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AVERAGE(octubre[[#This Row],[1]:[31]])</f>
        <v>#DIV/0!</v>
      </c>
      <c r="AJ5" s="14"/>
      <c r="AK5" s="30"/>
    </row>
    <row r="6" spans="1:37" ht="15.75" customHeight="1" x14ac:dyDescent="0.25">
      <c r="A6" s="13"/>
      <c r="B6" s="14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AVERAGE(octubre[[#This Row],[1]:[31]])</f>
        <v>#DIV/0!</v>
      </c>
      <c r="AJ6" s="14"/>
      <c r="AK6" s="30"/>
    </row>
    <row r="7" spans="1:37" ht="15.75" customHeight="1" x14ac:dyDescent="0.25">
      <c r="A7" s="13"/>
      <c r="B7" s="14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AVERAGE(octubre[[#This Row],[1]:[31]])</f>
        <v>#DIV/0!</v>
      </c>
      <c r="AJ7" s="14"/>
      <c r="AK7" s="30"/>
    </row>
    <row r="8" spans="1:37" ht="15.75" customHeight="1" x14ac:dyDescent="0.25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AVERAGE(octubre[[#This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AVERAGE(octubre[[#This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AVERAGE(octubre[[#This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AVERAGE(octubre[[#This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AVERAGE(octubre[[#This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AVERAGE(octubre[[#This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AVERAGE(octubre[[#This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AVERAGE(octubre[[#This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AVERAGE(octubre[[#This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AVERAGE(octubre[[#This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AVERAGE(octubre[[#This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AVERAGE(octubre[[#This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AVERAGE(octubre[[#This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AVERAGE(octubre[[#This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AVERAGE(octubre[[#This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AVERAGE(octubre[[#This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AVERAGE(octubre[[#This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AVERAGE(octubre[[#This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AVERAGE(octubre[[#This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AVERAGE(octubre[[#This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AVERAGE(octubre[[#This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AVERAGE(octubre[[#This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AVERAGE(octubre[[#This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AVERAGE(octubre[[#This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AVERAGE(octubre[[#This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AVERAGE(octubre[[#This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AVERAGE(octubre[[#This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AVERAGE(octubre[[#This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AVERAGE(octubre[[#This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AVERAGE(octubre[[#This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AVERAGE(octubre[[#This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AVERAGE(octubre[[#This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AVERAGE(octubre[[#This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AVERAGE(octubre[[#This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AVERAGE(octubre[[#This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AVERAGE(octubre[[#This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AVERAGE(octubre[[#This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AVERAGE(octubre[[#This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AVERAGE(octubre[[#This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AVERAGE(octubre[[#This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AVERAGE(octubre[[#This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AVERAGE(octubre[[#This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AVERAGE(octubre[[#This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AVERAGE(octubre[[#This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AVERAGE(octubre[[#This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AVERAGE(octubre[[#This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AVERAGE(octubre[[#This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AVERAGE(octubre[[#This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AVERAGE(octubre[[#This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AVERAGE(octubre[[#This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AVERAGE(octubre[[#This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AVERAGE(octubre[[#This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AVERAGE(octubre[[#This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AVERAGE(octubre[[#This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AVERAGE(octubre[[#This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AVERAGE(octubre[[#This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AVERAGE(octubre[[#This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AVERAGE(octubre[[#This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AVERAGE(octubre[[#This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AVERAGE(octubre[[#This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AVERAGE(octubre[[#This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AVERAGE(octubre[[#This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AVERAGE(octubre[[#This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AVERAGE(octubre[[#This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AVERAGE(octubre[[#This Row],[1]:[31]])</f>
        <v>#DIV/0!</v>
      </c>
      <c r="AJ72" s="30"/>
      <c r="AK72" s="30"/>
    </row>
    <row r="73" spans="1:37" x14ac:dyDescent="0.25">
      <c r="A73" s="45"/>
      <c r="B73" s="30"/>
      <c r="C73" s="30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30" t="e">
        <f>AVERAGE(octubre[[#This Row],[1]:[31]])</f>
        <v>#DIV/0!</v>
      </c>
      <c r="AJ73" s="30"/>
      <c r="AK73" s="30"/>
    </row>
    <row r="74" spans="1:37" ht="15.75" customHeight="1" x14ac:dyDescent="0.25">
      <c r="A74" s="45"/>
      <c r="B74" s="30"/>
      <c r="C74" s="30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30" t="e">
        <f>AVERAGE(octubre[[#This Row],[1]:[31]])</f>
        <v>#DIV/0!</v>
      </c>
      <c r="AJ74" s="30"/>
      <c r="AK74" s="30"/>
    </row>
    <row r="75" spans="1:37" ht="15.75" customHeight="1" x14ac:dyDescent="0.25">
      <c r="A75" s="45"/>
      <c r="B75" s="30"/>
      <c r="C75" s="30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30" t="e">
        <f>AVERAGE(octubre[[#This Row],[1]:[31]])</f>
        <v>#DIV/0!</v>
      </c>
      <c r="AJ75" s="30"/>
      <c r="AK75" s="30"/>
    </row>
    <row r="76" spans="1:37" ht="15.75" customHeight="1" x14ac:dyDescent="0.25">
      <c r="A76" s="45"/>
      <c r="B76" s="30"/>
      <c r="C76" s="30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30" t="e">
        <f>AVERAGE(octubre[[#This Row],[1]:[31]])</f>
        <v>#DIV/0!</v>
      </c>
      <c r="AJ76" s="30"/>
      <c r="AK76" s="30"/>
    </row>
    <row r="77" spans="1:37" ht="15.75" customHeight="1" x14ac:dyDescent="0.25">
      <c r="A77" s="45"/>
      <c r="B77" s="30"/>
      <c r="C77" s="30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30" t="e">
        <f>AVERAGE(octubre[[#This Row],[1]:[31]])</f>
        <v>#DIV/0!</v>
      </c>
      <c r="AJ77" s="30"/>
      <c r="AK77" s="30"/>
    </row>
    <row r="78" spans="1:37" ht="15.75" customHeight="1" x14ac:dyDescent="0.25">
      <c r="A78" s="45"/>
      <c r="B78" s="30"/>
      <c r="C78" s="30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30" t="e">
        <f>AVERAGE(octubre[[#This Row],[1]:[31]])</f>
        <v>#DIV/0!</v>
      </c>
      <c r="AJ78" s="30"/>
      <c r="AK78" s="30"/>
    </row>
    <row r="79" spans="1:37" ht="15.75" customHeight="1" x14ac:dyDescent="0.25">
      <c r="A79" s="45"/>
      <c r="B79" s="30"/>
      <c r="C79" s="30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30" t="e">
        <f>AVERAGE(octubre[[#This Row],[1]:[31]])</f>
        <v>#DIV/0!</v>
      </c>
      <c r="AJ79" s="30"/>
      <c r="AK79" s="30"/>
    </row>
    <row r="80" spans="1:37" ht="15.75" customHeight="1" x14ac:dyDescent="0.25">
      <c r="A80" s="45"/>
      <c r="B80" s="30"/>
      <c r="C80" s="3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30" t="e">
        <f>AVERAGE(octubre[[#This Row],[1]:[31]])</f>
        <v>#DIV/0!</v>
      </c>
      <c r="AJ80" s="30"/>
      <c r="AK80" s="30"/>
    </row>
    <row r="81" spans="1:37" ht="15.75" customHeight="1" x14ac:dyDescent="0.25">
      <c r="A81" s="45"/>
      <c r="B81" s="30"/>
      <c r="C81" s="30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30" t="e">
        <f>AVERAGE(octubre[[#This Row],[1]:[31]])</f>
        <v>#DIV/0!</v>
      </c>
      <c r="AJ81" s="30"/>
      <c r="AK81" s="30"/>
    </row>
    <row r="82" spans="1:37" ht="15.75" customHeight="1" x14ac:dyDescent="0.25">
      <c r="A82" s="45"/>
      <c r="B82" s="30"/>
      <c r="C82" s="3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30" t="e">
        <f>AVERAGE(octubre[[#This Row],[1]:[31]])</f>
        <v>#DIV/0!</v>
      </c>
      <c r="AJ82" s="30"/>
      <c r="AK82" s="30"/>
    </row>
    <row r="83" spans="1:37" ht="15.75" customHeight="1" x14ac:dyDescent="0.25">
      <c r="A83" s="45"/>
      <c r="B83" s="30"/>
      <c r="C83" s="30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30" t="e">
        <f>AVERAGE(octubre[[#This Row],[1]:[31]])</f>
        <v>#DIV/0!</v>
      </c>
      <c r="AJ83" s="30"/>
      <c r="AK83" s="30"/>
    </row>
    <row r="84" spans="1:37" ht="15.75" customHeight="1" x14ac:dyDescent="0.25">
      <c r="A84" s="45"/>
      <c r="B84" s="30"/>
      <c r="C84" s="30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30" t="e">
        <f>AVERAGE(octubre[[#This Row],[1]:[31]])</f>
        <v>#DIV/0!</v>
      </c>
      <c r="AJ84" s="30"/>
      <c r="AK84" s="30"/>
    </row>
    <row r="85" spans="1:37" ht="15.75" customHeight="1" x14ac:dyDescent="0.25">
      <c r="A85" s="45"/>
      <c r="B85" s="30"/>
      <c r="C85" s="30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30" t="e">
        <f>AVERAGE(octubre[[#This Row],[1]:[31]])</f>
        <v>#DIV/0!</v>
      </c>
      <c r="AJ85" s="30"/>
      <c r="AK85" s="30"/>
    </row>
    <row r="86" spans="1:37" ht="15.75" customHeight="1" x14ac:dyDescent="0.25">
      <c r="A86" s="45"/>
      <c r="B86" s="30"/>
      <c r="C86" s="30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30" t="e">
        <f>AVERAGE(octubre[[#This Row],[1]:[31]])</f>
        <v>#DIV/0!</v>
      </c>
      <c r="AJ86" s="30"/>
      <c r="AK86" s="30"/>
    </row>
    <row r="87" spans="1:37" ht="15.75" customHeight="1" x14ac:dyDescent="0.25">
      <c r="A87" s="45"/>
      <c r="B87" s="30"/>
      <c r="C87" s="30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30" t="e">
        <f>AVERAGE(octubre[[#This Row],[1]:[31]])</f>
        <v>#DIV/0!</v>
      </c>
      <c r="AJ87" s="30"/>
      <c r="AK87" s="30"/>
    </row>
    <row r="88" spans="1:37" ht="15.75" customHeight="1" x14ac:dyDescent="0.25">
      <c r="A88" s="45"/>
      <c r="B88" s="30"/>
      <c r="C88" s="30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30" t="e">
        <f>AVERAGE(octubre[[#This Row],[1]:[31]])</f>
        <v>#DIV/0!</v>
      </c>
      <c r="AJ88" s="30"/>
      <c r="AK88" s="30"/>
    </row>
    <row r="89" spans="1:37" ht="15.75" customHeight="1" x14ac:dyDescent="0.25">
      <c r="A89" s="45"/>
      <c r="B89" s="30"/>
      <c r="C89" s="30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30" t="e">
        <f>AVERAGE(octubre[[#This Row],[1]:[31]])</f>
        <v>#DIV/0!</v>
      </c>
      <c r="AJ89" s="30"/>
      <c r="AK89" s="30"/>
    </row>
    <row r="90" spans="1:37" ht="15.75" customHeight="1" x14ac:dyDescent="0.25">
      <c r="A90" s="45"/>
      <c r="B90" s="30"/>
      <c r="C90" s="30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30" t="e">
        <f>AVERAGE(octubre[[#This Row],[1]:[31]])</f>
        <v>#DIV/0!</v>
      </c>
      <c r="AJ90" s="30"/>
      <c r="AK90" s="30"/>
    </row>
    <row r="91" spans="1:37" ht="15.75" customHeight="1" x14ac:dyDescent="0.25">
      <c r="A91" s="45"/>
      <c r="B91" s="30"/>
      <c r="C91" s="30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30" t="e">
        <f>AVERAGE(octubre[[#This Row],[1]:[31]])</f>
        <v>#DIV/0!</v>
      </c>
      <c r="AJ91" s="30"/>
      <c r="AK91" s="30"/>
    </row>
    <row r="92" spans="1:37" ht="15.75" customHeight="1" x14ac:dyDescent="0.25">
      <c r="A92" s="45"/>
      <c r="B92" s="30"/>
      <c r="C92" s="30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30" t="e">
        <f>AVERAGE(octubre[[#This Row],[1]:[31]])</f>
        <v>#DIV/0!</v>
      </c>
      <c r="AJ92" s="30"/>
      <c r="AK92" s="30"/>
    </row>
    <row r="93" spans="1:37" ht="15.75" customHeight="1" x14ac:dyDescent="0.25">
      <c r="A93" s="45"/>
      <c r="B93" s="30"/>
      <c r="C93" s="30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30" t="e">
        <f>AVERAGE(octubre[[#This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AVERAGE(octubre[[#This Row],[1]:[31]])</f>
        <v>#DIV/0!</v>
      </c>
      <c r="AJ94" s="30"/>
      <c r="AK94" s="30"/>
    </row>
    <row r="95" spans="1:37" x14ac:dyDescent="0.25">
      <c r="A95" s="45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AVERAGE(octubre[[#This Row],[1]:[31]])</f>
        <v>#DIV/0!</v>
      </c>
      <c r="AJ95" s="30"/>
      <c r="AK95" s="30"/>
    </row>
    <row r="96" spans="1:37" x14ac:dyDescent="0.25">
      <c r="A96" s="45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AVERAGE(octubre[[#This Row],[1]:[31]])</f>
        <v>#DIV/0!</v>
      </c>
      <c r="AJ96" s="30"/>
      <c r="AK96" s="30"/>
    </row>
    <row r="97" spans="1:37" x14ac:dyDescent="0.25">
      <c r="A97" s="45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AVERAGE(octubre[[#This Row],[1]:[31]])</f>
        <v>#DIV/0!</v>
      </c>
      <c r="AJ97" s="30"/>
      <c r="AK97" s="30"/>
    </row>
    <row r="98" spans="1:37" x14ac:dyDescent="0.25">
      <c r="A98" s="45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AVERAGE(octubre[[#This Row],[1]:[31]])</f>
        <v>#DIV/0!</v>
      </c>
      <c r="AJ98" s="30"/>
      <c r="AK98" s="30"/>
    </row>
    <row r="99" spans="1:37" x14ac:dyDescent="0.25">
      <c r="A99" s="45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AVERAGE(octubre[[#This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AVERAGE(octubre[[#This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AVERAGE(octubre[[#This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AVERAGE(octubre[[#This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AVERAGE(octubre[[#This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AVERAGE(octubre[[#This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AVERAGE(octubre[[#This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AVERAGE(octubre[[#This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AVERAGE(octubre[[#This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AVERAGE(octubre[[#This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AVERAGE(octubre[[#This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AVERAGE(octubre[[#This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AVERAGE(octubre[[#This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AVERAGE(octubre[[#This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AVERAGE(octubre[[#This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AVERAGE(octubre[[#This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AVERAGE(octubre[[#This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AVERAGE(octubre[[#This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AVERAGE(octubre[[#This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AVERAGE(octubre[[#This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AVERAGE(octubre[[#This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AVERAGE(octubre[[#This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AVERAGE(octubre[[#This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AVERAGE(octubre[[#This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AVERAGE(octubre[[#This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AVERAGE(octubre[[#This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AVERAGE(octubre[[#This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AVERAGE(octubre[[#This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AVERAGE(octubre[[#This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AVERAGE(octubre[[#This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AVERAGE(octubre[[#This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AVERAGE(octubre[[#This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AVERAGE(octubre[[#This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AVERAGE(octubre[[#This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AVERAGE(octubre[[#This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AVERAGE(octubre[[#This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AVERAGE(octubre[[#This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AVERAGE(octubre[[#This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AVERAGE(octubre[[#This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AVERAGE(octubre[[#This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AVERAGE(octubre[[#This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AVERAGE(octubre[[#This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AVERAGE(octubre[[#This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AVERAGE(octubre[[#This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AVERAGE(octubre[[#This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AVERAGE(octubre[[#This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AVERAGE(octubre[[#This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AVERAGE(octubre[[#This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AVERAGE(octubre[[#This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AVERAGE(octubre[[#This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AVERAGE(octubre[[#This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AVERAGE(octubre[[#This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AVERAGE(octubre[[#This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AVERAGE(octubre[[#This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AVERAGE(octubre[[#This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AVERAGE(octubre[[#This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AVERAGE(octubre[[#This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AVERAGE(octubre[[#This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AVERAGE(octubre[[#This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AVERAGE(octubre[[#This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AVERAGE(octubre[[#This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AVERAGE(octubre[[#This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AVERAGE(octubre[[#This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AVERAGE(octubre[[#This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AVERAGE(octubre[[#This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AVERAGE(octubre[[#This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AVERAGE(octubre[[#This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AVERAGE(octubre[[#This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AVERAGE(octubre[[#This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AVERAGE(octubre[[#This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AVERAGE(octubre[[#This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AVERAGE(octubre[[#This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AVERAGE(octubre[[#This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AVERAGE(octubre[[#This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AVERAGE(octubre[[#This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AVERAGE(octubre[[#This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AVERAGE(octubre[[#This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AVERAGE(octubre[[#This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AVERAGE(octubre[[#This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AVERAGE(octubre[[#This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AVERAGE(octubre[[#This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AVERAGE(octubre[[#This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AVERAGE(octubre[[#This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AVERAGE(octubre[[#This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AVERAGE(octubre[[#This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AVERAGE(octubre[[#This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AVERAGE(octubre[[#This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AVERAGE(octubre[[#This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AVERAGE(octubre[[#This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AVERAGE(octubre[[#This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AVERAGE(octubre[[#This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AVERAGE(octubre[[#This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AVERAGE(octubre[[#This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AVERAGE(octubre[[#This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AVERAGE(octubre[[#This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AVERAGE(octubre[[#This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AVERAGE(octubre[[#This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AVERAGE(octubre[[#This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AVERAGE(octubre[[#This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AVERAGE(octubre[[#This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30" t="e">
        <f>AVERAGE(octubre[[#This Row],[1]:[31]])</f>
        <v>#DIV/0!</v>
      </c>
      <c r="AJ199" s="30"/>
      <c r="AK199" s="30"/>
    </row>
    <row r="200" spans="1:37" x14ac:dyDescent="0.25">
      <c r="A200" s="45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AVERAGE(octubre[[#This Row],[1]:[31]])</f>
        <v>#DIV/0!</v>
      </c>
      <c r="AJ200" s="30"/>
      <c r="AK200" s="30"/>
    </row>
    <row r="201" spans="1:37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  <row r="202" spans="1:37" ht="15.75" x14ac:dyDescent="0.25">
      <c r="A202" s="1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</row>
    <row r="203" spans="1:37" ht="15.75" x14ac:dyDescent="0.25">
      <c r="A203" s="1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</row>
    <row r="204" spans="1:37" ht="15.75" x14ac:dyDescent="0.25">
      <c r="A204" s="1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</row>
    <row r="205" spans="1:37" ht="15.75" x14ac:dyDescent="0.25">
      <c r="A205" s="1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</row>
    <row r="206" spans="1:37" ht="15.75" x14ac:dyDescent="0.25">
      <c r="A206" s="1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</row>
    <row r="207" spans="1:37" ht="15.75" x14ac:dyDescent="0.25">
      <c r="A207" s="1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</row>
    <row r="208" spans="1:37" ht="15.75" x14ac:dyDescent="0.25">
      <c r="A208" s="1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</row>
    <row r="209" spans="1:35" ht="15.75" x14ac:dyDescent="0.25">
      <c r="A209" s="1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</row>
    <row r="210" spans="1:35" ht="15.75" x14ac:dyDescent="0.25">
      <c r="A210" s="1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</row>
    <row r="211" spans="1:35" ht="15.75" x14ac:dyDescent="0.25">
      <c r="A211" s="1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4"/>
    </row>
    <row r="212" spans="1:35" ht="15.75" x14ac:dyDescent="0.25">
      <c r="A212" s="1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</row>
    <row r="213" spans="1:35" ht="15.75" x14ac:dyDescent="0.25">
      <c r="A213" s="1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4"/>
    </row>
    <row r="214" spans="1:35" ht="15.75" x14ac:dyDescent="0.25">
      <c r="A214" s="1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</row>
    <row r="215" spans="1:35" ht="15.75" x14ac:dyDescent="0.25">
      <c r="A215" s="1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</row>
    <row r="216" spans="1:35" ht="15.75" x14ac:dyDescent="0.25">
      <c r="A216" s="1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</row>
    <row r="217" spans="1:35" ht="15.75" x14ac:dyDescent="0.25">
      <c r="A217" s="1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4"/>
    </row>
    <row r="218" spans="1:35" ht="15.75" x14ac:dyDescent="0.25">
      <c r="A218" s="1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4"/>
    </row>
    <row r="219" spans="1:35" ht="15.75" x14ac:dyDescent="0.25">
      <c r="A219" s="1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</row>
    <row r="220" spans="1:35" ht="15.75" x14ac:dyDescent="0.25">
      <c r="A220" s="1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</row>
    <row r="221" spans="1:35" ht="15.75" x14ac:dyDescent="0.25">
      <c r="A221" s="1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</row>
    <row r="222" spans="1:35" ht="15.75" x14ac:dyDescent="0.25">
      <c r="A222" s="1"/>
      <c r="B222" s="5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</row>
    <row r="223" spans="1:35" x14ac:dyDescent="0.25">
      <c r="Q223"/>
    </row>
    <row r="224" spans="1:35" x14ac:dyDescent="0.25">
      <c r="Q224"/>
    </row>
    <row r="225" spans="17:17" x14ac:dyDescent="0.25">
      <c r="Q225"/>
    </row>
    <row r="226" spans="17:17" x14ac:dyDescent="0.25">
      <c r="Q2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181C1685-8FCB-44C8-B4B4-2355D4A77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EC1809F4-4D8B-4C98-A9FE-ACCF17F91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zoomScale="55" zoomScaleNormal="55" workbookViewId="0">
      <selection activeCell="I17" sqref="I17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SUBTOTAL(109,noviembre[1])</f>
        <v>0</v>
      </c>
      <c r="E1" s="8">
        <f>SUBTOTAL(109,noviembre[2])</f>
        <v>0</v>
      </c>
      <c r="F1" s="8">
        <f>SUBTOTAL(109,noviembre[3])</f>
        <v>0</v>
      </c>
      <c r="G1" s="8">
        <f>SUBTOTAL(109,noviembre[4])</f>
        <v>0</v>
      </c>
      <c r="H1" s="8">
        <f>SUBTOTAL(109,noviembre[5])</f>
        <v>0</v>
      </c>
      <c r="I1" s="8">
        <f>SUBTOTAL(109,noviembre[6])</f>
        <v>0</v>
      </c>
      <c r="J1" s="8">
        <f>SUBTOTAL(109,noviembre[7])</f>
        <v>0</v>
      </c>
      <c r="K1" s="8">
        <f>SUBTOTAL(109,noviembre[8])</f>
        <v>0</v>
      </c>
      <c r="L1" s="8">
        <f>SUBTOTAL(109,noviembre[9])</f>
        <v>0</v>
      </c>
      <c r="M1" s="8">
        <f>SUBTOTAL(109,noviembre[10])</f>
        <v>0</v>
      </c>
      <c r="N1" s="8">
        <f>SUBTOTAL(109,noviembre[11])</f>
        <v>0</v>
      </c>
      <c r="O1" s="8">
        <f>SUBTOTAL(109,noviembre[12])</f>
        <v>0</v>
      </c>
      <c r="P1" s="8">
        <f>SUBTOTAL(109,noviembre[13])</f>
        <v>0</v>
      </c>
      <c r="Q1" s="8">
        <f>SUBTOTAL(109,noviembre[14])</f>
        <v>0</v>
      </c>
      <c r="R1" s="8">
        <f>SUBTOTAL(109,noviembre[15])</f>
        <v>0</v>
      </c>
      <c r="S1" s="8">
        <f>SUBTOTAL(109,noviembre[16])</f>
        <v>0</v>
      </c>
      <c r="T1" s="8">
        <f>SUBTOTAL(109,noviembre[17])</f>
        <v>0</v>
      </c>
      <c r="U1" s="8">
        <f>SUBTOTAL(109,noviembre[18])</f>
        <v>0</v>
      </c>
      <c r="V1" s="8">
        <f>SUBTOTAL(109,noviembre[19])</f>
        <v>0</v>
      </c>
      <c r="W1" s="8">
        <f>SUBTOTAL(109,noviembre[20])</f>
        <v>0</v>
      </c>
      <c r="X1" s="8">
        <f>SUBTOTAL(109,noviembre[21])</f>
        <v>0</v>
      </c>
      <c r="Y1" s="8">
        <f>SUBTOTAL(109,noviembre[22])</f>
        <v>0</v>
      </c>
      <c r="Z1" s="8">
        <f>SUBTOTAL(109,noviembre[23])</f>
        <v>0</v>
      </c>
      <c r="AA1" s="8">
        <f>SUBTOTAL(109,noviembre[24])</f>
        <v>0</v>
      </c>
      <c r="AB1" s="8">
        <f>SUBTOTAL(109,noviembre[25])</f>
        <v>0</v>
      </c>
      <c r="AC1" s="8">
        <f>SUBTOTAL(109,noviembre[26])</f>
        <v>0</v>
      </c>
      <c r="AD1" s="8">
        <f>SUBTOTAL(109,noviembre[27])</f>
        <v>0</v>
      </c>
      <c r="AE1" s="8">
        <f>SUBTOTAL(109,noviembre[28])</f>
        <v>0</v>
      </c>
      <c r="AF1" s="8">
        <f>SUBTOTAL(109,noviembre[29])</f>
        <v>0</v>
      </c>
      <c r="AG1" s="8">
        <f>SUBTOTAL(109,noviembre[30])</f>
        <v>0</v>
      </c>
      <c r="AH1" s="8">
        <f>SUBTOTAL(109,noviembre[31])</f>
        <v>0</v>
      </c>
      <c r="AI1" s="10" t="e">
        <f>SUBTOTAL(101,noviembre[Fallas])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AVERAGE(noviembre[[#This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AVERAGE(noviembre[[#This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AVERAGE(noviembre[[#This Row],[1]:[31]])</f>
        <v>#DIV/0!</v>
      </c>
      <c r="AJ5" s="14"/>
      <c r="AK5" s="30"/>
    </row>
    <row r="6" spans="1:37" ht="15.75" customHeight="1" x14ac:dyDescent="0.25">
      <c r="A6" s="13"/>
      <c r="B6" s="14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AVERAGE(noviembre[[#This Row],[1]:[31]])</f>
        <v>#DIV/0!</v>
      </c>
      <c r="AJ6" s="14"/>
      <c r="AK6" s="30"/>
    </row>
    <row r="7" spans="1:37" ht="15.75" customHeight="1" x14ac:dyDescent="0.25">
      <c r="A7" s="13"/>
      <c r="B7" s="14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AVERAGE(noviembre[[#This Row],[1]:[31]])</f>
        <v>#DIV/0!</v>
      </c>
      <c r="AJ7" s="14"/>
      <c r="AK7" s="30"/>
    </row>
    <row r="8" spans="1:37" ht="15.75" customHeight="1" x14ac:dyDescent="0.25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AVERAGE(noviembre[[#This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AVERAGE(noviembre[[#This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AVERAGE(noviembre[[#This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AVERAGE(noviembre[[#This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AVERAGE(noviembre[[#This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AVERAGE(noviembre[[#This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AVERAGE(noviembre[[#This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AVERAGE(noviembre[[#This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AVERAGE(noviembre[[#This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AVERAGE(noviembre[[#This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AVERAGE(noviembre[[#This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AVERAGE(noviembre[[#This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AVERAGE(noviembre[[#This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AVERAGE(noviembre[[#This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AVERAGE(noviembre[[#This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AVERAGE(noviembre[[#This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AVERAGE(noviembre[[#This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AVERAGE(noviembre[[#This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AVERAGE(noviembre[[#This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AVERAGE(noviembre[[#This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AVERAGE(noviembre[[#This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AVERAGE(noviembre[[#This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AVERAGE(noviembre[[#This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AVERAGE(noviembre[[#This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AVERAGE(noviembre[[#This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AVERAGE(noviembre[[#This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AVERAGE(noviembre[[#This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AVERAGE(noviembre[[#This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AVERAGE(noviembre[[#This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AVERAGE(noviembre[[#This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AVERAGE(noviembre[[#This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AVERAGE(noviembre[[#This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AVERAGE(noviembre[[#This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AVERAGE(noviembre[[#This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AVERAGE(noviembre[[#This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AVERAGE(noviembre[[#This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AVERAGE(noviembre[[#This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AVERAGE(noviembre[[#This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AVERAGE(noviembre[[#This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AVERAGE(noviembre[[#This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AVERAGE(noviembre[[#This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AVERAGE(noviembre[[#This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AVERAGE(noviembre[[#This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AVERAGE(noviembre[[#This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AVERAGE(noviembre[[#This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AVERAGE(noviembre[[#This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AVERAGE(noviembre[[#This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AVERAGE(noviembre[[#This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AVERAGE(noviembre[[#This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AVERAGE(noviembre[[#This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AVERAGE(noviembre[[#This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AVERAGE(noviembre[[#This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AVERAGE(noviembre[[#This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AVERAGE(noviembre[[#This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AVERAGE(noviembre[[#This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AVERAGE(noviembre[[#This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AVERAGE(noviembre[[#This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AVERAGE(noviembre[[#This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AVERAGE(noviembre[[#This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AVERAGE(noviembre[[#This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AVERAGE(noviembre[[#This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AVERAGE(noviembre[[#This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AVERAGE(noviembre[[#This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AVERAGE(noviembre[[#This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AVERAGE(noviembre[[#This Row],[1]:[31]])</f>
        <v>#DIV/0!</v>
      </c>
      <c r="AJ72" s="30"/>
      <c r="AK72" s="30"/>
    </row>
    <row r="73" spans="1:37" x14ac:dyDescent="0.25">
      <c r="A73" s="45"/>
      <c r="B73" s="30"/>
      <c r="C73" s="30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30" t="e">
        <f>AVERAGE(noviembre[[#This Row],[1]:[31]])</f>
        <v>#DIV/0!</v>
      </c>
      <c r="AJ73" s="30"/>
      <c r="AK73" s="30"/>
    </row>
    <row r="74" spans="1:37" ht="15.75" customHeight="1" x14ac:dyDescent="0.25">
      <c r="A74" s="45"/>
      <c r="B74" s="30"/>
      <c r="C74" s="30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30" t="e">
        <f>AVERAGE(noviembre[[#This Row],[1]:[31]])</f>
        <v>#DIV/0!</v>
      </c>
      <c r="AJ74" s="30"/>
      <c r="AK74" s="30"/>
    </row>
    <row r="75" spans="1:37" ht="15.75" customHeight="1" x14ac:dyDescent="0.25">
      <c r="A75" s="45"/>
      <c r="B75" s="30"/>
      <c r="C75" s="30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30" t="e">
        <f>AVERAGE(noviembre[[#This Row],[1]:[31]])</f>
        <v>#DIV/0!</v>
      </c>
      <c r="AJ75" s="30"/>
      <c r="AK75" s="30"/>
    </row>
    <row r="76" spans="1:37" ht="15.75" customHeight="1" x14ac:dyDescent="0.25">
      <c r="A76" s="45"/>
      <c r="B76" s="30"/>
      <c r="C76" s="30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30" t="e">
        <f>AVERAGE(noviembre[[#This Row],[1]:[31]])</f>
        <v>#DIV/0!</v>
      </c>
      <c r="AJ76" s="30"/>
      <c r="AK76" s="30"/>
    </row>
    <row r="77" spans="1:37" ht="15.75" customHeight="1" x14ac:dyDescent="0.25">
      <c r="A77" s="45"/>
      <c r="B77" s="30"/>
      <c r="C77" s="30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30" t="e">
        <f>AVERAGE(noviembre[[#This Row],[1]:[31]])</f>
        <v>#DIV/0!</v>
      </c>
      <c r="AJ77" s="30"/>
      <c r="AK77" s="30"/>
    </row>
    <row r="78" spans="1:37" ht="15.75" customHeight="1" x14ac:dyDescent="0.25">
      <c r="A78" s="45"/>
      <c r="B78" s="30"/>
      <c r="C78" s="30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30" t="e">
        <f>AVERAGE(noviembre[[#This Row],[1]:[31]])</f>
        <v>#DIV/0!</v>
      </c>
      <c r="AJ78" s="30"/>
      <c r="AK78" s="30"/>
    </row>
    <row r="79" spans="1:37" ht="15.75" customHeight="1" x14ac:dyDescent="0.25">
      <c r="A79" s="45"/>
      <c r="B79" s="30"/>
      <c r="C79" s="30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30" t="e">
        <f>AVERAGE(noviembre[[#This Row],[1]:[31]])</f>
        <v>#DIV/0!</v>
      </c>
      <c r="AJ79" s="30"/>
      <c r="AK79" s="30"/>
    </row>
    <row r="80" spans="1:37" ht="15.75" customHeight="1" x14ac:dyDescent="0.25">
      <c r="A80" s="45"/>
      <c r="B80" s="30"/>
      <c r="C80" s="3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30" t="e">
        <f>AVERAGE(noviembre[[#This Row],[1]:[31]])</f>
        <v>#DIV/0!</v>
      </c>
      <c r="AJ80" s="30"/>
      <c r="AK80" s="30"/>
    </row>
    <row r="81" spans="1:37" ht="15.75" customHeight="1" x14ac:dyDescent="0.25">
      <c r="A81" s="45"/>
      <c r="B81" s="30"/>
      <c r="C81" s="30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30" t="e">
        <f>AVERAGE(noviembre[[#This Row],[1]:[31]])</f>
        <v>#DIV/0!</v>
      </c>
      <c r="AJ81" s="30"/>
      <c r="AK81" s="30"/>
    </row>
    <row r="82" spans="1:37" ht="15.75" customHeight="1" x14ac:dyDescent="0.25">
      <c r="A82" s="45"/>
      <c r="B82" s="30"/>
      <c r="C82" s="3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30" t="e">
        <f>AVERAGE(noviembre[[#This Row],[1]:[31]])</f>
        <v>#DIV/0!</v>
      </c>
      <c r="AJ82" s="30"/>
      <c r="AK82" s="30"/>
    </row>
    <row r="83" spans="1:37" ht="15.75" customHeight="1" x14ac:dyDescent="0.25">
      <c r="A83" s="45"/>
      <c r="B83" s="30"/>
      <c r="C83" s="30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30" t="e">
        <f>AVERAGE(noviembre[[#This Row],[1]:[31]])</f>
        <v>#DIV/0!</v>
      </c>
      <c r="AJ83" s="30"/>
      <c r="AK83" s="30"/>
    </row>
    <row r="84" spans="1:37" ht="15.75" customHeight="1" x14ac:dyDescent="0.25">
      <c r="A84" s="45"/>
      <c r="B84" s="30"/>
      <c r="C84" s="30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30" t="e">
        <f>AVERAGE(noviembre[[#This Row],[1]:[31]])</f>
        <v>#DIV/0!</v>
      </c>
      <c r="AJ84" s="30"/>
      <c r="AK84" s="30"/>
    </row>
    <row r="85" spans="1:37" ht="15.75" customHeight="1" x14ac:dyDescent="0.25">
      <c r="A85" s="45"/>
      <c r="B85" s="30"/>
      <c r="C85" s="30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30" t="e">
        <f>AVERAGE(noviembre[[#This Row],[1]:[31]])</f>
        <v>#DIV/0!</v>
      </c>
      <c r="AJ85" s="30"/>
      <c r="AK85" s="30"/>
    </row>
    <row r="86" spans="1:37" ht="15.75" customHeight="1" x14ac:dyDescent="0.25">
      <c r="A86" s="45"/>
      <c r="B86" s="30"/>
      <c r="C86" s="30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30" t="e">
        <f>AVERAGE(noviembre[[#This Row],[1]:[31]])</f>
        <v>#DIV/0!</v>
      </c>
      <c r="AJ86" s="30"/>
      <c r="AK86" s="30"/>
    </row>
    <row r="87" spans="1:37" ht="15.75" customHeight="1" x14ac:dyDescent="0.25">
      <c r="A87" s="45"/>
      <c r="B87" s="30"/>
      <c r="C87" s="30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30" t="e">
        <f>AVERAGE(noviembre[[#This Row],[1]:[31]])</f>
        <v>#DIV/0!</v>
      </c>
      <c r="AJ87" s="30"/>
      <c r="AK87" s="30"/>
    </row>
    <row r="88" spans="1:37" ht="15.75" customHeight="1" x14ac:dyDescent="0.25">
      <c r="A88" s="45"/>
      <c r="B88" s="30"/>
      <c r="C88" s="30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30" t="e">
        <f>AVERAGE(noviembre[[#This Row],[1]:[31]])</f>
        <v>#DIV/0!</v>
      </c>
      <c r="AJ88" s="30"/>
      <c r="AK88" s="30"/>
    </row>
    <row r="89" spans="1:37" ht="15.75" customHeight="1" x14ac:dyDescent="0.25">
      <c r="A89" s="45"/>
      <c r="B89" s="30"/>
      <c r="C89" s="30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30" t="e">
        <f>AVERAGE(noviembre[[#This Row],[1]:[31]])</f>
        <v>#DIV/0!</v>
      </c>
      <c r="AJ89" s="30"/>
      <c r="AK89" s="30"/>
    </row>
    <row r="90" spans="1:37" ht="15.75" customHeight="1" x14ac:dyDescent="0.25">
      <c r="A90" s="45"/>
      <c r="B90" s="30"/>
      <c r="C90" s="30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30" t="e">
        <f>AVERAGE(noviembre[[#This Row],[1]:[31]])</f>
        <v>#DIV/0!</v>
      </c>
      <c r="AJ90" s="30"/>
      <c r="AK90" s="30"/>
    </row>
    <row r="91" spans="1:37" ht="15.75" customHeight="1" x14ac:dyDescent="0.25">
      <c r="A91" s="45"/>
      <c r="B91" s="30"/>
      <c r="C91" s="30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30" t="e">
        <f>AVERAGE(noviembre[[#This Row],[1]:[31]])</f>
        <v>#DIV/0!</v>
      </c>
      <c r="AJ91" s="30"/>
      <c r="AK91" s="30"/>
    </row>
    <row r="92" spans="1:37" ht="15.75" customHeight="1" x14ac:dyDescent="0.25">
      <c r="A92" s="45"/>
      <c r="B92" s="30"/>
      <c r="C92" s="30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30" t="e">
        <f>AVERAGE(noviembre[[#This Row],[1]:[31]])</f>
        <v>#DIV/0!</v>
      </c>
      <c r="AJ92" s="30"/>
      <c r="AK92" s="30"/>
    </row>
    <row r="93" spans="1:37" ht="15.75" customHeight="1" x14ac:dyDescent="0.25">
      <c r="A93" s="45"/>
      <c r="B93" s="30"/>
      <c r="C93" s="30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30" t="e">
        <f>AVERAGE(noviembre[[#This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AVERAGE(noviembre[[#This Row],[1]:[31]])</f>
        <v>#DIV/0!</v>
      </c>
      <c r="AJ94" s="30"/>
      <c r="AK94" s="30"/>
    </row>
    <row r="95" spans="1:37" x14ac:dyDescent="0.25">
      <c r="A95" s="45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AVERAGE(noviembre[[#This Row],[1]:[31]])</f>
        <v>#DIV/0!</v>
      </c>
      <c r="AJ95" s="30"/>
      <c r="AK95" s="30"/>
    </row>
    <row r="96" spans="1:37" x14ac:dyDescent="0.25">
      <c r="A96" s="45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AVERAGE(noviembre[[#This Row],[1]:[31]])</f>
        <v>#DIV/0!</v>
      </c>
      <c r="AJ96" s="30"/>
      <c r="AK96" s="30"/>
    </row>
    <row r="97" spans="1:37" x14ac:dyDescent="0.25">
      <c r="A97" s="45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AVERAGE(noviembre[[#This Row],[1]:[31]])</f>
        <v>#DIV/0!</v>
      </c>
      <c r="AJ97" s="30"/>
      <c r="AK97" s="30"/>
    </row>
    <row r="98" spans="1:37" x14ac:dyDescent="0.25">
      <c r="A98" s="45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AVERAGE(noviembre[[#This Row],[1]:[31]])</f>
        <v>#DIV/0!</v>
      </c>
      <c r="AJ98" s="30"/>
      <c r="AK98" s="30"/>
    </row>
    <row r="99" spans="1:37" x14ac:dyDescent="0.25">
      <c r="A99" s="45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AVERAGE(noviembre[[#This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AVERAGE(noviembre[[#This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AVERAGE(noviembre[[#This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AVERAGE(noviembre[[#This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AVERAGE(noviembre[[#This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AVERAGE(noviembre[[#This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AVERAGE(noviembre[[#This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AVERAGE(noviembre[[#This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AVERAGE(noviembre[[#This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AVERAGE(noviembre[[#This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AVERAGE(noviembre[[#This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AVERAGE(noviembre[[#This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AVERAGE(noviembre[[#This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AVERAGE(noviembre[[#This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AVERAGE(noviembre[[#This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AVERAGE(noviembre[[#This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AVERAGE(noviembre[[#This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AVERAGE(noviembre[[#This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AVERAGE(noviembre[[#This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AVERAGE(noviembre[[#This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AVERAGE(noviembre[[#This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AVERAGE(noviembre[[#This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AVERAGE(noviembre[[#This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AVERAGE(noviembre[[#This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AVERAGE(noviembre[[#This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AVERAGE(noviembre[[#This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AVERAGE(noviembre[[#This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AVERAGE(noviembre[[#This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AVERAGE(noviembre[[#This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AVERAGE(noviembre[[#This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AVERAGE(noviembre[[#This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AVERAGE(noviembre[[#This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AVERAGE(noviembre[[#This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AVERAGE(noviembre[[#This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AVERAGE(noviembre[[#This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AVERAGE(noviembre[[#This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AVERAGE(noviembre[[#This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AVERAGE(noviembre[[#This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AVERAGE(noviembre[[#This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AVERAGE(noviembre[[#This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AVERAGE(noviembre[[#This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AVERAGE(noviembre[[#This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AVERAGE(noviembre[[#This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AVERAGE(noviembre[[#This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AVERAGE(noviembre[[#This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AVERAGE(noviembre[[#This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AVERAGE(noviembre[[#This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AVERAGE(noviembre[[#This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AVERAGE(noviembre[[#This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AVERAGE(noviembre[[#This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AVERAGE(noviembre[[#This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AVERAGE(noviembre[[#This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AVERAGE(noviembre[[#This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AVERAGE(noviembre[[#This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AVERAGE(noviembre[[#This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AVERAGE(noviembre[[#This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AVERAGE(noviembre[[#This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AVERAGE(noviembre[[#This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AVERAGE(noviembre[[#This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AVERAGE(noviembre[[#This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AVERAGE(noviembre[[#This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AVERAGE(noviembre[[#This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AVERAGE(noviembre[[#This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AVERAGE(noviembre[[#This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AVERAGE(noviembre[[#This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AVERAGE(noviembre[[#This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AVERAGE(noviembre[[#This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AVERAGE(noviembre[[#This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AVERAGE(noviembre[[#This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AVERAGE(noviembre[[#This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AVERAGE(noviembre[[#This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AVERAGE(noviembre[[#This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AVERAGE(noviembre[[#This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AVERAGE(noviembre[[#This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AVERAGE(noviembre[[#This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AVERAGE(noviembre[[#This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AVERAGE(noviembre[[#This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AVERAGE(noviembre[[#This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AVERAGE(noviembre[[#This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AVERAGE(noviembre[[#This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AVERAGE(noviembre[[#This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AVERAGE(noviembre[[#This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AVERAGE(noviembre[[#This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AVERAGE(noviembre[[#This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AVERAGE(noviembre[[#This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AVERAGE(noviembre[[#This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AVERAGE(noviembre[[#This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AVERAGE(noviembre[[#This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AVERAGE(noviembre[[#This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AVERAGE(noviembre[[#This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AVERAGE(noviembre[[#This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AVERAGE(noviembre[[#This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AVERAGE(noviembre[[#This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AVERAGE(noviembre[[#This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AVERAGE(noviembre[[#This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AVERAGE(noviembre[[#This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AVERAGE(noviembre[[#This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AVERAGE(noviembre[[#This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AVERAGE(noviembre[[#This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AVERAGE(noviembre[[#This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30" t="e">
        <f>AVERAGE(noviembre[[#This Row],[1]:[31]])</f>
        <v>#DIV/0!</v>
      </c>
      <c r="AJ199" s="30"/>
      <c r="AK199" s="30"/>
    </row>
    <row r="200" spans="1:37" x14ac:dyDescent="0.25">
      <c r="A200" s="45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AVERAGE(noviembre[[#This Row],[1]:[31]])</f>
        <v>#DIV/0!</v>
      </c>
      <c r="AJ200" s="30"/>
      <c r="AK200" s="30"/>
    </row>
    <row r="201" spans="1:37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  <row r="202" spans="1:37" ht="15.75" x14ac:dyDescent="0.25">
      <c r="A202" s="1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</row>
    <row r="203" spans="1:37" ht="15.75" x14ac:dyDescent="0.25">
      <c r="A203" s="1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</row>
    <row r="204" spans="1:37" ht="15.75" x14ac:dyDescent="0.25">
      <c r="A204" s="1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</row>
    <row r="205" spans="1:37" ht="15.75" x14ac:dyDescent="0.25">
      <c r="A205" s="1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</row>
    <row r="206" spans="1:37" ht="15.75" x14ac:dyDescent="0.25">
      <c r="A206" s="1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</row>
    <row r="207" spans="1:37" ht="15.75" x14ac:dyDescent="0.25">
      <c r="A207" s="1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</row>
    <row r="208" spans="1:37" ht="15.75" x14ac:dyDescent="0.25">
      <c r="A208" s="1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</row>
    <row r="209" spans="1:35" ht="15.75" x14ac:dyDescent="0.25">
      <c r="A209" s="1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</row>
    <row r="210" spans="1:35" ht="15.75" x14ac:dyDescent="0.25">
      <c r="A210" s="1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</row>
    <row r="211" spans="1:35" ht="15.75" x14ac:dyDescent="0.25">
      <c r="A211" s="1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4"/>
    </row>
    <row r="212" spans="1:35" ht="15.75" x14ac:dyDescent="0.25">
      <c r="A212" s="1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</row>
    <row r="213" spans="1:35" ht="15.75" x14ac:dyDescent="0.25">
      <c r="A213" s="1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4"/>
    </row>
    <row r="214" spans="1:35" ht="15.75" x14ac:dyDescent="0.25">
      <c r="A214" s="1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</row>
    <row r="215" spans="1:35" ht="15.75" x14ac:dyDescent="0.25">
      <c r="A215" s="1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</row>
    <row r="216" spans="1:35" ht="15.75" x14ac:dyDescent="0.25">
      <c r="A216" s="1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</row>
    <row r="217" spans="1:35" ht="15.75" x14ac:dyDescent="0.25">
      <c r="A217" s="1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4"/>
    </row>
    <row r="218" spans="1:35" ht="15.75" x14ac:dyDescent="0.25">
      <c r="A218" s="1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4"/>
    </row>
    <row r="219" spans="1:35" ht="15.75" x14ac:dyDescent="0.25">
      <c r="A219" s="1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</row>
    <row r="220" spans="1:35" ht="15.75" x14ac:dyDescent="0.25">
      <c r="A220" s="1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</row>
    <row r="221" spans="1:35" ht="15.75" x14ac:dyDescent="0.25">
      <c r="A221" s="1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</row>
    <row r="222" spans="1:35" ht="15.75" x14ac:dyDescent="0.25">
      <c r="A222" s="1"/>
      <c r="B222" s="5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</row>
    <row r="223" spans="1:35" x14ac:dyDescent="0.25">
      <c r="Q223"/>
    </row>
    <row r="224" spans="1:35" x14ac:dyDescent="0.25">
      <c r="Q224"/>
    </row>
    <row r="225" spans="17:17" x14ac:dyDescent="0.25">
      <c r="Q225"/>
    </row>
    <row r="226" spans="17:17" x14ac:dyDescent="0.25">
      <c r="Q2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481D1D64-4A27-4BD9-A87A-296BD8957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7A7BC445-900A-4391-B8DB-D4788F1EFD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zoomScale="55" zoomScaleNormal="55" workbookViewId="0">
      <selection activeCell="I21" sqref="I21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SUBTOTAL(109,diciembre[1])</f>
        <v>0</v>
      </c>
      <c r="E1" s="8">
        <f>SUBTOTAL(109,diciembre[2])</f>
        <v>0</v>
      </c>
      <c r="F1" s="8">
        <f>SUBTOTAL(109,diciembre[3])</f>
        <v>0</v>
      </c>
      <c r="G1" s="8">
        <f>SUBTOTAL(109,diciembre[4])</f>
        <v>0</v>
      </c>
      <c r="H1" s="8">
        <f>SUBTOTAL(109,diciembre[5])</f>
        <v>0</v>
      </c>
      <c r="I1" s="8">
        <f>SUBTOTAL(109,diciembre[6])</f>
        <v>0</v>
      </c>
      <c r="J1" s="8">
        <f>SUBTOTAL(109,diciembre[7])</f>
        <v>0</v>
      </c>
      <c r="K1" s="8">
        <f>SUBTOTAL(109,diciembre[8])</f>
        <v>0</v>
      </c>
      <c r="L1" s="8">
        <f>SUBTOTAL(109,diciembre[9])</f>
        <v>0</v>
      </c>
      <c r="M1" s="8">
        <f>SUBTOTAL(109,diciembre[10])</f>
        <v>0</v>
      </c>
      <c r="N1" s="8">
        <f>SUBTOTAL(109,diciembre[11])</f>
        <v>0</v>
      </c>
      <c r="O1" s="8">
        <f>SUBTOTAL(109,diciembre[12])</f>
        <v>0</v>
      </c>
      <c r="P1" s="8">
        <f>SUBTOTAL(109,diciembre[13])</f>
        <v>0</v>
      </c>
      <c r="Q1" s="8">
        <f>SUBTOTAL(109,diciembre[14])</f>
        <v>0</v>
      </c>
      <c r="R1" s="8">
        <f>SUBTOTAL(109,diciembre[15])</f>
        <v>0</v>
      </c>
      <c r="S1" s="8">
        <f>SUBTOTAL(109,diciembre[16])</f>
        <v>0</v>
      </c>
      <c r="T1" s="8">
        <f>SUBTOTAL(109,diciembre[17])</f>
        <v>0</v>
      </c>
      <c r="U1" s="8">
        <f>SUBTOTAL(109,diciembre[18])</f>
        <v>0</v>
      </c>
      <c r="V1" s="8">
        <f>SUBTOTAL(109,diciembre[19])</f>
        <v>0</v>
      </c>
      <c r="W1" s="8">
        <f>SUBTOTAL(109,diciembre[20])</f>
        <v>0</v>
      </c>
      <c r="X1" s="8">
        <f>SUBTOTAL(109,diciembre[21])</f>
        <v>0</v>
      </c>
      <c r="Y1" s="8">
        <f>SUBTOTAL(109,diciembre[22])</f>
        <v>0</v>
      </c>
      <c r="Z1" s="8">
        <f>SUBTOTAL(109,diciembre[23])</f>
        <v>0</v>
      </c>
      <c r="AA1" s="8">
        <f>SUBTOTAL(109,diciembre[24])</f>
        <v>0</v>
      </c>
      <c r="AB1" s="8">
        <f>SUBTOTAL(109,diciembre[25])</f>
        <v>0</v>
      </c>
      <c r="AC1" s="8">
        <f>SUBTOTAL(109,diciembre[26])</f>
        <v>0</v>
      </c>
      <c r="AD1" s="8">
        <f>SUBTOTAL(109,diciembre[27])</f>
        <v>0</v>
      </c>
      <c r="AE1" s="8">
        <f>SUBTOTAL(109,diciembre[28])</f>
        <v>0</v>
      </c>
      <c r="AF1" s="8">
        <f>SUBTOTAL(109,diciembre[29])</f>
        <v>0</v>
      </c>
      <c r="AG1" s="8">
        <f>SUBTOTAL(109,diciembre[30])</f>
        <v>0</v>
      </c>
      <c r="AH1" s="8">
        <f>SUBTOTAL(109,diciembre[31])</f>
        <v>0</v>
      </c>
      <c r="AI1" s="10" t="e">
        <f>SUBTOTAL(101,diciembre[Fallas])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AVERAGE(diciembre[[#This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AVERAGE(diciembre[[#This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AVERAGE(diciembre[[#This Row],[1]:[31]])</f>
        <v>#DIV/0!</v>
      </c>
      <c r="AJ5" s="14"/>
      <c r="AK5" s="30"/>
    </row>
    <row r="6" spans="1:37" ht="15.75" customHeight="1" x14ac:dyDescent="0.25">
      <c r="A6" s="13"/>
      <c r="B6" s="14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AVERAGE(diciembre[[#This Row],[1]:[31]])</f>
        <v>#DIV/0!</v>
      </c>
      <c r="AJ6" s="14"/>
      <c r="AK6" s="30"/>
    </row>
    <row r="7" spans="1:37" ht="15.75" customHeight="1" x14ac:dyDescent="0.25">
      <c r="A7" s="13"/>
      <c r="B7" s="14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AVERAGE(diciembre[[#This Row],[1]:[31]])</f>
        <v>#DIV/0!</v>
      </c>
      <c r="AJ7" s="14"/>
      <c r="AK7" s="30"/>
    </row>
    <row r="8" spans="1:37" ht="15.75" customHeight="1" x14ac:dyDescent="0.25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AVERAGE(diciembre[[#This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AVERAGE(diciembre[[#This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AVERAGE(diciembre[[#This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AVERAGE(diciembre[[#This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AVERAGE(diciembre[[#This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AVERAGE(diciembre[[#This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AVERAGE(diciembre[[#This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AVERAGE(diciembre[[#This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AVERAGE(diciembre[[#This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AVERAGE(diciembre[[#This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AVERAGE(diciembre[[#This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AVERAGE(diciembre[[#This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AVERAGE(diciembre[[#This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AVERAGE(diciembre[[#This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AVERAGE(diciembre[[#This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AVERAGE(diciembre[[#This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AVERAGE(diciembre[[#This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AVERAGE(diciembre[[#This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AVERAGE(diciembre[[#This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AVERAGE(diciembre[[#This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AVERAGE(diciembre[[#This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AVERAGE(diciembre[[#This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AVERAGE(diciembre[[#This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AVERAGE(diciembre[[#This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AVERAGE(diciembre[[#This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AVERAGE(diciembre[[#This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AVERAGE(diciembre[[#This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AVERAGE(diciembre[[#This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AVERAGE(diciembre[[#This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AVERAGE(diciembre[[#This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AVERAGE(diciembre[[#This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AVERAGE(diciembre[[#This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AVERAGE(diciembre[[#This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AVERAGE(diciembre[[#This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AVERAGE(diciembre[[#This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AVERAGE(diciembre[[#This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AVERAGE(diciembre[[#This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AVERAGE(diciembre[[#This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AVERAGE(diciembre[[#This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AVERAGE(diciembre[[#This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AVERAGE(diciembre[[#This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AVERAGE(diciembre[[#This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AVERAGE(diciembre[[#This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AVERAGE(diciembre[[#This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AVERAGE(diciembre[[#This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AVERAGE(diciembre[[#This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AVERAGE(diciembre[[#This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AVERAGE(diciembre[[#This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AVERAGE(diciembre[[#This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AVERAGE(diciembre[[#This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AVERAGE(diciembre[[#This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AVERAGE(diciembre[[#This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AVERAGE(diciembre[[#This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AVERAGE(diciembre[[#This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AVERAGE(diciembre[[#This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AVERAGE(diciembre[[#This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AVERAGE(diciembre[[#This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AVERAGE(diciembre[[#This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AVERAGE(diciembre[[#This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AVERAGE(diciembre[[#This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AVERAGE(diciembre[[#This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AVERAGE(diciembre[[#This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AVERAGE(diciembre[[#This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AVERAGE(diciembre[[#This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AVERAGE(diciembre[[#This Row],[1]:[31]])</f>
        <v>#DIV/0!</v>
      </c>
      <c r="AJ72" s="30"/>
      <c r="AK72" s="30"/>
    </row>
    <row r="73" spans="1:37" x14ac:dyDescent="0.25">
      <c r="A73" s="45"/>
      <c r="B73" s="30"/>
      <c r="C73" s="30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30" t="e">
        <f>AVERAGE(diciembre[[#This Row],[1]:[31]])</f>
        <v>#DIV/0!</v>
      </c>
      <c r="AJ73" s="30"/>
      <c r="AK73" s="30"/>
    </row>
    <row r="74" spans="1:37" ht="15.75" customHeight="1" x14ac:dyDescent="0.25">
      <c r="A74" s="62"/>
      <c r="B74" s="30"/>
      <c r="C74" s="30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30" t="e">
        <f>AVERAGE(diciembre[[#This Row],[1]:[31]])</f>
        <v>#DIV/0!</v>
      </c>
      <c r="AJ74" s="30"/>
      <c r="AK74" s="30"/>
    </row>
    <row r="75" spans="1:37" ht="15.75" customHeight="1" x14ac:dyDescent="0.25">
      <c r="A75" s="62"/>
      <c r="B75" s="30"/>
      <c r="C75" s="30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30" t="e">
        <f>AVERAGE(diciembre[[#This Row],[1]:[31]])</f>
        <v>#DIV/0!</v>
      </c>
      <c r="AJ75" s="30"/>
      <c r="AK75" s="30"/>
    </row>
    <row r="76" spans="1:37" ht="15.75" customHeight="1" x14ac:dyDescent="0.25">
      <c r="A76" s="62"/>
      <c r="B76" s="30"/>
      <c r="C76" s="30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30" t="e">
        <f>AVERAGE(diciembre[[#This Row],[1]:[31]])</f>
        <v>#DIV/0!</v>
      </c>
      <c r="AJ76" s="30"/>
      <c r="AK76" s="30"/>
    </row>
    <row r="77" spans="1:37" ht="15.75" customHeight="1" x14ac:dyDescent="0.25">
      <c r="A77" s="62"/>
      <c r="B77" s="30"/>
      <c r="C77" s="30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30" t="e">
        <f>AVERAGE(diciembre[[#This Row],[1]:[31]])</f>
        <v>#DIV/0!</v>
      </c>
      <c r="AJ77" s="30"/>
      <c r="AK77" s="30"/>
    </row>
    <row r="78" spans="1:37" ht="15.75" customHeight="1" x14ac:dyDescent="0.25">
      <c r="A78" s="62"/>
      <c r="B78" s="30"/>
      <c r="C78" s="30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30" t="e">
        <f>AVERAGE(diciembre[[#This Row],[1]:[31]])</f>
        <v>#DIV/0!</v>
      </c>
      <c r="AJ78" s="30"/>
      <c r="AK78" s="30"/>
    </row>
    <row r="79" spans="1:37" ht="15.75" customHeight="1" x14ac:dyDescent="0.25">
      <c r="A79" s="62"/>
      <c r="B79" s="30"/>
      <c r="C79" s="30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30" t="e">
        <f>AVERAGE(diciembre[[#This Row],[1]:[31]])</f>
        <v>#DIV/0!</v>
      </c>
      <c r="AJ79" s="30"/>
      <c r="AK79" s="30"/>
    </row>
    <row r="80" spans="1:37" ht="15.75" customHeight="1" x14ac:dyDescent="0.25">
      <c r="A80" s="62"/>
      <c r="B80" s="30"/>
      <c r="C80" s="3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30" t="e">
        <f>AVERAGE(diciembre[[#This Row],[1]:[31]])</f>
        <v>#DIV/0!</v>
      </c>
      <c r="AJ80" s="30"/>
      <c r="AK80" s="30"/>
    </row>
    <row r="81" spans="1:37" ht="15.75" customHeight="1" x14ac:dyDescent="0.25">
      <c r="A81" s="62"/>
      <c r="B81" s="30"/>
      <c r="C81" s="30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30" t="e">
        <f>AVERAGE(diciembre[[#This Row],[1]:[31]])</f>
        <v>#DIV/0!</v>
      </c>
      <c r="AJ81" s="30"/>
      <c r="AK81" s="30"/>
    </row>
    <row r="82" spans="1:37" ht="15.75" customHeight="1" x14ac:dyDescent="0.25">
      <c r="A82" s="62"/>
      <c r="B82" s="30"/>
      <c r="C82" s="3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30" t="e">
        <f>AVERAGE(diciembre[[#This Row],[1]:[31]])</f>
        <v>#DIV/0!</v>
      </c>
      <c r="AJ82" s="30"/>
      <c r="AK82" s="30"/>
    </row>
    <row r="83" spans="1:37" ht="15.75" customHeight="1" x14ac:dyDescent="0.25">
      <c r="A83" s="62"/>
      <c r="B83" s="30"/>
      <c r="C83" s="30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30" t="e">
        <f>AVERAGE(diciembre[[#This Row],[1]:[31]])</f>
        <v>#DIV/0!</v>
      </c>
      <c r="AJ83" s="30"/>
      <c r="AK83" s="30"/>
    </row>
    <row r="84" spans="1:37" ht="15.75" customHeight="1" x14ac:dyDescent="0.25">
      <c r="A84" s="62"/>
      <c r="B84" s="30"/>
      <c r="C84" s="30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30" t="e">
        <f>AVERAGE(diciembre[[#This Row],[1]:[31]])</f>
        <v>#DIV/0!</v>
      </c>
      <c r="AJ84" s="30"/>
      <c r="AK84" s="30"/>
    </row>
    <row r="85" spans="1:37" ht="15.75" customHeight="1" x14ac:dyDescent="0.25">
      <c r="A85" s="62"/>
      <c r="B85" s="30"/>
      <c r="C85" s="30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30" t="e">
        <f>AVERAGE(diciembre[[#This Row],[1]:[31]])</f>
        <v>#DIV/0!</v>
      </c>
      <c r="AJ85" s="30"/>
      <c r="AK85" s="30"/>
    </row>
    <row r="86" spans="1:37" ht="15.75" customHeight="1" x14ac:dyDescent="0.25">
      <c r="A86" s="62"/>
      <c r="B86" s="30"/>
      <c r="C86" s="30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30" t="e">
        <f>AVERAGE(diciembre[[#This Row],[1]:[31]])</f>
        <v>#DIV/0!</v>
      </c>
      <c r="AJ86" s="30"/>
      <c r="AK86" s="30"/>
    </row>
    <row r="87" spans="1:37" ht="15.75" customHeight="1" x14ac:dyDescent="0.25">
      <c r="A87" s="62"/>
      <c r="B87" s="30"/>
      <c r="C87" s="30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30" t="e">
        <f>AVERAGE(diciembre[[#This Row],[1]:[31]])</f>
        <v>#DIV/0!</v>
      </c>
      <c r="AJ87" s="30"/>
      <c r="AK87" s="30"/>
    </row>
    <row r="88" spans="1:37" ht="15.75" customHeight="1" x14ac:dyDescent="0.25">
      <c r="A88" s="62"/>
      <c r="B88" s="30"/>
      <c r="C88" s="30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30" t="e">
        <f>AVERAGE(diciembre[[#This Row],[1]:[31]])</f>
        <v>#DIV/0!</v>
      </c>
      <c r="AJ88" s="30"/>
      <c r="AK88" s="30"/>
    </row>
    <row r="89" spans="1:37" ht="15.75" customHeight="1" x14ac:dyDescent="0.25">
      <c r="A89" s="62"/>
      <c r="B89" s="30"/>
      <c r="C89" s="30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30" t="e">
        <f>AVERAGE(diciembre[[#This Row],[1]:[31]])</f>
        <v>#DIV/0!</v>
      </c>
      <c r="AJ89" s="30"/>
      <c r="AK89" s="30"/>
    </row>
    <row r="90" spans="1:37" ht="15.75" customHeight="1" x14ac:dyDescent="0.25">
      <c r="A90" s="62"/>
      <c r="B90" s="30"/>
      <c r="C90" s="30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30" t="e">
        <f>AVERAGE(diciembre[[#This Row],[1]:[31]])</f>
        <v>#DIV/0!</v>
      </c>
      <c r="AJ90" s="30"/>
      <c r="AK90" s="30"/>
    </row>
    <row r="91" spans="1:37" ht="15.75" customHeight="1" x14ac:dyDescent="0.25">
      <c r="A91" s="62"/>
      <c r="B91" s="30"/>
      <c r="C91" s="30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30" t="e">
        <f>AVERAGE(diciembre[[#This Row],[1]:[31]])</f>
        <v>#DIV/0!</v>
      </c>
      <c r="AJ91" s="30"/>
      <c r="AK91" s="30"/>
    </row>
    <row r="92" spans="1:37" ht="15.75" customHeight="1" x14ac:dyDescent="0.25">
      <c r="A92" s="62"/>
      <c r="B92" s="30"/>
      <c r="C92" s="30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30" t="e">
        <f>AVERAGE(diciembre[[#This Row],[1]:[31]])</f>
        <v>#DIV/0!</v>
      </c>
      <c r="AJ92" s="30"/>
      <c r="AK92" s="30"/>
    </row>
    <row r="93" spans="1:37" ht="15.75" customHeight="1" x14ac:dyDescent="0.25">
      <c r="A93" s="62"/>
      <c r="B93" s="30"/>
      <c r="C93" s="30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30" t="e">
        <f>AVERAGE(diciembre[[#This Row],[1]:[31]])</f>
        <v>#DIV/0!</v>
      </c>
      <c r="AJ93" s="30"/>
      <c r="AK93" s="30"/>
    </row>
    <row r="94" spans="1:37" ht="15.75" customHeight="1" x14ac:dyDescent="0.25">
      <c r="A94" s="62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AVERAGE(diciembre[[#This Row],[1]:[31]])</f>
        <v>#DIV/0!</v>
      </c>
      <c r="AJ94" s="30"/>
      <c r="AK94" s="30"/>
    </row>
    <row r="95" spans="1:37" x14ac:dyDescent="0.25">
      <c r="A95" s="62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AVERAGE(diciembre[[#This Row],[1]:[31]])</f>
        <v>#DIV/0!</v>
      </c>
      <c r="AJ95" s="30"/>
      <c r="AK95" s="30"/>
    </row>
    <row r="96" spans="1:37" x14ac:dyDescent="0.25">
      <c r="A96" s="62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AVERAGE(diciembre[[#This Row],[1]:[31]])</f>
        <v>#DIV/0!</v>
      </c>
      <c r="AJ96" s="30"/>
      <c r="AK96" s="30"/>
    </row>
    <row r="97" spans="1:37" x14ac:dyDescent="0.25">
      <c r="A97" s="62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AVERAGE(diciembre[[#This Row],[1]:[31]])</f>
        <v>#DIV/0!</v>
      </c>
      <c r="AJ97" s="30"/>
      <c r="AK97" s="30"/>
    </row>
    <row r="98" spans="1:37" x14ac:dyDescent="0.25">
      <c r="A98" s="62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AVERAGE(diciembre[[#This Row],[1]:[31]])</f>
        <v>#DIV/0!</v>
      </c>
      <c r="AJ98" s="30"/>
      <c r="AK98" s="30"/>
    </row>
    <row r="99" spans="1:37" x14ac:dyDescent="0.25">
      <c r="A99" s="62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AVERAGE(diciembre[[#This Row],[1]:[31]])</f>
        <v>#DIV/0!</v>
      </c>
      <c r="AJ99" s="30"/>
      <c r="AK99" s="30"/>
    </row>
    <row r="100" spans="1:37" x14ac:dyDescent="0.25">
      <c r="A100" s="62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AVERAGE(diciembre[[#This Row],[1]:[31]])</f>
        <v>#DIV/0!</v>
      </c>
      <c r="AJ100" s="30"/>
      <c r="AK100" s="30"/>
    </row>
    <row r="101" spans="1:37" x14ac:dyDescent="0.25">
      <c r="A101" s="62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AVERAGE(diciembre[[#This Row],[1]:[31]])</f>
        <v>#DIV/0!</v>
      </c>
      <c r="AJ101" s="30"/>
      <c r="AK101" s="30"/>
    </row>
    <row r="102" spans="1:37" x14ac:dyDescent="0.25">
      <c r="A102" s="62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AVERAGE(diciembre[[#This Row],[1]:[31]])</f>
        <v>#DIV/0!</v>
      </c>
      <c r="AJ102" s="30"/>
      <c r="AK102" s="30"/>
    </row>
    <row r="103" spans="1:37" x14ac:dyDescent="0.25">
      <c r="A103" s="62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AVERAGE(diciembre[[#This Row],[1]:[31]])</f>
        <v>#DIV/0!</v>
      </c>
      <c r="AJ103" s="30"/>
      <c r="AK103" s="30"/>
    </row>
    <row r="104" spans="1:37" x14ac:dyDescent="0.25">
      <c r="A104" s="62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AVERAGE(diciembre[[#This Row],[1]:[31]])</f>
        <v>#DIV/0!</v>
      </c>
      <c r="AJ104" s="30"/>
      <c r="AK104" s="30"/>
    </row>
    <row r="105" spans="1:37" x14ac:dyDescent="0.25">
      <c r="A105" s="62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AVERAGE(diciembre[[#This Row],[1]:[31]])</f>
        <v>#DIV/0!</v>
      </c>
      <c r="AJ105" s="30"/>
      <c r="AK105" s="30"/>
    </row>
    <row r="106" spans="1:37" x14ac:dyDescent="0.25">
      <c r="A106" s="62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AVERAGE(diciembre[[#This Row],[1]:[31]])</f>
        <v>#DIV/0!</v>
      </c>
      <c r="AJ106" s="30"/>
      <c r="AK106" s="30"/>
    </row>
    <row r="107" spans="1:37" x14ac:dyDescent="0.25">
      <c r="A107" s="62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AVERAGE(diciembre[[#This Row],[1]:[31]])</f>
        <v>#DIV/0!</v>
      </c>
      <c r="AJ107" s="30"/>
      <c r="AK107" s="30"/>
    </row>
    <row r="108" spans="1:37" x14ac:dyDescent="0.25">
      <c r="A108" s="62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AVERAGE(diciembre[[#This Row],[1]:[31]])</f>
        <v>#DIV/0!</v>
      </c>
      <c r="AJ108" s="30"/>
      <c r="AK108" s="30"/>
    </row>
    <row r="109" spans="1:37" x14ac:dyDescent="0.25">
      <c r="A109" s="62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AVERAGE(diciembre[[#This Row],[1]:[31]])</f>
        <v>#DIV/0!</v>
      </c>
      <c r="AJ109" s="30"/>
      <c r="AK109" s="30"/>
    </row>
    <row r="110" spans="1:37" x14ac:dyDescent="0.25">
      <c r="A110" s="62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AVERAGE(diciembre[[#This Row],[1]:[31]])</f>
        <v>#DIV/0!</v>
      </c>
      <c r="AJ110" s="30"/>
      <c r="AK110" s="30"/>
    </row>
    <row r="111" spans="1:37" x14ac:dyDescent="0.25">
      <c r="A111" s="62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AVERAGE(diciembre[[#This Row],[1]:[31]])</f>
        <v>#DIV/0!</v>
      </c>
      <c r="AJ111" s="30"/>
      <c r="AK111" s="30"/>
    </row>
    <row r="112" spans="1:37" x14ac:dyDescent="0.25">
      <c r="A112" s="62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AVERAGE(diciembre[[#This Row],[1]:[31]])</f>
        <v>#DIV/0!</v>
      </c>
      <c r="AJ112" s="30"/>
      <c r="AK112" s="30"/>
    </row>
    <row r="113" spans="1:37" x14ac:dyDescent="0.25">
      <c r="A113" s="62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AVERAGE(diciembre[[#This Row],[1]:[31]])</f>
        <v>#DIV/0!</v>
      </c>
      <c r="AJ113" s="30"/>
      <c r="AK113" s="30"/>
    </row>
    <row r="114" spans="1:37" x14ac:dyDescent="0.25">
      <c r="A114" s="62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AVERAGE(diciembre[[#This Row],[1]:[31]])</f>
        <v>#DIV/0!</v>
      </c>
      <c r="AJ114" s="30"/>
      <c r="AK114" s="30"/>
    </row>
    <row r="115" spans="1:37" x14ac:dyDescent="0.25">
      <c r="A115" s="62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AVERAGE(diciembre[[#This Row],[1]:[31]])</f>
        <v>#DIV/0!</v>
      </c>
      <c r="AJ115" s="30"/>
      <c r="AK115" s="30"/>
    </row>
    <row r="116" spans="1:37" x14ac:dyDescent="0.25">
      <c r="A116" s="62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AVERAGE(diciembre[[#This Row],[1]:[31]])</f>
        <v>#DIV/0!</v>
      </c>
      <c r="AJ116" s="30"/>
      <c r="AK116" s="30"/>
    </row>
    <row r="117" spans="1:37" x14ac:dyDescent="0.25">
      <c r="A117" s="62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AVERAGE(diciembre[[#This Row],[1]:[31]])</f>
        <v>#DIV/0!</v>
      </c>
      <c r="AJ117" s="30"/>
      <c r="AK117" s="30"/>
    </row>
    <row r="118" spans="1:37" x14ac:dyDescent="0.25">
      <c r="A118" s="62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AVERAGE(diciembre[[#This Row],[1]:[31]])</f>
        <v>#DIV/0!</v>
      </c>
      <c r="AJ118" s="30"/>
      <c r="AK118" s="30"/>
    </row>
    <row r="119" spans="1:37" x14ac:dyDescent="0.25">
      <c r="A119" s="62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AVERAGE(diciembre[[#This Row],[1]:[31]])</f>
        <v>#DIV/0!</v>
      </c>
      <c r="AJ119" s="30"/>
      <c r="AK119" s="30"/>
    </row>
    <row r="120" spans="1:37" x14ac:dyDescent="0.25">
      <c r="A120" s="62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AVERAGE(diciembre[[#This Row],[1]:[31]])</f>
        <v>#DIV/0!</v>
      </c>
      <c r="AJ120" s="30"/>
      <c r="AK120" s="30"/>
    </row>
    <row r="121" spans="1:37" x14ac:dyDescent="0.25">
      <c r="A121" s="62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AVERAGE(diciembre[[#This Row],[1]:[31]])</f>
        <v>#DIV/0!</v>
      </c>
      <c r="AJ121" s="30"/>
      <c r="AK121" s="30"/>
    </row>
    <row r="122" spans="1:37" x14ac:dyDescent="0.25">
      <c r="A122" s="62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AVERAGE(diciembre[[#This Row],[1]:[31]])</f>
        <v>#DIV/0!</v>
      </c>
      <c r="AJ122" s="30"/>
      <c r="AK122" s="30"/>
    </row>
    <row r="123" spans="1:37" x14ac:dyDescent="0.25">
      <c r="A123" s="62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AVERAGE(diciembre[[#This Row],[1]:[31]])</f>
        <v>#DIV/0!</v>
      </c>
      <c r="AJ123" s="30"/>
      <c r="AK123" s="30"/>
    </row>
    <row r="124" spans="1:37" x14ac:dyDescent="0.25">
      <c r="A124" s="62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AVERAGE(diciembre[[#This Row],[1]:[31]])</f>
        <v>#DIV/0!</v>
      </c>
      <c r="AJ124" s="30"/>
      <c r="AK124" s="30"/>
    </row>
    <row r="125" spans="1:37" x14ac:dyDescent="0.25">
      <c r="A125" s="62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AVERAGE(diciembre[[#This Row],[1]:[31]])</f>
        <v>#DIV/0!</v>
      </c>
      <c r="AJ125" s="30"/>
      <c r="AK125" s="30"/>
    </row>
    <row r="126" spans="1:37" x14ac:dyDescent="0.25">
      <c r="A126" s="62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AVERAGE(diciembre[[#This Row],[1]:[31]])</f>
        <v>#DIV/0!</v>
      </c>
      <c r="AJ126" s="30"/>
      <c r="AK126" s="30"/>
    </row>
    <row r="127" spans="1:37" x14ac:dyDescent="0.25">
      <c r="A127" s="62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AVERAGE(diciembre[[#This Row],[1]:[31]])</f>
        <v>#DIV/0!</v>
      </c>
      <c r="AJ127" s="30"/>
      <c r="AK127" s="30"/>
    </row>
    <row r="128" spans="1:37" x14ac:dyDescent="0.25">
      <c r="A128" s="62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AVERAGE(diciembre[[#This Row],[1]:[31]])</f>
        <v>#DIV/0!</v>
      </c>
      <c r="AJ128" s="30"/>
      <c r="AK128" s="30"/>
    </row>
    <row r="129" spans="1:37" x14ac:dyDescent="0.25">
      <c r="A129" s="62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AVERAGE(diciembre[[#This Row],[1]:[31]])</f>
        <v>#DIV/0!</v>
      </c>
      <c r="AJ129" s="30"/>
      <c r="AK129" s="30"/>
    </row>
    <row r="130" spans="1:37" x14ac:dyDescent="0.25">
      <c r="A130" s="62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AVERAGE(diciembre[[#This Row],[1]:[31]])</f>
        <v>#DIV/0!</v>
      </c>
      <c r="AJ130" s="30"/>
      <c r="AK130" s="30"/>
    </row>
    <row r="131" spans="1:37" x14ac:dyDescent="0.25">
      <c r="A131" s="62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AVERAGE(diciembre[[#This Row],[1]:[31]])</f>
        <v>#DIV/0!</v>
      </c>
      <c r="AJ131" s="30"/>
      <c r="AK131" s="30"/>
    </row>
    <row r="132" spans="1:37" x14ac:dyDescent="0.25">
      <c r="A132" s="62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AVERAGE(diciembre[[#This Row],[1]:[31]])</f>
        <v>#DIV/0!</v>
      </c>
      <c r="AJ132" s="30"/>
      <c r="AK132" s="30"/>
    </row>
    <row r="133" spans="1:37" x14ac:dyDescent="0.25">
      <c r="A133" s="62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AVERAGE(diciembre[[#This Row],[1]:[31]])</f>
        <v>#DIV/0!</v>
      </c>
      <c r="AJ133" s="30"/>
      <c r="AK133" s="30"/>
    </row>
    <row r="134" spans="1:37" x14ac:dyDescent="0.25">
      <c r="A134" s="62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AVERAGE(diciembre[[#This Row],[1]:[31]])</f>
        <v>#DIV/0!</v>
      </c>
      <c r="AJ134" s="30"/>
      <c r="AK134" s="30"/>
    </row>
    <row r="135" spans="1:37" x14ac:dyDescent="0.25">
      <c r="A135" s="62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AVERAGE(diciembre[[#This Row],[1]:[31]])</f>
        <v>#DIV/0!</v>
      </c>
      <c r="AJ135" s="30"/>
      <c r="AK135" s="30"/>
    </row>
    <row r="136" spans="1:37" x14ac:dyDescent="0.25">
      <c r="A136" s="62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AVERAGE(diciembre[[#This Row],[1]:[31]])</f>
        <v>#DIV/0!</v>
      </c>
      <c r="AJ136" s="30"/>
      <c r="AK136" s="30"/>
    </row>
    <row r="137" spans="1:37" x14ac:dyDescent="0.25">
      <c r="A137" s="62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AVERAGE(diciembre[[#This Row],[1]:[31]])</f>
        <v>#DIV/0!</v>
      </c>
      <c r="AJ137" s="30"/>
      <c r="AK137" s="30"/>
    </row>
    <row r="138" spans="1:37" x14ac:dyDescent="0.25">
      <c r="A138" s="62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AVERAGE(diciembre[[#This Row],[1]:[31]])</f>
        <v>#DIV/0!</v>
      </c>
      <c r="AJ138" s="30"/>
      <c r="AK138" s="30"/>
    </row>
    <row r="139" spans="1:37" x14ac:dyDescent="0.25">
      <c r="A139" s="62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AVERAGE(diciembre[[#This Row],[1]:[31]])</f>
        <v>#DIV/0!</v>
      </c>
      <c r="AJ139" s="30"/>
      <c r="AK139" s="30"/>
    </row>
    <row r="140" spans="1:37" x14ac:dyDescent="0.25">
      <c r="A140" s="62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AVERAGE(diciembre[[#This Row],[1]:[31]])</f>
        <v>#DIV/0!</v>
      </c>
      <c r="AJ140" s="30"/>
      <c r="AK140" s="30"/>
    </row>
    <row r="141" spans="1:37" x14ac:dyDescent="0.25">
      <c r="A141" s="62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AVERAGE(diciembre[[#This Row],[1]:[31]])</f>
        <v>#DIV/0!</v>
      </c>
      <c r="AJ141" s="30"/>
      <c r="AK141" s="30"/>
    </row>
    <row r="142" spans="1:37" x14ac:dyDescent="0.25">
      <c r="A142" s="62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AVERAGE(diciembre[[#This Row],[1]:[31]])</f>
        <v>#DIV/0!</v>
      </c>
      <c r="AJ142" s="30"/>
      <c r="AK142" s="30"/>
    </row>
    <row r="143" spans="1:37" x14ac:dyDescent="0.25">
      <c r="A143" s="62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AVERAGE(diciembre[[#This Row],[1]:[31]])</f>
        <v>#DIV/0!</v>
      </c>
      <c r="AJ143" s="30"/>
      <c r="AK143" s="30"/>
    </row>
    <row r="144" spans="1:37" x14ac:dyDescent="0.25">
      <c r="A144" s="62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AVERAGE(diciembre[[#This Row],[1]:[31]])</f>
        <v>#DIV/0!</v>
      </c>
      <c r="AJ144" s="30"/>
      <c r="AK144" s="30"/>
    </row>
    <row r="145" spans="1:37" x14ac:dyDescent="0.25">
      <c r="A145" s="62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AVERAGE(diciembre[[#This Row],[1]:[31]])</f>
        <v>#DIV/0!</v>
      </c>
      <c r="AJ145" s="30"/>
      <c r="AK145" s="30"/>
    </row>
    <row r="146" spans="1:37" x14ac:dyDescent="0.25">
      <c r="A146" s="62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AVERAGE(diciembre[[#This Row],[1]:[31]])</f>
        <v>#DIV/0!</v>
      </c>
      <c r="AJ146" s="30"/>
      <c r="AK146" s="30"/>
    </row>
    <row r="147" spans="1:37" x14ac:dyDescent="0.25">
      <c r="A147" s="62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AVERAGE(diciembre[[#This Row],[1]:[31]])</f>
        <v>#DIV/0!</v>
      </c>
      <c r="AJ147" s="30"/>
      <c r="AK147" s="30"/>
    </row>
    <row r="148" spans="1:37" x14ac:dyDescent="0.25">
      <c r="A148" s="62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AVERAGE(diciembre[[#This Row],[1]:[31]])</f>
        <v>#DIV/0!</v>
      </c>
      <c r="AJ148" s="30"/>
      <c r="AK148" s="30"/>
    </row>
    <row r="149" spans="1:37" x14ac:dyDescent="0.25">
      <c r="A149" s="62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AVERAGE(diciembre[[#This Row],[1]:[31]])</f>
        <v>#DIV/0!</v>
      </c>
      <c r="AJ149" s="30"/>
      <c r="AK149" s="30"/>
    </row>
    <row r="150" spans="1:37" x14ac:dyDescent="0.25">
      <c r="A150" s="62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AVERAGE(diciembre[[#This Row],[1]:[31]])</f>
        <v>#DIV/0!</v>
      </c>
      <c r="AJ150" s="30"/>
      <c r="AK150" s="30"/>
    </row>
    <row r="151" spans="1:37" x14ac:dyDescent="0.25">
      <c r="A151" s="62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AVERAGE(diciembre[[#This Row],[1]:[31]])</f>
        <v>#DIV/0!</v>
      </c>
      <c r="AJ151" s="30"/>
      <c r="AK151" s="30"/>
    </row>
    <row r="152" spans="1:37" x14ac:dyDescent="0.25">
      <c r="A152" s="62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AVERAGE(diciembre[[#This Row],[1]:[31]])</f>
        <v>#DIV/0!</v>
      </c>
      <c r="AJ152" s="30"/>
      <c r="AK152" s="30"/>
    </row>
    <row r="153" spans="1:37" x14ac:dyDescent="0.25">
      <c r="A153" s="62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AVERAGE(diciembre[[#This Row],[1]:[31]])</f>
        <v>#DIV/0!</v>
      </c>
      <c r="AJ153" s="30"/>
      <c r="AK153" s="30"/>
    </row>
    <row r="154" spans="1:37" x14ac:dyDescent="0.25">
      <c r="A154" s="62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AVERAGE(diciembre[[#This Row],[1]:[31]])</f>
        <v>#DIV/0!</v>
      </c>
      <c r="AJ154" s="30"/>
      <c r="AK154" s="30"/>
    </row>
    <row r="155" spans="1:37" x14ac:dyDescent="0.25">
      <c r="A155" s="62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AVERAGE(diciembre[[#This Row],[1]:[31]])</f>
        <v>#DIV/0!</v>
      </c>
      <c r="AJ155" s="30"/>
      <c r="AK155" s="30"/>
    </row>
    <row r="156" spans="1:37" x14ac:dyDescent="0.25">
      <c r="A156" s="62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AVERAGE(diciembre[[#This Row],[1]:[31]])</f>
        <v>#DIV/0!</v>
      </c>
      <c r="AJ156" s="30"/>
      <c r="AK156" s="30"/>
    </row>
    <row r="157" spans="1:37" x14ac:dyDescent="0.25">
      <c r="A157" s="62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AVERAGE(diciembre[[#This Row],[1]:[31]])</f>
        <v>#DIV/0!</v>
      </c>
      <c r="AJ157" s="30"/>
      <c r="AK157" s="30"/>
    </row>
    <row r="158" spans="1:37" x14ac:dyDescent="0.25">
      <c r="A158" s="62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AVERAGE(diciembre[[#This Row],[1]:[31]])</f>
        <v>#DIV/0!</v>
      </c>
      <c r="AJ158" s="30"/>
      <c r="AK158" s="30"/>
    </row>
    <row r="159" spans="1:37" x14ac:dyDescent="0.25">
      <c r="A159" s="62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AVERAGE(diciembre[[#This Row],[1]:[31]])</f>
        <v>#DIV/0!</v>
      </c>
      <c r="AJ159" s="30"/>
      <c r="AK159" s="30"/>
    </row>
    <row r="160" spans="1:37" x14ac:dyDescent="0.25">
      <c r="A160" s="62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AVERAGE(diciembre[[#This Row],[1]:[31]])</f>
        <v>#DIV/0!</v>
      </c>
      <c r="AJ160" s="30"/>
      <c r="AK160" s="30"/>
    </row>
    <row r="161" spans="1:37" x14ac:dyDescent="0.25">
      <c r="A161" s="62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AVERAGE(diciembre[[#This Row],[1]:[31]])</f>
        <v>#DIV/0!</v>
      </c>
      <c r="AJ161" s="30"/>
      <c r="AK161" s="30"/>
    </row>
    <row r="162" spans="1:37" x14ac:dyDescent="0.25">
      <c r="A162" s="62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AVERAGE(diciembre[[#This Row],[1]:[31]])</f>
        <v>#DIV/0!</v>
      </c>
      <c r="AJ162" s="30"/>
      <c r="AK162" s="30"/>
    </row>
    <row r="163" spans="1:37" x14ac:dyDescent="0.25">
      <c r="A163" s="62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AVERAGE(diciembre[[#This Row],[1]:[31]])</f>
        <v>#DIV/0!</v>
      </c>
      <c r="AJ163" s="30"/>
      <c r="AK163" s="30"/>
    </row>
    <row r="164" spans="1:37" x14ac:dyDescent="0.25">
      <c r="A164" s="62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AVERAGE(diciembre[[#This Row],[1]:[31]])</f>
        <v>#DIV/0!</v>
      </c>
      <c r="AJ164" s="30"/>
      <c r="AK164" s="30"/>
    </row>
    <row r="165" spans="1:37" x14ac:dyDescent="0.25">
      <c r="A165" s="62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AVERAGE(diciembre[[#This Row],[1]:[31]])</f>
        <v>#DIV/0!</v>
      </c>
      <c r="AJ165" s="30"/>
      <c r="AK165" s="30"/>
    </row>
    <row r="166" spans="1:37" x14ac:dyDescent="0.25">
      <c r="A166" s="62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AVERAGE(diciembre[[#This Row],[1]:[31]])</f>
        <v>#DIV/0!</v>
      </c>
      <c r="AJ166" s="30"/>
      <c r="AK166" s="30"/>
    </row>
    <row r="167" spans="1:37" x14ac:dyDescent="0.25">
      <c r="A167" s="62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AVERAGE(diciembre[[#This Row],[1]:[31]])</f>
        <v>#DIV/0!</v>
      </c>
      <c r="AJ167" s="30"/>
      <c r="AK167" s="30"/>
    </row>
    <row r="168" spans="1:37" x14ac:dyDescent="0.25">
      <c r="A168" s="62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AVERAGE(diciembre[[#This Row],[1]:[31]])</f>
        <v>#DIV/0!</v>
      </c>
      <c r="AJ168" s="30"/>
      <c r="AK168" s="30"/>
    </row>
    <row r="169" spans="1:37" x14ac:dyDescent="0.25">
      <c r="A169" s="62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AVERAGE(diciembre[[#This Row],[1]:[31]])</f>
        <v>#DIV/0!</v>
      </c>
      <c r="AJ169" s="30"/>
      <c r="AK169" s="30"/>
    </row>
    <row r="170" spans="1:37" x14ac:dyDescent="0.25">
      <c r="A170" s="62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AVERAGE(diciembre[[#This Row],[1]:[31]])</f>
        <v>#DIV/0!</v>
      </c>
      <c r="AJ170" s="30"/>
      <c r="AK170" s="30"/>
    </row>
    <row r="171" spans="1:37" x14ac:dyDescent="0.25">
      <c r="A171" s="62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AVERAGE(diciembre[[#This Row],[1]:[31]])</f>
        <v>#DIV/0!</v>
      </c>
      <c r="AJ171" s="30"/>
      <c r="AK171" s="30"/>
    </row>
    <row r="172" spans="1:37" x14ac:dyDescent="0.25">
      <c r="A172" s="62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AVERAGE(diciembre[[#This Row],[1]:[31]])</f>
        <v>#DIV/0!</v>
      </c>
      <c r="AJ172" s="30"/>
      <c r="AK172" s="30"/>
    </row>
    <row r="173" spans="1:37" x14ac:dyDescent="0.25">
      <c r="A173" s="62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AVERAGE(diciembre[[#This Row],[1]:[31]])</f>
        <v>#DIV/0!</v>
      </c>
      <c r="AJ173" s="30"/>
      <c r="AK173" s="30"/>
    </row>
    <row r="174" spans="1:37" x14ac:dyDescent="0.25">
      <c r="A174" s="62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AVERAGE(diciembre[[#This Row],[1]:[31]])</f>
        <v>#DIV/0!</v>
      </c>
      <c r="AJ174" s="30"/>
      <c r="AK174" s="30"/>
    </row>
    <row r="175" spans="1:37" x14ac:dyDescent="0.25">
      <c r="A175" s="62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AVERAGE(diciembre[[#This Row],[1]:[31]])</f>
        <v>#DIV/0!</v>
      </c>
      <c r="AJ175" s="30"/>
      <c r="AK175" s="30"/>
    </row>
    <row r="176" spans="1:37" x14ac:dyDescent="0.25">
      <c r="A176" s="62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AVERAGE(diciembre[[#This Row],[1]:[31]])</f>
        <v>#DIV/0!</v>
      </c>
      <c r="AJ176" s="30"/>
      <c r="AK176" s="30"/>
    </row>
    <row r="177" spans="1:37" x14ac:dyDescent="0.25">
      <c r="A177" s="62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AVERAGE(diciembre[[#This Row],[1]:[31]])</f>
        <v>#DIV/0!</v>
      </c>
      <c r="AJ177" s="30"/>
      <c r="AK177" s="30"/>
    </row>
    <row r="178" spans="1:37" x14ac:dyDescent="0.25">
      <c r="A178" s="62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AVERAGE(diciembre[[#This Row],[1]:[31]])</f>
        <v>#DIV/0!</v>
      </c>
      <c r="AJ178" s="30"/>
      <c r="AK178" s="30"/>
    </row>
    <row r="179" spans="1:37" x14ac:dyDescent="0.25">
      <c r="A179" s="62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AVERAGE(diciembre[[#This Row],[1]:[31]])</f>
        <v>#DIV/0!</v>
      </c>
      <c r="AJ179" s="30"/>
      <c r="AK179" s="30"/>
    </row>
    <row r="180" spans="1:37" x14ac:dyDescent="0.25">
      <c r="A180" s="62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AVERAGE(diciembre[[#This Row],[1]:[31]])</f>
        <v>#DIV/0!</v>
      </c>
      <c r="AJ180" s="30"/>
      <c r="AK180" s="30"/>
    </row>
    <row r="181" spans="1:37" x14ac:dyDescent="0.25">
      <c r="A181" s="62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AVERAGE(diciembre[[#This Row],[1]:[31]])</f>
        <v>#DIV/0!</v>
      </c>
      <c r="AJ181" s="30"/>
      <c r="AK181" s="30"/>
    </row>
    <row r="182" spans="1:37" x14ac:dyDescent="0.25">
      <c r="A182" s="62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AVERAGE(diciembre[[#This Row],[1]:[31]])</f>
        <v>#DIV/0!</v>
      </c>
      <c r="AJ182" s="30"/>
      <c r="AK182" s="30"/>
    </row>
    <row r="183" spans="1:37" x14ac:dyDescent="0.25">
      <c r="A183" s="62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AVERAGE(diciembre[[#This Row],[1]:[31]])</f>
        <v>#DIV/0!</v>
      </c>
      <c r="AJ183" s="30"/>
      <c r="AK183" s="30"/>
    </row>
    <row r="184" spans="1:37" x14ac:dyDescent="0.25">
      <c r="A184" s="62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AVERAGE(diciembre[[#This Row],[1]:[31]])</f>
        <v>#DIV/0!</v>
      </c>
      <c r="AJ184" s="30"/>
      <c r="AK184" s="30"/>
    </row>
    <row r="185" spans="1:37" x14ac:dyDescent="0.25">
      <c r="A185" s="62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AVERAGE(diciembre[[#This Row],[1]:[31]])</f>
        <v>#DIV/0!</v>
      </c>
      <c r="AJ185" s="30"/>
      <c r="AK185" s="30"/>
    </row>
    <row r="186" spans="1:37" x14ac:dyDescent="0.25">
      <c r="A186" s="62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AVERAGE(diciembre[[#This Row],[1]:[31]])</f>
        <v>#DIV/0!</v>
      </c>
      <c r="AJ186" s="30"/>
      <c r="AK186" s="30"/>
    </row>
    <row r="187" spans="1:37" x14ac:dyDescent="0.25">
      <c r="A187" s="62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AVERAGE(diciembre[[#This Row],[1]:[31]])</f>
        <v>#DIV/0!</v>
      </c>
      <c r="AJ187" s="30"/>
      <c r="AK187" s="30"/>
    </row>
    <row r="188" spans="1:37" x14ac:dyDescent="0.25">
      <c r="A188" s="62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AVERAGE(diciembre[[#This Row],[1]:[31]])</f>
        <v>#DIV/0!</v>
      </c>
      <c r="AJ188" s="30"/>
      <c r="AK188" s="30"/>
    </row>
    <row r="189" spans="1:37" x14ac:dyDescent="0.25">
      <c r="A189" s="62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AVERAGE(diciembre[[#This Row],[1]:[31]])</f>
        <v>#DIV/0!</v>
      </c>
      <c r="AJ189" s="30"/>
      <c r="AK189" s="30"/>
    </row>
    <row r="190" spans="1:37" x14ac:dyDescent="0.25">
      <c r="A190" s="62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AVERAGE(diciembre[[#This Row],[1]:[31]])</f>
        <v>#DIV/0!</v>
      </c>
      <c r="AJ190" s="30"/>
      <c r="AK190" s="30"/>
    </row>
    <row r="191" spans="1:37" x14ac:dyDescent="0.25">
      <c r="A191" s="62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AVERAGE(diciembre[[#This Row],[1]:[31]])</f>
        <v>#DIV/0!</v>
      </c>
      <c r="AJ191" s="30"/>
      <c r="AK191" s="30"/>
    </row>
    <row r="192" spans="1:37" x14ac:dyDescent="0.25">
      <c r="A192" s="62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AVERAGE(diciembre[[#This Row],[1]:[31]])</f>
        <v>#DIV/0!</v>
      </c>
      <c r="AJ192" s="30"/>
      <c r="AK192" s="30"/>
    </row>
    <row r="193" spans="1:37" x14ac:dyDescent="0.25">
      <c r="A193" s="62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AVERAGE(diciembre[[#This Row],[1]:[31]])</f>
        <v>#DIV/0!</v>
      </c>
      <c r="AJ193" s="30"/>
      <c r="AK193" s="30"/>
    </row>
    <row r="194" spans="1:37" x14ac:dyDescent="0.25">
      <c r="A194" s="62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AVERAGE(diciembre[[#This Row],[1]:[31]])</f>
        <v>#DIV/0!</v>
      </c>
      <c r="AJ194" s="30"/>
      <c r="AK194" s="30"/>
    </row>
    <row r="195" spans="1:37" x14ac:dyDescent="0.25">
      <c r="A195" s="62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AVERAGE(diciembre[[#This Row],[1]:[31]])</f>
        <v>#DIV/0!</v>
      </c>
      <c r="AJ195" s="30"/>
      <c r="AK195" s="30"/>
    </row>
    <row r="196" spans="1:37" x14ac:dyDescent="0.25">
      <c r="A196" s="62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AVERAGE(diciembre[[#This Row],[1]:[31]])</f>
        <v>#DIV/0!</v>
      </c>
      <c r="AJ196" s="30"/>
      <c r="AK196" s="30"/>
    </row>
    <row r="197" spans="1:37" x14ac:dyDescent="0.25">
      <c r="A197" s="62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AVERAGE(diciembre[[#This Row],[1]:[31]])</f>
        <v>#DIV/0!</v>
      </c>
      <c r="AJ197" s="30"/>
      <c r="AK197" s="30"/>
    </row>
    <row r="198" spans="1:37" x14ac:dyDescent="0.25">
      <c r="A198" s="62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AVERAGE(diciembre[[#This Row],[1]:[31]])</f>
        <v>#DIV/0!</v>
      </c>
      <c r="AJ198" s="30"/>
      <c r="AK198" s="30"/>
    </row>
    <row r="199" spans="1:37" x14ac:dyDescent="0.25">
      <c r="A199" s="62"/>
      <c r="B199" s="30"/>
      <c r="C199" s="30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30" t="e">
        <f>AVERAGE(diciembre[[#This Row],[1]:[31]])</f>
        <v>#DIV/0!</v>
      </c>
      <c r="AJ199" s="30"/>
      <c r="AK199" s="30"/>
    </row>
    <row r="200" spans="1:37" x14ac:dyDescent="0.25">
      <c r="A200" s="62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AVERAGE(diciembre[[#This Row],[1]:[31]])</f>
        <v>#DIV/0!</v>
      </c>
      <c r="AJ200" s="30"/>
      <c r="AK200" s="30"/>
    </row>
    <row r="201" spans="1:37" x14ac:dyDescent="0.25">
      <c r="A201" s="46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  <row r="202" spans="1:37" ht="15.75" x14ac:dyDescent="0.25"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</row>
    <row r="203" spans="1:37" ht="15.75" x14ac:dyDescent="0.25"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</row>
    <row r="204" spans="1:37" ht="15.75" x14ac:dyDescent="0.25"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</row>
    <row r="205" spans="1:37" ht="15.75" x14ac:dyDescent="0.25"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</row>
    <row r="206" spans="1:37" ht="15.75" x14ac:dyDescent="0.25"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</row>
    <row r="207" spans="1:37" ht="15.75" x14ac:dyDescent="0.25"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</row>
    <row r="208" spans="1:37" ht="15.75" x14ac:dyDescent="0.25"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</row>
    <row r="209" spans="3:35" ht="15.75" x14ac:dyDescent="0.25"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</row>
    <row r="210" spans="3:35" ht="15.75" x14ac:dyDescent="0.25"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</row>
    <row r="211" spans="3:35" ht="15.75" x14ac:dyDescent="0.25"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4"/>
    </row>
    <row r="212" spans="3:35" ht="15.75" x14ac:dyDescent="0.25"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</row>
    <row r="213" spans="3:35" ht="15.75" x14ac:dyDescent="0.25"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4"/>
    </row>
    <row r="214" spans="3:35" ht="15.75" x14ac:dyDescent="0.25"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</row>
    <row r="215" spans="3:35" ht="15.75" x14ac:dyDescent="0.25"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</row>
    <row r="216" spans="3:35" ht="15.75" x14ac:dyDescent="0.25"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</row>
    <row r="217" spans="3:35" ht="15.75" x14ac:dyDescent="0.25"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4"/>
    </row>
    <row r="218" spans="3:35" ht="15.75" x14ac:dyDescent="0.25"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4"/>
    </row>
    <row r="219" spans="3:35" ht="15.75" x14ac:dyDescent="0.25"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</row>
    <row r="220" spans="3:35" ht="15.75" x14ac:dyDescent="0.25"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</row>
    <row r="221" spans="3:35" ht="15.75" x14ac:dyDescent="0.25"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</row>
    <row r="222" spans="3:35" ht="15.75" x14ac:dyDescent="0.25"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</row>
    <row r="223" spans="3:35" x14ac:dyDescent="0.25">
      <c r="Q223"/>
    </row>
    <row r="224" spans="3:35" x14ac:dyDescent="0.25">
      <c r="Q224"/>
    </row>
    <row r="225" spans="17:17" x14ac:dyDescent="0.25">
      <c r="Q225"/>
    </row>
    <row r="226" spans="17:17" x14ac:dyDescent="0.25">
      <c r="Q2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FB89D734-A73D-4A4F-B5A9-02CC6EE13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A5E756BA-3453-4877-B8E3-8D0637DE1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6" sqref="M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3" sqref="B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55" zoomScaleNormal="55" workbookViewId="0">
      <selection activeCell="A3" sqref="A3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SUBTOTAL(109,febrero[1])</f>
        <v>0</v>
      </c>
      <c r="E1" s="8">
        <f>SUBTOTAL(109,febrero[2])</f>
        <v>0</v>
      </c>
      <c r="F1" s="8">
        <f>SUBTOTAL(109,febrero[3])</f>
        <v>0</v>
      </c>
      <c r="G1" s="8">
        <f>SUBTOTAL(109,febrero[4])</f>
        <v>0</v>
      </c>
      <c r="H1" s="8">
        <f>SUBTOTAL(109,febrero[5])</f>
        <v>0</v>
      </c>
      <c r="I1" s="8">
        <f>SUBTOTAL(109,febrero[6])</f>
        <v>0</v>
      </c>
      <c r="J1" s="8">
        <f>SUBTOTAL(109,febrero[7])</f>
        <v>0</v>
      </c>
      <c r="K1" s="8">
        <f>SUBTOTAL(109,febrero[8])</f>
        <v>0</v>
      </c>
      <c r="L1" s="8">
        <f>SUBTOTAL(109,febrero[9])</f>
        <v>0</v>
      </c>
      <c r="M1" s="8">
        <f>SUBTOTAL(109,febrero[10])</f>
        <v>0</v>
      </c>
      <c r="N1" s="8">
        <f>SUBTOTAL(109,febrero[11])</f>
        <v>0</v>
      </c>
      <c r="O1" s="8">
        <f>SUBTOTAL(109,febrero[12])</f>
        <v>0</v>
      </c>
      <c r="P1" s="8">
        <f>SUBTOTAL(109,febrero[13])</f>
        <v>0</v>
      </c>
      <c r="Q1" s="8">
        <f>SUBTOTAL(109,febrero[14])</f>
        <v>0</v>
      </c>
      <c r="R1" s="8">
        <f>SUBTOTAL(109,febrero[15])</f>
        <v>0</v>
      </c>
      <c r="S1" s="8">
        <f>SUBTOTAL(109,febrero[16])</f>
        <v>0</v>
      </c>
      <c r="T1" s="8">
        <f>SUBTOTAL(109,febrero[17])</f>
        <v>0</v>
      </c>
      <c r="U1" s="8">
        <f>SUBTOTAL(109,febrero[18])</f>
        <v>0</v>
      </c>
      <c r="V1" s="8">
        <f>SUBTOTAL(109,febrero[19])</f>
        <v>0</v>
      </c>
      <c r="W1" s="8">
        <f>SUBTOTAL(109,febrero[20])</f>
        <v>0</v>
      </c>
      <c r="X1" s="8">
        <f>SUBTOTAL(109,febrero[21])</f>
        <v>0</v>
      </c>
      <c r="Y1" s="8">
        <f>SUBTOTAL(109,febrero[22])</f>
        <v>0</v>
      </c>
      <c r="Z1" s="8">
        <f>SUBTOTAL(109,febrero[23])</f>
        <v>0</v>
      </c>
      <c r="AA1" s="8">
        <f>SUBTOTAL(109,febrero[24])</f>
        <v>0</v>
      </c>
      <c r="AB1" s="8">
        <f>SUBTOTAL(109,febrero[25])</f>
        <v>0</v>
      </c>
      <c r="AC1" s="8">
        <f>SUBTOTAL(109,febrero[26])</f>
        <v>0</v>
      </c>
      <c r="AD1" s="8">
        <f>SUBTOTAL(109,febrero[27])</f>
        <v>0</v>
      </c>
      <c r="AE1" s="8">
        <f>SUBTOTAL(109,febrero[28])</f>
        <v>0</v>
      </c>
      <c r="AF1" s="8">
        <f>SUBTOTAL(109,febrero[29])</f>
        <v>0</v>
      </c>
      <c r="AG1" s="8">
        <f>SUBTOTAL(109,febrero[30])</f>
        <v>0</v>
      </c>
      <c r="AH1" s="8">
        <f>SUBTOTAL(109,febrero[31])</f>
        <v>0</v>
      </c>
      <c r="AI1" s="10" t="e">
        <f>SUBTOTAL(101,febrero[Fallas])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6"/>
      <c r="S3" s="16"/>
      <c r="T3" s="17"/>
      <c r="U3" s="17"/>
      <c r="V3" s="17"/>
      <c r="W3" s="17"/>
      <c r="X3" s="18"/>
      <c r="Y3" s="18"/>
      <c r="Z3" s="16"/>
      <c r="AA3" s="16"/>
      <c r="AB3" s="16"/>
      <c r="AC3" s="16"/>
      <c r="AD3" s="16"/>
      <c r="AE3" s="16"/>
      <c r="AF3" s="18"/>
      <c r="AG3" s="16"/>
      <c r="AH3" s="16"/>
      <c r="AI3" s="36" t="e">
        <f>AVERAGE(febrero[[#This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6"/>
      <c r="S4" s="16"/>
      <c r="T4" s="17"/>
      <c r="U4" s="17"/>
      <c r="V4" s="17"/>
      <c r="W4" s="17"/>
      <c r="X4" s="18"/>
      <c r="Y4" s="18"/>
      <c r="Z4" s="16"/>
      <c r="AA4" s="16"/>
      <c r="AB4" s="16"/>
      <c r="AC4" s="16"/>
      <c r="AD4" s="16"/>
      <c r="AE4" s="16"/>
      <c r="AF4" s="18"/>
      <c r="AG4" s="16"/>
      <c r="AH4" s="16"/>
      <c r="AI4" s="36" t="e">
        <f>AVERAGE(febrero[[#This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7"/>
      <c r="U5" s="17"/>
      <c r="V5" s="17"/>
      <c r="W5" s="17"/>
      <c r="X5" s="18"/>
      <c r="Y5" s="18"/>
      <c r="Z5" s="16"/>
      <c r="AA5" s="16"/>
      <c r="AB5" s="16"/>
      <c r="AC5" s="16"/>
      <c r="AD5" s="16"/>
      <c r="AE5" s="16"/>
      <c r="AF5" s="18"/>
      <c r="AG5" s="16"/>
      <c r="AH5" s="16"/>
      <c r="AI5" s="36" t="e">
        <f>AVERAGE(febrero[[#This Row],[1]:[31]])</f>
        <v>#DIV/0!</v>
      </c>
      <c r="AJ5" s="14"/>
      <c r="AK5" s="30"/>
    </row>
    <row r="6" spans="1:37" ht="15.75" customHeight="1" x14ac:dyDescent="0.25">
      <c r="A6" s="13"/>
      <c r="B6" s="14"/>
      <c r="C6" s="19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6"/>
      <c r="S6" s="16"/>
      <c r="T6" s="17"/>
      <c r="U6" s="17"/>
      <c r="V6" s="17"/>
      <c r="W6" s="17"/>
      <c r="X6" s="18"/>
      <c r="Y6" s="18"/>
      <c r="Z6" s="16"/>
      <c r="AA6" s="16"/>
      <c r="AB6" s="16"/>
      <c r="AC6" s="16"/>
      <c r="AD6" s="16"/>
      <c r="AE6" s="16"/>
      <c r="AF6" s="18"/>
      <c r="AG6" s="16"/>
      <c r="AH6" s="16"/>
      <c r="AI6" s="36" t="e">
        <f>AVERAGE(febrero[[#This Row],[1]:[31]])</f>
        <v>#DIV/0!</v>
      </c>
      <c r="AJ6" s="14"/>
      <c r="AK6" s="30"/>
    </row>
    <row r="7" spans="1:37" ht="15.75" customHeight="1" x14ac:dyDescent="0.25">
      <c r="A7" s="13"/>
      <c r="B7" s="14"/>
      <c r="C7" s="19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6"/>
      <c r="S7" s="16"/>
      <c r="T7" s="17"/>
      <c r="U7" s="17"/>
      <c r="V7" s="17"/>
      <c r="W7" s="17"/>
      <c r="X7" s="18"/>
      <c r="Y7" s="18"/>
      <c r="Z7" s="16"/>
      <c r="AA7" s="16"/>
      <c r="AB7" s="16"/>
      <c r="AC7" s="16"/>
      <c r="AD7" s="16"/>
      <c r="AE7" s="16"/>
      <c r="AF7" s="18"/>
      <c r="AG7" s="16"/>
      <c r="AH7" s="16"/>
      <c r="AI7" s="36" t="e">
        <f>AVERAGE(febrero[[#This Row],[1]:[31]])</f>
        <v>#DIV/0!</v>
      </c>
      <c r="AJ7" s="14"/>
      <c r="AK7" s="30"/>
    </row>
    <row r="8" spans="1:37" ht="15.75" customHeight="1" x14ac:dyDescent="0.25">
      <c r="A8" s="13"/>
      <c r="B8" s="14"/>
      <c r="C8" s="15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6"/>
      <c r="S8" s="16"/>
      <c r="T8" s="17"/>
      <c r="U8" s="17"/>
      <c r="V8" s="17"/>
      <c r="W8" s="17"/>
      <c r="X8" s="18"/>
      <c r="Y8" s="18"/>
      <c r="Z8" s="16"/>
      <c r="AA8" s="16"/>
      <c r="AB8" s="16"/>
      <c r="AC8" s="16"/>
      <c r="AD8" s="16"/>
      <c r="AE8" s="16"/>
      <c r="AF8" s="18"/>
      <c r="AG8" s="16"/>
      <c r="AH8" s="16"/>
      <c r="AI8" s="36" t="e">
        <f>AVERAGE(febrero[[#This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6"/>
      <c r="S9" s="16"/>
      <c r="T9" s="17"/>
      <c r="U9" s="17"/>
      <c r="V9" s="17"/>
      <c r="W9" s="17"/>
      <c r="X9" s="18"/>
      <c r="Y9" s="18"/>
      <c r="Z9" s="16"/>
      <c r="AA9" s="16"/>
      <c r="AB9" s="16"/>
      <c r="AC9" s="16"/>
      <c r="AD9" s="16"/>
      <c r="AE9" s="16"/>
      <c r="AF9" s="18"/>
      <c r="AG9" s="16"/>
      <c r="AH9" s="16"/>
      <c r="AI9" s="36" t="e">
        <f>AVERAGE(febrero[[#This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/>
      <c r="S10" s="16"/>
      <c r="T10" s="17"/>
      <c r="U10" s="17"/>
      <c r="V10" s="17"/>
      <c r="W10" s="17"/>
      <c r="X10" s="18"/>
      <c r="Y10" s="18"/>
      <c r="Z10" s="16"/>
      <c r="AA10" s="16"/>
      <c r="AB10" s="16"/>
      <c r="AC10" s="16"/>
      <c r="AD10" s="16"/>
      <c r="AE10" s="16"/>
      <c r="AF10" s="18"/>
      <c r="AG10" s="16"/>
      <c r="AH10" s="16"/>
      <c r="AI10" s="37" t="e">
        <f>AVERAGE(febrero[[#This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6"/>
      <c r="S11" s="16"/>
      <c r="T11" s="17"/>
      <c r="U11" s="17"/>
      <c r="V11" s="17"/>
      <c r="W11" s="17"/>
      <c r="X11" s="18"/>
      <c r="Y11" s="18"/>
      <c r="Z11" s="16"/>
      <c r="AA11" s="16"/>
      <c r="AB11" s="16"/>
      <c r="AC11" s="16"/>
      <c r="AD11" s="16"/>
      <c r="AE11" s="16"/>
      <c r="AF11" s="18"/>
      <c r="AG11" s="16"/>
      <c r="AH11" s="16"/>
      <c r="AI11" s="36" t="e">
        <f>AVERAGE(febrero[[#This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7"/>
      <c r="U12" s="17"/>
      <c r="V12" s="17"/>
      <c r="W12" s="17"/>
      <c r="X12" s="18"/>
      <c r="Y12" s="18"/>
      <c r="Z12" s="16"/>
      <c r="AA12" s="16"/>
      <c r="AB12" s="16"/>
      <c r="AC12" s="16"/>
      <c r="AD12" s="16"/>
      <c r="AE12" s="16"/>
      <c r="AF12" s="18"/>
      <c r="AG12" s="16"/>
      <c r="AH12" s="16"/>
      <c r="AI12" s="36" t="e">
        <f>AVERAGE(febrero[[#This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7"/>
      <c r="U13" s="17"/>
      <c r="V13" s="17"/>
      <c r="W13" s="17"/>
      <c r="X13" s="18"/>
      <c r="Y13" s="18"/>
      <c r="Z13" s="16"/>
      <c r="AA13" s="16"/>
      <c r="AB13" s="16"/>
      <c r="AC13" s="16"/>
      <c r="AD13" s="16"/>
      <c r="AE13" s="16"/>
      <c r="AF13" s="18"/>
      <c r="AG13" s="16"/>
      <c r="AH13" s="16"/>
      <c r="AI13" s="36" t="e">
        <f>AVERAGE(febrero[[#This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/>
      <c r="S14" s="16"/>
      <c r="T14" s="17"/>
      <c r="U14" s="17"/>
      <c r="V14" s="17"/>
      <c r="W14" s="17"/>
      <c r="X14" s="18"/>
      <c r="Y14" s="18"/>
      <c r="Z14" s="16"/>
      <c r="AA14" s="16"/>
      <c r="AB14" s="16"/>
      <c r="AC14" s="16"/>
      <c r="AD14" s="16"/>
      <c r="AE14" s="16"/>
      <c r="AF14" s="18"/>
      <c r="AG14" s="16"/>
      <c r="AH14" s="16"/>
      <c r="AI14" s="36" t="e">
        <f>AVERAGE(febrero[[#This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/>
      <c r="S15" s="16"/>
      <c r="T15" s="17"/>
      <c r="U15" s="17"/>
      <c r="V15" s="17"/>
      <c r="W15" s="17"/>
      <c r="X15" s="18"/>
      <c r="Y15" s="18"/>
      <c r="Z15" s="16"/>
      <c r="AA15" s="16"/>
      <c r="AB15" s="16"/>
      <c r="AC15" s="16"/>
      <c r="AD15" s="16"/>
      <c r="AE15" s="16"/>
      <c r="AF15" s="18"/>
      <c r="AG15" s="16"/>
      <c r="AH15" s="16"/>
      <c r="AI15" s="36" t="e">
        <f>AVERAGE(febrero[[#This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7"/>
      <c r="U16" s="17"/>
      <c r="V16" s="17"/>
      <c r="W16" s="17"/>
      <c r="X16" s="18"/>
      <c r="Y16" s="18"/>
      <c r="Z16" s="16"/>
      <c r="AA16" s="16"/>
      <c r="AB16" s="16"/>
      <c r="AC16" s="16"/>
      <c r="AD16" s="16"/>
      <c r="AE16" s="16"/>
      <c r="AF16" s="18"/>
      <c r="AG16" s="16"/>
      <c r="AH16" s="16"/>
      <c r="AI16" s="36" t="e">
        <f>AVERAGE(febrero[[#This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/>
      <c r="S17" s="16"/>
      <c r="T17" s="17"/>
      <c r="U17" s="17"/>
      <c r="V17" s="17"/>
      <c r="W17" s="17"/>
      <c r="X17" s="18"/>
      <c r="Y17" s="18"/>
      <c r="Z17" s="16"/>
      <c r="AA17" s="16"/>
      <c r="AB17" s="16"/>
      <c r="AC17" s="16"/>
      <c r="AD17" s="16"/>
      <c r="AE17" s="16"/>
      <c r="AF17" s="18"/>
      <c r="AG17" s="16"/>
      <c r="AH17" s="16"/>
      <c r="AI17" s="36" t="e">
        <f>AVERAGE(febrero[[#This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/>
      <c r="S18" s="16"/>
      <c r="T18" s="17"/>
      <c r="U18" s="17"/>
      <c r="V18" s="17"/>
      <c r="W18" s="17"/>
      <c r="X18" s="18"/>
      <c r="Y18" s="18"/>
      <c r="Z18" s="16"/>
      <c r="AA18" s="16"/>
      <c r="AB18" s="16"/>
      <c r="AC18" s="16"/>
      <c r="AD18" s="16"/>
      <c r="AE18" s="16"/>
      <c r="AF18" s="18"/>
      <c r="AG18" s="16"/>
      <c r="AH18" s="16"/>
      <c r="AI18" s="36" t="e">
        <f>AVERAGE(febrero[[#This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/>
      <c r="S19" s="16"/>
      <c r="T19" s="17"/>
      <c r="U19" s="17"/>
      <c r="V19" s="17"/>
      <c r="W19" s="17"/>
      <c r="X19" s="18"/>
      <c r="Y19" s="18"/>
      <c r="Z19" s="16"/>
      <c r="AA19" s="16"/>
      <c r="AB19" s="16"/>
      <c r="AC19" s="16"/>
      <c r="AD19" s="16"/>
      <c r="AE19" s="16"/>
      <c r="AF19" s="18"/>
      <c r="AG19" s="16"/>
      <c r="AH19" s="16"/>
      <c r="AI19" s="36" t="e">
        <f>AVERAGE(febrero[[#This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6"/>
      <c r="S20" s="16"/>
      <c r="T20" s="17"/>
      <c r="U20" s="17"/>
      <c r="V20" s="17"/>
      <c r="W20" s="17"/>
      <c r="X20" s="18"/>
      <c r="Y20" s="18"/>
      <c r="Z20" s="16"/>
      <c r="AA20" s="16"/>
      <c r="AB20" s="16"/>
      <c r="AC20" s="16"/>
      <c r="AD20" s="16"/>
      <c r="AE20" s="16"/>
      <c r="AF20" s="18"/>
      <c r="AG20" s="16"/>
      <c r="AH20" s="16"/>
      <c r="AI20" s="36" t="e">
        <f>AVERAGE(febrero[[#This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/>
      <c r="S21" s="16"/>
      <c r="T21" s="17"/>
      <c r="U21" s="17"/>
      <c r="V21" s="17"/>
      <c r="W21" s="17"/>
      <c r="X21" s="18"/>
      <c r="Y21" s="18"/>
      <c r="Z21" s="16"/>
      <c r="AA21" s="16"/>
      <c r="AB21" s="16"/>
      <c r="AC21" s="16"/>
      <c r="AD21" s="16"/>
      <c r="AE21" s="16"/>
      <c r="AF21" s="18"/>
      <c r="AG21" s="16"/>
      <c r="AH21" s="16"/>
      <c r="AI21" s="37" t="e">
        <f>AVERAGE(febrero[[#This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6"/>
      <c r="S22" s="16"/>
      <c r="T22" s="17"/>
      <c r="U22" s="17"/>
      <c r="V22" s="17"/>
      <c r="W22" s="17"/>
      <c r="X22" s="18"/>
      <c r="Y22" s="18"/>
      <c r="Z22" s="16"/>
      <c r="AA22" s="16"/>
      <c r="AB22" s="16"/>
      <c r="AC22" s="16"/>
      <c r="AD22" s="16"/>
      <c r="AE22" s="16"/>
      <c r="AF22" s="18"/>
      <c r="AG22" s="16"/>
      <c r="AH22" s="16"/>
      <c r="AI22" s="37" t="e">
        <f>AVERAGE(febrero[[#This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6"/>
      <c r="T23" s="17"/>
      <c r="U23" s="17"/>
      <c r="V23" s="17"/>
      <c r="W23" s="17"/>
      <c r="X23" s="18"/>
      <c r="Y23" s="18"/>
      <c r="Z23" s="16"/>
      <c r="AA23" s="16"/>
      <c r="AB23" s="16"/>
      <c r="AC23" s="16"/>
      <c r="AD23" s="16"/>
      <c r="AE23" s="16"/>
      <c r="AF23" s="18"/>
      <c r="AG23" s="16"/>
      <c r="AH23" s="16"/>
      <c r="AI23" s="36" t="e">
        <f>AVERAGE(febrero[[#This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6"/>
      <c r="T24" s="17"/>
      <c r="U24" s="17"/>
      <c r="V24" s="17"/>
      <c r="W24" s="17"/>
      <c r="X24" s="18"/>
      <c r="Y24" s="18"/>
      <c r="Z24" s="16"/>
      <c r="AA24" s="16"/>
      <c r="AB24" s="16"/>
      <c r="AC24" s="16"/>
      <c r="AD24" s="16"/>
      <c r="AE24" s="16"/>
      <c r="AF24" s="18"/>
      <c r="AG24" s="16"/>
      <c r="AH24" s="16"/>
      <c r="AI24" s="36" t="e">
        <f>AVERAGE(febrero[[#This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/>
      <c r="S25" s="16"/>
      <c r="T25" s="17"/>
      <c r="U25" s="17"/>
      <c r="V25" s="17"/>
      <c r="W25" s="17"/>
      <c r="X25" s="18"/>
      <c r="Y25" s="18"/>
      <c r="Z25" s="16"/>
      <c r="AA25" s="16"/>
      <c r="AB25" s="16"/>
      <c r="AC25" s="16"/>
      <c r="AD25" s="16"/>
      <c r="AE25" s="16"/>
      <c r="AF25" s="18"/>
      <c r="AG25" s="16"/>
      <c r="AH25" s="16"/>
      <c r="AI25" s="36" t="e">
        <f>AVERAGE(febrero[[#This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/>
      <c r="S26" s="16"/>
      <c r="T26" s="17"/>
      <c r="U26" s="17"/>
      <c r="V26" s="17"/>
      <c r="W26" s="17"/>
      <c r="X26" s="18"/>
      <c r="Y26" s="18"/>
      <c r="Z26" s="16"/>
      <c r="AA26" s="16"/>
      <c r="AB26" s="16"/>
      <c r="AC26" s="16"/>
      <c r="AD26" s="16"/>
      <c r="AE26" s="16"/>
      <c r="AF26" s="18"/>
      <c r="AG26" s="16"/>
      <c r="AH26" s="16"/>
      <c r="AI26" s="37" t="e">
        <f>AVERAGE(febrero[[#This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6"/>
      <c r="S27" s="16"/>
      <c r="T27" s="17"/>
      <c r="U27" s="17"/>
      <c r="V27" s="17"/>
      <c r="W27" s="17"/>
      <c r="X27" s="18"/>
      <c r="Y27" s="18"/>
      <c r="Z27" s="16"/>
      <c r="AA27" s="16"/>
      <c r="AB27" s="16"/>
      <c r="AC27" s="16"/>
      <c r="AD27" s="16"/>
      <c r="AE27" s="16"/>
      <c r="AF27" s="18"/>
      <c r="AG27" s="16"/>
      <c r="AH27" s="16"/>
      <c r="AI27" s="37" t="e">
        <f>AVERAGE(febrero[[#This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/>
      <c r="S28" s="16"/>
      <c r="T28" s="17"/>
      <c r="U28" s="17"/>
      <c r="V28" s="17"/>
      <c r="W28" s="17"/>
      <c r="X28" s="18"/>
      <c r="Y28" s="18"/>
      <c r="Z28" s="16"/>
      <c r="AA28" s="16"/>
      <c r="AB28" s="16"/>
      <c r="AC28" s="16"/>
      <c r="AD28" s="16"/>
      <c r="AE28" s="16"/>
      <c r="AF28" s="18"/>
      <c r="AG28" s="16"/>
      <c r="AH28" s="16"/>
      <c r="AI28" s="37" t="e">
        <f>AVERAGE(febrero[[#This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6"/>
      <c r="T29" s="17"/>
      <c r="U29" s="17"/>
      <c r="V29" s="17"/>
      <c r="W29" s="17"/>
      <c r="X29" s="18"/>
      <c r="Y29" s="18"/>
      <c r="Z29" s="16"/>
      <c r="AA29" s="16"/>
      <c r="AB29" s="16"/>
      <c r="AC29" s="16"/>
      <c r="AD29" s="16"/>
      <c r="AE29" s="16"/>
      <c r="AF29" s="18"/>
      <c r="AG29" s="16"/>
      <c r="AH29" s="16"/>
      <c r="AI29" s="36" t="e">
        <f>AVERAGE(febrero[[#This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/>
      <c r="S30" s="16"/>
      <c r="T30" s="17"/>
      <c r="U30" s="17"/>
      <c r="V30" s="17"/>
      <c r="W30" s="17"/>
      <c r="X30" s="18"/>
      <c r="Y30" s="18"/>
      <c r="Z30" s="16"/>
      <c r="AA30" s="16"/>
      <c r="AB30" s="16"/>
      <c r="AC30" s="16"/>
      <c r="AD30" s="16"/>
      <c r="AE30" s="16"/>
      <c r="AF30" s="18"/>
      <c r="AG30" s="16"/>
      <c r="AH30" s="16"/>
      <c r="AI30" s="36" t="e">
        <f>AVERAGE(febrero[[#This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6"/>
      <c r="T31" s="17"/>
      <c r="U31" s="17"/>
      <c r="V31" s="17"/>
      <c r="W31" s="17"/>
      <c r="X31" s="18"/>
      <c r="Y31" s="18"/>
      <c r="Z31" s="16"/>
      <c r="AA31" s="16"/>
      <c r="AB31" s="16"/>
      <c r="AC31" s="16"/>
      <c r="AD31" s="16"/>
      <c r="AE31" s="16"/>
      <c r="AF31" s="18"/>
      <c r="AG31" s="16"/>
      <c r="AH31" s="16"/>
      <c r="AI31" s="36" t="e">
        <f>AVERAGE(febrero[[#This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/>
      <c r="S32" s="16"/>
      <c r="T32" s="17"/>
      <c r="U32" s="17"/>
      <c r="V32" s="17"/>
      <c r="W32" s="17"/>
      <c r="X32" s="18"/>
      <c r="Y32" s="18"/>
      <c r="Z32" s="16"/>
      <c r="AA32" s="16"/>
      <c r="AB32" s="16"/>
      <c r="AC32" s="16"/>
      <c r="AD32" s="16"/>
      <c r="AE32" s="16"/>
      <c r="AF32" s="18"/>
      <c r="AG32" s="16"/>
      <c r="AH32" s="16"/>
      <c r="AI32" s="36" t="e">
        <f>AVERAGE(febrero[[#This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6"/>
      <c r="S33" s="16"/>
      <c r="T33" s="17"/>
      <c r="U33" s="17"/>
      <c r="V33" s="17"/>
      <c r="W33" s="17"/>
      <c r="X33" s="18"/>
      <c r="Y33" s="18"/>
      <c r="Z33" s="16"/>
      <c r="AA33" s="16"/>
      <c r="AB33" s="16"/>
      <c r="AC33" s="16"/>
      <c r="AD33" s="16"/>
      <c r="AE33" s="16"/>
      <c r="AF33" s="18"/>
      <c r="AG33" s="16"/>
      <c r="AH33" s="16"/>
      <c r="AI33" s="36" t="e">
        <f>AVERAGE(febrero[[#This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6"/>
      <c r="T34" s="17"/>
      <c r="U34" s="17"/>
      <c r="V34" s="17"/>
      <c r="W34" s="17"/>
      <c r="X34" s="18"/>
      <c r="Y34" s="18"/>
      <c r="Z34" s="16"/>
      <c r="AA34" s="16"/>
      <c r="AB34" s="16"/>
      <c r="AC34" s="16"/>
      <c r="AD34" s="16"/>
      <c r="AE34" s="16"/>
      <c r="AF34" s="18"/>
      <c r="AG34" s="16"/>
      <c r="AH34" s="16"/>
      <c r="AI34" s="37" t="e">
        <f>AVERAGE(febrero[[#This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6"/>
      <c r="S35" s="16"/>
      <c r="T35" s="17"/>
      <c r="U35" s="17"/>
      <c r="V35" s="17"/>
      <c r="W35" s="17"/>
      <c r="X35" s="18"/>
      <c r="Y35" s="18"/>
      <c r="Z35" s="16"/>
      <c r="AA35" s="16"/>
      <c r="AB35" s="16"/>
      <c r="AC35" s="16"/>
      <c r="AD35" s="16"/>
      <c r="AE35" s="16"/>
      <c r="AF35" s="18"/>
      <c r="AG35" s="16"/>
      <c r="AH35" s="16"/>
      <c r="AI35" s="37" t="e">
        <f>AVERAGE(febrero[[#This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6"/>
      <c r="T36" s="17"/>
      <c r="U36" s="17"/>
      <c r="V36" s="17"/>
      <c r="W36" s="17"/>
      <c r="X36" s="18"/>
      <c r="Y36" s="18"/>
      <c r="Z36" s="16"/>
      <c r="AA36" s="16"/>
      <c r="AB36" s="16"/>
      <c r="AC36" s="16"/>
      <c r="AD36" s="16"/>
      <c r="AE36" s="16"/>
      <c r="AF36" s="18"/>
      <c r="AG36" s="16"/>
      <c r="AH36" s="16"/>
      <c r="AI36" s="37" t="e">
        <f>AVERAGE(febrero[[#This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6"/>
      <c r="S37" s="16"/>
      <c r="T37" s="17"/>
      <c r="U37" s="17"/>
      <c r="V37" s="17"/>
      <c r="W37" s="17"/>
      <c r="X37" s="18"/>
      <c r="Y37" s="18"/>
      <c r="Z37" s="16"/>
      <c r="AA37" s="16"/>
      <c r="AB37" s="16"/>
      <c r="AC37" s="16"/>
      <c r="AD37" s="16"/>
      <c r="AE37" s="16"/>
      <c r="AF37" s="18"/>
      <c r="AG37" s="16"/>
      <c r="AH37" s="16"/>
      <c r="AI37" s="36" t="e">
        <f>AVERAGE(febrero[[#This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/>
      <c r="S38" s="16"/>
      <c r="T38" s="17"/>
      <c r="U38" s="17"/>
      <c r="V38" s="17"/>
      <c r="W38" s="17"/>
      <c r="X38" s="18"/>
      <c r="Y38" s="18"/>
      <c r="Z38" s="16"/>
      <c r="AA38" s="16"/>
      <c r="AB38" s="16"/>
      <c r="AC38" s="16"/>
      <c r="AD38" s="16"/>
      <c r="AE38" s="16"/>
      <c r="AF38" s="18"/>
      <c r="AG38" s="16"/>
      <c r="AH38" s="16"/>
      <c r="AI38" s="37" t="e">
        <f>AVERAGE(febrero[[#This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6"/>
      <c r="T39" s="17"/>
      <c r="U39" s="17"/>
      <c r="V39" s="17"/>
      <c r="W39" s="17"/>
      <c r="X39" s="18"/>
      <c r="Y39" s="18"/>
      <c r="Z39" s="16"/>
      <c r="AA39" s="16"/>
      <c r="AB39" s="16"/>
      <c r="AC39" s="16"/>
      <c r="AD39" s="16"/>
      <c r="AE39" s="16"/>
      <c r="AF39" s="18"/>
      <c r="AG39" s="16"/>
      <c r="AH39" s="16"/>
      <c r="AI39" s="36" t="e">
        <f>AVERAGE(febrero[[#This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6"/>
      <c r="S40" s="16"/>
      <c r="T40" s="17"/>
      <c r="U40" s="17"/>
      <c r="V40" s="17"/>
      <c r="W40" s="17"/>
      <c r="X40" s="18"/>
      <c r="Y40" s="18"/>
      <c r="Z40" s="16"/>
      <c r="AA40" s="16"/>
      <c r="AB40" s="16"/>
      <c r="AC40" s="16"/>
      <c r="AD40" s="16"/>
      <c r="AE40" s="16"/>
      <c r="AF40" s="18"/>
      <c r="AG40" s="16"/>
      <c r="AH40" s="16"/>
      <c r="AI40" s="36" t="e">
        <f>AVERAGE(febrero[[#This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  <c r="S41" s="16"/>
      <c r="T41" s="17"/>
      <c r="U41" s="17"/>
      <c r="V41" s="17"/>
      <c r="W41" s="17"/>
      <c r="X41" s="18"/>
      <c r="Y41" s="18"/>
      <c r="Z41" s="16"/>
      <c r="AA41" s="16"/>
      <c r="AB41" s="16"/>
      <c r="AC41" s="16"/>
      <c r="AD41" s="16"/>
      <c r="AE41" s="16"/>
      <c r="AF41" s="18"/>
      <c r="AG41" s="16"/>
      <c r="AH41" s="16"/>
      <c r="AI41" s="36" t="e">
        <f>AVERAGE(febrero[[#This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6"/>
      <c r="S42" s="16"/>
      <c r="T42" s="17"/>
      <c r="U42" s="17"/>
      <c r="V42" s="17"/>
      <c r="W42" s="17"/>
      <c r="X42" s="18"/>
      <c r="Y42" s="18"/>
      <c r="Z42" s="16"/>
      <c r="AA42" s="16"/>
      <c r="AB42" s="16"/>
      <c r="AC42" s="16"/>
      <c r="AD42" s="16"/>
      <c r="AE42" s="16"/>
      <c r="AF42" s="18"/>
      <c r="AG42" s="16"/>
      <c r="AH42" s="16"/>
      <c r="AI42" s="36" t="e">
        <f>AVERAGE(febrero[[#This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6"/>
      <c r="S43" s="16"/>
      <c r="T43" s="17"/>
      <c r="U43" s="17"/>
      <c r="V43" s="17"/>
      <c r="W43" s="17"/>
      <c r="X43" s="18"/>
      <c r="Y43" s="18"/>
      <c r="Z43" s="16"/>
      <c r="AA43" s="16"/>
      <c r="AB43" s="16"/>
      <c r="AC43" s="16"/>
      <c r="AD43" s="16"/>
      <c r="AE43" s="16"/>
      <c r="AF43" s="18"/>
      <c r="AG43" s="16"/>
      <c r="AH43" s="16"/>
      <c r="AI43" s="36" t="e">
        <f>AVERAGE(febrero[[#This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6"/>
      <c r="S44" s="16"/>
      <c r="T44" s="17"/>
      <c r="U44" s="17"/>
      <c r="V44" s="17"/>
      <c r="W44" s="17"/>
      <c r="X44" s="18"/>
      <c r="Y44" s="18"/>
      <c r="Z44" s="16"/>
      <c r="AA44" s="16"/>
      <c r="AB44" s="16"/>
      <c r="AC44" s="16"/>
      <c r="AD44" s="16"/>
      <c r="AE44" s="16"/>
      <c r="AF44" s="18"/>
      <c r="AG44" s="16"/>
      <c r="AH44" s="16"/>
      <c r="AI44" s="37" t="e">
        <f>AVERAGE(febrero[[#This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6"/>
      <c r="S45" s="16"/>
      <c r="T45" s="17"/>
      <c r="U45" s="17"/>
      <c r="V45" s="17"/>
      <c r="W45" s="17"/>
      <c r="X45" s="18"/>
      <c r="Y45" s="18"/>
      <c r="Z45" s="16"/>
      <c r="AA45" s="16"/>
      <c r="AB45" s="16"/>
      <c r="AC45" s="16"/>
      <c r="AD45" s="16"/>
      <c r="AE45" s="16"/>
      <c r="AF45" s="18"/>
      <c r="AG45" s="16"/>
      <c r="AH45" s="16"/>
      <c r="AI45" s="36" t="e">
        <f>AVERAGE(febrero[[#This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6"/>
      <c r="S46" s="16"/>
      <c r="T46" s="17"/>
      <c r="U46" s="17"/>
      <c r="V46" s="17"/>
      <c r="W46" s="17"/>
      <c r="X46" s="18"/>
      <c r="Y46" s="18"/>
      <c r="Z46" s="16"/>
      <c r="AA46" s="16"/>
      <c r="AB46" s="16"/>
      <c r="AC46" s="16"/>
      <c r="AD46" s="16"/>
      <c r="AE46" s="16"/>
      <c r="AF46" s="18"/>
      <c r="AG46" s="16"/>
      <c r="AH46" s="16"/>
      <c r="AI46" s="37" t="e">
        <f>AVERAGE(febrero[[#This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6"/>
      <c r="S47" s="16"/>
      <c r="T47" s="17"/>
      <c r="U47" s="17"/>
      <c r="V47" s="17"/>
      <c r="W47" s="17"/>
      <c r="X47" s="18"/>
      <c r="Y47" s="18"/>
      <c r="Z47" s="16"/>
      <c r="AA47" s="16"/>
      <c r="AB47" s="16"/>
      <c r="AC47" s="16"/>
      <c r="AD47" s="16"/>
      <c r="AE47" s="16"/>
      <c r="AF47" s="18"/>
      <c r="AG47" s="16"/>
      <c r="AH47" s="16"/>
      <c r="AI47" s="36" t="e">
        <f>AVERAGE(febrero[[#This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6"/>
      <c r="S48" s="16"/>
      <c r="T48" s="17"/>
      <c r="U48" s="17"/>
      <c r="V48" s="17"/>
      <c r="W48" s="17"/>
      <c r="X48" s="18"/>
      <c r="Y48" s="18"/>
      <c r="Z48" s="16"/>
      <c r="AA48" s="16"/>
      <c r="AB48" s="16"/>
      <c r="AC48" s="16"/>
      <c r="AD48" s="16"/>
      <c r="AE48" s="16"/>
      <c r="AF48" s="18"/>
      <c r="AG48" s="16"/>
      <c r="AH48" s="16"/>
      <c r="AI48" s="36" t="e">
        <f>AVERAGE(febrero[[#This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6"/>
      <c r="S49" s="16"/>
      <c r="T49" s="17"/>
      <c r="U49" s="17"/>
      <c r="V49" s="17"/>
      <c r="W49" s="17"/>
      <c r="X49" s="18"/>
      <c r="Y49" s="18"/>
      <c r="Z49" s="16"/>
      <c r="AA49" s="16"/>
      <c r="AB49" s="16"/>
      <c r="AC49" s="16"/>
      <c r="AD49" s="16"/>
      <c r="AE49" s="16"/>
      <c r="AF49" s="18"/>
      <c r="AG49" s="16"/>
      <c r="AH49" s="16"/>
      <c r="AI49" s="36" t="e">
        <f>AVERAGE(febrero[[#This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6"/>
      <c r="S50" s="16"/>
      <c r="T50" s="17"/>
      <c r="U50" s="17"/>
      <c r="V50" s="17"/>
      <c r="W50" s="17"/>
      <c r="X50" s="18"/>
      <c r="Y50" s="18"/>
      <c r="Z50" s="16"/>
      <c r="AA50" s="16"/>
      <c r="AB50" s="16"/>
      <c r="AC50" s="16"/>
      <c r="AD50" s="16"/>
      <c r="AE50" s="16"/>
      <c r="AF50" s="18"/>
      <c r="AG50" s="16"/>
      <c r="AH50" s="16"/>
      <c r="AI50" s="36" t="e">
        <f>AVERAGE(febrero[[#This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6"/>
      <c r="S51" s="16"/>
      <c r="T51" s="17"/>
      <c r="U51" s="17"/>
      <c r="V51" s="17"/>
      <c r="W51" s="17"/>
      <c r="X51" s="18"/>
      <c r="Y51" s="18"/>
      <c r="Z51" s="16"/>
      <c r="AA51" s="16"/>
      <c r="AB51" s="16"/>
      <c r="AC51" s="16"/>
      <c r="AD51" s="16"/>
      <c r="AE51" s="16"/>
      <c r="AF51" s="18"/>
      <c r="AG51" s="16"/>
      <c r="AH51" s="16"/>
      <c r="AI51" s="36" t="e">
        <f>AVERAGE(febrero[[#This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15"/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6"/>
      <c r="S52" s="16"/>
      <c r="T52" s="17"/>
      <c r="U52" s="17"/>
      <c r="V52" s="17"/>
      <c r="W52" s="17"/>
      <c r="X52" s="18"/>
      <c r="Y52" s="18"/>
      <c r="Z52" s="16"/>
      <c r="AA52" s="16"/>
      <c r="AB52" s="16"/>
      <c r="AC52" s="16"/>
      <c r="AD52" s="16"/>
      <c r="AE52" s="16"/>
      <c r="AF52" s="18"/>
      <c r="AG52" s="16"/>
      <c r="AH52" s="16"/>
      <c r="AI52" s="36" t="e">
        <f>AVERAGE(febrero[[#This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15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6"/>
      <c r="S53" s="16"/>
      <c r="T53" s="17"/>
      <c r="U53" s="17"/>
      <c r="V53" s="17"/>
      <c r="W53" s="17"/>
      <c r="X53" s="18"/>
      <c r="Y53" s="18"/>
      <c r="Z53" s="16"/>
      <c r="AA53" s="16"/>
      <c r="AB53" s="16"/>
      <c r="AC53" s="16"/>
      <c r="AD53" s="16"/>
      <c r="AE53" s="16"/>
      <c r="AF53" s="18"/>
      <c r="AG53" s="16"/>
      <c r="AH53" s="16"/>
      <c r="AI53" s="36" t="e">
        <f>AVERAGE(febrero[[#This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15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6"/>
      <c r="S54" s="16"/>
      <c r="T54" s="17"/>
      <c r="U54" s="17"/>
      <c r="V54" s="17"/>
      <c r="W54" s="17"/>
      <c r="X54" s="18"/>
      <c r="Y54" s="18"/>
      <c r="Z54" s="16"/>
      <c r="AA54" s="16"/>
      <c r="AB54" s="16"/>
      <c r="AC54" s="16"/>
      <c r="AD54" s="16"/>
      <c r="AE54" s="16"/>
      <c r="AF54" s="18"/>
      <c r="AG54" s="16"/>
      <c r="AH54" s="16"/>
      <c r="AI54" s="36" t="e">
        <f>AVERAGE(febrero[[#This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15"/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6"/>
      <c r="S55" s="16"/>
      <c r="T55" s="17"/>
      <c r="U55" s="17"/>
      <c r="V55" s="17"/>
      <c r="W55" s="17"/>
      <c r="X55" s="18"/>
      <c r="Y55" s="18"/>
      <c r="Z55" s="16"/>
      <c r="AA55" s="16"/>
      <c r="AB55" s="16"/>
      <c r="AC55" s="16"/>
      <c r="AD55" s="16"/>
      <c r="AE55" s="16"/>
      <c r="AF55" s="18"/>
      <c r="AG55" s="16"/>
      <c r="AH55" s="16"/>
      <c r="AI55" s="36" t="e">
        <f>AVERAGE(febrero[[#This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15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6"/>
      <c r="S56" s="16"/>
      <c r="T56" s="17"/>
      <c r="U56" s="17"/>
      <c r="V56" s="17"/>
      <c r="W56" s="17"/>
      <c r="X56" s="18"/>
      <c r="Y56" s="18"/>
      <c r="Z56" s="16"/>
      <c r="AA56" s="16"/>
      <c r="AB56" s="16"/>
      <c r="AC56" s="16"/>
      <c r="AD56" s="16"/>
      <c r="AE56" s="16"/>
      <c r="AF56" s="18"/>
      <c r="AG56" s="16"/>
      <c r="AH56" s="16"/>
      <c r="AI56" s="36" t="e">
        <f>AVERAGE(febrero[[#This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15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6"/>
      <c r="S57" s="16"/>
      <c r="T57" s="17"/>
      <c r="U57" s="17"/>
      <c r="V57" s="17"/>
      <c r="W57" s="17"/>
      <c r="X57" s="18"/>
      <c r="Y57" s="18"/>
      <c r="Z57" s="16"/>
      <c r="AA57" s="16"/>
      <c r="AB57" s="16"/>
      <c r="AC57" s="16"/>
      <c r="AD57" s="16"/>
      <c r="AE57" s="16"/>
      <c r="AF57" s="18"/>
      <c r="AG57" s="16"/>
      <c r="AH57" s="16"/>
      <c r="AI57" s="36" t="e">
        <f>AVERAGE(febrero[[#This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15"/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6"/>
      <c r="S58" s="16"/>
      <c r="T58" s="17"/>
      <c r="U58" s="17"/>
      <c r="V58" s="17"/>
      <c r="W58" s="17"/>
      <c r="X58" s="18"/>
      <c r="Y58" s="18"/>
      <c r="Z58" s="16"/>
      <c r="AA58" s="16"/>
      <c r="AB58" s="16"/>
      <c r="AC58" s="16"/>
      <c r="AD58" s="16"/>
      <c r="AE58" s="16"/>
      <c r="AF58" s="18"/>
      <c r="AG58" s="16"/>
      <c r="AH58" s="16"/>
      <c r="AI58" s="36" t="e">
        <f>AVERAGE(febrero[[#This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15"/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6"/>
      <c r="S59" s="16"/>
      <c r="T59" s="17"/>
      <c r="U59" s="17"/>
      <c r="V59" s="17"/>
      <c r="W59" s="17"/>
      <c r="X59" s="18"/>
      <c r="Y59" s="18"/>
      <c r="Z59" s="16"/>
      <c r="AA59" s="16"/>
      <c r="AB59" s="16"/>
      <c r="AC59" s="16"/>
      <c r="AD59" s="16"/>
      <c r="AE59" s="16"/>
      <c r="AF59" s="18"/>
      <c r="AG59" s="16"/>
      <c r="AH59" s="16"/>
      <c r="AI59" s="36" t="e">
        <f>AVERAGE(febrero[[#This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15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6"/>
      <c r="S60" s="16"/>
      <c r="T60" s="17"/>
      <c r="U60" s="17"/>
      <c r="V60" s="17"/>
      <c r="W60" s="17"/>
      <c r="X60" s="18"/>
      <c r="Y60" s="18"/>
      <c r="Z60" s="16"/>
      <c r="AA60" s="16"/>
      <c r="AB60" s="16"/>
      <c r="AC60" s="16"/>
      <c r="AD60" s="16"/>
      <c r="AE60" s="16"/>
      <c r="AF60" s="18"/>
      <c r="AG60" s="16"/>
      <c r="AH60" s="16"/>
      <c r="AI60" s="36" t="e">
        <f>AVERAGE(febrero[[#This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15"/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6"/>
      <c r="S61" s="16"/>
      <c r="T61" s="17"/>
      <c r="U61" s="17"/>
      <c r="V61" s="17"/>
      <c r="W61" s="17"/>
      <c r="X61" s="18"/>
      <c r="Y61" s="18"/>
      <c r="Z61" s="16"/>
      <c r="AA61" s="16"/>
      <c r="AB61" s="16"/>
      <c r="AC61" s="16"/>
      <c r="AD61" s="16"/>
      <c r="AE61" s="16"/>
      <c r="AF61" s="18"/>
      <c r="AG61" s="16"/>
      <c r="AH61" s="16"/>
      <c r="AI61" s="36" t="e">
        <f>AVERAGE(febrero[[#This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15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6"/>
      <c r="S62" s="16"/>
      <c r="T62" s="17"/>
      <c r="U62" s="17"/>
      <c r="V62" s="17"/>
      <c r="W62" s="17"/>
      <c r="X62" s="18"/>
      <c r="Y62" s="18"/>
      <c r="Z62" s="16"/>
      <c r="AA62" s="16"/>
      <c r="AB62" s="16"/>
      <c r="AC62" s="16"/>
      <c r="AD62" s="16"/>
      <c r="AE62" s="16"/>
      <c r="AF62" s="18"/>
      <c r="AG62" s="16"/>
      <c r="AH62" s="16"/>
      <c r="AI62" s="36" t="e">
        <f>AVERAGE(febrero[[#This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19"/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6"/>
      <c r="S63" s="16"/>
      <c r="T63" s="17"/>
      <c r="U63" s="17"/>
      <c r="V63" s="17"/>
      <c r="W63" s="17"/>
      <c r="X63" s="18"/>
      <c r="Y63" s="18"/>
      <c r="Z63" s="16"/>
      <c r="AA63" s="16"/>
      <c r="AB63" s="16"/>
      <c r="AC63" s="16"/>
      <c r="AD63" s="16"/>
      <c r="AE63" s="16"/>
      <c r="AF63" s="18"/>
      <c r="AG63" s="16"/>
      <c r="AH63" s="16"/>
      <c r="AI63" s="36" t="e">
        <f>AVERAGE(febrero[[#This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19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6"/>
      <c r="S64" s="16"/>
      <c r="T64" s="17"/>
      <c r="U64" s="17"/>
      <c r="V64" s="17"/>
      <c r="W64" s="17"/>
      <c r="X64" s="18"/>
      <c r="Y64" s="18"/>
      <c r="Z64" s="16"/>
      <c r="AA64" s="16"/>
      <c r="AB64" s="16"/>
      <c r="AC64" s="16"/>
      <c r="AD64" s="16"/>
      <c r="AE64" s="16"/>
      <c r="AF64" s="18"/>
      <c r="AG64" s="16"/>
      <c r="AH64" s="16"/>
      <c r="AI64" s="36" t="e">
        <f>AVERAGE(febrero[[#This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15"/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6"/>
      <c r="S65" s="16"/>
      <c r="T65" s="17"/>
      <c r="U65" s="17"/>
      <c r="V65" s="17"/>
      <c r="W65" s="17"/>
      <c r="X65" s="18"/>
      <c r="Y65" s="18"/>
      <c r="Z65" s="16"/>
      <c r="AA65" s="16"/>
      <c r="AB65" s="16"/>
      <c r="AC65" s="16"/>
      <c r="AD65" s="16"/>
      <c r="AE65" s="16"/>
      <c r="AF65" s="18"/>
      <c r="AG65" s="16"/>
      <c r="AH65" s="16"/>
      <c r="AI65" s="36" t="e">
        <f>AVERAGE(febrero[[#This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15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6"/>
      <c r="S66" s="16"/>
      <c r="T66" s="17"/>
      <c r="U66" s="17"/>
      <c r="V66" s="17"/>
      <c r="W66" s="17"/>
      <c r="X66" s="18"/>
      <c r="Y66" s="18"/>
      <c r="Z66" s="16"/>
      <c r="AA66" s="16"/>
      <c r="AB66" s="16"/>
      <c r="AC66" s="16"/>
      <c r="AD66" s="16"/>
      <c r="AE66" s="16"/>
      <c r="AF66" s="18"/>
      <c r="AG66" s="16"/>
      <c r="AH66" s="16"/>
      <c r="AI66" s="36" t="e">
        <f>AVERAGE(febrero[[#This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15"/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6"/>
      <c r="S67" s="16"/>
      <c r="T67" s="17"/>
      <c r="U67" s="17"/>
      <c r="V67" s="17"/>
      <c r="W67" s="17"/>
      <c r="X67" s="18"/>
      <c r="Y67" s="18"/>
      <c r="Z67" s="16"/>
      <c r="AA67" s="16"/>
      <c r="AB67" s="16"/>
      <c r="AC67" s="16"/>
      <c r="AD67" s="16"/>
      <c r="AE67" s="16"/>
      <c r="AF67" s="18"/>
      <c r="AG67" s="16"/>
      <c r="AH67" s="16"/>
      <c r="AI67" s="36" t="e">
        <f>AVERAGE(febrero[[#This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19"/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6"/>
      <c r="S68" s="16"/>
      <c r="T68" s="17"/>
      <c r="U68" s="17"/>
      <c r="V68" s="17"/>
      <c r="W68" s="17"/>
      <c r="X68" s="18"/>
      <c r="Y68" s="18"/>
      <c r="Z68" s="16"/>
      <c r="AA68" s="16"/>
      <c r="AB68" s="16"/>
      <c r="AC68" s="16"/>
      <c r="AD68" s="16"/>
      <c r="AE68" s="16"/>
      <c r="AF68" s="18"/>
      <c r="AG68" s="16"/>
      <c r="AH68" s="16"/>
      <c r="AI68" s="36" t="e">
        <f>AVERAGE(febrero[[#This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6"/>
      <c r="S69" s="16"/>
      <c r="T69" s="17"/>
      <c r="U69" s="17"/>
      <c r="V69" s="17"/>
      <c r="W69" s="17"/>
      <c r="X69" s="18"/>
      <c r="Y69" s="18"/>
      <c r="Z69" s="16"/>
      <c r="AA69" s="16"/>
      <c r="AB69" s="16"/>
      <c r="AC69" s="16"/>
      <c r="AD69" s="16"/>
      <c r="AE69" s="16"/>
      <c r="AF69" s="18"/>
      <c r="AG69" s="16"/>
      <c r="AH69" s="16"/>
      <c r="AI69" s="36" t="e">
        <f>AVERAGE(febrero[[#This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19"/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6"/>
      <c r="S70" s="16"/>
      <c r="T70" s="17"/>
      <c r="U70" s="17"/>
      <c r="V70" s="17"/>
      <c r="W70" s="17"/>
      <c r="X70" s="18"/>
      <c r="Y70" s="18"/>
      <c r="Z70" s="16"/>
      <c r="AA70" s="16"/>
      <c r="AB70" s="16"/>
      <c r="AC70" s="16"/>
      <c r="AD70" s="16"/>
      <c r="AE70" s="16"/>
      <c r="AF70" s="18"/>
      <c r="AG70" s="16"/>
      <c r="AH70" s="16"/>
      <c r="AI70" s="36" t="e">
        <f>AVERAGE(febrero[[#This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19"/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6"/>
      <c r="S71" s="16"/>
      <c r="T71" s="17"/>
      <c r="U71" s="17"/>
      <c r="V71" s="17"/>
      <c r="W71" s="17"/>
      <c r="X71" s="18"/>
      <c r="Y71" s="18"/>
      <c r="Z71" s="16"/>
      <c r="AA71" s="16"/>
      <c r="AB71" s="16"/>
      <c r="AC71" s="16"/>
      <c r="AD71" s="16"/>
      <c r="AE71" s="16"/>
      <c r="AF71" s="18"/>
      <c r="AG71" s="16"/>
      <c r="AH71" s="16"/>
      <c r="AI71" s="36" t="e">
        <f>AVERAGE(febrero[[#This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15"/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6"/>
      <c r="S72" s="16"/>
      <c r="T72" s="17"/>
      <c r="U72" s="17"/>
      <c r="V72" s="17"/>
      <c r="W72" s="17"/>
      <c r="X72" s="18"/>
      <c r="Y72" s="18"/>
      <c r="Z72" s="16"/>
      <c r="AA72" s="16"/>
      <c r="AB72" s="16"/>
      <c r="AC72" s="16"/>
      <c r="AD72" s="16"/>
      <c r="AE72" s="16"/>
      <c r="AF72" s="18"/>
      <c r="AG72" s="16"/>
      <c r="AH72" s="16"/>
      <c r="AI72" s="36" t="e">
        <f>AVERAGE(febrero[[#This Row],[1]:[31]])</f>
        <v>#DIV/0!</v>
      </c>
      <c r="AJ72" s="30"/>
      <c r="AK72" s="30"/>
    </row>
    <row r="73" spans="1:37" x14ac:dyDescent="0.25">
      <c r="A73" s="44"/>
      <c r="B73" s="30"/>
      <c r="C73" s="38"/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6"/>
      <c r="S73" s="16"/>
      <c r="T73" s="17"/>
      <c r="U73" s="17"/>
      <c r="V73" s="17"/>
      <c r="W73" s="17"/>
      <c r="X73" s="18"/>
      <c r="Y73" s="18"/>
      <c r="Z73" s="16"/>
      <c r="AA73" s="16"/>
      <c r="AB73" s="16"/>
      <c r="AC73" s="16"/>
      <c r="AD73" s="16"/>
      <c r="AE73" s="16"/>
      <c r="AF73" s="18"/>
      <c r="AG73" s="16"/>
      <c r="AH73" s="16"/>
      <c r="AI73" s="40" t="e">
        <f>AVERAGE(febrero[[#This Row],[1]:[31]])</f>
        <v>#DIV/0!</v>
      </c>
      <c r="AJ73" s="30"/>
      <c r="AK73" s="30"/>
    </row>
    <row r="74" spans="1:37" ht="15.75" customHeight="1" x14ac:dyDescent="0.25">
      <c r="A74" s="44"/>
      <c r="B74" s="30"/>
      <c r="C74" s="38"/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6"/>
      <c r="S74" s="16"/>
      <c r="T74" s="17"/>
      <c r="U74" s="17"/>
      <c r="V74" s="17"/>
      <c r="W74" s="17"/>
      <c r="X74" s="18"/>
      <c r="Y74" s="18"/>
      <c r="Z74" s="16"/>
      <c r="AA74" s="16"/>
      <c r="AB74" s="16"/>
      <c r="AC74" s="16"/>
      <c r="AD74" s="16"/>
      <c r="AE74" s="16"/>
      <c r="AF74" s="18"/>
      <c r="AG74" s="16"/>
      <c r="AH74" s="16"/>
      <c r="AI74" s="40" t="e">
        <f>AVERAGE(febrero[[#This Row],[1]:[31]])</f>
        <v>#DIV/0!</v>
      </c>
      <c r="AJ74" s="30"/>
      <c r="AK74" s="30"/>
    </row>
    <row r="75" spans="1:37" ht="15.75" customHeight="1" x14ac:dyDescent="0.25">
      <c r="A75" s="44"/>
      <c r="B75" s="30"/>
      <c r="C75" s="38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6"/>
      <c r="S75" s="16"/>
      <c r="T75" s="17"/>
      <c r="U75" s="17"/>
      <c r="V75" s="17"/>
      <c r="W75" s="17"/>
      <c r="X75" s="18"/>
      <c r="Y75" s="18"/>
      <c r="Z75" s="16"/>
      <c r="AA75" s="16"/>
      <c r="AB75" s="16"/>
      <c r="AC75" s="16"/>
      <c r="AD75" s="16"/>
      <c r="AE75" s="16"/>
      <c r="AF75" s="18"/>
      <c r="AG75" s="16"/>
      <c r="AH75" s="16"/>
      <c r="AI75" s="40" t="e">
        <f>AVERAGE(febrero[[#This Row],[1]:[31]])</f>
        <v>#DIV/0!</v>
      </c>
      <c r="AJ75" s="30"/>
      <c r="AK75" s="30"/>
    </row>
    <row r="76" spans="1:37" ht="15.75" customHeight="1" x14ac:dyDescent="0.25">
      <c r="A76" s="44"/>
      <c r="B76" s="30"/>
      <c r="C76" s="38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6"/>
      <c r="S76" s="16"/>
      <c r="T76" s="17"/>
      <c r="U76" s="17"/>
      <c r="V76" s="17"/>
      <c r="W76" s="17"/>
      <c r="X76" s="18"/>
      <c r="Y76" s="18"/>
      <c r="Z76" s="16"/>
      <c r="AA76" s="16"/>
      <c r="AB76" s="16"/>
      <c r="AC76" s="16"/>
      <c r="AD76" s="16"/>
      <c r="AE76" s="16"/>
      <c r="AF76" s="18"/>
      <c r="AG76" s="16"/>
      <c r="AH76" s="16"/>
      <c r="AI76" s="40" t="e">
        <f>AVERAGE(febrero[[#This Row],[1]:[31]])</f>
        <v>#DIV/0!</v>
      </c>
      <c r="AJ76" s="30"/>
      <c r="AK76" s="30"/>
    </row>
    <row r="77" spans="1:37" ht="15.75" customHeight="1" x14ac:dyDescent="0.25">
      <c r="A77" s="44"/>
      <c r="B77" s="30"/>
      <c r="C77" s="38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6"/>
      <c r="S77" s="16"/>
      <c r="T77" s="17"/>
      <c r="U77" s="17"/>
      <c r="V77" s="17"/>
      <c r="W77" s="17"/>
      <c r="X77" s="18"/>
      <c r="Y77" s="18"/>
      <c r="Z77" s="16"/>
      <c r="AA77" s="16"/>
      <c r="AB77" s="16"/>
      <c r="AC77" s="16"/>
      <c r="AD77" s="16"/>
      <c r="AE77" s="16"/>
      <c r="AF77" s="18"/>
      <c r="AG77" s="16"/>
      <c r="AH77" s="16"/>
      <c r="AI77" s="40" t="e">
        <f>AVERAGE(febrero[[#This Row],[1]:[31]])</f>
        <v>#DIV/0!</v>
      </c>
      <c r="AJ77" s="30"/>
      <c r="AK77" s="30"/>
    </row>
    <row r="78" spans="1:37" ht="15.75" customHeight="1" x14ac:dyDescent="0.25">
      <c r="A78" s="44"/>
      <c r="B78" s="30"/>
      <c r="C78" s="38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6"/>
      <c r="S78" s="16"/>
      <c r="T78" s="17"/>
      <c r="U78" s="17"/>
      <c r="V78" s="17"/>
      <c r="W78" s="17"/>
      <c r="X78" s="18"/>
      <c r="Y78" s="18"/>
      <c r="Z78" s="16"/>
      <c r="AA78" s="16"/>
      <c r="AB78" s="16"/>
      <c r="AC78" s="16"/>
      <c r="AD78" s="16"/>
      <c r="AE78" s="16"/>
      <c r="AF78" s="18"/>
      <c r="AG78" s="16"/>
      <c r="AH78" s="16"/>
      <c r="AI78" s="40" t="e">
        <f>AVERAGE(febrero[[#This Row],[1]:[31]])</f>
        <v>#DIV/0!</v>
      </c>
      <c r="AJ78" s="30"/>
      <c r="AK78" s="30"/>
    </row>
    <row r="79" spans="1:37" ht="15.75" customHeight="1" x14ac:dyDescent="0.25">
      <c r="A79" s="44"/>
      <c r="B79" s="30"/>
      <c r="C79" s="38"/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6"/>
      <c r="S79" s="16"/>
      <c r="T79" s="17"/>
      <c r="U79" s="17"/>
      <c r="V79" s="17"/>
      <c r="W79" s="17"/>
      <c r="X79" s="18"/>
      <c r="Y79" s="18"/>
      <c r="Z79" s="16"/>
      <c r="AA79" s="16"/>
      <c r="AB79" s="16"/>
      <c r="AC79" s="16"/>
      <c r="AD79" s="16"/>
      <c r="AE79" s="16"/>
      <c r="AF79" s="18"/>
      <c r="AG79" s="16"/>
      <c r="AH79" s="16"/>
      <c r="AI79" s="40" t="e">
        <f>AVERAGE(febrero[[#This Row],[1]:[31]])</f>
        <v>#DIV/0!</v>
      </c>
      <c r="AJ79" s="30"/>
      <c r="AK79" s="30"/>
    </row>
    <row r="80" spans="1:37" ht="15.75" customHeight="1" x14ac:dyDescent="0.25">
      <c r="A80" s="44"/>
      <c r="B80" s="30"/>
      <c r="C80" s="38"/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6"/>
      <c r="S80" s="16"/>
      <c r="T80" s="17"/>
      <c r="U80" s="17"/>
      <c r="V80" s="17"/>
      <c r="W80" s="17"/>
      <c r="X80" s="18"/>
      <c r="Y80" s="18"/>
      <c r="Z80" s="16"/>
      <c r="AA80" s="16"/>
      <c r="AB80" s="16"/>
      <c r="AC80" s="16"/>
      <c r="AD80" s="16"/>
      <c r="AE80" s="16"/>
      <c r="AF80" s="18"/>
      <c r="AG80" s="16"/>
      <c r="AH80" s="16"/>
      <c r="AI80" s="40" t="e">
        <f>AVERAGE(febrero[[#This Row],[1]:[31]])</f>
        <v>#DIV/0!</v>
      </c>
      <c r="AJ80" s="30"/>
      <c r="AK80" s="30"/>
    </row>
    <row r="81" spans="1:37" ht="15.75" customHeight="1" x14ac:dyDescent="0.25">
      <c r="A81" s="44"/>
      <c r="B81" s="30"/>
      <c r="C81" s="38"/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6"/>
      <c r="S81" s="16"/>
      <c r="T81" s="17"/>
      <c r="U81" s="17"/>
      <c r="V81" s="17"/>
      <c r="W81" s="17"/>
      <c r="X81" s="18"/>
      <c r="Y81" s="18"/>
      <c r="Z81" s="16"/>
      <c r="AA81" s="16"/>
      <c r="AB81" s="16"/>
      <c r="AC81" s="16"/>
      <c r="AD81" s="16"/>
      <c r="AE81" s="16"/>
      <c r="AF81" s="18"/>
      <c r="AG81" s="16"/>
      <c r="AH81" s="16"/>
      <c r="AI81" s="40" t="e">
        <f>AVERAGE(febrero[[#This Row],[1]:[31]])</f>
        <v>#DIV/0!</v>
      </c>
      <c r="AJ81" s="30"/>
      <c r="AK81" s="30"/>
    </row>
    <row r="82" spans="1:37" ht="15.75" customHeight="1" x14ac:dyDescent="0.25">
      <c r="A82" s="44"/>
      <c r="B82" s="30"/>
      <c r="C82" s="38"/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6"/>
      <c r="S82" s="16"/>
      <c r="T82" s="17"/>
      <c r="U82" s="17"/>
      <c r="V82" s="17"/>
      <c r="W82" s="17"/>
      <c r="X82" s="18"/>
      <c r="Y82" s="18"/>
      <c r="Z82" s="16"/>
      <c r="AA82" s="16"/>
      <c r="AB82" s="16"/>
      <c r="AC82" s="16"/>
      <c r="AD82" s="16"/>
      <c r="AE82" s="16"/>
      <c r="AF82" s="18"/>
      <c r="AG82" s="16"/>
      <c r="AH82" s="16"/>
      <c r="AI82" s="40" t="e">
        <f>AVERAGE(febrero[[#This Row],[1]:[31]])</f>
        <v>#DIV/0!</v>
      </c>
      <c r="AJ82" s="30"/>
      <c r="AK82" s="30"/>
    </row>
    <row r="83" spans="1:37" ht="15.75" customHeight="1" x14ac:dyDescent="0.25">
      <c r="A83" s="44"/>
      <c r="B83" s="30"/>
      <c r="C83" s="38"/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6"/>
      <c r="S83" s="16"/>
      <c r="T83" s="17"/>
      <c r="U83" s="17"/>
      <c r="V83" s="17"/>
      <c r="W83" s="17"/>
      <c r="X83" s="18"/>
      <c r="Y83" s="18"/>
      <c r="Z83" s="16"/>
      <c r="AA83" s="16"/>
      <c r="AB83" s="16"/>
      <c r="AC83" s="16"/>
      <c r="AD83" s="16"/>
      <c r="AE83" s="16"/>
      <c r="AF83" s="18"/>
      <c r="AG83" s="16"/>
      <c r="AH83" s="16"/>
      <c r="AI83" s="40" t="e">
        <f>AVERAGE(febrero[[#This Row],[1]:[31]])</f>
        <v>#DIV/0!</v>
      </c>
      <c r="AJ83" s="30"/>
      <c r="AK83" s="30"/>
    </row>
    <row r="84" spans="1:37" ht="15.75" customHeight="1" x14ac:dyDescent="0.25">
      <c r="A84" s="44"/>
      <c r="B84" s="30"/>
      <c r="C84" s="38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6"/>
      <c r="S84" s="16"/>
      <c r="T84" s="17"/>
      <c r="U84" s="17"/>
      <c r="V84" s="17"/>
      <c r="W84" s="17"/>
      <c r="X84" s="18"/>
      <c r="Y84" s="18"/>
      <c r="Z84" s="16"/>
      <c r="AA84" s="16"/>
      <c r="AB84" s="16"/>
      <c r="AC84" s="16"/>
      <c r="AD84" s="16"/>
      <c r="AE84" s="16"/>
      <c r="AF84" s="18"/>
      <c r="AG84" s="16"/>
      <c r="AH84" s="16"/>
      <c r="AI84" s="40" t="e">
        <f>AVERAGE(febrero[[#This Row],[1]:[31]])</f>
        <v>#DIV/0!</v>
      </c>
      <c r="AJ84" s="30"/>
      <c r="AK84" s="30"/>
    </row>
    <row r="85" spans="1:37" ht="15.75" customHeight="1" x14ac:dyDescent="0.25">
      <c r="A85" s="44"/>
      <c r="B85" s="30"/>
      <c r="C85" s="38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6"/>
      <c r="S85" s="16"/>
      <c r="T85" s="17"/>
      <c r="U85" s="17"/>
      <c r="V85" s="17"/>
      <c r="W85" s="17"/>
      <c r="X85" s="18"/>
      <c r="Y85" s="18"/>
      <c r="Z85" s="16"/>
      <c r="AA85" s="16"/>
      <c r="AB85" s="16"/>
      <c r="AC85" s="16"/>
      <c r="AD85" s="16"/>
      <c r="AE85" s="16"/>
      <c r="AF85" s="18"/>
      <c r="AG85" s="16"/>
      <c r="AH85" s="16"/>
      <c r="AI85" s="40" t="e">
        <f>AVERAGE(febrero[[#This Row],[1]:[31]])</f>
        <v>#DIV/0!</v>
      </c>
      <c r="AJ85" s="30"/>
      <c r="AK85" s="30"/>
    </row>
    <row r="86" spans="1:37" ht="15.75" customHeight="1" x14ac:dyDescent="0.25">
      <c r="A86" s="44"/>
      <c r="B86" s="30"/>
      <c r="C86" s="38"/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6"/>
      <c r="S86" s="16"/>
      <c r="T86" s="17"/>
      <c r="U86" s="17"/>
      <c r="V86" s="17"/>
      <c r="W86" s="17"/>
      <c r="X86" s="18"/>
      <c r="Y86" s="18"/>
      <c r="Z86" s="16"/>
      <c r="AA86" s="16"/>
      <c r="AB86" s="16"/>
      <c r="AC86" s="16"/>
      <c r="AD86" s="16"/>
      <c r="AE86" s="16"/>
      <c r="AF86" s="18"/>
      <c r="AG86" s="16"/>
      <c r="AH86" s="16"/>
      <c r="AI86" s="40" t="e">
        <f>AVERAGE(febrero[[#This Row],[1]:[31]])</f>
        <v>#DIV/0!</v>
      </c>
      <c r="AJ86" s="30"/>
      <c r="AK86" s="30"/>
    </row>
    <row r="87" spans="1:37" ht="15.75" customHeight="1" x14ac:dyDescent="0.25">
      <c r="A87" s="44"/>
      <c r="B87" s="30"/>
      <c r="C87" s="38"/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6"/>
      <c r="S87" s="16"/>
      <c r="T87" s="17"/>
      <c r="U87" s="17"/>
      <c r="V87" s="17"/>
      <c r="W87" s="17"/>
      <c r="X87" s="18"/>
      <c r="Y87" s="18"/>
      <c r="Z87" s="16"/>
      <c r="AA87" s="16"/>
      <c r="AB87" s="16"/>
      <c r="AC87" s="16"/>
      <c r="AD87" s="16"/>
      <c r="AE87" s="16"/>
      <c r="AF87" s="18"/>
      <c r="AG87" s="16"/>
      <c r="AH87" s="16"/>
      <c r="AI87" s="40" t="e">
        <f>AVERAGE(febrero[[#This Row],[1]:[31]])</f>
        <v>#DIV/0!</v>
      </c>
      <c r="AJ87" s="30"/>
      <c r="AK87" s="30"/>
    </row>
    <row r="88" spans="1:37" ht="15.75" customHeight="1" x14ac:dyDescent="0.25">
      <c r="A88" s="44"/>
      <c r="B88" s="30"/>
      <c r="C88" s="38"/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6"/>
      <c r="S88" s="16"/>
      <c r="T88" s="17"/>
      <c r="U88" s="17"/>
      <c r="V88" s="17"/>
      <c r="W88" s="17"/>
      <c r="X88" s="18"/>
      <c r="Y88" s="18"/>
      <c r="Z88" s="16"/>
      <c r="AA88" s="16"/>
      <c r="AB88" s="16"/>
      <c r="AC88" s="16"/>
      <c r="AD88" s="16"/>
      <c r="AE88" s="16"/>
      <c r="AF88" s="18"/>
      <c r="AG88" s="16"/>
      <c r="AH88" s="16"/>
      <c r="AI88" s="40" t="e">
        <f>AVERAGE(febrero[[#This Row],[1]:[31]])</f>
        <v>#DIV/0!</v>
      </c>
      <c r="AJ88" s="30"/>
      <c r="AK88" s="30"/>
    </row>
    <row r="89" spans="1:37" ht="15.75" customHeight="1" x14ac:dyDescent="0.25">
      <c r="A89" s="44"/>
      <c r="B89" s="30"/>
      <c r="C89" s="38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6"/>
      <c r="S89" s="16"/>
      <c r="T89" s="17"/>
      <c r="U89" s="17"/>
      <c r="V89" s="17"/>
      <c r="W89" s="17"/>
      <c r="X89" s="18"/>
      <c r="Y89" s="18"/>
      <c r="Z89" s="16"/>
      <c r="AA89" s="16"/>
      <c r="AB89" s="16"/>
      <c r="AC89" s="16"/>
      <c r="AD89" s="16"/>
      <c r="AE89" s="16"/>
      <c r="AF89" s="18"/>
      <c r="AG89" s="16"/>
      <c r="AH89" s="16"/>
      <c r="AI89" s="40" t="e">
        <f>AVERAGE(febrero[[#This Row],[1]:[31]])</f>
        <v>#DIV/0!</v>
      </c>
      <c r="AJ89" s="30"/>
      <c r="AK89" s="30"/>
    </row>
    <row r="90" spans="1:37" ht="15.75" customHeight="1" x14ac:dyDescent="0.25">
      <c r="A90" s="44"/>
      <c r="B90" s="30"/>
      <c r="C90" s="38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6"/>
      <c r="S90" s="16"/>
      <c r="T90" s="17"/>
      <c r="U90" s="17"/>
      <c r="V90" s="17"/>
      <c r="W90" s="17"/>
      <c r="X90" s="18"/>
      <c r="Y90" s="18"/>
      <c r="Z90" s="16"/>
      <c r="AA90" s="16"/>
      <c r="AB90" s="16"/>
      <c r="AC90" s="16"/>
      <c r="AD90" s="16"/>
      <c r="AE90" s="16"/>
      <c r="AF90" s="18"/>
      <c r="AG90" s="16"/>
      <c r="AH90" s="16"/>
      <c r="AI90" s="40" t="e">
        <f>AVERAGE(febrero[[#This Row],[1]:[31]])</f>
        <v>#DIV/0!</v>
      </c>
      <c r="AJ90" s="30"/>
      <c r="AK90" s="30"/>
    </row>
    <row r="91" spans="1:37" ht="15.75" customHeight="1" x14ac:dyDescent="0.25">
      <c r="A91" s="44"/>
      <c r="B91" s="30"/>
      <c r="C91" s="38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6"/>
      <c r="S91" s="16"/>
      <c r="T91" s="17"/>
      <c r="U91" s="17"/>
      <c r="V91" s="17"/>
      <c r="W91" s="17"/>
      <c r="X91" s="18"/>
      <c r="Y91" s="18"/>
      <c r="Z91" s="16"/>
      <c r="AA91" s="16"/>
      <c r="AB91" s="16"/>
      <c r="AC91" s="16"/>
      <c r="AD91" s="16"/>
      <c r="AE91" s="16"/>
      <c r="AF91" s="18"/>
      <c r="AG91" s="16"/>
      <c r="AH91" s="16"/>
      <c r="AI91" s="40" t="e">
        <f>AVERAGE(febrero[[#This Row],[1]:[31]])</f>
        <v>#DIV/0!</v>
      </c>
      <c r="AJ91" s="30"/>
      <c r="AK91" s="30"/>
    </row>
    <row r="92" spans="1:37" ht="15.75" customHeight="1" x14ac:dyDescent="0.25">
      <c r="A92" s="44"/>
      <c r="B92" s="30"/>
      <c r="C92" s="38"/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6"/>
      <c r="S92" s="16"/>
      <c r="T92" s="17"/>
      <c r="U92" s="17"/>
      <c r="V92" s="17"/>
      <c r="W92" s="17"/>
      <c r="X92" s="18"/>
      <c r="Y92" s="18"/>
      <c r="Z92" s="16"/>
      <c r="AA92" s="16"/>
      <c r="AB92" s="16"/>
      <c r="AC92" s="16"/>
      <c r="AD92" s="16"/>
      <c r="AE92" s="16"/>
      <c r="AF92" s="18"/>
      <c r="AG92" s="16"/>
      <c r="AH92" s="16"/>
      <c r="AI92" s="40" t="e">
        <f>AVERAGE(febrero[[#This Row],[1]:[31]])</f>
        <v>#DIV/0!</v>
      </c>
      <c r="AJ92" s="30"/>
      <c r="AK92" s="30"/>
    </row>
    <row r="93" spans="1:37" ht="15.75" customHeight="1" x14ac:dyDescent="0.25">
      <c r="A93" s="44"/>
      <c r="B93" s="41"/>
      <c r="C93" s="38"/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6"/>
      <c r="S93" s="16"/>
      <c r="T93" s="17"/>
      <c r="U93" s="17"/>
      <c r="V93" s="17"/>
      <c r="W93" s="17"/>
      <c r="X93" s="18"/>
      <c r="Y93" s="18"/>
      <c r="Z93" s="16"/>
      <c r="AA93" s="16"/>
      <c r="AB93" s="16"/>
      <c r="AC93" s="16"/>
      <c r="AD93" s="16"/>
      <c r="AE93" s="16"/>
      <c r="AF93" s="18"/>
      <c r="AG93" s="16"/>
      <c r="AH93" s="16"/>
      <c r="AI93" s="40" t="e">
        <f>AVERAGE(febrero[[#This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6"/>
      <c r="S94" s="16"/>
      <c r="T94" s="17"/>
      <c r="U94" s="17"/>
      <c r="V94" s="17"/>
      <c r="W94" s="17"/>
      <c r="X94" s="18"/>
      <c r="Y94" s="18"/>
      <c r="Z94" s="16"/>
      <c r="AA94" s="16"/>
      <c r="AB94" s="16"/>
      <c r="AC94" s="16"/>
      <c r="AD94" s="16"/>
      <c r="AE94" s="16"/>
      <c r="AF94" s="18"/>
      <c r="AG94" s="16"/>
      <c r="AH94" s="16"/>
      <c r="AI94" s="30" t="e">
        <f>AVERAGE(febrero[[#This Row],[1]:[31]])</f>
        <v>#DIV/0!</v>
      </c>
      <c r="AJ94" s="30"/>
      <c r="AK94" s="30"/>
    </row>
    <row r="95" spans="1:37" x14ac:dyDescent="0.25">
      <c r="A95" s="45"/>
      <c r="B95" s="30"/>
      <c r="C95" s="30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6"/>
      <c r="S95" s="16"/>
      <c r="T95" s="17"/>
      <c r="U95" s="17"/>
      <c r="V95" s="17"/>
      <c r="W95" s="17"/>
      <c r="X95" s="18"/>
      <c r="Y95" s="18"/>
      <c r="Z95" s="16"/>
      <c r="AA95" s="16"/>
      <c r="AB95" s="16"/>
      <c r="AC95" s="16"/>
      <c r="AD95" s="16"/>
      <c r="AE95" s="16"/>
      <c r="AF95" s="18"/>
      <c r="AG95" s="16"/>
      <c r="AH95" s="16"/>
      <c r="AI95" s="30" t="e">
        <f>AVERAGE(febrero[[#This Row],[1]:[31]])</f>
        <v>#DIV/0!</v>
      </c>
      <c r="AJ95" s="30"/>
      <c r="AK95" s="30"/>
    </row>
    <row r="96" spans="1:37" x14ac:dyDescent="0.25">
      <c r="A96" s="45"/>
      <c r="B96" s="30"/>
      <c r="C96" s="30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6"/>
      <c r="S96" s="16"/>
      <c r="T96" s="17"/>
      <c r="U96" s="17"/>
      <c r="V96" s="17"/>
      <c r="W96" s="17"/>
      <c r="X96" s="18"/>
      <c r="Y96" s="18"/>
      <c r="Z96" s="16"/>
      <c r="AA96" s="16"/>
      <c r="AB96" s="16"/>
      <c r="AC96" s="16"/>
      <c r="AD96" s="16"/>
      <c r="AE96" s="16"/>
      <c r="AF96" s="18"/>
      <c r="AG96" s="16"/>
      <c r="AH96" s="16"/>
      <c r="AI96" s="30" t="e">
        <f>AVERAGE(febrero[[#This Row],[1]:[31]])</f>
        <v>#DIV/0!</v>
      </c>
      <c r="AJ96" s="30"/>
      <c r="AK96" s="30"/>
    </row>
    <row r="97" spans="1:37" x14ac:dyDescent="0.25">
      <c r="A97" s="45"/>
      <c r="B97" s="30"/>
      <c r="C97" s="30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6"/>
      <c r="S97" s="16"/>
      <c r="T97" s="17"/>
      <c r="U97" s="17"/>
      <c r="V97" s="17"/>
      <c r="W97" s="17"/>
      <c r="X97" s="18"/>
      <c r="Y97" s="18"/>
      <c r="Z97" s="16"/>
      <c r="AA97" s="16"/>
      <c r="AB97" s="16"/>
      <c r="AC97" s="16"/>
      <c r="AD97" s="16"/>
      <c r="AE97" s="16"/>
      <c r="AF97" s="18"/>
      <c r="AG97" s="16"/>
      <c r="AH97" s="16"/>
      <c r="AI97" s="30" t="e">
        <f>AVERAGE(febrero[[#This Row],[1]:[31]])</f>
        <v>#DIV/0!</v>
      </c>
      <c r="AJ97" s="30"/>
      <c r="AK97" s="30"/>
    </row>
    <row r="98" spans="1:37" x14ac:dyDescent="0.25">
      <c r="A98" s="45"/>
      <c r="B98" s="30"/>
      <c r="C98" s="30"/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6"/>
      <c r="S98" s="16"/>
      <c r="T98" s="17"/>
      <c r="U98" s="17"/>
      <c r="V98" s="17"/>
      <c r="W98" s="17"/>
      <c r="X98" s="18"/>
      <c r="Y98" s="18"/>
      <c r="Z98" s="16"/>
      <c r="AA98" s="16"/>
      <c r="AB98" s="16"/>
      <c r="AC98" s="16"/>
      <c r="AD98" s="16"/>
      <c r="AE98" s="16"/>
      <c r="AF98" s="18"/>
      <c r="AG98" s="16"/>
      <c r="AH98" s="16"/>
      <c r="AI98" s="30" t="e">
        <f>AVERAGE(febrero[[#This Row],[1]:[31]])</f>
        <v>#DIV/0!</v>
      </c>
      <c r="AJ98" s="30"/>
      <c r="AK98" s="30"/>
    </row>
    <row r="99" spans="1:37" x14ac:dyDescent="0.25">
      <c r="A99" s="45"/>
      <c r="B99" s="30"/>
      <c r="C99" s="30"/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6"/>
      <c r="S99" s="16"/>
      <c r="T99" s="17"/>
      <c r="U99" s="17"/>
      <c r="V99" s="17"/>
      <c r="W99" s="17"/>
      <c r="X99" s="18"/>
      <c r="Y99" s="18"/>
      <c r="Z99" s="16"/>
      <c r="AA99" s="16"/>
      <c r="AB99" s="16"/>
      <c r="AC99" s="16"/>
      <c r="AD99" s="16"/>
      <c r="AE99" s="16"/>
      <c r="AF99" s="18"/>
      <c r="AG99" s="16"/>
      <c r="AH99" s="16"/>
      <c r="AI99" s="30" t="e">
        <f>AVERAGE(febrero[[#This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6"/>
      <c r="S100" s="16"/>
      <c r="T100" s="17"/>
      <c r="U100" s="17"/>
      <c r="V100" s="17"/>
      <c r="W100" s="17"/>
      <c r="X100" s="18"/>
      <c r="Y100" s="18"/>
      <c r="Z100" s="16"/>
      <c r="AA100" s="16"/>
      <c r="AB100" s="16"/>
      <c r="AC100" s="16"/>
      <c r="AD100" s="16"/>
      <c r="AE100" s="16"/>
      <c r="AF100" s="18"/>
      <c r="AG100" s="16"/>
      <c r="AH100" s="16"/>
      <c r="AI100" s="30" t="e">
        <f>AVERAGE(febrero[[#This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6"/>
      <c r="S101" s="16"/>
      <c r="T101" s="17"/>
      <c r="U101" s="17"/>
      <c r="V101" s="17"/>
      <c r="W101" s="17"/>
      <c r="X101" s="18"/>
      <c r="Y101" s="18"/>
      <c r="Z101" s="16"/>
      <c r="AA101" s="16"/>
      <c r="AB101" s="16"/>
      <c r="AC101" s="16"/>
      <c r="AD101" s="16"/>
      <c r="AE101" s="16"/>
      <c r="AF101" s="18"/>
      <c r="AG101" s="16"/>
      <c r="AH101" s="16"/>
      <c r="AI101" s="30" t="e">
        <f>AVERAGE(febrero[[#This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6"/>
      <c r="S102" s="16"/>
      <c r="T102" s="17"/>
      <c r="U102" s="17"/>
      <c r="V102" s="17"/>
      <c r="W102" s="17"/>
      <c r="X102" s="18"/>
      <c r="Y102" s="18"/>
      <c r="Z102" s="16"/>
      <c r="AA102" s="16"/>
      <c r="AB102" s="16"/>
      <c r="AC102" s="16"/>
      <c r="AD102" s="16"/>
      <c r="AE102" s="16"/>
      <c r="AF102" s="18"/>
      <c r="AG102" s="16"/>
      <c r="AH102" s="16"/>
      <c r="AI102" s="30" t="e">
        <f>AVERAGE(febrero[[#This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6"/>
      <c r="S103" s="16"/>
      <c r="T103" s="17"/>
      <c r="U103" s="17"/>
      <c r="V103" s="17"/>
      <c r="W103" s="17"/>
      <c r="X103" s="18"/>
      <c r="Y103" s="18"/>
      <c r="Z103" s="16"/>
      <c r="AA103" s="16"/>
      <c r="AB103" s="16"/>
      <c r="AC103" s="16"/>
      <c r="AD103" s="16"/>
      <c r="AE103" s="16"/>
      <c r="AF103" s="18"/>
      <c r="AG103" s="16"/>
      <c r="AH103" s="16"/>
      <c r="AI103" s="30" t="e">
        <f>AVERAGE(febrero[[#This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6"/>
      <c r="S104" s="16"/>
      <c r="T104" s="17"/>
      <c r="U104" s="17"/>
      <c r="V104" s="17"/>
      <c r="W104" s="17"/>
      <c r="X104" s="18"/>
      <c r="Y104" s="18"/>
      <c r="Z104" s="16"/>
      <c r="AA104" s="16"/>
      <c r="AB104" s="16"/>
      <c r="AC104" s="16"/>
      <c r="AD104" s="16"/>
      <c r="AE104" s="16"/>
      <c r="AF104" s="18"/>
      <c r="AG104" s="16"/>
      <c r="AH104" s="16"/>
      <c r="AI104" s="30" t="e">
        <f>AVERAGE(febrero[[#This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6"/>
      <c r="S105" s="16"/>
      <c r="T105" s="17"/>
      <c r="U105" s="17"/>
      <c r="V105" s="17"/>
      <c r="W105" s="17"/>
      <c r="X105" s="18"/>
      <c r="Y105" s="18"/>
      <c r="Z105" s="16"/>
      <c r="AA105" s="16"/>
      <c r="AB105" s="16"/>
      <c r="AC105" s="16"/>
      <c r="AD105" s="16"/>
      <c r="AE105" s="16"/>
      <c r="AF105" s="18"/>
      <c r="AG105" s="16"/>
      <c r="AH105" s="16"/>
      <c r="AI105" s="30" t="e">
        <f>AVERAGE(febrero[[#This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6"/>
      <c r="S106" s="16"/>
      <c r="T106" s="17"/>
      <c r="U106" s="17"/>
      <c r="V106" s="17"/>
      <c r="W106" s="17"/>
      <c r="X106" s="18"/>
      <c r="Y106" s="18"/>
      <c r="Z106" s="16"/>
      <c r="AA106" s="16"/>
      <c r="AB106" s="16"/>
      <c r="AC106" s="16"/>
      <c r="AD106" s="16"/>
      <c r="AE106" s="16"/>
      <c r="AF106" s="18"/>
      <c r="AG106" s="16"/>
      <c r="AH106" s="16"/>
      <c r="AI106" s="30" t="e">
        <f>AVERAGE(febrero[[#This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6"/>
      <c r="S107" s="16"/>
      <c r="T107" s="17"/>
      <c r="U107" s="17"/>
      <c r="V107" s="17"/>
      <c r="W107" s="17"/>
      <c r="X107" s="18"/>
      <c r="Y107" s="18"/>
      <c r="Z107" s="16"/>
      <c r="AA107" s="16"/>
      <c r="AB107" s="16"/>
      <c r="AC107" s="16"/>
      <c r="AD107" s="16"/>
      <c r="AE107" s="16"/>
      <c r="AF107" s="18"/>
      <c r="AG107" s="16"/>
      <c r="AH107" s="16"/>
      <c r="AI107" s="30" t="e">
        <f>AVERAGE(febrero[[#This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6"/>
      <c r="S108" s="16"/>
      <c r="T108" s="17"/>
      <c r="U108" s="17"/>
      <c r="V108" s="17"/>
      <c r="W108" s="17"/>
      <c r="X108" s="18"/>
      <c r="Y108" s="18"/>
      <c r="Z108" s="16"/>
      <c r="AA108" s="16"/>
      <c r="AB108" s="16"/>
      <c r="AC108" s="16"/>
      <c r="AD108" s="16"/>
      <c r="AE108" s="16"/>
      <c r="AF108" s="18"/>
      <c r="AG108" s="16"/>
      <c r="AH108" s="16"/>
      <c r="AI108" s="30" t="e">
        <f>AVERAGE(febrero[[#This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6"/>
      <c r="S109" s="16"/>
      <c r="T109" s="17"/>
      <c r="U109" s="17"/>
      <c r="V109" s="17"/>
      <c r="W109" s="17"/>
      <c r="X109" s="18"/>
      <c r="Y109" s="18"/>
      <c r="Z109" s="16"/>
      <c r="AA109" s="16"/>
      <c r="AB109" s="16"/>
      <c r="AC109" s="16"/>
      <c r="AD109" s="16"/>
      <c r="AE109" s="16"/>
      <c r="AF109" s="18"/>
      <c r="AG109" s="16"/>
      <c r="AH109" s="16"/>
      <c r="AI109" s="30" t="e">
        <f>AVERAGE(febrero[[#This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6"/>
      <c r="S110" s="16"/>
      <c r="T110" s="17"/>
      <c r="U110" s="17"/>
      <c r="V110" s="17"/>
      <c r="W110" s="17"/>
      <c r="X110" s="18"/>
      <c r="Y110" s="18"/>
      <c r="Z110" s="16"/>
      <c r="AA110" s="16"/>
      <c r="AB110" s="16"/>
      <c r="AC110" s="16"/>
      <c r="AD110" s="16"/>
      <c r="AE110" s="16"/>
      <c r="AF110" s="18"/>
      <c r="AG110" s="16"/>
      <c r="AH110" s="16"/>
      <c r="AI110" s="30" t="e">
        <f>AVERAGE(febrero[[#This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6"/>
      <c r="S111" s="16"/>
      <c r="T111" s="17"/>
      <c r="U111" s="17"/>
      <c r="V111" s="17"/>
      <c r="W111" s="17"/>
      <c r="X111" s="18"/>
      <c r="Y111" s="18"/>
      <c r="Z111" s="16"/>
      <c r="AA111" s="16"/>
      <c r="AB111" s="16"/>
      <c r="AC111" s="16"/>
      <c r="AD111" s="16"/>
      <c r="AE111" s="16"/>
      <c r="AF111" s="18"/>
      <c r="AG111" s="16"/>
      <c r="AH111" s="16"/>
      <c r="AI111" s="30" t="e">
        <f>AVERAGE(febrero[[#This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6"/>
      <c r="S112" s="16"/>
      <c r="T112" s="17"/>
      <c r="U112" s="17"/>
      <c r="V112" s="17"/>
      <c r="W112" s="17"/>
      <c r="X112" s="18"/>
      <c r="Y112" s="18"/>
      <c r="Z112" s="16"/>
      <c r="AA112" s="16"/>
      <c r="AB112" s="16"/>
      <c r="AC112" s="16"/>
      <c r="AD112" s="16"/>
      <c r="AE112" s="16"/>
      <c r="AF112" s="18"/>
      <c r="AG112" s="16"/>
      <c r="AH112" s="16"/>
      <c r="AI112" s="30" t="e">
        <f>AVERAGE(febrero[[#This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6"/>
      <c r="S113" s="16"/>
      <c r="T113" s="17"/>
      <c r="U113" s="17"/>
      <c r="V113" s="17"/>
      <c r="W113" s="17"/>
      <c r="X113" s="18"/>
      <c r="Y113" s="18"/>
      <c r="Z113" s="16"/>
      <c r="AA113" s="16"/>
      <c r="AB113" s="16"/>
      <c r="AC113" s="16"/>
      <c r="AD113" s="16"/>
      <c r="AE113" s="16"/>
      <c r="AF113" s="18"/>
      <c r="AG113" s="16"/>
      <c r="AH113" s="16"/>
      <c r="AI113" s="30" t="e">
        <f>AVERAGE(febrero[[#This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6"/>
      <c r="S114" s="16"/>
      <c r="T114" s="17"/>
      <c r="U114" s="17"/>
      <c r="V114" s="17"/>
      <c r="W114" s="17"/>
      <c r="X114" s="18"/>
      <c r="Y114" s="18"/>
      <c r="Z114" s="16"/>
      <c r="AA114" s="16"/>
      <c r="AB114" s="16"/>
      <c r="AC114" s="16"/>
      <c r="AD114" s="16"/>
      <c r="AE114" s="16"/>
      <c r="AF114" s="18"/>
      <c r="AG114" s="16"/>
      <c r="AH114" s="16"/>
      <c r="AI114" s="30" t="e">
        <f>AVERAGE(febrero[[#This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6"/>
      <c r="S115" s="16"/>
      <c r="T115" s="17"/>
      <c r="U115" s="17"/>
      <c r="V115" s="17"/>
      <c r="W115" s="17"/>
      <c r="X115" s="18"/>
      <c r="Y115" s="18"/>
      <c r="Z115" s="16"/>
      <c r="AA115" s="16"/>
      <c r="AB115" s="16"/>
      <c r="AC115" s="16"/>
      <c r="AD115" s="16"/>
      <c r="AE115" s="16"/>
      <c r="AF115" s="18"/>
      <c r="AG115" s="16"/>
      <c r="AH115" s="16"/>
      <c r="AI115" s="30" t="e">
        <f>AVERAGE(febrero[[#This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6"/>
      <c r="S116" s="16"/>
      <c r="T116" s="17"/>
      <c r="U116" s="17"/>
      <c r="V116" s="17"/>
      <c r="W116" s="17"/>
      <c r="X116" s="18"/>
      <c r="Y116" s="18"/>
      <c r="Z116" s="16"/>
      <c r="AA116" s="16"/>
      <c r="AB116" s="16"/>
      <c r="AC116" s="16"/>
      <c r="AD116" s="16"/>
      <c r="AE116" s="16"/>
      <c r="AF116" s="18"/>
      <c r="AG116" s="16"/>
      <c r="AH116" s="16"/>
      <c r="AI116" s="30" t="e">
        <f>AVERAGE(febrero[[#This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6"/>
      <c r="S117" s="16"/>
      <c r="T117" s="17"/>
      <c r="U117" s="17"/>
      <c r="V117" s="17"/>
      <c r="W117" s="17"/>
      <c r="X117" s="18"/>
      <c r="Y117" s="18"/>
      <c r="Z117" s="16"/>
      <c r="AA117" s="16"/>
      <c r="AB117" s="16"/>
      <c r="AC117" s="16"/>
      <c r="AD117" s="16"/>
      <c r="AE117" s="16"/>
      <c r="AF117" s="18"/>
      <c r="AG117" s="16"/>
      <c r="AH117" s="16"/>
      <c r="AI117" s="30" t="e">
        <f>AVERAGE(febrero[[#This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6"/>
      <c r="S118" s="16"/>
      <c r="T118" s="17"/>
      <c r="U118" s="17"/>
      <c r="V118" s="17"/>
      <c r="W118" s="17"/>
      <c r="X118" s="18"/>
      <c r="Y118" s="18"/>
      <c r="Z118" s="16"/>
      <c r="AA118" s="16"/>
      <c r="AB118" s="16"/>
      <c r="AC118" s="16"/>
      <c r="AD118" s="16"/>
      <c r="AE118" s="16"/>
      <c r="AF118" s="18"/>
      <c r="AG118" s="16"/>
      <c r="AH118" s="16"/>
      <c r="AI118" s="30" t="e">
        <f>AVERAGE(febrero[[#This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6"/>
      <c r="S119" s="16"/>
      <c r="T119" s="17"/>
      <c r="U119" s="17"/>
      <c r="V119" s="17"/>
      <c r="W119" s="17"/>
      <c r="X119" s="18"/>
      <c r="Y119" s="18"/>
      <c r="Z119" s="16"/>
      <c r="AA119" s="16"/>
      <c r="AB119" s="16"/>
      <c r="AC119" s="16"/>
      <c r="AD119" s="16"/>
      <c r="AE119" s="16"/>
      <c r="AF119" s="18"/>
      <c r="AG119" s="16"/>
      <c r="AH119" s="16"/>
      <c r="AI119" s="30" t="e">
        <f>AVERAGE(febrero[[#This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6"/>
      <c r="S120" s="16"/>
      <c r="T120" s="17"/>
      <c r="U120" s="17"/>
      <c r="V120" s="17"/>
      <c r="W120" s="17"/>
      <c r="X120" s="18"/>
      <c r="Y120" s="18"/>
      <c r="Z120" s="16"/>
      <c r="AA120" s="16"/>
      <c r="AB120" s="16"/>
      <c r="AC120" s="16"/>
      <c r="AD120" s="16"/>
      <c r="AE120" s="16"/>
      <c r="AF120" s="18"/>
      <c r="AG120" s="16"/>
      <c r="AH120" s="16"/>
      <c r="AI120" s="30" t="e">
        <f>AVERAGE(febrero[[#This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6"/>
      <c r="S121" s="16"/>
      <c r="T121" s="17"/>
      <c r="U121" s="17"/>
      <c r="V121" s="17"/>
      <c r="W121" s="17"/>
      <c r="X121" s="18"/>
      <c r="Y121" s="18"/>
      <c r="Z121" s="16"/>
      <c r="AA121" s="16"/>
      <c r="AB121" s="16"/>
      <c r="AC121" s="16"/>
      <c r="AD121" s="16"/>
      <c r="AE121" s="16"/>
      <c r="AF121" s="18"/>
      <c r="AG121" s="16"/>
      <c r="AH121" s="16"/>
      <c r="AI121" s="30" t="e">
        <f>AVERAGE(febrero[[#This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6"/>
      <c r="S122" s="16"/>
      <c r="T122" s="17"/>
      <c r="U122" s="17"/>
      <c r="V122" s="17"/>
      <c r="W122" s="17"/>
      <c r="X122" s="18"/>
      <c r="Y122" s="18"/>
      <c r="Z122" s="16"/>
      <c r="AA122" s="16"/>
      <c r="AB122" s="16"/>
      <c r="AC122" s="16"/>
      <c r="AD122" s="16"/>
      <c r="AE122" s="16"/>
      <c r="AF122" s="18"/>
      <c r="AG122" s="16"/>
      <c r="AH122" s="16"/>
      <c r="AI122" s="30" t="e">
        <f>AVERAGE(febrero[[#This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6"/>
      <c r="S123" s="16"/>
      <c r="T123" s="17"/>
      <c r="U123" s="17"/>
      <c r="V123" s="17"/>
      <c r="W123" s="17"/>
      <c r="X123" s="18"/>
      <c r="Y123" s="18"/>
      <c r="Z123" s="16"/>
      <c r="AA123" s="16"/>
      <c r="AB123" s="16"/>
      <c r="AC123" s="16"/>
      <c r="AD123" s="16"/>
      <c r="AE123" s="16"/>
      <c r="AF123" s="18"/>
      <c r="AG123" s="16"/>
      <c r="AH123" s="16"/>
      <c r="AI123" s="30" t="e">
        <f>AVERAGE(febrero[[#This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6"/>
      <c r="S124" s="16"/>
      <c r="T124" s="17"/>
      <c r="U124" s="17"/>
      <c r="V124" s="17"/>
      <c r="W124" s="17"/>
      <c r="X124" s="18"/>
      <c r="Y124" s="18"/>
      <c r="Z124" s="16"/>
      <c r="AA124" s="16"/>
      <c r="AB124" s="16"/>
      <c r="AC124" s="16"/>
      <c r="AD124" s="16"/>
      <c r="AE124" s="16"/>
      <c r="AF124" s="18"/>
      <c r="AG124" s="16"/>
      <c r="AH124" s="16"/>
      <c r="AI124" s="30" t="e">
        <f>AVERAGE(febrero[[#This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6"/>
      <c r="S125" s="16"/>
      <c r="T125" s="17"/>
      <c r="U125" s="17"/>
      <c r="V125" s="17"/>
      <c r="W125" s="17"/>
      <c r="X125" s="18"/>
      <c r="Y125" s="18"/>
      <c r="Z125" s="16"/>
      <c r="AA125" s="16"/>
      <c r="AB125" s="16"/>
      <c r="AC125" s="16"/>
      <c r="AD125" s="16"/>
      <c r="AE125" s="16"/>
      <c r="AF125" s="18"/>
      <c r="AG125" s="16"/>
      <c r="AH125" s="16"/>
      <c r="AI125" s="30" t="e">
        <f>AVERAGE(febrero[[#This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6"/>
      <c r="S126" s="16"/>
      <c r="T126" s="17"/>
      <c r="U126" s="17"/>
      <c r="V126" s="17"/>
      <c r="W126" s="17"/>
      <c r="X126" s="18"/>
      <c r="Y126" s="18"/>
      <c r="Z126" s="16"/>
      <c r="AA126" s="16"/>
      <c r="AB126" s="16"/>
      <c r="AC126" s="16"/>
      <c r="AD126" s="16"/>
      <c r="AE126" s="16"/>
      <c r="AF126" s="18"/>
      <c r="AG126" s="16"/>
      <c r="AH126" s="16"/>
      <c r="AI126" s="30" t="e">
        <f>AVERAGE(febrero[[#This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6"/>
      <c r="S127" s="16"/>
      <c r="T127" s="17"/>
      <c r="U127" s="17"/>
      <c r="V127" s="17"/>
      <c r="W127" s="17"/>
      <c r="X127" s="18"/>
      <c r="Y127" s="18"/>
      <c r="Z127" s="16"/>
      <c r="AA127" s="16"/>
      <c r="AB127" s="16"/>
      <c r="AC127" s="16"/>
      <c r="AD127" s="16"/>
      <c r="AE127" s="16"/>
      <c r="AF127" s="18"/>
      <c r="AG127" s="16"/>
      <c r="AH127" s="16"/>
      <c r="AI127" s="30" t="e">
        <f>AVERAGE(febrero[[#This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6"/>
      <c r="S128" s="16"/>
      <c r="T128" s="17"/>
      <c r="U128" s="17"/>
      <c r="V128" s="17"/>
      <c r="W128" s="17"/>
      <c r="X128" s="18"/>
      <c r="Y128" s="18"/>
      <c r="Z128" s="16"/>
      <c r="AA128" s="16"/>
      <c r="AB128" s="16"/>
      <c r="AC128" s="16"/>
      <c r="AD128" s="16"/>
      <c r="AE128" s="16"/>
      <c r="AF128" s="18"/>
      <c r="AG128" s="16"/>
      <c r="AH128" s="16"/>
      <c r="AI128" s="30" t="e">
        <f>AVERAGE(febrero[[#This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6"/>
      <c r="S129" s="16"/>
      <c r="T129" s="17"/>
      <c r="U129" s="17"/>
      <c r="V129" s="17"/>
      <c r="W129" s="17"/>
      <c r="X129" s="18"/>
      <c r="Y129" s="18"/>
      <c r="Z129" s="16"/>
      <c r="AA129" s="16"/>
      <c r="AB129" s="16"/>
      <c r="AC129" s="16"/>
      <c r="AD129" s="16"/>
      <c r="AE129" s="16"/>
      <c r="AF129" s="18"/>
      <c r="AG129" s="16"/>
      <c r="AH129" s="16"/>
      <c r="AI129" s="30" t="e">
        <f>AVERAGE(febrero[[#This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6"/>
      <c r="S130" s="16"/>
      <c r="T130" s="17"/>
      <c r="U130" s="17"/>
      <c r="V130" s="17"/>
      <c r="W130" s="17"/>
      <c r="X130" s="18"/>
      <c r="Y130" s="18"/>
      <c r="Z130" s="16"/>
      <c r="AA130" s="16"/>
      <c r="AB130" s="16"/>
      <c r="AC130" s="16"/>
      <c r="AD130" s="16"/>
      <c r="AE130" s="16"/>
      <c r="AF130" s="18"/>
      <c r="AG130" s="16"/>
      <c r="AH130" s="16"/>
      <c r="AI130" s="30" t="e">
        <f>AVERAGE(febrero[[#This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6"/>
      <c r="S131" s="16"/>
      <c r="T131" s="17"/>
      <c r="U131" s="17"/>
      <c r="V131" s="17"/>
      <c r="W131" s="17"/>
      <c r="X131" s="18"/>
      <c r="Y131" s="18"/>
      <c r="Z131" s="16"/>
      <c r="AA131" s="16"/>
      <c r="AB131" s="16"/>
      <c r="AC131" s="16"/>
      <c r="AD131" s="16"/>
      <c r="AE131" s="16"/>
      <c r="AF131" s="18"/>
      <c r="AG131" s="16"/>
      <c r="AH131" s="16"/>
      <c r="AI131" s="30" t="e">
        <f>AVERAGE(febrero[[#This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6"/>
      <c r="S132" s="16"/>
      <c r="T132" s="17"/>
      <c r="U132" s="17"/>
      <c r="V132" s="17"/>
      <c r="W132" s="17"/>
      <c r="X132" s="18"/>
      <c r="Y132" s="18"/>
      <c r="Z132" s="16"/>
      <c r="AA132" s="16"/>
      <c r="AB132" s="16"/>
      <c r="AC132" s="16"/>
      <c r="AD132" s="16"/>
      <c r="AE132" s="16"/>
      <c r="AF132" s="18"/>
      <c r="AG132" s="16"/>
      <c r="AH132" s="16"/>
      <c r="AI132" s="30" t="e">
        <f>AVERAGE(febrero[[#This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6"/>
      <c r="S133" s="16"/>
      <c r="T133" s="17"/>
      <c r="U133" s="17"/>
      <c r="V133" s="17"/>
      <c r="W133" s="17"/>
      <c r="X133" s="18"/>
      <c r="Y133" s="18"/>
      <c r="Z133" s="16"/>
      <c r="AA133" s="16"/>
      <c r="AB133" s="16"/>
      <c r="AC133" s="16"/>
      <c r="AD133" s="16"/>
      <c r="AE133" s="16"/>
      <c r="AF133" s="18"/>
      <c r="AG133" s="16"/>
      <c r="AH133" s="16"/>
      <c r="AI133" s="30" t="e">
        <f>AVERAGE(febrero[[#This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6"/>
      <c r="S134" s="16"/>
      <c r="T134" s="17"/>
      <c r="U134" s="17"/>
      <c r="V134" s="17"/>
      <c r="W134" s="17"/>
      <c r="X134" s="18"/>
      <c r="Y134" s="18"/>
      <c r="Z134" s="16"/>
      <c r="AA134" s="16"/>
      <c r="AB134" s="16"/>
      <c r="AC134" s="16"/>
      <c r="AD134" s="16"/>
      <c r="AE134" s="16"/>
      <c r="AF134" s="18"/>
      <c r="AG134" s="16"/>
      <c r="AH134" s="16"/>
      <c r="AI134" s="30" t="e">
        <f>AVERAGE(febrero[[#This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6"/>
      <c r="S135" s="16"/>
      <c r="T135" s="17"/>
      <c r="U135" s="17"/>
      <c r="V135" s="17"/>
      <c r="W135" s="17"/>
      <c r="X135" s="18"/>
      <c r="Y135" s="18"/>
      <c r="Z135" s="16"/>
      <c r="AA135" s="16"/>
      <c r="AB135" s="16"/>
      <c r="AC135" s="16"/>
      <c r="AD135" s="16"/>
      <c r="AE135" s="16"/>
      <c r="AF135" s="18"/>
      <c r="AG135" s="16"/>
      <c r="AH135" s="16"/>
      <c r="AI135" s="30" t="e">
        <f>AVERAGE(febrero[[#This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6"/>
      <c r="S136" s="16"/>
      <c r="T136" s="17"/>
      <c r="U136" s="17"/>
      <c r="V136" s="17"/>
      <c r="W136" s="17"/>
      <c r="X136" s="18"/>
      <c r="Y136" s="18"/>
      <c r="Z136" s="16"/>
      <c r="AA136" s="16"/>
      <c r="AB136" s="16"/>
      <c r="AC136" s="16"/>
      <c r="AD136" s="16"/>
      <c r="AE136" s="16"/>
      <c r="AF136" s="18"/>
      <c r="AG136" s="16"/>
      <c r="AH136" s="16"/>
      <c r="AI136" s="30" t="e">
        <f>AVERAGE(febrero[[#This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1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6"/>
      <c r="S137" s="16"/>
      <c r="T137" s="17"/>
      <c r="U137" s="17"/>
      <c r="V137" s="17"/>
      <c r="W137" s="17"/>
      <c r="X137" s="18"/>
      <c r="Y137" s="18"/>
      <c r="Z137" s="16"/>
      <c r="AA137" s="16"/>
      <c r="AB137" s="16"/>
      <c r="AC137" s="16"/>
      <c r="AD137" s="16"/>
      <c r="AE137" s="16"/>
      <c r="AF137" s="18"/>
      <c r="AG137" s="16"/>
      <c r="AH137" s="16"/>
      <c r="AI137" s="30" t="e">
        <f>AVERAGE(febrero[[#This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1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6"/>
      <c r="S138" s="16"/>
      <c r="T138" s="17"/>
      <c r="U138" s="17"/>
      <c r="V138" s="17"/>
      <c r="W138" s="17"/>
      <c r="X138" s="18"/>
      <c r="Y138" s="18"/>
      <c r="Z138" s="16"/>
      <c r="AA138" s="16"/>
      <c r="AB138" s="16"/>
      <c r="AC138" s="16"/>
      <c r="AD138" s="16"/>
      <c r="AE138" s="16"/>
      <c r="AF138" s="18"/>
      <c r="AG138" s="16"/>
      <c r="AH138" s="16"/>
      <c r="AI138" s="30" t="e">
        <f>AVERAGE(febrero[[#This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1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6"/>
      <c r="S139" s="16"/>
      <c r="T139" s="17"/>
      <c r="U139" s="17"/>
      <c r="V139" s="17"/>
      <c r="W139" s="17"/>
      <c r="X139" s="18"/>
      <c r="Y139" s="18"/>
      <c r="Z139" s="16"/>
      <c r="AA139" s="16"/>
      <c r="AB139" s="16"/>
      <c r="AC139" s="16"/>
      <c r="AD139" s="16"/>
      <c r="AE139" s="16"/>
      <c r="AF139" s="18"/>
      <c r="AG139" s="16"/>
      <c r="AH139" s="16"/>
      <c r="AI139" s="30" t="e">
        <f>AVERAGE(febrero[[#This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6"/>
      <c r="S140" s="16"/>
      <c r="T140" s="17"/>
      <c r="U140" s="17"/>
      <c r="V140" s="17"/>
      <c r="W140" s="17"/>
      <c r="X140" s="18"/>
      <c r="Y140" s="18"/>
      <c r="Z140" s="16"/>
      <c r="AA140" s="16"/>
      <c r="AB140" s="16"/>
      <c r="AC140" s="16"/>
      <c r="AD140" s="16"/>
      <c r="AE140" s="16"/>
      <c r="AF140" s="18"/>
      <c r="AG140" s="16"/>
      <c r="AH140" s="16"/>
      <c r="AI140" s="30" t="e">
        <f>AVERAGE(febrero[[#This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1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6"/>
      <c r="S141" s="16"/>
      <c r="T141" s="17"/>
      <c r="U141" s="17"/>
      <c r="V141" s="17"/>
      <c r="W141" s="17"/>
      <c r="X141" s="18"/>
      <c r="Y141" s="18"/>
      <c r="Z141" s="16"/>
      <c r="AA141" s="16"/>
      <c r="AB141" s="16"/>
      <c r="AC141" s="16"/>
      <c r="AD141" s="16"/>
      <c r="AE141" s="16"/>
      <c r="AF141" s="18"/>
      <c r="AG141" s="16"/>
      <c r="AH141" s="16"/>
      <c r="AI141" s="30" t="e">
        <f>AVERAGE(febrero[[#This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6"/>
      <c r="S142" s="16"/>
      <c r="T142" s="17"/>
      <c r="U142" s="17"/>
      <c r="V142" s="17"/>
      <c r="W142" s="17"/>
      <c r="X142" s="18"/>
      <c r="Y142" s="18"/>
      <c r="Z142" s="16"/>
      <c r="AA142" s="16"/>
      <c r="AB142" s="16"/>
      <c r="AC142" s="16"/>
      <c r="AD142" s="16"/>
      <c r="AE142" s="16"/>
      <c r="AF142" s="18"/>
      <c r="AG142" s="16"/>
      <c r="AH142" s="16"/>
      <c r="AI142" s="30" t="e">
        <f>AVERAGE(febrero[[#This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6"/>
      <c r="S143" s="16"/>
      <c r="T143" s="17"/>
      <c r="U143" s="17"/>
      <c r="V143" s="17"/>
      <c r="W143" s="17"/>
      <c r="X143" s="18"/>
      <c r="Y143" s="18"/>
      <c r="Z143" s="16"/>
      <c r="AA143" s="16"/>
      <c r="AB143" s="16"/>
      <c r="AC143" s="16"/>
      <c r="AD143" s="16"/>
      <c r="AE143" s="16"/>
      <c r="AF143" s="18"/>
      <c r="AG143" s="16"/>
      <c r="AH143" s="16"/>
      <c r="AI143" s="30" t="e">
        <f>AVERAGE(febrero[[#This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1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6"/>
      <c r="S144" s="16"/>
      <c r="T144" s="17"/>
      <c r="U144" s="17"/>
      <c r="V144" s="17"/>
      <c r="W144" s="17"/>
      <c r="X144" s="18"/>
      <c r="Y144" s="18"/>
      <c r="Z144" s="16"/>
      <c r="AA144" s="16"/>
      <c r="AB144" s="16"/>
      <c r="AC144" s="16"/>
      <c r="AD144" s="16"/>
      <c r="AE144" s="16"/>
      <c r="AF144" s="18"/>
      <c r="AG144" s="16"/>
      <c r="AH144" s="16"/>
      <c r="AI144" s="30" t="e">
        <f>AVERAGE(febrero[[#This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1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6"/>
      <c r="S145" s="16"/>
      <c r="T145" s="17"/>
      <c r="U145" s="17"/>
      <c r="V145" s="17"/>
      <c r="W145" s="17"/>
      <c r="X145" s="18"/>
      <c r="Y145" s="18"/>
      <c r="Z145" s="16"/>
      <c r="AA145" s="16"/>
      <c r="AB145" s="16"/>
      <c r="AC145" s="16"/>
      <c r="AD145" s="16"/>
      <c r="AE145" s="16"/>
      <c r="AF145" s="18"/>
      <c r="AG145" s="16"/>
      <c r="AH145" s="16"/>
      <c r="AI145" s="30" t="e">
        <f>AVERAGE(febrero[[#This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6"/>
      <c r="S146" s="16"/>
      <c r="T146" s="17"/>
      <c r="U146" s="17"/>
      <c r="V146" s="17"/>
      <c r="W146" s="17"/>
      <c r="X146" s="18"/>
      <c r="Y146" s="18"/>
      <c r="Z146" s="16"/>
      <c r="AA146" s="16"/>
      <c r="AB146" s="16"/>
      <c r="AC146" s="16"/>
      <c r="AD146" s="16"/>
      <c r="AE146" s="16"/>
      <c r="AF146" s="18"/>
      <c r="AG146" s="16"/>
      <c r="AH146" s="16"/>
      <c r="AI146" s="30" t="e">
        <f>AVERAGE(febrero[[#This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1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6"/>
      <c r="S147" s="16"/>
      <c r="T147" s="17"/>
      <c r="U147" s="17"/>
      <c r="V147" s="17"/>
      <c r="W147" s="17"/>
      <c r="X147" s="18"/>
      <c r="Y147" s="18"/>
      <c r="Z147" s="16"/>
      <c r="AA147" s="16"/>
      <c r="AB147" s="16"/>
      <c r="AC147" s="16"/>
      <c r="AD147" s="16"/>
      <c r="AE147" s="16"/>
      <c r="AF147" s="18"/>
      <c r="AG147" s="16"/>
      <c r="AH147" s="16"/>
      <c r="AI147" s="30" t="e">
        <f>AVERAGE(febrero[[#This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1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6"/>
      <c r="S148" s="16"/>
      <c r="T148" s="17"/>
      <c r="U148" s="17"/>
      <c r="V148" s="17"/>
      <c r="W148" s="17"/>
      <c r="X148" s="18"/>
      <c r="Y148" s="18"/>
      <c r="Z148" s="16"/>
      <c r="AA148" s="16"/>
      <c r="AB148" s="16"/>
      <c r="AC148" s="16"/>
      <c r="AD148" s="16"/>
      <c r="AE148" s="16"/>
      <c r="AF148" s="18"/>
      <c r="AG148" s="16"/>
      <c r="AH148" s="16"/>
      <c r="AI148" s="30" t="e">
        <f>AVERAGE(febrero[[#This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6"/>
      <c r="S149" s="16"/>
      <c r="T149" s="17"/>
      <c r="U149" s="17"/>
      <c r="V149" s="17"/>
      <c r="W149" s="17"/>
      <c r="X149" s="18"/>
      <c r="Y149" s="18"/>
      <c r="Z149" s="16"/>
      <c r="AA149" s="16"/>
      <c r="AB149" s="16"/>
      <c r="AC149" s="16"/>
      <c r="AD149" s="16"/>
      <c r="AE149" s="16"/>
      <c r="AF149" s="18"/>
      <c r="AG149" s="16"/>
      <c r="AH149" s="16"/>
      <c r="AI149" s="30" t="e">
        <f>AVERAGE(febrero[[#This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6"/>
      <c r="S150" s="16"/>
      <c r="T150" s="17"/>
      <c r="U150" s="17"/>
      <c r="V150" s="17"/>
      <c r="W150" s="17"/>
      <c r="X150" s="18"/>
      <c r="Y150" s="18"/>
      <c r="Z150" s="16"/>
      <c r="AA150" s="16"/>
      <c r="AB150" s="16"/>
      <c r="AC150" s="16"/>
      <c r="AD150" s="16"/>
      <c r="AE150" s="16"/>
      <c r="AF150" s="18"/>
      <c r="AG150" s="16"/>
      <c r="AH150" s="16"/>
      <c r="AI150" s="30" t="e">
        <f>AVERAGE(febrero[[#This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6"/>
      <c r="S151" s="16"/>
      <c r="T151" s="17"/>
      <c r="U151" s="17"/>
      <c r="V151" s="17"/>
      <c r="W151" s="17"/>
      <c r="X151" s="18"/>
      <c r="Y151" s="18"/>
      <c r="Z151" s="16"/>
      <c r="AA151" s="16"/>
      <c r="AB151" s="16"/>
      <c r="AC151" s="16"/>
      <c r="AD151" s="16"/>
      <c r="AE151" s="16"/>
      <c r="AF151" s="18"/>
      <c r="AG151" s="16"/>
      <c r="AH151" s="16"/>
      <c r="AI151" s="30" t="e">
        <f>AVERAGE(febrero[[#This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6"/>
      <c r="S152" s="16"/>
      <c r="T152" s="17"/>
      <c r="U152" s="17"/>
      <c r="V152" s="17"/>
      <c r="W152" s="17"/>
      <c r="X152" s="18"/>
      <c r="Y152" s="18"/>
      <c r="Z152" s="16"/>
      <c r="AA152" s="16"/>
      <c r="AB152" s="16"/>
      <c r="AC152" s="16"/>
      <c r="AD152" s="16"/>
      <c r="AE152" s="16"/>
      <c r="AF152" s="18"/>
      <c r="AG152" s="16"/>
      <c r="AH152" s="16"/>
      <c r="AI152" s="30" t="e">
        <f>AVERAGE(febrero[[#This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6"/>
      <c r="S153" s="16"/>
      <c r="T153" s="17"/>
      <c r="U153" s="17"/>
      <c r="V153" s="17"/>
      <c r="W153" s="17"/>
      <c r="X153" s="18"/>
      <c r="Y153" s="18"/>
      <c r="Z153" s="16"/>
      <c r="AA153" s="16"/>
      <c r="AB153" s="16"/>
      <c r="AC153" s="16"/>
      <c r="AD153" s="16"/>
      <c r="AE153" s="16"/>
      <c r="AF153" s="18"/>
      <c r="AG153" s="16"/>
      <c r="AH153" s="16"/>
      <c r="AI153" s="30" t="e">
        <f>AVERAGE(febrero[[#This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6"/>
      <c r="S154" s="16"/>
      <c r="T154" s="17"/>
      <c r="U154" s="17"/>
      <c r="V154" s="17"/>
      <c r="W154" s="17"/>
      <c r="X154" s="18"/>
      <c r="Y154" s="18"/>
      <c r="Z154" s="16"/>
      <c r="AA154" s="16"/>
      <c r="AB154" s="16"/>
      <c r="AC154" s="16"/>
      <c r="AD154" s="16"/>
      <c r="AE154" s="16"/>
      <c r="AF154" s="18"/>
      <c r="AG154" s="16"/>
      <c r="AH154" s="16"/>
      <c r="AI154" s="30" t="e">
        <f>AVERAGE(febrero[[#This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6"/>
      <c r="S155" s="16"/>
      <c r="T155" s="17"/>
      <c r="U155" s="17"/>
      <c r="V155" s="17"/>
      <c r="W155" s="17"/>
      <c r="X155" s="18"/>
      <c r="Y155" s="18"/>
      <c r="Z155" s="16"/>
      <c r="AA155" s="16"/>
      <c r="AB155" s="16"/>
      <c r="AC155" s="16"/>
      <c r="AD155" s="16"/>
      <c r="AE155" s="16"/>
      <c r="AF155" s="18"/>
      <c r="AG155" s="16"/>
      <c r="AH155" s="16"/>
      <c r="AI155" s="30" t="e">
        <f>AVERAGE(febrero[[#This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6"/>
      <c r="S156" s="16"/>
      <c r="T156" s="17"/>
      <c r="U156" s="17"/>
      <c r="V156" s="17"/>
      <c r="W156" s="17"/>
      <c r="X156" s="18"/>
      <c r="Y156" s="18"/>
      <c r="Z156" s="16"/>
      <c r="AA156" s="16"/>
      <c r="AB156" s="16"/>
      <c r="AC156" s="16"/>
      <c r="AD156" s="16"/>
      <c r="AE156" s="16"/>
      <c r="AF156" s="18"/>
      <c r="AG156" s="16"/>
      <c r="AH156" s="16"/>
      <c r="AI156" s="30" t="e">
        <f>AVERAGE(febrero[[#This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6"/>
      <c r="S157" s="16"/>
      <c r="T157" s="17"/>
      <c r="U157" s="17"/>
      <c r="V157" s="17"/>
      <c r="W157" s="17"/>
      <c r="X157" s="18"/>
      <c r="Y157" s="18"/>
      <c r="Z157" s="16"/>
      <c r="AA157" s="16"/>
      <c r="AB157" s="16"/>
      <c r="AC157" s="16"/>
      <c r="AD157" s="16"/>
      <c r="AE157" s="16"/>
      <c r="AF157" s="18"/>
      <c r="AG157" s="16"/>
      <c r="AH157" s="16"/>
      <c r="AI157" s="30" t="e">
        <f>AVERAGE(febrero[[#This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6"/>
      <c r="S158" s="16"/>
      <c r="T158" s="17"/>
      <c r="U158" s="17"/>
      <c r="V158" s="17"/>
      <c r="W158" s="17"/>
      <c r="X158" s="18"/>
      <c r="Y158" s="18"/>
      <c r="Z158" s="16"/>
      <c r="AA158" s="16"/>
      <c r="AB158" s="16"/>
      <c r="AC158" s="16"/>
      <c r="AD158" s="16"/>
      <c r="AE158" s="16"/>
      <c r="AF158" s="18"/>
      <c r="AG158" s="16"/>
      <c r="AH158" s="16"/>
      <c r="AI158" s="30" t="e">
        <f>AVERAGE(febrero[[#This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6"/>
      <c r="S159" s="16"/>
      <c r="T159" s="17"/>
      <c r="U159" s="17"/>
      <c r="V159" s="17"/>
      <c r="W159" s="17"/>
      <c r="X159" s="18"/>
      <c r="Y159" s="18"/>
      <c r="Z159" s="16"/>
      <c r="AA159" s="16"/>
      <c r="AB159" s="16"/>
      <c r="AC159" s="16"/>
      <c r="AD159" s="16"/>
      <c r="AE159" s="16"/>
      <c r="AF159" s="18"/>
      <c r="AG159" s="16"/>
      <c r="AH159" s="16"/>
      <c r="AI159" s="30" t="e">
        <f>AVERAGE(febrero[[#This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6"/>
      <c r="S160" s="16"/>
      <c r="T160" s="17"/>
      <c r="U160" s="17"/>
      <c r="V160" s="17"/>
      <c r="W160" s="17"/>
      <c r="X160" s="18"/>
      <c r="Y160" s="18"/>
      <c r="Z160" s="16"/>
      <c r="AA160" s="16"/>
      <c r="AB160" s="16"/>
      <c r="AC160" s="16"/>
      <c r="AD160" s="16"/>
      <c r="AE160" s="16"/>
      <c r="AF160" s="18"/>
      <c r="AG160" s="16"/>
      <c r="AH160" s="16"/>
      <c r="AI160" s="30" t="e">
        <f>AVERAGE(febrero[[#This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6"/>
      <c r="S161" s="16"/>
      <c r="T161" s="17"/>
      <c r="U161" s="17"/>
      <c r="V161" s="17"/>
      <c r="W161" s="17"/>
      <c r="X161" s="18"/>
      <c r="Y161" s="18"/>
      <c r="Z161" s="16"/>
      <c r="AA161" s="16"/>
      <c r="AB161" s="16"/>
      <c r="AC161" s="16"/>
      <c r="AD161" s="16"/>
      <c r="AE161" s="16"/>
      <c r="AF161" s="18"/>
      <c r="AG161" s="16"/>
      <c r="AH161" s="16"/>
      <c r="AI161" s="30" t="e">
        <f>AVERAGE(febrero[[#This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6"/>
      <c r="S162" s="16"/>
      <c r="T162" s="17"/>
      <c r="U162" s="17"/>
      <c r="V162" s="17"/>
      <c r="W162" s="17"/>
      <c r="X162" s="18"/>
      <c r="Y162" s="18"/>
      <c r="Z162" s="16"/>
      <c r="AA162" s="16"/>
      <c r="AB162" s="16"/>
      <c r="AC162" s="16"/>
      <c r="AD162" s="16"/>
      <c r="AE162" s="16"/>
      <c r="AF162" s="18"/>
      <c r="AG162" s="16"/>
      <c r="AH162" s="16"/>
      <c r="AI162" s="30" t="e">
        <f>AVERAGE(febrero[[#This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1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6"/>
      <c r="S163" s="16"/>
      <c r="T163" s="17"/>
      <c r="U163" s="17"/>
      <c r="V163" s="17"/>
      <c r="W163" s="17"/>
      <c r="X163" s="18"/>
      <c r="Y163" s="18"/>
      <c r="Z163" s="16"/>
      <c r="AA163" s="16"/>
      <c r="AB163" s="16"/>
      <c r="AC163" s="16"/>
      <c r="AD163" s="16"/>
      <c r="AE163" s="16"/>
      <c r="AF163" s="18"/>
      <c r="AG163" s="16"/>
      <c r="AH163" s="16"/>
      <c r="AI163" s="30" t="e">
        <f>AVERAGE(febrero[[#This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6"/>
      <c r="S164" s="16"/>
      <c r="T164" s="17"/>
      <c r="U164" s="17"/>
      <c r="V164" s="17"/>
      <c r="W164" s="17"/>
      <c r="X164" s="18"/>
      <c r="Y164" s="18"/>
      <c r="Z164" s="16"/>
      <c r="AA164" s="16"/>
      <c r="AB164" s="16"/>
      <c r="AC164" s="16"/>
      <c r="AD164" s="16"/>
      <c r="AE164" s="16"/>
      <c r="AF164" s="18"/>
      <c r="AG164" s="16"/>
      <c r="AH164" s="16"/>
      <c r="AI164" s="30" t="e">
        <f>AVERAGE(febrero[[#This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6"/>
      <c r="S165" s="16"/>
      <c r="T165" s="17"/>
      <c r="U165" s="17"/>
      <c r="V165" s="17"/>
      <c r="W165" s="17"/>
      <c r="X165" s="18"/>
      <c r="Y165" s="18"/>
      <c r="Z165" s="16"/>
      <c r="AA165" s="16"/>
      <c r="AB165" s="16"/>
      <c r="AC165" s="16"/>
      <c r="AD165" s="16"/>
      <c r="AE165" s="16"/>
      <c r="AF165" s="18"/>
      <c r="AG165" s="16"/>
      <c r="AH165" s="16"/>
      <c r="AI165" s="30" t="e">
        <f>AVERAGE(febrero[[#This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6"/>
      <c r="S166" s="16"/>
      <c r="T166" s="17"/>
      <c r="U166" s="17"/>
      <c r="V166" s="17"/>
      <c r="W166" s="17"/>
      <c r="X166" s="18"/>
      <c r="Y166" s="18"/>
      <c r="Z166" s="16"/>
      <c r="AA166" s="16"/>
      <c r="AB166" s="16"/>
      <c r="AC166" s="16"/>
      <c r="AD166" s="16"/>
      <c r="AE166" s="16"/>
      <c r="AF166" s="18"/>
      <c r="AG166" s="16"/>
      <c r="AH166" s="16"/>
      <c r="AI166" s="30" t="e">
        <f>AVERAGE(febrero[[#This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6"/>
      <c r="S167" s="16"/>
      <c r="T167" s="17"/>
      <c r="U167" s="17"/>
      <c r="V167" s="17"/>
      <c r="W167" s="17"/>
      <c r="X167" s="18"/>
      <c r="Y167" s="18"/>
      <c r="Z167" s="16"/>
      <c r="AA167" s="16"/>
      <c r="AB167" s="16"/>
      <c r="AC167" s="16"/>
      <c r="AD167" s="16"/>
      <c r="AE167" s="16"/>
      <c r="AF167" s="18"/>
      <c r="AG167" s="16"/>
      <c r="AH167" s="16"/>
      <c r="AI167" s="30" t="e">
        <f>AVERAGE(febrero[[#This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6"/>
      <c r="S168" s="16"/>
      <c r="T168" s="17"/>
      <c r="U168" s="17"/>
      <c r="V168" s="17"/>
      <c r="W168" s="17"/>
      <c r="X168" s="18"/>
      <c r="Y168" s="18"/>
      <c r="Z168" s="16"/>
      <c r="AA168" s="16"/>
      <c r="AB168" s="16"/>
      <c r="AC168" s="16"/>
      <c r="AD168" s="16"/>
      <c r="AE168" s="16"/>
      <c r="AF168" s="18"/>
      <c r="AG168" s="16"/>
      <c r="AH168" s="16"/>
      <c r="AI168" s="30" t="e">
        <f>AVERAGE(febrero[[#This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6"/>
      <c r="S169" s="16"/>
      <c r="T169" s="17"/>
      <c r="U169" s="17"/>
      <c r="V169" s="17"/>
      <c r="W169" s="17"/>
      <c r="X169" s="18"/>
      <c r="Y169" s="18"/>
      <c r="Z169" s="16"/>
      <c r="AA169" s="16"/>
      <c r="AB169" s="16"/>
      <c r="AC169" s="16"/>
      <c r="AD169" s="16"/>
      <c r="AE169" s="16"/>
      <c r="AF169" s="18"/>
      <c r="AG169" s="16"/>
      <c r="AH169" s="16"/>
      <c r="AI169" s="30" t="e">
        <f>AVERAGE(febrero[[#This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6"/>
      <c r="S170" s="16"/>
      <c r="T170" s="17"/>
      <c r="U170" s="17"/>
      <c r="V170" s="17"/>
      <c r="W170" s="17"/>
      <c r="X170" s="18"/>
      <c r="Y170" s="18"/>
      <c r="Z170" s="16"/>
      <c r="AA170" s="16"/>
      <c r="AB170" s="16"/>
      <c r="AC170" s="16"/>
      <c r="AD170" s="16"/>
      <c r="AE170" s="16"/>
      <c r="AF170" s="18"/>
      <c r="AG170" s="16"/>
      <c r="AH170" s="16"/>
      <c r="AI170" s="30" t="e">
        <f>AVERAGE(febrero[[#This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6"/>
      <c r="S171" s="16"/>
      <c r="T171" s="17"/>
      <c r="U171" s="17"/>
      <c r="V171" s="17"/>
      <c r="W171" s="17"/>
      <c r="X171" s="18"/>
      <c r="Y171" s="18"/>
      <c r="Z171" s="16"/>
      <c r="AA171" s="16"/>
      <c r="AB171" s="16"/>
      <c r="AC171" s="16"/>
      <c r="AD171" s="16"/>
      <c r="AE171" s="16"/>
      <c r="AF171" s="18"/>
      <c r="AG171" s="16"/>
      <c r="AH171" s="16"/>
      <c r="AI171" s="30" t="e">
        <f>AVERAGE(febrero[[#This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6"/>
      <c r="S172" s="16"/>
      <c r="T172" s="17"/>
      <c r="U172" s="17"/>
      <c r="V172" s="17"/>
      <c r="W172" s="17"/>
      <c r="X172" s="18"/>
      <c r="Y172" s="18"/>
      <c r="Z172" s="16"/>
      <c r="AA172" s="16"/>
      <c r="AB172" s="16"/>
      <c r="AC172" s="16"/>
      <c r="AD172" s="16"/>
      <c r="AE172" s="16"/>
      <c r="AF172" s="18"/>
      <c r="AG172" s="16"/>
      <c r="AH172" s="16"/>
      <c r="AI172" s="30" t="e">
        <f>AVERAGE(febrero[[#This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6"/>
      <c r="S173" s="16"/>
      <c r="T173" s="17"/>
      <c r="U173" s="17"/>
      <c r="V173" s="17"/>
      <c r="W173" s="17"/>
      <c r="X173" s="18"/>
      <c r="Y173" s="18"/>
      <c r="Z173" s="16"/>
      <c r="AA173" s="16"/>
      <c r="AB173" s="16"/>
      <c r="AC173" s="16"/>
      <c r="AD173" s="16"/>
      <c r="AE173" s="16"/>
      <c r="AF173" s="18"/>
      <c r="AG173" s="16"/>
      <c r="AH173" s="16"/>
      <c r="AI173" s="30" t="e">
        <f>AVERAGE(febrero[[#This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6"/>
      <c r="S174" s="16"/>
      <c r="T174" s="17"/>
      <c r="U174" s="17"/>
      <c r="V174" s="17"/>
      <c r="W174" s="17"/>
      <c r="X174" s="18"/>
      <c r="Y174" s="18"/>
      <c r="Z174" s="16"/>
      <c r="AA174" s="16"/>
      <c r="AB174" s="16"/>
      <c r="AC174" s="16"/>
      <c r="AD174" s="16"/>
      <c r="AE174" s="16"/>
      <c r="AF174" s="18"/>
      <c r="AG174" s="16"/>
      <c r="AH174" s="16"/>
      <c r="AI174" s="30" t="e">
        <f>AVERAGE(febrero[[#This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6"/>
      <c r="S175" s="16"/>
      <c r="T175" s="17"/>
      <c r="U175" s="17"/>
      <c r="V175" s="17"/>
      <c r="W175" s="17"/>
      <c r="X175" s="18"/>
      <c r="Y175" s="18"/>
      <c r="Z175" s="16"/>
      <c r="AA175" s="16"/>
      <c r="AB175" s="16"/>
      <c r="AC175" s="16"/>
      <c r="AD175" s="16"/>
      <c r="AE175" s="16"/>
      <c r="AF175" s="18"/>
      <c r="AG175" s="16"/>
      <c r="AH175" s="16"/>
      <c r="AI175" s="30" t="e">
        <f>AVERAGE(febrero[[#This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6"/>
      <c r="S176" s="16"/>
      <c r="T176" s="17"/>
      <c r="U176" s="17"/>
      <c r="V176" s="17"/>
      <c r="W176" s="17"/>
      <c r="X176" s="18"/>
      <c r="Y176" s="18"/>
      <c r="Z176" s="16"/>
      <c r="AA176" s="16"/>
      <c r="AB176" s="16"/>
      <c r="AC176" s="16"/>
      <c r="AD176" s="16"/>
      <c r="AE176" s="16"/>
      <c r="AF176" s="18"/>
      <c r="AG176" s="16"/>
      <c r="AH176" s="16"/>
      <c r="AI176" s="30" t="e">
        <f>AVERAGE(febrero[[#This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1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6"/>
      <c r="S177" s="16"/>
      <c r="T177" s="17"/>
      <c r="U177" s="17"/>
      <c r="V177" s="17"/>
      <c r="W177" s="17"/>
      <c r="X177" s="18"/>
      <c r="Y177" s="18"/>
      <c r="Z177" s="16"/>
      <c r="AA177" s="16"/>
      <c r="AB177" s="16"/>
      <c r="AC177" s="16"/>
      <c r="AD177" s="16"/>
      <c r="AE177" s="16"/>
      <c r="AF177" s="18"/>
      <c r="AG177" s="16"/>
      <c r="AH177" s="16"/>
      <c r="AI177" s="30" t="e">
        <f>AVERAGE(febrero[[#This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1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6"/>
      <c r="S178" s="16"/>
      <c r="T178" s="17"/>
      <c r="U178" s="17"/>
      <c r="V178" s="17"/>
      <c r="W178" s="17"/>
      <c r="X178" s="18"/>
      <c r="Y178" s="18"/>
      <c r="Z178" s="16"/>
      <c r="AA178" s="16"/>
      <c r="AB178" s="16"/>
      <c r="AC178" s="16"/>
      <c r="AD178" s="16"/>
      <c r="AE178" s="16"/>
      <c r="AF178" s="18"/>
      <c r="AG178" s="16"/>
      <c r="AH178" s="16"/>
      <c r="AI178" s="30" t="e">
        <f>AVERAGE(febrero[[#This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1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6"/>
      <c r="S179" s="16"/>
      <c r="T179" s="17"/>
      <c r="U179" s="17"/>
      <c r="V179" s="17"/>
      <c r="W179" s="17"/>
      <c r="X179" s="18"/>
      <c r="Y179" s="18"/>
      <c r="Z179" s="16"/>
      <c r="AA179" s="16"/>
      <c r="AB179" s="16"/>
      <c r="AC179" s="16"/>
      <c r="AD179" s="16"/>
      <c r="AE179" s="16"/>
      <c r="AF179" s="18"/>
      <c r="AG179" s="16"/>
      <c r="AH179" s="16"/>
      <c r="AI179" s="30" t="e">
        <f>AVERAGE(febrero[[#This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1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6"/>
      <c r="S180" s="16"/>
      <c r="T180" s="17"/>
      <c r="U180" s="17"/>
      <c r="V180" s="17"/>
      <c r="W180" s="17"/>
      <c r="X180" s="18"/>
      <c r="Y180" s="18"/>
      <c r="Z180" s="16"/>
      <c r="AA180" s="16"/>
      <c r="AB180" s="16"/>
      <c r="AC180" s="16"/>
      <c r="AD180" s="16"/>
      <c r="AE180" s="16"/>
      <c r="AF180" s="18"/>
      <c r="AG180" s="16"/>
      <c r="AH180" s="16"/>
      <c r="AI180" s="30" t="e">
        <f>AVERAGE(febrero[[#This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6"/>
      <c r="S181" s="16"/>
      <c r="T181" s="17"/>
      <c r="U181" s="17"/>
      <c r="V181" s="17"/>
      <c r="W181" s="17"/>
      <c r="X181" s="18"/>
      <c r="Y181" s="18"/>
      <c r="Z181" s="16"/>
      <c r="AA181" s="16"/>
      <c r="AB181" s="16"/>
      <c r="AC181" s="16"/>
      <c r="AD181" s="16"/>
      <c r="AE181" s="16"/>
      <c r="AF181" s="18"/>
      <c r="AG181" s="16"/>
      <c r="AH181" s="16"/>
      <c r="AI181" s="30" t="e">
        <f>AVERAGE(febrero[[#This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6"/>
      <c r="S182" s="16"/>
      <c r="T182" s="17"/>
      <c r="U182" s="17"/>
      <c r="V182" s="17"/>
      <c r="W182" s="17"/>
      <c r="X182" s="18"/>
      <c r="Y182" s="18"/>
      <c r="Z182" s="16"/>
      <c r="AA182" s="16"/>
      <c r="AB182" s="16"/>
      <c r="AC182" s="16"/>
      <c r="AD182" s="16"/>
      <c r="AE182" s="16"/>
      <c r="AF182" s="18"/>
      <c r="AG182" s="16"/>
      <c r="AH182" s="16"/>
      <c r="AI182" s="30" t="e">
        <f>AVERAGE(febrero[[#This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6"/>
      <c r="S183" s="16"/>
      <c r="T183" s="17"/>
      <c r="U183" s="17"/>
      <c r="V183" s="17"/>
      <c r="W183" s="17"/>
      <c r="X183" s="18"/>
      <c r="Y183" s="18"/>
      <c r="Z183" s="16"/>
      <c r="AA183" s="16"/>
      <c r="AB183" s="16"/>
      <c r="AC183" s="16"/>
      <c r="AD183" s="16"/>
      <c r="AE183" s="16"/>
      <c r="AF183" s="18"/>
      <c r="AG183" s="16"/>
      <c r="AH183" s="16"/>
      <c r="AI183" s="30" t="e">
        <f>AVERAGE(febrero[[#This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6"/>
      <c r="S184" s="16"/>
      <c r="T184" s="17"/>
      <c r="U184" s="17"/>
      <c r="V184" s="17"/>
      <c r="W184" s="17"/>
      <c r="X184" s="18"/>
      <c r="Y184" s="18"/>
      <c r="Z184" s="16"/>
      <c r="AA184" s="16"/>
      <c r="AB184" s="16"/>
      <c r="AC184" s="16"/>
      <c r="AD184" s="16"/>
      <c r="AE184" s="16"/>
      <c r="AF184" s="18"/>
      <c r="AG184" s="16"/>
      <c r="AH184" s="16"/>
      <c r="AI184" s="30" t="e">
        <f>AVERAGE(febrero[[#This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6"/>
      <c r="S185" s="16"/>
      <c r="T185" s="17"/>
      <c r="U185" s="17"/>
      <c r="V185" s="17"/>
      <c r="W185" s="17"/>
      <c r="X185" s="18"/>
      <c r="Y185" s="18"/>
      <c r="Z185" s="16"/>
      <c r="AA185" s="16"/>
      <c r="AB185" s="16"/>
      <c r="AC185" s="16"/>
      <c r="AD185" s="16"/>
      <c r="AE185" s="16"/>
      <c r="AF185" s="18"/>
      <c r="AG185" s="16"/>
      <c r="AH185" s="16"/>
      <c r="AI185" s="30" t="e">
        <f>AVERAGE(febrero[[#This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1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6"/>
      <c r="S186" s="16"/>
      <c r="T186" s="17"/>
      <c r="U186" s="17"/>
      <c r="V186" s="17"/>
      <c r="W186" s="17"/>
      <c r="X186" s="18"/>
      <c r="Y186" s="18"/>
      <c r="Z186" s="16"/>
      <c r="AA186" s="16"/>
      <c r="AB186" s="16"/>
      <c r="AC186" s="16"/>
      <c r="AD186" s="16"/>
      <c r="AE186" s="16"/>
      <c r="AF186" s="18"/>
      <c r="AG186" s="16"/>
      <c r="AH186" s="16"/>
      <c r="AI186" s="30" t="e">
        <f>AVERAGE(febrero[[#This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1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6"/>
      <c r="S187" s="16"/>
      <c r="T187" s="17"/>
      <c r="U187" s="17"/>
      <c r="V187" s="17"/>
      <c r="W187" s="17"/>
      <c r="X187" s="18"/>
      <c r="Y187" s="18"/>
      <c r="Z187" s="16"/>
      <c r="AA187" s="16"/>
      <c r="AB187" s="16"/>
      <c r="AC187" s="16"/>
      <c r="AD187" s="16"/>
      <c r="AE187" s="16"/>
      <c r="AF187" s="18"/>
      <c r="AG187" s="16"/>
      <c r="AH187" s="16"/>
      <c r="AI187" s="30" t="e">
        <f>AVERAGE(febrero[[#This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1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6"/>
      <c r="S188" s="16"/>
      <c r="T188" s="17"/>
      <c r="U188" s="17"/>
      <c r="V188" s="17"/>
      <c r="W188" s="17"/>
      <c r="X188" s="18"/>
      <c r="Y188" s="18"/>
      <c r="Z188" s="16"/>
      <c r="AA188" s="16"/>
      <c r="AB188" s="16"/>
      <c r="AC188" s="16"/>
      <c r="AD188" s="16"/>
      <c r="AE188" s="16"/>
      <c r="AF188" s="18"/>
      <c r="AG188" s="16"/>
      <c r="AH188" s="16"/>
      <c r="AI188" s="30" t="e">
        <f>AVERAGE(febrero[[#This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1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6"/>
      <c r="S189" s="16"/>
      <c r="T189" s="17"/>
      <c r="U189" s="17"/>
      <c r="V189" s="17"/>
      <c r="W189" s="17"/>
      <c r="X189" s="18"/>
      <c r="Y189" s="18"/>
      <c r="Z189" s="16"/>
      <c r="AA189" s="16"/>
      <c r="AB189" s="16"/>
      <c r="AC189" s="16"/>
      <c r="AD189" s="16"/>
      <c r="AE189" s="16"/>
      <c r="AF189" s="18"/>
      <c r="AG189" s="16"/>
      <c r="AH189" s="16"/>
      <c r="AI189" s="30" t="e">
        <f>AVERAGE(febrero[[#This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1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6"/>
      <c r="S190" s="16"/>
      <c r="T190" s="17"/>
      <c r="U190" s="17"/>
      <c r="V190" s="17"/>
      <c r="W190" s="17"/>
      <c r="X190" s="18"/>
      <c r="Y190" s="18"/>
      <c r="Z190" s="16"/>
      <c r="AA190" s="16"/>
      <c r="AB190" s="16"/>
      <c r="AC190" s="16"/>
      <c r="AD190" s="16"/>
      <c r="AE190" s="16"/>
      <c r="AF190" s="18"/>
      <c r="AG190" s="16"/>
      <c r="AH190" s="16"/>
      <c r="AI190" s="30" t="e">
        <f>AVERAGE(febrero[[#This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1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6"/>
      <c r="S191" s="16"/>
      <c r="T191" s="17"/>
      <c r="U191" s="17"/>
      <c r="V191" s="17"/>
      <c r="W191" s="17"/>
      <c r="X191" s="18"/>
      <c r="Y191" s="18"/>
      <c r="Z191" s="16"/>
      <c r="AA191" s="16"/>
      <c r="AB191" s="16"/>
      <c r="AC191" s="16"/>
      <c r="AD191" s="16"/>
      <c r="AE191" s="16"/>
      <c r="AF191" s="18"/>
      <c r="AG191" s="16"/>
      <c r="AH191" s="16"/>
      <c r="AI191" s="30" t="e">
        <f>AVERAGE(febrero[[#This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6"/>
      <c r="S192" s="16"/>
      <c r="T192" s="17"/>
      <c r="U192" s="17"/>
      <c r="V192" s="17"/>
      <c r="W192" s="17"/>
      <c r="X192" s="18"/>
      <c r="Y192" s="18"/>
      <c r="Z192" s="16"/>
      <c r="AA192" s="16"/>
      <c r="AB192" s="16"/>
      <c r="AC192" s="16"/>
      <c r="AD192" s="16"/>
      <c r="AE192" s="16"/>
      <c r="AF192" s="18"/>
      <c r="AG192" s="16"/>
      <c r="AH192" s="16"/>
      <c r="AI192" s="30" t="e">
        <f>AVERAGE(febrero[[#This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1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6"/>
      <c r="S193" s="16"/>
      <c r="T193" s="17"/>
      <c r="U193" s="17"/>
      <c r="V193" s="17"/>
      <c r="W193" s="17"/>
      <c r="X193" s="18"/>
      <c r="Y193" s="18"/>
      <c r="Z193" s="16"/>
      <c r="AA193" s="16"/>
      <c r="AB193" s="16"/>
      <c r="AC193" s="16"/>
      <c r="AD193" s="16"/>
      <c r="AE193" s="16"/>
      <c r="AF193" s="18"/>
      <c r="AG193" s="16"/>
      <c r="AH193" s="16"/>
      <c r="AI193" s="30" t="e">
        <f>AVERAGE(febrero[[#This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1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6"/>
      <c r="S194" s="16"/>
      <c r="T194" s="17"/>
      <c r="U194" s="17"/>
      <c r="V194" s="17"/>
      <c r="W194" s="17"/>
      <c r="X194" s="18"/>
      <c r="Y194" s="18"/>
      <c r="Z194" s="16"/>
      <c r="AA194" s="16"/>
      <c r="AB194" s="16"/>
      <c r="AC194" s="16"/>
      <c r="AD194" s="16"/>
      <c r="AE194" s="16"/>
      <c r="AF194" s="18"/>
      <c r="AG194" s="16"/>
      <c r="AH194" s="16"/>
      <c r="AI194" s="30" t="e">
        <f>AVERAGE(febrero[[#This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16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6"/>
      <c r="S195" s="16"/>
      <c r="T195" s="17"/>
      <c r="U195" s="17"/>
      <c r="V195" s="17"/>
      <c r="W195" s="17"/>
      <c r="X195" s="18"/>
      <c r="Y195" s="18"/>
      <c r="Z195" s="16"/>
      <c r="AA195" s="16"/>
      <c r="AB195" s="16"/>
      <c r="AC195" s="16"/>
      <c r="AD195" s="16"/>
      <c r="AE195" s="16"/>
      <c r="AF195" s="18"/>
      <c r="AG195" s="16"/>
      <c r="AH195" s="16"/>
      <c r="AI195" s="30" t="e">
        <f>AVERAGE(febrero[[#This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1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6"/>
      <c r="S196" s="16"/>
      <c r="T196" s="17"/>
      <c r="U196" s="17"/>
      <c r="V196" s="17"/>
      <c r="W196" s="17"/>
      <c r="X196" s="18"/>
      <c r="Y196" s="18"/>
      <c r="Z196" s="16"/>
      <c r="AA196" s="16"/>
      <c r="AB196" s="16"/>
      <c r="AC196" s="16"/>
      <c r="AD196" s="16"/>
      <c r="AE196" s="16"/>
      <c r="AF196" s="18"/>
      <c r="AG196" s="16"/>
      <c r="AH196" s="16"/>
      <c r="AI196" s="30" t="e">
        <f>AVERAGE(febrero[[#This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6"/>
      <c r="S197" s="16"/>
      <c r="T197" s="17"/>
      <c r="U197" s="17"/>
      <c r="V197" s="17"/>
      <c r="W197" s="17"/>
      <c r="X197" s="18"/>
      <c r="Y197" s="18"/>
      <c r="Z197" s="16"/>
      <c r="AA197" s="16"/>
      <c r="AB197" s="16"/>
      <c r="AC197" s="16"/>
      <c r="AD197" s="16"/>
      <c r="AE197" s="16"/>
      <c r="AF197" s="18"/>
      <c r="AG197" s="16"/>
      <c r="AH197" s="16"/>
      <c r="AI197" s="30" t="e">
        <f>AVERAGE(febrero[[#This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6"/>
      <c r="S198" s="16"/>
      <c r="T198" s="17"/>
      <c r="U198" s="17"/>
      <c r="V198" s="17"/>
      <c r="W198" s="17"/>
      <c r="X198" s="18"/>
      <c r="Y198" s="18"/>
      <c r="Z198" s="16"/>
      <c r="AA198" s="16"/>
      <c r="AB198" s="16"/>
      <c r="AC198" s="16"/>
      <c r="AD198" s="16"/>
      <c r="AE198" s="16"/>
      <c r="AF198" s="18"/>
      <c r="AG198" s="16"/>
      <c r="AH198" s="16"/>
      <c r="AI198" s="30" t="e">
        <f>AVERAGE(febrero[[#This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6"/>
      <c r="S199" s="16"/>
      <c r="T199" s="17"/>
      <c r="U199" s="17"/>
      <c r="V199" s="17"/>
      <c r="W199" s="17"/>
      <c r="X199" s="18"/>
      <c r="Y199" s="18"/>
      <c r="Z199" s="16"/>
      <c r="AA199" s="16"/>
      <c r="AB199" s="16"/>
      <c r="AC199" s="16"/>
      <c r="AD199" s="16"/>
      <c r="AE199" s="16"/>
      <c r="AF199" s="18"/>
      <c r="AG199" s="16"/>
      <c r="AH199" s="16"/>
      <c r="AI199" s="30" t="e">
        <f>AVERAGE(febrero[[#This Row],[1]:[31]])</f>
        <v>#DIV/0!</v>
      </c>
      <c r="AJ199" s="30"/>
      <c r="AK199" s="30"/>
    </row>
    <row r="200" spans="1:37" x14ac:dyDescent="0.25">
      <c r="A200" s="48"/>
      <c r="B200" s="30"/>
      <c r="C200" s="30"/>
      <c r="D200" s="1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6"/>
      <c r="S200" s="16"/>
      <c r="T200" s="17"/>
      <c r="U200" s="17"/>
      <c r="V200" s="17"/>
      <c r="W200" s="17"/>
      <c r="X200" s="18"/>
      <c r="Y200" s="18"/>
      <c r="Z200" s="16"/>
      <c r="AA200" s="16"/>
      <c r="AB200" s="16"/>
      <c r="AC200" s="16"/>
      <c r="AD200" s="16"/>
      <c r="AE200" s="16"/>
      <c r="AF200" s="18"/>
      <c r="AG200" s="16"/>
      <c r="AH200" s="16"/>
      <c r="AI200" s="30" t="e">
        <f>AVERAGE(febrero[[#This Row],[1]:[31]])</f>
        <v>#DIV/0!</v>
      </c>
      <c r="AJ200" s="30"/>
      <c r="AK200" s="49"/>
    </row>
    <row r="201" spans="1:37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64" id="{319F8197-5B81-4D7D-BCA4-305A6E8B8D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3" id="{DE3ECEAC-4278-4FA4-A1DB-0EFE996A98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5" id="{B60EDFBB-51CD-48BC-A2F0-77D8E9B48D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6" id="{6BA878BC-686F-4398-BCB1-3B8CAF2483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2" id="{32BEB3D1-16AC-4BBD-8092-51D9B8F218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1" id="{CAFAFE2A-CBC9-4AA8-ACC5-0D64EEFDA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194" id="{16FD806D-9C66-4049-B958-AFD756B3BC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3" id="{EAB6C87D-527B-4979-BB77-5ECD32F60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5" id="{8524156B-102C-47FC-ADF2-9D736A396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6" id="{2AD740E7-F15B-494C-A6FD-E7CD825E3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2" id="{095E9AC6-3AF6-460E-8B7D-65669BFD7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1" id="{9736BE72-CE8B-424D-ABD8-DFAECEA4AE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954" id="{2AB677E9-F714-45D2-A177-1D7EAC8AB4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3" id="{E5B4E7BE-82A7-4052-89A9-230ABEEB4F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5" id="{F80C92ED-077C-434F-AA74-F21EB40A3E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6" id="{4A35F7A9-D4A5-4952-AD6E-8D96D91CC3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2" id="{AE3F6413-1678-4C21-9096-8635D8650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1" id="{6357F942-4DD1-440E-A29F-EE8858F1FC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636" id="{F42ED509-B08D-429A-A8C2-C1854BBFF8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5" id="{C3619DDF-FE7B-4715-89BE-8C31C9ED2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7" id="{63E9A831-8828-4EE3-B13E-3966F2898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8" id="{027F91B3-FCF6-402D-A680-BD25537687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4" id="{B1A7E371-EA9E-413E-8477-D36C50E8AF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3" id="{DBB75669-B0D0-47DC-BE9B-48C855945A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504" id="{7679D32A-2D22-498F-B3E9-72C6CC969D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3" id="{F895C664-09D9-43B1-A81B-0E6B6CD4A8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5" id="{DDA81562-020C-453F-9E13-E43C13BE4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6" id="{89E3DCD5-0AE6-4C8F-9CB0-C5FCA489B1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2" id="{22FE5A9B-CDF2-4AEA-9EBD-CA22081578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1" id="{4ABA17D5-0120-4B53-B942-D3055248B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498" id="{CC0C5782-4D33-4A55-A1CC-D00FDF2B9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7" id="{1E3B18BD-8EA8-438B-88FA-18DFE088B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9" id="{50DC3F5B-9E5B-4E3B-8C3A-B5AD47994E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500" id="{BD83AF92-390E-4D35-A4C2-9C9387929A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6" id="{B3C558DA-2D31-46DF-BE5D-ADD9705E0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5" id="{1D8649CC-3005-47E9-A159-230E3655B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2" id="{14C0DDEE-89E9-41E5-A8A4-6C039B9C0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1" id="{1BD1E2D4-00C7-4A84-84F5-7AE82E3E31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3" id="{07F36623-B70A-429C-83D3-D254412E5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4" id="{E9C36760-0D97-484B-9596-5E4F7EE1F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0" id="{A1E969E4-9E82-455E-A341-0366D701D3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89" id="{343CEE0F-F00F-49AD-9F2B-09E04D0ED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86" id="{E1D5D588-73EB-4A14-958A-8E08FA005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5" id="{DA2EFDE0-DCF8-443A-A685-77BE201E65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7" id="{0CDC9813-24E1-4A97-948E-5615C771E3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8" id="{4C6FB2B2-880D-4422-9F05-EDB22A1EB0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4" id="{4632B8E8-D1BD-4051-91A5-48A57A2160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3" id="{4D5E9799-AB1B-4FB9-8668-A12244F70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0" id="{3D4B2473-37A3-4C23-9E88-D7CE7AD0A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9" id="{139505AA-D8F3-4906-9EBA-AF3026CDEC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81" id="{0DA22ECA-C954-4242-B174-89F89423D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82" id="{53C4EF90-5999-41B2-9887-D347C85BE9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8" id="{11C19DC6-F15C-48C8-B7EC-1B295B4C0F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7" id="{AA8E4E53-9852-4C98-8744-419AD9CE0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4" id="{46A8EEEE-5BE6-4C7E-BD3D-9C79129086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3" id="{0113788C-A30F-4A01-8B3B-E412BB3627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5" id="{DB77B1F8-E31F-47E3-9A6B-25BCA9DF10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6" id="{AC6BAA97-32F6-42F3-AF11-771CE852D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2" id="{05ACBC94-362C-48BE-95AC-329EE8012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1" id="{DD48601E-D8C2-4858-8D72-C81BA70D87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68" id="{0D6BA73D-754D-4552-B885-D21867D8F8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7" id="{CA2A2312-556C-4A24-8EE8-44F2DFA396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9" id="{F52D904D-7E91-44BE-87FD-28C8EB6A74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70" id="{745B6374-A9CE-43CA-8523-F8777D53B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6" id="{B98F01ED-E13D-421A-90D3-94F3B7D252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5" id="{37216488-57D3-4CC1-8CD0-F3A69570BF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394" id="{41440A5D-0D54-4C4B-AA4D-C0A2275684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3" id="{9521B802-159C-40C9-B922-FD938D8BE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5" id="{AA81504C-C25E-4F9B-9701-196E6EFAF7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6" id="{DD99B2DF-BCC6-4CC0-8C08-70C9487D0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2" id="{22219457-EA33-4E5B-A3C1-9C3940F3C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1" id="{A412CE0A-E03F-4CFE-BC06-3FF9D3F301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184" id="{8BE69554-1E7C-4D52-BDBC-E02DFE6469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3" id="{52A09BCC-8DDD-4554-B587-2C1E0960D5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5" id="{5E445B97-501D-4FE2-94F6-2838029D22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6" id="{7BB28D4A-904E-433C-8EC2-48E6DE8DDC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2" id="{F26C4690-3192-4A02-8681-0F99D1B1BD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1" id="{F6BC09FD-9FE7-4414-8461-742D0BDCDF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14" id="{F47B6326-C89B-480D-BB36-1D30307EC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AF3:AF200</xm:sqref>
        </x14:conditionalFormatting>
        <x14:conditionalFormatting xmlns:xm="http://schemas.microsoft.com/office/excel/2006/main">
          <x14:cfRule type="iconSet" priority="1816" id="{7180F954-FFEB-4EFB-9A09-BC5FEA75CC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D3:J200</xm:sqref>
        </x14:conditionalFormatting>
        <x14:conditionalFormatting xmlns:xm="http://schemas.microsoft.com/office/excel/2006/main">
          <x14:cfRule type="iconSet" priority="1818" id="{F3A8F1A7-BD6D-4213-9893-1D41DA2275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N3:N200 K3:L200 X3:X200 AE3:AE200</xm:sqref>
        </x14:conditionalFormatting>
        <x14:conditionalFormatting xmlns:xm="http://schemas.microsoft.com/office/excel/2006/main">
          <x14:cfRule type="iconSet" priority="1819" id="{BD602E1A-85FF-4098-9C6A-B69435B90A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Y3:Y200</xm:sqref>
        </x14:conditionalFormatting>
        <x14:conditionalFormatting xmlns:xm="http://schemas.microsoft.com/office/excel/2006/main">
          <x14:cfRule type="iconSet" priority="1820" id="{78A91270-FE83-42CF-8092-DD94136A73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W3:W200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70" zoomScaleNormal="70" workbookViewId="0">
      <selection activeCell="O15" sqref="O15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SUBTOTAL(109,marzo[1])</f>
        <v>0</v>
      </c>
      <c r="E1" s="8">
        <f>SUBTOTAL(109,marzo[2])</f>
        <v>0</v>
      </c>
      <c r="F1" s="8">
        <f>SUBTOTAL(109,marzo[3])</f>
        <v>0</v>
      </c>
      <c r="G1" s="8">
        <f>SUBTOTAL(109,marzo[4])</f>
        <v>0</v>
      </c>
      <c r="H1" s="8">
        <f>SUBTOTAL(109,marzo[5])</f>
        <v>0</v>
      </c>
      <c r="I1" s="8">
        <f>SUBTOTAL(109,marzo[6])</f>
        <v>0</v>
      </c>
      <c r="J1" s="8">
        <f>SUBTOTAL(109,marzo[7])</f>
        <v>0</v>
      </c>
      <c r="K1" s="8">
        <f>SUBTOTAL(109,marzo[8])</f>
        <v>0</v>
      </c>
      <c r="L1" s="8">
        <f>SUBTOTAL(109,marzo[9])</f>
        <v>0</v>
      </c>
      <c r="M1" s="8">
        <f>SUBTOTAL(109,marzo[10])</f>
        <v>0</v>
      </c>
      <c r="N1" s="8">
        <f>SUBTOTAL(109,marzo[11])</f>
        <v>0</v>
      </c>
      <c r="O1" s="8">
        <f>SUBTOTAL(109,marzo[12])</f>
        <v>0</v>
      </c>
      <c r="P1" s="8">
        <f>SUBTOTAL(109,marzo[13])</f>
        <v>0</v>
      </c>
      <c r="Q1" s="8">
        <f>SUBTOTAL(109,marzo[14])</f>
        <v>0</v>
      </c>
      <c r="R1" s="8">
        <f>SUBTOTAL(109,marzo[15])</f>
        <v>0</v>
      </c>
      <c r="S1" s="8">
        <f>SUBTOTAL(109,marzo[16])</f>
        <v>0</v>
      </c>
      <c r="T1" s="8">
        <f>SUBTOTAL(109,marzo[17])</f>
        <v>0</v>
      </c>
      <c r="U1" s="8">
        <f>SUBTOTAL(109,marzo[18])</f>
        <v>0</v>
      </c>
      <c r="V1" s="8">
        <f>SUBTOTAL(109,marzo[19])</f>
        <v>0</v>
      </c>
      <c r="W1" s="8">
        <f>SUBTOTAL(109,marzo[20])</f>
        <v>0</v>
      </c>
      <c r="X1" s="8">
        <f>SUBTOTAL(109,marzo[21])</f>
        <v>0</v>
      </c>
      <c r="Y1" s="8">
        <f>SUBTOTAL(109,marzo[22])</f>
        <v>0</v>
      </c>
      <c r="Z1" s="8">
        <f>SUBTOTAL(109,marzo[23])</f>
        <v>0</v>
      </c>
      <c r="AA1" s="8">
        <f>SUBTOTAL(109,marzo[24])</f>
        <v>0</v>
      </c>
      <c r="AB1" s="8">
        <f>SUBTOTAL(109,marzo[25])</f>
        <v>0</v>
      </c>
      <c r="AC1" s="8">
        <f>SUBTOTAL(109,marzo[26])</f>
        <v>0</v>
      </c>
      <c r="AD1" s="8">
        <f>SUBTOTAL(109,marzo[27])</f>
        <v>0</v>
      </c>
      <c r="AE1" s="8">
        <f>SUBTOTAL(109,marzo[28])</f>
        <v>0</v>
      </c>
      <c r="AF1" s="8">
        <f>SUBTOTAL(109,marzo[29])</f>
        <v>0</v>
      </c>
      <c r="AG1" s="8">
        <f>SUBTOTAL(109,marzo[30])</f>
        <v>0</v>
      </c>
      <c r="AH1" s="8">
        <f>SUBTOTAL(109,marzo[31])</f>
        <v>0</v>
      </c>
      <c r="AI1" s="10" t="e">
        <f>SUBTOTAL(101,marzo[Fallas])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5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AVERAGE(marzo[[#This Row],[1]:[31]])</f>
        <v>#DIV/0!</v>
      </c>
      <c r="AJ3" s="14"/>
      <c r="AK3" s="30"/>
    </row>
    <row r="4" spans="1:37" ht="15.75" customHeight="1" x14ac:dyDescent="0.25">
      <c r="A4" s="13"/>
      <c r="B4" s="14"/>
      <c r="C4" s="5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AVERAGE(marzo[[#This Row],[1]:[31]])</f>
        <v>#DIV/0!</v>
      </c>
      <c r="AJ4" s="14"/>
      <c r="AK4" s="30"/>
    </row>
    <row r="5" spans="1:37" ht="15.75" customHeight="1" x14ac:dyDescent="0.25">
      <c r="A5" s="13"/>
      <c r="B5" s="14"/>
      <c r="C5" s="5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AVERAGE(marzo[[#This Row],[1]:[31]])</f>
        <v>#DIV/0!</v>
      </c>
      <c r="AJ5" s="14"/>
      <c r="AK5" s="30"/>
    </row>
    <row r="6" spans="1:37" ht="15.75" customHeight="1" x14ac:dyDescent="0.25">
      <c r="A6" s="13"/>
      <c r="B6" s="14"/>
      <c r="C6" s="5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AVERAGE(marzo[[#This Row],[1]:[31]])</f>
        <v>#DIV/0!</v>
      </c>
      <c r="AJ6" s="14"/>
      <c r="AK6" s="30"/>
    </row>
    <row r="7" spans="1:37" ht="15.75" customHeight="1" x14ac:dyDescent="0.25">
      <c r="A7" s="13"/>
      <c r="B7" s="14"/>
      <c r="C7" s="5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AVERAGE(marzo[[#This Row],[1]:[31]])</f>
        <v>#DIV/0!</v>
      </c>
      <c r="AJ7" s="14"/>
      <c r="AK7" s="30"/>
    </row>
    <row r="8" spans="1:37" ht="15.75" customHeight="1" x14ac:dyDescent="0.25">
      <c r="A8" s="13"/>
      <c r="B8" s="14"/>
      <c r="C8" s="53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AVERAGE(marzo[[#This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5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AVERAGE(marzo[[#This Row],[1]:[31]])</f>
        <v>#DIV/0!</v>
      </c>
      <c r="AJ9" s="21"/>
      <c r="AK9" s="21"/>
    </row>
    <row r="10" spans="1:37" ht="15.75" customHeight="1" x14ac:dyDescent="0.25">
      <c r="A10" s="13"/>
      <c r="B10" s="14"/>
      <c r="C10" s="5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AVERAGE(marzo[[#This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AVERAGE(marzo[[#This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53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AVERAGE(marzo[[#This Row],[1]:[31]])</f>
        <v>#DIV/0!</v>
      </c>
      <c r="AJ12" s="14"/>
      <c r="AK12" s="30"/>
    </row>
    <row r="13" spans="1:37" ht="13.5" customHeight="1" x14ac:dyDescent="0.25">
      <c r="A13" s="13"/>
      <c r="B13" s="14"/>
      <c r="C13" s="5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AVERAGE(marzo[[#This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AVERAGE(marzo[[#This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53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AVERAGE(marzo[[#This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AVERAGE(marzo[[#This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5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AVERAGE(marzo[[#This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5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AVERAGE(marzo[[#This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5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AVERAGE(marzo[[#This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5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AVERAGE(marzo[[#This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5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AVERAGE(marzo[[#This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5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AVERAGE(marzo[[#This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5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AVERAGE(marzo[[#This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5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AVERAGE(marzo[[#This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5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AVERAGE(marzo[[#This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5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AVERAGE(marzo[[#This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53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AVERAGE(marzo[[#This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5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AVERAGE(marzo[[#This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53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AVERAGE(marzo[[#This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53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AVERAGE(marzo[[#This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53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AVERAGE(marzo[[#This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53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AVERAGE(marzo[[#This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5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AVERAGE(marzo[[#This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5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AVERAGE(marzo[[#This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53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AVERAGE(marzo[[#This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53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AVERAGE(marzo[[#This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53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AVERAGE(marzo[[#This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53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AVERAGE(marzo[[#This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53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AVERAGE(marzo[[#This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53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AVERAGE(marzo[[#This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53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AVERAGE(marzo[[#This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5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AVERAGE(marzo[[#This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53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AVERAGE(marzo[[#This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53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AVERAGE(marzo[[#This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5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AVERAGE(marzo[[#This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53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AVERAGE(marzo[[#This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53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AVERAGE(marzo[[#This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54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AVERAGE(marzo[[#This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53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AVERAGE(marzo[[#This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53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AVERAGE(marzo[[#This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53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AVERAGE(marzo[[#This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53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AVERAGE(marzo[[#This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53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AVERAGE(marzo[[#This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53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AVERAGE(marzo[[#This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53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AVERAGE(marzo[[#This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5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AVERAGE(marzo[[#This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53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AVERAGE(marzo[[#This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53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AVERAGE(marzo[[#This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53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AVERAGE(marzo[[#This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53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AVERAGE(marzo[[#This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53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AVERAGE(marzo[[#This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53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AVERAGE(marzo[[#This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5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AVERAGE(marzo[[#This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54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AVERAGE(marzo[[#This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53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AVERAGE(marzo[[#This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53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AVERAGE(marzo[[#This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53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AVERAGE(marzo[[#This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54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AVERAGE(marzo[[#This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AVERAGE(marzo[[#This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54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AVERAGE(marzo[[#This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5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AVERAGE(marzo[[#This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53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AVERAGE(marzo[[#This Row],[1]:[31]])</f>
        <v>#DIV/0!</v>
      </c>
      <c r="AJ72" s="30"/>
      <c r="AK72" s="30"/>
    </row>
    <row r="73" spans="1:37" x14ac:dyDescent="0.25">
      <c r="A73" s="55"/>
      <c r="B73" s="30"/>
      <c r="C73" s="5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40" t="e">
        <f>AVERAGE(marzo[[#This Row],[1]:[31]])</f>
        <v>#DIV/0!</v>
      </c>
      <c r="AJ73" s="30"/>
      <c r="AK73" s="30"/>
    </row>
    <row r="74" spans="1:37" ht="15.75" customHeight="1" x14ac:dyDescent="0.25">
      <c r="A74" s="55"/>
      <c r="B74" s="30"/>
      <c r="C74" s="5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40" t="e">
        <f>AVERAGE(marzo[[#This Row],[1]:[31]])</f>
        <v>#DIV/0!</v>
      </c>
      <c r="AJ74" s="30"/>
      <c r="AK74" s="30"/>
    </row>
    <row r="75" spans="1:37" ht="15.75" customHeight="1" x14ac:dyDescent="0.25">
      <c r="A75" s="55"/>
      <c r="B75" s="30"/>
      <c r="C75" s="5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40" t="e">
        <f>AVERAGE(marzo[[#This Row],[1]:[31]])</f>
        <v>#DIV/0!</v>
      </c>
      <c r="AJ75" s="30"/>
      <c r="AK75" s="30"/>
    </row>
    <row r="76" spans="1:37" ht="15.75" customHeight="1" x14ac:dyDescent="0.25">
      <c r="A76" s="55"/>
      <c r="B76" s="30"/>
      <c r="C76" s="5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40" t="e">
        <f>AVERAGE(marzo[[#This Row],[1]:[31]])</f>
        <v>#DIV/0!</v>
      </c>
      <c r="AJ76" s="30"/>
      <c r="AK76" s="30"/>
    </row>
    <row r="77" spans="1:37" ht="15.75" customHeight="1" x14ac:dyDescent="0.25">
      <c r="A77" s="55"/>
      <c r="B77" s="30"/>
      <c r="C77" s="5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40" t="e">
        <f>AVERAGE(marzo[[#This Row],[1]:[31]])</f>
        <v>#DIV/0!</v>
      </c>
      <c r="AJ77" s="30"/>
      <c r="AK77" s="30"/>
    </row>
    <row r="78" spans="1:37" ht="15.75" customHeight="1" x14ac:dyDescent="0.25">
      <c r="A78" s="55"/>
      <c r="B78" s="30"/>
      <c r="C78" s="5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40" t="e">
        <f>AVERAGE(marzo[[#This Row],[1]:[31]])</f>
        <v>#DIV/0!</v>
      </c>
      <c r="AJ78" s="30"/>
      <c r="AK78" s="30"/>
    </row>
    <row r="79" spans="1:37" ht="15.75" customHeight="1" x14ac:dyDescent="0.25">
      <c r="A79" s="55"/>
      <c r="B79" s="30"/>
      <c r="C79" s="5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40" t="e">
        <f>AVERAGE(marzo[[#This Row],[1]:[31]])</f>
        <v>#DIV/0!</v>
      </c>
      <c r="AJ79" s="30"/>
      <c r="AK79" s="30"/>
    </row>
    <row r="80" spans="1:37" ht="15.75" customHeight="1" x14ac:dyDescent="0.25">
      <c r="A80" s="55"/>
      <c r="B80" s="30"/>
      <c r="C80" s="5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40" t="e">
        <f>AVERAGE(marzo[[#This Row],[1]:[31]])</f>
        <v>#DIV/0!</v>
      </c>
      <c r="AJ80" s="30"/>
      <c r="AK80" s="30"/>
    </row>
    <row r="81" spans="1:37" ht="15.75" customHeight="1" x14ac:dyDescent="0.25">
      <c r="A81" s="55"/>
      <c r="B81" s="30"/>
      <c r="C81" s="5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40" t="e">
        <f>AVERAGE(marzo[[#This Row],[1]:[31]])</f>
        <v>#DIV/0!</v>
      </c>
      <c r="AJ81" s="30"/>
      <c r="AK81" s="30"/>
    </row>
    <row r="82" spans="1:37" ht="15.75" customHeight="1" x14ac:dyDescent="0.25">
      <c r="A82" s="55"/>
      <c r="B82" s="30"/>
      <c r="C82" s="5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40" t="e">
        <f>AVERAGE(marzo[[#This Row],[1]:[31]])</f>
        <v>#DIV/0!</v>
      </c>
      <c r="AJ82" s="30"/>
      <c r="AK82" s="30"/>
    </row>
    <row r="83" spans="1:37" ht="15.75" customHeight="1" x14ac:dyDescent="0.25">
      <c r="A83" s="55"/>
      <c r="B83" s="30"/>
      <c r="C83" s="5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40" t="e">
        <f>AVERAGE(marzo[[#This Row],[1]:[31]])</f>
        <v>#DIV/0!</v>
      </c>
      <c r="AJ83" s="30"/>
      <c r="AK83" s="30"/>
    </row>
    <row r="84" spans="1:37" ht="15.75" customHeight="1" x14ac:dyDescent="0.25">
      <c r="A84" s="55"/>
      <c r="B84" s="30"/>
      <c r="C84" s="5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40" t="e">
        <f>AVERAGE(marzo[[#This Row],[1]:[31]])</f>
        <v>#DIV/0!</v>
      </c>
      <c r="AJ84" s="30"/>
      <c r="AK84" s="30"/>
    </row>
    <row r="85" spans="1:37" ht="15.75" customHeight="1" x14ac:dyDescent="0.25">
      <c r="A85" s="55"/>
      <c r="B85" s="30"/>
      <c r="C85" s="5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40" t="e">
        <f>AVERAGE(marzo[[#This Row],[1]:[31]])</f>
        <v>#DIV/0!</v>
      </c>
      <c r="AJ85" s="30"/>
      <c r="AK85" s="30"/>
    </row>
    <row r="86" spans="1:37" ht="15.75" customHeight="1" x14ac:dyDescent="0.25">
      <c r="A86" s="55"/>
      <c r="B86" s="30"/>
      <c r="C86" s="5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40" t="e">
        <f>AVERAGE(marzo[[#This Row],[1]:[31]])</f>
        <v>#DIV/0!</v>
      </c>
      <c r="AJ86" s="30"/>
      <c r="AK86" s="30"/>
    </row>
    <row r="87" spans="1:37" ht="15.75" customHeight="1" x14ac:dyDescent="0.25">
      <c r="A87" s="55"/>
      <c r="B87" s="30"/>
      <c r="C87" s="5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40" t="e">
        <f>AVERAGE(marzo[[#This Row],[1]:[31]])</f>
        <v>#DIV/0!</v>
      </c>
      <c r="AJ87" s="30"/>
      <c r="AK87" s="30"/>
    </row>
    <row r="88" spans="1:37" ht="15.75" customHeight="1" x14ac:dyDescent="0.25">
      <c r="A88" s="55"/>
      <c r="B88" s="30"/>
      <c r="C88" s="5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40" t="e">
        <f>AVERAGE(marzo[[#This Row],[1]:[31]])</f>
        <v>#DIV/0!</v>
      </c>
      <c r="AJ88" s="30"/>
      <c r="AK88" s="30"/>
    </row>
    <row r="89" spans="1:37" ht="15.75" customHeight="1" x14ac:dyDescent="0.25">
      <c r="A89" s="55"/>
      <c r="B89" s="30"/>
      <c r="C89" s="5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40" t="e">
        <f>AVERAGE(marzo[[#This Row],[1]:[31]])</f>
        <v>#DIV/0!</v>
      </c>
      <c r="AJ89" s="30"/>
      <c r="AK89" s="30"/>
    </row>
    <row r="90" spans="1:37" ht="15.75" customHeight="1" x14ac:dyDescent="0.25">
      <c r="A90" s="55"/>
      <c r="B90" s="30"/>
      <c r="C90" s="5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40" t="e">
        <f>AVERAGE(marzo[[#This Row],[1]:[31]])</f>
        <v>#DIV/0!</v>
      </c>
      <c r="AJ90" s="30"/>
      <c r="AK90" s="30"/>
    </row>
    <row r="91" spans="1:37" ht="15.75" customHeight="1" x14ac:dyDescent="0.25">
      <c r="A91" s="55"/>
      <c r="B91" s="30"/>
      <c r="C91" s="5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40" t="e">
        <f>AVERAGE(marzo[[#This Row],[1]:[31]])</f>
        <v>#DIV/0!</v>
      </c>
      <c r="AJ91" s="30"/>
      <c r="AK91" s="30"/>
    </row>
    <row r="92" spans="1:37" ht="15.75" customHeight="1" x14ac:dyDescent="0.25">
      <c r="A92" s="55"/>
      <c r="B92" s="30"/>
      <c r="C92" s="5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40" t="e">
        <f>AVERAGE(marzo[[#This Row],[1]:[31]])</f>
        <v>#DIV/0!</v>
      </c>
      <c r="AJ92" s="30"/>
      <c r="AK92" s="30"/>
    </row>
    <row r="93" spans="1:37" ht="15.75" customHeight="1" x14ac:dyDescent="0.25">
      <c r="A93" s="55"/>
      <c r="B93" s="41"/>
      <c r="C93" s="5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40" t="e">
        <f>AVERAGE(marzo[[#This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AVERAGE(marzo[[#This Row],[1]:[31]])</f>
        <v>#DIV/0!</v>
      </c>
      <c r="AJ94" s="30"/>
      <c r="AK94" s="30"/>
    </row>
    <row r="95" spans="1:37" x14ac:dyDescent="0.25">
      <c r="A95" s="45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AVERAGE(marzo[[#This Row],[1]:[31]])</f>
        <v>#DIV/0!</v>
      </c>
      <c r="AJ95" s="30"/>
      <c r="AK95" s="30"/>
    </row>
    <row r="96" spans="1:37" x14ac:dyDescent="0.25">
      <c r="A96" s="45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AVERAGE(marzo[[#This Row],[1]:[31]])</f>
        <v>#DIV/0!</v>
      </c>
      <c r="AJ96" s="30"/>
      <c r="AK96" s="30"/>
    </row>
    <row r="97" spans="1:37" x14ac:dyDescent="0.25">
      <c r="A97" s="45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AVERAGE(marzo[[#This Row],[1]:[31]])</f>
        <v>#DIV/0!</v>
      </c>
      <c r="AJ97" s="30"/>
      <c r="AK97" s="30"/>
    </row>
    <row r="98" spans="1:37" x14ac:dyDescent="0.25">
      <c r="A98" s="45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AVERAGE(marzo[[#This Row],[1]:[31]])</f>
        <v>#DIV/0!</v>
      </c>
      <c r="AJ98" s="30"/>
      <c r="AK98" s="30"/>
    </row>
    <row r="99" spans="1:37" x14ac:dyDescent="0.25">
      <c r="A99" s="45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AVERAGE(marzo[[#This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AVERAGE(marzo[[#This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AVERAGE(marzo[[#This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AVERAGE(marzo[[#This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AVERAGE(marzo[[#This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AVERAGE(marzo[[#This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AVERAGE(marzo[[#This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AVERAGE(marzo[[#This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AVERAGE(marzo[[#This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AVERAGE(marzo[[#This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AVERAGE(marzo[[#This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AVERAGE(marzo[[#This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AVERAGE(marzo[[#This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AVERAGE(marzo[[#This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AVERAGE(marzo[[#This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AVERAGE(marzo[[#This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AVERAGE(marzo[[#This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AVERAGE(marzo[[#This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AVERAGE(marzo[[#This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AVERAGE(marzo[[#This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AVERAGE(marzo[[#This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AVERAGE(marzo[[#This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AVERAGE(marzo[[#This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AVERAGE(marzo[[#This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AVERAGE(marzo[[#This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AVERAGE(marzo[[#This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AVERAGE(marzo[[#This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AVERAGE(marzo[[#This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AVERAGE(marzo[[#This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AVERAGE(marzo[[#This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AVERAGE(marzo[[#This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AVERAGE(marzo[[#This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AVERAGE(marzo[[#This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AVERAGE(marzo[[#This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AVERAGE(marzo[[#This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AVERAGE(marzo[[#This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AVERAGE(marzo[[#This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AVERAGE(marzo[[#This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AVERAGE(marzo[[#This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AVERAGE(marzo[[#This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AVERAGE(marzo[[#This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AVERAGE(marzo[[#This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AVERAGE(marzo[[#This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AVERAGE(marzo[[#This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AVERAGE(marzo[[#This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AVERAGE(marzo[[#This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AVERAGE(marzo[[#This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AVERAGE(marzo[[#This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AVERAGE(marzo[[#This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AVERAGE(marzo[[#This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AVERAGE(marzo[[#This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AVERAGE(marzo[[#This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AVERAGE(marzo[[#This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AVERAGE(marzo[[#This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AVERAGE(marzo[[#This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AVERAGE(marzo[[#This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AVERAGE(marzo[[#This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AVERAGE(marzo[[#This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AVERAGE(marzo[[#This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AVERAGE(marzo[[#This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AVERAGE(marzo[[#This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AVERAGE(marzo[[#This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AVERAGE(marzo[[#This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AVERAGE(marzo[[#This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AVERAGE(marzo[[#This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AVERAGE(marzo[[#This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AVERAGE(marzo[[#This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AVERAGE(marzo[[#This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AVERAGE(marzo[[#This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AVERAGE(marzo[[#This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AVERAGE(marzo[[#This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AVERAGE(marzo[[#This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AVERAGE(marzo[[#This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AVERAGE(marzo[[#This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AVERAGE(marzo[[#This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AVERAGE(marzo[[#This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AVERAGE(marzo[[#This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AVERAGE(marzo[[#This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AVERAGE(marzo[[#This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AVERAGE(marzo[[#This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AVERAGE(marzo[[#This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AVERAGE(marzo[[#This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AVERAGE(marzo[[#This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AVERAGE(marzo[[#This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AVERAGE(marzo[[#This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AVERAGE(marzo[[#This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AVERAGE(marzo[[#This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AVERAGE(marzo[[#This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AVERAGE(marzo[[#This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AVERAGE(marzo[[#This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AVERAGE(marzo[[#This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AVERAGE(marzo[[#This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AVERAGE(marzo[[#This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AVERAGE(marzo[[#This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AVERAGE(marzo[[#This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AVERAGE(marzo[[#This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AVERAGE(marzo[[#This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AVERAGE(marzo[[#This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AVERAGE(marzo[[#This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AVERAGE(marzo[[#This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30" t="e">
        <f>AVERAGE(marzo[[#This Row],[1]:[31]])</f>
        <v>#DIV/0!</v>
      </c>
      <c r="AJ199" s="30"/>
      <c r="AK199" s="30"/>
    </row>
    <row r="200" spans="1:37" x14ac:dyDescent="0.25">
      <c r="A200" s="48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AVERAGE(marzo[[#This Row],[1]:[31]])</f>
        <v>#DIV/0!</v>
      </c>
      <c r="AJ200" s="30"/>
      <c r="AK200" s="49"/>
    </row>
    <row r="201" spans="1:37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7B2789A7-F8FF-4B87-A382-016504761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3"/>
  <sheetViews>
    <sheetView zoomScale="55" zoomScaleNormal="55" workbookViewId="0">
      <selection activeCell="B5" sqref="B5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SUBTOTAL(109,abril[1])</f>
        <v>0</v>
      </c>
      <c r="E1" s="8">
        <f>SUBTOTAL(109,abril[2])</f>
        <v>0</v>
      </c>
      <c r="F1" s="8">
        <f>SUBTOTAL(109,abril[3])</f>
        <v>0</v>
      </c>
      <c r="G1" s="8">
        <f>SUBTOTAL(109,abril[4])</f>
        <v>0</v>
      </c>
      <c r="H1" s="8">
        <f>SUBTOTAL(109,abril[5])</f>
        <v>0</v>
      </c>
      <c r="I1" s="8">
        <f>SUBTOTAL(109,abril[6])</f>
        <v>0</v>
      </c>
      <c r="J1" s="8">
        <f>SUBTOTAL(109,abril[7])</f>
        <v>0</v>
      </c>
      <c r="K1" s="8">
        <f>SUBTOTAL(109,abril[8])</f>
        <v>0</v>
      </c>
      <c r="L1" s="8">
        <f>SUBTOTAL(109,abril[9])</f>
        <v>0</v>
      </c>
      <c r="M1" s="8">
        <f>SUBTOTAL(109,abril[10])</f>
        <v>0</v>
      </c>
      <c r="N1" s="8">
        <f>SUBTOTAL(109,abril[11])</f>
        <v>0</v>
      </c>
      <c r="O1" s="8">
        <f>SUBTOTAL(109,abril[12])</f>
        <v>0</v>
      </c>
      <c r="P1" s="8">
        <f>SUBTOTAL(109,abril[13])</f>
        <v>0</v>
      </c>
      <c r="Q1" s="8">
        <f>SUBTOTAL(109,abril[14])</f>
        <v>0</v>
      </c>
      <c r="R1" s="8">
        <f>SUBTOTAL(109,abril[15])</f>
        <v>0</v>
      </c>
      <c r="S1" s="8">
        <f>SUBTOTAL(109,abril[16])</f>
        <v>0</v>
      </c>
      <c r="T1" s="8">
        <f>SUBTOTAL(109,abril[17])</f>
        <v>0</v>
      </c>
      <c r="U1" s="8">
        <f>SUBTOTAL(109,abril[18])</f>
        <v>0</v>
      </c>
      <c r="V1" s="8">
        <f>SUBTOTAL(109,abril[19])</f>
        <v>0</v>
      </c>
      <c r="W1" s="8">
        <f>SUBTOTAL(109,abril[20])</f>
        <v>0</v>
      </c>
      <c r="X1" s="8">
        <f>SUBTOTAL(109,abril[21])</f>
        <v>0</v>
      </c>
      <c r="Y1" s="8">
        <f>SUBTOTAL(109,abril[22])</f>
        <v>0</v>
      </c>
      <c r="Z1" s="8">
        <f>SUBTOTAL(109,abril[23])</f>
        <v>0</v>
      </c>
      <c r="AA1" s="8">
        <f>SUBTOTAL(109,abril[24])</f>
        <v>0</v>
      </c>
      <c r="AB1" s="8">
        <f>SUBTOTAL(109,abril[25])</f>
        <v>0</v>
      </c>
      <c r="AC1" s="8">
        <f>SUBTOTAL(109,abril[26])</f>
        <v>0</v>
      </c>
      <c r="AD1" s="8">
        <f>SUBTOTAL(109,abril[27])</f>
        <v>0</v>
      </c>
      <c r="AE1" s="8">
        <f>SUBTOTAL(109,abril[28])</f>
        <v>0</v>
      </c>
      <c r="AF1" s="8">
        <f>SUBTOTAL(109,abril[29])</f>
        <v>0</v>
      </c>
      <c r="AG1" s="8">
        <f>SUBTOTAL(109,abril[30])</f>
        <v>0</v>
      </c>
      <c r="AH1" s="8">
        <f>SUBTOTAL(109,abril[31])</f>
        <v>0</v>
      </c>
      <c r="AI1" s="10" t="e">
        <f>SUBTOTAL(101,abril[Fallas])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5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AVERAGE(abril[[#This Row],[1]:[31]])</f>
        <v>#DIV/0!</v>
      </c>
      <c r="AJ3" s="14"/>
      <c r="AK3" s="30"/>
    </row>
    <row r="4" spans="1:37" ht="15.75" customHeight="1" x14ac:dyDescent="0.25">
      <c r="A4" s="13"/>
      <c r="B4" s="14"/>
      <c r="C4" s="5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AVERAGE(abril[[#This Row],[1]:[31]])</f>
        <v>#DIV/0!</v>
      </c>
      <c r="AJ4" s="14"/>
      <c r="AK4" s="30"/>
    </row>
    <row r="5" spans="1:37" ht="15.75" customHeight="1" x14ac:dyDescent="0.25">
      <c r="A5" s="13"/>
      <c r="B5" s="14"/>
      <c r="C5" s="5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AVERAGE(abril[[#This Row],[1]:[31]])</f>
        <v>#DIV/0!</v>
      </c>
      <c r="AJ5" s="14"/>
      <c r="AK5" s="30"/>
    </row>
    <row r="6" spans="1:37" ht="15.75" customHeight="1" x14ac:dyDescent="0.25">
      <c r="A6" s="13"/>
      <c r="B6" s="14"/>
      <c r="C6" s="5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AVERAGE(abril[[#This Row],[1]:[31]])</f>
        <v>#DIV/0!</v>
      </c>
      <c r="AJ6" s="14"/>
      <c r="AK6" s="30"/>
    </row>
    <row r="7" spans="1:37" ht="15.75" customHeight="1" x14ac:dyDescent="0.25">
      <c r="A7" s="13"/>
      <c r="B7" s="14"/>
      <c r="C7" s="5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AVERAGE(abril[[#This Row],[1]:[31]])</f>
        <v>#DIV/0!</v>
      </c>
      <c r="AJ7" s="14"/>
      <c r="AK7" s="30"/>
    </row>
    <row r="8" spans="1:37" ht="15.75" customHeight="1" x14ac:dyDescent="0.25">
      <c r="A8" s="13"/>
      <c r="B8" s="14"/>
      <c r="C8" s="53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AVERAGE(abril[[#This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5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AVERAGE(abril[[#This Row],[1]:[31]])</f>
        <v>#DIV/0!</v>
      </c>
      <c r="AJ9" s="21"/>
      <c r="AK9" s="21"/>
    </row>
    <row r="10" spans="1:37" ht="15.75" customHeight="1" x14ac:dyDescent="0.25">
      <c r="A10" s="13"/>
      <c r="B10" s="14"/>
      <c r="C10" s="5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AVERAGE(abril[[#This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AVERAGE(abril[[#This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53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AVERAGE(abril[[#This Row],[1]:[31]])</f>
        <v>#DIV/0!</v>
      </c>
      <c r="AJ12" s="14"/>
      <c r="AK12" s="30"/>
    </row>
    <row r="13" spans="1:37" ht="13.5" customHeight="1" x14ac:dyDescent="0.25">
      <c r="A13" s="13"/>
      <c r="B13" s="14"/>
      <c r="C13" s="5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AVERAGE(abril[[#This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AVERAGE(abril[[#This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53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AVERAGE(abril[[#This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AVERAGE(abril[[#This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5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AVERAGE(abril[[#This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5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AVERAGE(abril[[#This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5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AVERAGE(abril[[#This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5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AVERAGE(abril[[#This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5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AVERAGE(abril[[#This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5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AVERAGE(abril[[#This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5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AVERAGE(abril[[#This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5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AVERAGE(abril[[#This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5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AVERAGE(abril[[#This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5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AVERAGE(abril[[#This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53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AVERAGE(abril[[#This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5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AVERAGE(abril[[#This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53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AVERAGE(abril[[#This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53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AVERAGE(abril[[#This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53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AVERAGE(abril[[#This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53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AVERAGE(abril[[#This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5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AVERAGE(abril[[#This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5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AVERAGE(abril[[#This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53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AVERAGE(abril[[#This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53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AVERAGE(abril[[#This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53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AVERAGE(abril[[#This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53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AVERAGE(abril[[#This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53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AVERAGE(abril[[#This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53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AVERAGE(abril[[#This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53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AVERAGE(abril[[#This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5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AVERAGE(abril[[#This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53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AVERAGE(abril[[#This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53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AVERAGE(abril[[#This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5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AVERAGE(abril[[#This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53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AVERAGE(abril[[#This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53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AVERAGE(abril[[#This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54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AVERAGE(abril[[#This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53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AVERAGE(abril[[#This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53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AVERAGE(abril[[#This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53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AVERAGE(abril[[#This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53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AVERAGE(abril[[#This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53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AVERAGE(abril[[#This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53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AVERAGE(abril[[#This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53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AVERAGE(abril[[#This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5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AVERAGE(abril[[#This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53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AVERAGE(abril[[#This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53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AVERAGE(abril[[#This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53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AVERAGE(abril[[#This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53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AVERAGE(abril[[#This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53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AVERAGE(abril[[#This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53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AVERAGE(abril[[#This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5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AVERAGE(abril[[#This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54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AVERAGE(abril[[#This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53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AVERAGE(abril[[#This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53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AVERAGE(abril[[#This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53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AVERAGE(abril[[#This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54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AVERAGE(abril[[#This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AVERAGE(abril[[#This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54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AVERAGE(abril[[#This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5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AVERAGE(abril[[#This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53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AVERAGE(abril[[#This Row],[1]:[31]])</f>
        <v>#DIV/0!</v>
      </c>
      <c r="AJ72" s="30"/>
      <c r="AK72" s="30"/>
    </row>
    <row r="73" spans="1:37" x14ac:dyDescent="0.25">
      <c r="A73" s="55"/>
      <c r="B73" s="30"/>
      <c r="C73" s="5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40" t="e">
        <f>AVERAGE(abril[[#This Row],[1]:[31]])</f>
        <v>#DIV/0!</v>
      </c>
      <c r="AJ73" s="30"/>
      <c r="AK73" s="30"/>
    </row>
    <row r="74" spans="1:37" ht="15.75" customHeight="1" x14ac:dyDescent="0.25">
      <c r="A74" s="55"/>
      <c r="B74" s="30"/>
      <c r="C74" s="5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40" t="e">
        <f>AVERAGE(abril[[#This Row],[1]:[31]])</f>
        <v>#DIV/0!</v>
      </c>
      <c r="AJ74" s="30"/>
      <c r="AK74" s="30"/>
    </row>
    <row r="75" spans="1:37" ht="15.75" customHeight="1" x14ac:dyDescent="0.25">
      <c r="A75" s="55"/>
      <c r="B75" s="30"/>
      <c r="C75" s="5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40" t="e">
        <f>AVERAGE(abril[[#This Row],[1]:[31]])</f>
        <v>#DIV/0!</v>
      </c>
      <c r="AJ75" s="30"/>
      <c r="AK75" s="30"/>
    </row>
    <row r="76" spans="1:37" ht="15.75" customHeight="1" x14ac:dyDescent="0.25">
      <c r="A76" s="55"/>
      <c r="B76" s="30"/>
      <c r="C76" s="5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40" t="e">
        <f>AVERAGE(abril[[#This Row],[1]:[31]])</f>
        <v>#DIV/0!</v>
      </c>
      <c r="AJ76" s="30"/>
      <c r="AK76" s="30"/>
    </row>
    <row r="77" spans="1:37" ht="15.75" customHeight="1" x14ac:dyDescent="0.25">
      <c r="A77" s="55"/>
      <c r="B77" s="30"/>
      <c r="C77" s="5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40" t="e">
        <f>AVERAGE(abril[[#This Row],[1]:[31]])</f>
        <v>#DIV/0!</v>
      </c>
      <c r="AJ77" s="30"/>
      <c r="AK77" s="30"/>
    </row>
    <row r="78" spans="1:37" ht="15.75" customHeight="1" x14ac:dyDescent="0.25">
      <c r="A78" s="55"/>
      <c r="B78" s="30"/>
      <c r="C78" s="5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40" t="e">
        <f>AVERAGE(abril[[#This Row],[1]:[31]])</f>
        <v>#DIV/0!</v>
      </c>
      <c r="AJ78" s="30"/>
      <c r="AK78" s="30"/>
    </row>
    <row r="79" spans="1:37" ht="15.75" customHeight="1" x14ac:dyDescent="0.25">
      <c r="A79" s="55"/>
      <c r="B79" s="30"/>
      <c r="C79" s="5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40" t="e">
        <f>AVERAGE(abril[[#This Row],[1]:[31]])</f>
        <v>#DIV/0!</v>
      </c>
      <c r="AJ79" s="30"/>
      <c r="AK79" s="30"/>
    </row>
    <row r="80" spans="1:37" ht="15.75" customHeight="1" x14ac:dyDescent="0.25">
      <c r="A80" s="55"/>
      <c r="B80" s="30"/>
      <c r="C80" s="5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40" t="e">
        <f>AVERAGE(abril[[#This Row],[1]:[31]])</f>
        <v>#DIV/0!</v>
      </c>
      <c r="AJ80" s="30"/>
      <c r="AK80" s="30"/>
    </row>
    <row r="81" spans="1:37" ht="15.75" customHeight="1" x14ac:dyDescent="0.25">
      <c r="A81" s="55"/>
      <c r="B81" s="30"/>
      <c r="C81" s="5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40" t="e">
        <f>AVERAGE(abril[[#This Row],[1]:[31]])</f>
        <v>#DIV/0!</v>
      </c>
      <c r="AJ81" s="30"/>
      <c r="AK81" s="30"/>
    </row>
    <row r="82" spans="1:37" ht="15.75" customHeight="1" x14ac:dyDescent="0.25">
      <c r="A82" s="55"/>
      <c r="B82" s="30"/>
      <c r="C82" s="5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40" t="e">
        <f>AVERAGE(abril[[#This Row],[1]:[31]])</f>
        <v>#DIV/0!</v>
      </c>
      <c r="AJ82" s="30"/>
      <c r="AK82" s="30"/>
    </row>
    <row r="83" spans="1:37" ht="15.75" customHeight="1" x14ac:dyDescent="0.25">
      <c r="A83" s="55"/>
      <c r="B83" s="30"/>
      <c r="C83" s="5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40" t="e">
        <f>AVERAGE(abril[[#This Row],[1]:[31]])</f>
        <v>#DIV/0!</v>
      </c>
      <c r="AJ83" s="30"/>
      <c r="AK83" s="30"/>
    </row>
    <row r="84" spans="1:37" ht="15.75" customHeight="1" x14ac:dyDescent="0.25">
      <c r="A84" s="55"/>
      <c r="B84" s="30"/>
      <c r="C84" s="5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40" t="e">
        <f>AVERAGE(abril[[#This Row],[1]:[31]])</f>
        <v>#DIV/0!</v>
      </c>
      <c r="AJ84" s="30"/>
      <c r="AK84" s="30"/>
    </row>
    <row r="85" spans="1:37" ht="15.75" customHeight="1" x14ac:dyDescent="0.25">
      <c r="A85" s="55"/>
      <c r="B85" s="30"/>
      <c r="C85" s="5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40" t="e">
        <f>AVERAGE(abril[[#This Row],[1]:[31]])</f>
        <v>#DIV/0!</v>
      </c>
      <c r="AJ85" s="30"/>
      <c r="AK85" s="30"/>
    </row>
    <row r="86" spans="1:37" ht="15.75" customHeight="1" x14ac:dyDescent="0.25">
      <c r="A86" s="55"/>
      <c r="B86" s="30"/>
      <c r="C86" s="5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40" t="e">
        <f>AVERAGE(abril[[#This Row],[1]:[31]])</f>
        <v>#DIV/0!</v>
      </c>
      <c r="AJ86" s="30"/>
      <c r="AK86" s="30"/>
    </row>
    <row r="87" spans="1:37" ht="15.75" customHeight="1" x14ac:dyDescent="0.25">
      <c r="A87" s="55"/>
      <c r="B87" s="30"/>
      <c r="C87" s="5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40" t="e">
        <f>AVERAGE(abril[[#This Row],[1]:[31]])</f>
        <v>#DIV/0!</v>
      </c>
      <c r="AJ87" s="30"/>
      <c r="AK87" s="30"/>
    </row>
    <row r="88" spans="1:37" ht="15.75" customHeight="1" x14ac:dyDescent="0.25">
      <c r="A88" s="55"/>
      <c r="B88" s="30"/>
      <c r="C88" s="5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40" t="e">
        <f>AVERAGE(abril[[#This Row],[1]:[31]])</f>
        <v>#DIV/0!</v>
      </c>
      <c r="AJ88" s="30"/>
      <c r="AK88" s="30"/>
    </row>
    <row r="89" spans="1:37" ht="15.75" customHeight="1" x14ac:dyDescent="0.25">
      <c r="A89" s="55"/>
      <c r="B89" s="30"/>
      <c r="C89" s="5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40" t="e">
        <f>AVERAGE(abril[[#This Row],[1]:[31]])</f>
        <v>#DIV/0!</v>
      </c>
      <c r="AJ89" s="30"/>
      <c r="AK89" s="30"/>
    </row>
    <row r="90" spans="1:37" ht="15.75" customHeight="1" x14ac:dyDescent="0.25">
      <c r="A90" s="55"/>
      <c r="B90" s="30"/>
      <c r="C90" s="5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40" t="e">
        <f>AVERAGE(abril[[#This Row],[1]:[31]])</f>
        <v>#DIV/0!</v>
      </c>
      <c r="AJ90" s="30"/>
      <c r="AK90" s="30"/>
    </row>
    <row r="91" spans="1:37" ht="15.75" customHeight="1" x14ac:dyDescent="0.25">
      <c r="A91" s="55"/>
      <c r="B91" s="30"/>
      <c r="C91" s="5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40" t="e">
        <f>AVERAGE(abril[[#This Row],[1]:[31]])</f>
        <v>#DIV/0!</v>
      </c>
      <c r="AJ91" s="30"/>
      <c r="AK91" s="30"/>
    </row>
    <row r="92" spans="1:37" ht="15.75" customHeight="1" x14ac:dyDescent="0.25">
      <c r="A92" s="55"/>
      <c r="B92" s="30"/>
      <c r="C92" s="5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40" t="e">
        <f>AVERAGE(abril[[#This Row],[1]:[31]])</f>
        <v>#DIV/0!</v>
      </c>
      <c r="AJ92" s="30"/>
      <c r="AK92" s="30"/>
    </row>
    <row r="93" spans="1:37" ht="15.75" customHeight="1" x14ac:dyDescent="0.25">
      <c r="A93" s="55"/>
      <c r="B93" s="41"/>
      <c r="C93" s="5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40" t="e">
        <f>AVERAGE(abril[[#This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AVERAGE(abril[[#This Row],[1]:[31]])</f>
        <v>#DIV/0!</v>
      </c>
      <c r="AJ94" s="30"/>
      <c r="AK94" s="30"/>
    </row>
    <row r="95" spans="1:37" x14ac:dyDescent="0.25">
      <c r="A95" s="45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AVERAGE(abril[[#This Row],[1]:[31]])</f>
        <v>#DIV/0!</v>
      </c>
      <c r="AJ95" s="30"/>
      <c r="AK95" s="30"/>
    </row>
    <row r="96" spans="1:37" x14ac:dyDescent="0.25">
      <c r="A96" s="45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AVERAGE(abril[[#This Row],[1]:[31]])</f>
        <v>#DIV/0!</v>
      </c>
      <c r="AJ96" s="30"/>
      <c r="AK96" s="30"/>
    </row>
    <row r="97" spans="1:37" x14ac:dyDescent="0.25">
      <c r="A97" s="45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AVERAGE(abril[[#This Row],[1]:[31]])</f>
        <v>#DIV/0!</v>
      </c>
      <c r="AJ97" s="30"/>
      <c r="AK97" s="30"/>
    </row>
    <row r="98" spans="1:37" x14ac:dyDescent="0.25">
      <c r="A98" s="45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AVERAGE(abril[[#This Row],[1]:[31]])</f>
        <v>#DIV/0!</v>
      </c>
      <c r="AJ98" s="30"/>
      <c r="AK98" s="30"/>
    </row>
    <row r="99" spans="1:37" x14ac:dyDescent="0.25">
      <c r="A99" s="45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AVERAGE(abril[[#This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AVERAGE(abril[[#This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AVERAGE(abril[[#This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AVERAGE(abril[[#This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AVERAGE(abril[[#This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AVERAGE(abril[[#This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AVERAGE(abril[[#This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AVERAGE(abril[[#This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AVERAGE(abril[[#This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AVERAGE(abril[[#This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AVERAGE(abril[[#This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AVERAGE(abril[[#This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AVERAGE(abril[[#This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AVERAGE(abril[[#This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AVERAGE(abril[[#This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AVERAGE(abril[[#This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AVERAGE(abril[[#This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AVERAGE(abril[[#This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AVERAGE(abril[[#This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AVERAGE(abril[[#This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AVERAGE(abril[[#This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AVERAGE(abril[[#This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AVERAGE(abril[[#This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AVERAGE(abril[[#This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AVERAGE(abril[[#This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AVERAGE(abril[[#This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AVERAGE(abril[[#This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AVERAGE(abril[[#This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AVERAGE(abril[[#This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AVERAGE(abril[[#This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AVERAGE(abril[[#This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AVERAGE(abril[[#This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AVERAGE(abril[[#This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AVERAGE(abril[[#This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AVERAGE(abril[[#This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AVERAGE(abril[[#This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AVERAGE(abril[[#This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AVERAGE(abril[[#This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AVERAGE(abril[[#This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AVERAGE(abril[[#This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AVERAGE(abril[[#This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AVERAGE(abril[[#This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AVERAGE(abril[[#This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AVERAGE(abril[[#This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AVERAGE(abril[[#This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AVERAGE(abril[[#This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AVERAGE(abril[[#This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AVERAGE(abril[[#This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AVERAGE(abril[[#This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AVERAGE(abril[[#This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AVERAGE(abril[[#This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AVERAGE(abril[[#This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AVERAGE(abril[[#This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AVERAGE(abril[[#This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AVERAGE(abril[[#This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AVERAGE(abril[[#This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AVERAGE(abril[[#This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AVERAGE(abril[[#This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AVERAGE(abril[[#This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AVERAGE(abril[[#This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AVERAGE(abril[[#This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AVERAGE(abril[[#This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AVERAGE(abril[[#This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AVERAGE(abril[[#This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AVERAGE(abril[[#This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AVERAGE(abril[[#This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AVERAGE(abril[[#This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AVERAGE(abril[[#This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AVERAGE(abril[[#This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AVERAGE(abril[[#This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AVERAGE(abril[[#This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AVERAGE(abril[[#This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AVERAGE(abril[[#This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AVERAGE(abril[[#This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AVERAGE(abril[[#This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AVERAGE(abril[[#This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AVERAGE(abril[[#This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AVERAGE(abril[[#This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AVERAGE(abril[[#This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AVERAGE(abril[[#This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AVERAGE(abril[[#This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AVERAGE(abril[[#This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AVERAGE(abril[[#This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AVERAGE(abril[[#This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AVERAGE(abril[[#This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AVERAGE(abril[[#This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AVERAGE(abril[[#This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AVERAGE(abril[[#This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AVERAGE(abril[[#This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AVERAGE(abril[[#This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AVERAGE(abril[[#This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AVERAGE(abril[[#This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AVERAGE(abril[[#This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AVERAGE(abril[[#This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AVERAGE(abril[[#This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AVERAGE(abril[[#This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AVERAGE(abril[[#This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AVERAGE(abril[[#This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AVERAGE(abril[[#This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AVERAGE(abril[[#This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30" t="e">
        <f>AVERAGE(abril[[#This Row],[1]:[31]])</f>
        <v>#DIV/0!</v>
      </c>
      <c r="AJ199" s="30"/>
      <c r="AK199" s="30"/>
    </row>
    <row r="200" spans="1:37" x14ac:dyDescent="0.25">
      <c r="A200" s="48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AVERAGE(abril[[#This Row],[1]:[31]])</f>
        <v>#DIV/0!</v>
      </c>
      <c r="AJ200" s="30"/>
      <c r="AK200" s="49"/>
    </row>
    <row r="201" spans="1:37" x14ac:dyDescent="0.25">
      <c r="A201" s="48"/>
      <c r="B201" s="30"/>
      <c r="C201" s="30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30" t="e">
        <f>AVERAGE(abril[[#This Row],[1]:[31]])</f>
        <v>#DIV/0!</v>
      </c>
      <c r="AJ201" s="30"/>
      <c r="AK201" s="49"/>
    </row>
    <row r="202" spans="1:37" x14ac:dyDescent="0.25">
      <c r="A202" s="48"/>
      <c r="B202" s="30"/>
      <c r="C202" s="30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30" t="e">
        <f>AVERAGE(abril[[#This Row],[1]:[31]])</f>
        <v>#DIV/0!</v>
      </c>
      <c r="AJ202" s="30"/>
      <c r="AK202" s="49"/>
    </row>
    <row r="203" spans="1:37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21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BA21558C-4015-4FA3-B57D-268E3918DD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55" zoomScaleNormal="55" workbookViewId="0">
      <selection activeCell="A12" sqref="A12:AK12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SUBTOTAL(109,mayo[1])</f>
        <v>0</v>
      </c>
      <c r="E1" s="8">
        <f>SUBTOTAL(109,mayo[2])</f>
        <v>0</v>
      </c>
      <c r="F1" s="8">
        <f>SUBTOTAL(109,mayo[3])</f>
        <v>0</v>
      </c>
      <c r="G1" s="8">
        <f>SUBTOTAL(109,mayo[4])</f>
        <v>0</v>
      </c>
      <c r="H1" s="8">
        <f>SUBTOTAL(109,mayo[5])</f>
        <v>0</v>
      </c>
      <c r="I1" s="8">
        <f>SUBTOTAL(109,mayo[6])</f>
        <v>0</v>
      </c>
      <c r="J1" s="8">
        <f>SUBTOTAL(109,mayo[7])</f>
        <v>0</v>
      </c>
      <c r="K1" s="8">
        <f>SUBTOTAL(109,mayo[8])</f>
        <v>0</v>
      </c>
      <c r="L1" s="8">
        <f>SUBTOTAL(109,mayo[9])</f>
        <v>0</v>
      </c>
      <c r="M1" s="8">
        <f>SUBTOTAL(109,mayo[10])</f>
        <v>0</v>
      </c>
      <c r="N1" s="8">
        <f>SUBTOTAL(109,mayo[11])</f>
        <v>0</v>
      </c>
      <c r="O1" s="8">
        <f>SUBTOTAL(109,mayo[12])</f>
        <v>0</v>
      </c>
      <c r="P1" s="8">
        <f>SUBTOTAL(109,mayo[13])</f>
        <v>0</v>
      </c>
      <c r="Q1" s="8">
        <f>SUBTOTAL(109,mayo[14])</f>
        <v>0</v>
      </c>
      <c r="R1" s="8">
        <f>SUBTOTAL(109,mayo[15])</f>
        <v>0</v>
      </c>
      <c r="S1" s="8">
        <f>SUBTOTAL(109,mayo[16])</f>
        <v>0</v>
      </c>
      <c r="T1" s="8">
        <f>SUBTOTAL(109,mayo[17])</f>
        <v>0</v>
      </c>
      <c r="U1" s="8">
        <f>SUBTOTAL(109,mayo[18])</f>
        <v>0</v>
      </c>
      <c r="V1" s="8">
        <f>SUBTOTAL(109,mayo[19])</f>
        <v>0</v>
      </c>
      <c r="W1" s="8">
        <f>SUBTOTAL(109,mayo[20])</f>
        <v>0</v>
      </c>
      <c r="X1" s="8">
        <f>SUBTOTAL(109,mayo[21])</f>
        <v>0</v>
      </c>
      <c r="Y1" s="8">
        <f>SUBTOTAL(109,mayo[22])</f>
        <v>0</v>
      </c>
      <c r="Z1" s="8">
        <f>SUBTOTAL(109,mayo[23])</f>
        <v>0</v>
      </c>
      <c r="AA1" s="8">
        <f>SUBTOTAL(109,mayo[24])</f>
        <v>0</v>
      </c>
      <c r="AB1" s="8">
        <f>SUBTOTAL(109,mayo[25])</f>
        <v>0</v>
      </c>
      <c r="AC1" s="8">
        <f>SUBTOTAL(109,mayo[26])</f>
        <v>0</v>
      </c>
      <c r="AD1" s="8">
        <f>SUBTOTAL(109,mayo[27])</f>
        <v>0</v>
      </c>
      <c r="AE1" s="8">
        <f>SUBTOTAL(109,mayo[28])</f>
        <v>0</v>
      </c>
      <c r="AF1" s="8">
        <f>SUBTOTAL(109,mayo[29])</f>
        <v>0</v>
      </c>
      <c r="AG1" s="8">
        <f>SUBTOTAL(109,mayo[30])</f>
        <v>0</v>
      </c>
      <c r="AH1" s="8">
        <f>SUBTOTAL(109,mayo[31])</f>
        <v>0</v>
      </c>
      <c r="AI1" s="10" t="e">
        <f>SUBTOTAL(101,mayo[Fallas])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5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AVERAGE(mayo[[#This Row],[1]:[31]])</f>
        <v>#DIV/0!</v>
      </c>
      <c r="AJ3" s="14"/>
      <c r="AK3" s="30"/>
    </row>
    <row r="4" spans="1:37" ht="15.75" customHeight="1" x14ac:dyDescent="0.25">
      <c r="A4" s="13"/>
      <c r="B4" s="14"/>
      <c r="C4" s="5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AVERAGE(mayo[[#This Row],[1]:[31]])</f>
        <v>#DIV/0!</v>
      </c>
      <c r="AJ4" s="14"/>
      <c r="AK4" s="30"/>
    </row>
    <row r="5" spans="1:37" ht="15.75" customHeight="1" x14ac:dyDescent="0.25">
      <c r="A5" s="13"/>
      <c r="B5" s="14"/>
      <c r="C5" s="5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AVERAGE(mayo[[#This Row],[1]:[31]])</f>
        <v>#DIV/0!</v>
      </c>
      <c r="AJ5" s="14"/>
      <c r="AK5" s="30"/>
    </row>
    <row r="6" spans="1:37" ht="15.75" customHeight="1" x14ac:dyDescent="0.25">
      <c r="A6" s="13"/>
      <c r="B6" s="14"/>
      <c r="C6" s="5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AVERAGE(mayo[[#This Row],[1]:[31]])</f>
        <v>#DIV/0!</v>
      </c>
      <c r="AJ6" s="14"/>
      <c r="AK6" s="30"/>
    </row>
    <row r="7" spans="1:37" ht="15.75" customHeight="1" x14ac:dyDescent="0.25">
      <c r="A7" s="13"/>
      <c r="B7" s="14"/>
      <c r="C7" s="5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AVERAGE(mayo[[#This Row],[1]:[31]])</f>
        <v>#DIV/0!</v>
      </c>
      <c r="AJ7" s="14"/>
      <c r="AK7" s="30"/>
    </row>
    <row r="8" spans="1:37" ht="15.75" customHeight="1" x14ac:dyDescent="0.25">
      <c r="A8" s="13"/>
      <c r="B8" s="14"/>
      <c r="C8" s="53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AVERAGE(mayo[[#This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5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AVERAGE(mayo[[#This Row],[1]:[31]])</f>
        <v>#DIV/0!</v>
      </c>
      <c r="AJ9" s="21"/>
      <c r="AK9" s="21"/>
    </row>
    <row r="10" spans="1:37" ht="15.75" customHeight="1" x14ac:dyDescent="0.25">
      <c r="A10" s="13"/>
      <c r="B10" s="14"/>
      <c r="C10" s="5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AVERAGE(mayo[[#This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AVERAGE(mayo[[#This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53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AVERAGE(mayo[[#This Row],[1]:[31]])</f>
        <v>#DIV/0!</v>
      </c>
      <c r="AJ12" s="14"/>
      <c r="AK12" s="30"/>
    </row>
    <row r="13" spans="1:37" ht="13.5" customHeight="1" x14ac:dyDescent="0.25">
      <c r="A13" s="13"/>
      <c r="B13" s="14"/>
      <c r="C13" s="5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AVERAGE(mayo[[#This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AVERAGE(mayo[[#This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53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AVERAGE(mayo[[#This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AVERAGE(mayo[[#This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5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AVERAGE(mayo[[#This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5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AVERAGE(mayo[[#This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5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AVERAGE(mayo[[#This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5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AVERAGE(mayo[[#This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5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AVERAGE(mayo[[#This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5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AVERAGE(mayo[[#This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5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AVERAGE(mayo[[#This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5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AVERAGE(mayo[[#This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5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AVERAGE(mayo[[#This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5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AVERAGE(mayo[[#This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53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AVERAGE(mayo[[#This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5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AVERAGE(mayo[[#This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53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AVERAGE(mayo[[#This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53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AVERAGE(mayo[[#This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53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AVERAGE(mayo[[#This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53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AVERAGE(mayo[[#This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5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AVERAGE(mayo[[#This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5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AVERAGE(mayo[[#This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53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AVERAGE(mayo[[#This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53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AVERAGE(mayo[[#This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53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AVERAGE(mayo[[#This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53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AVERAGE(mayo[[#This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53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AVERAGE(mayo[[#This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53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AVERAGE(mayo[[#This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53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AVERAGE(mayo[[#This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5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AVERAGE(mayo[[#This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53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AVERAGE(mayo[[#This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53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AVERAGE(mayo[[#This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5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AVERAGE(mayo[[#This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53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AVERAGE(mayo[[#This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53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AVERAGE(mayo[[#This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54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AVERAGE(mayo[[#This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53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AVERAGE(mayo[[#This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53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AVERAGE(mayo[[#This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53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AVERAGE(mayo[[#This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53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AVERAGE(mayo[[#This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53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AVERAGE(mayo[[#This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53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AVERAGE(mayo[[#This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53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AVERAGE(mayo[[#This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5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AVERAGE(mayo[[#This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53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AVERAGE(mayo[[#This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53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AVERAGE(mayo[[#This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53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AVERAGE(mayo[[#This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53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AVERAGE(mayo[[#This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53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AVERAGE(mayo[[#This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53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AVERAGE(mayo[[#This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5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AVERAGE(mayo[[#This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54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AVERAGE(mayo[[#This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53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AVERAGE(mayo[[#This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53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AVERAGE(mayo[[#This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53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AVERAGE(mayo[[#This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54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AVERAGE(mayo[[#This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AVERAGE(mayo[[#This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54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AVERAGE(mayo[[#This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5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AVERAGE(mayo[[#This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53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AVERAGE(mayo[[#This Row],[1]:[31]])</f>
        <v>#DIV/0!</v>
      </c>
      <c r="AJ72" s="30"/>
      <c r="AK72" s="30"/>
    </row>
    <row r="73" spans="1:37" x14ac:dyDescent="0.25">
      <c r="A73" s="55"/>
      <c r="B73" s="30"/>
      <c r="C73" s="5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40" t="e">
        <f>AVERAGE(mayo[[#This Row],[1]:[31]])</f>
        <v>#DIV/0!</v>
      </c>
      <c r="AJ73" s="30"/>
      <c r="AK73" s="30"/>
    </row>
    <row r="74" spans="1:37" ht="15.75" customHeight="1" x14ac:dyDescent="0.25">
      <c r="A74" s="55"/>
      <c r="B74" s="30"/>
      <c r="C74" s="5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40" t="e">
        <f>AVERAGE(mayo[[#This Row],[1]:[31]])</f>
        <v>#DIV/0!</v>
      </c>
      <c r="AJ74" s="30"/>
      <c r="AK74" s="30"/>
    </row>
    <row r="75" spans="1:37" ht="15.75" customHeight="1" x14ac:dyDescent="0.25">
      <c r="A75" s="55"/>
      <c r="B75" s="30"/>
      <c r="C75" s="5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40" t="e">
        <f>AVERAGE(mayo[[#This Row],[1]:[31]])</f>
        <v>#DIV/0!</v>
      </c>
      <c r="AJ75" s="30"/>
      <c r="AK75" s="30"/>
    </row>
    <row r="76" spans="1:37" ht="15.75" customHeight="1" x14ac:dyDescent="0.25">
      <c r="A76" s="55"/>
      <c r="B76" s="30"/>
      <c r="C76" s="5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40" t="e">
        <f>AVERAGE(mayo[[#This Row],[1]:[31]])</f>
        <v>#DIV/0!</v>
      </c>
      <c r="AJ76" s="30"/>
      <c r="AK76" s="30"/>
    </row>
    <row r="77" spans="1:37" ht="15.75" customHeight="1" x14ac:dyDescent="0.25">
      <c r="A77" s="55"/>
      <c r="B77" s="30"/>
      <c r="C77" s="5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40" t="e">
        <f>AVERAGE(mayo[[#This Row],[1]:[31]])</f>
        <v>#DIV/0!</v>
      </c>
      <c r="AJ77" s="30"/>
      <c r="AK77" s="30"/>
    </row>
    <row r="78" spans="1:37" ht="15.75" customHeight="1" x14ac:dyDescent="0.25">
      <c r="A78" s="55"/>
      <c r="B78" s="30"/>
      <c r="C78" s="5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40" t="e">
        <f>AVERAGE(mayo[[#This Row],[1]:[31]])</f>
        <v>#DIV/0!</v>
      </c>
      <c r="AJ78" s="30"/>
      <c r="AK78" s="30"/>
    </row>
    <row r="79" spans="1:37" ht="15.75" customHeight="1" x14ac:dyDescent="0.25">
      <c r="A79" s="55"/>
      <c r="B79" s="30"/>
      <c r="C79" s="5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40" t="e">
        <f>AVERAGE(mayo[[#This Row],[1]:[31]])</f>
        <v>#DIV/0!</v>
      </c>
      <c r="AJ79" s="30"/>
      <c r="AK79" s="30"/>
    </row>
    <row r="80" spans="1:37" ht="15.75" customHeight="1" x14ac:dyDescent="0.25">
      <c r="A80" s="55"/>
      <c r="B80" s="30"/>
      <c r="C80" s="5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40" t="e">
        <f>AVERAGE(mayo[[#This Row],[1]:[31]])</f>
        <v>#DIV/0!</v>
      </c>
      <c r="AJ80" s="30"/>
      <c r="AK80" s="30"/>
    </row>
    <row r="81" spans="1:37" ht="15.75" customHeight="1" x14ac:dyDescent="0.25">
      <c r="A81" s="55"/>
      <c r="B81" s="30"/>
      <c r="C81" s="5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40" t="e">
        <f>AVERAGE(mayo[[#This Row],[1]:[31]])</f>
        <v>#DIV/0!</v>
      </c>
      <c r="AJ81" s="30"/>
      <c r="AK81" s="30"/>
    </row>
    <row r="82" spans="1:37" ht="15.75" customHeight="1" x14ac:dyDescent="0.25">
      <c r="A82" s="55"/>
      <c r="B82" s="30"/>
      <c r="C82" s="5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40" t="e">
        <f>AVERAGE(mayo[[#This Row],[1]:[31]])</f>
        <v>#DIV/0!</v>
      </c>
      <c r="AJ82" s="30"/>
      <c r="AK82" s="30"/>
    </row>
    <row r="83" spans="1:37" ht="15.75" customHeight="1" x14ac:dyDescent="0.25">
      <c r="A83" s="55"/>
      <c r="B83" s="30"/>
      <c r="C83" s="5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40" t="e">
        <f>AVERAGE(mayo[[#This Row],[1]:[31]])</f>
        <v>#DIV/0!</v>
      </c>
      <c r="AJ83" s="30"/>
      <c r="AK83" s="30"/>
    </row>
    <row r="84" spans="1:37" ht="15.75" customHeight="1" x14ac:dyDescent="0.25">
      <c r="A84" s="55"/>
      <c r="B84" s="30"/>
      <c r="C84" s="5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40" t="e">
        <f>AVERAGE(mayo[[#This Row],[1]:[31]])</f>
        <v>#DIV/0!</v>
      </c>
      <c r="AJ84" s="30"/>
      <c r="AK84" s="30"/>
    </row>
    <row r="85" spans="1:37" ht="15.75" customHeight="1" x14ac:dyDescent="0.25">
      <c r="A85" s="55"/>
      <c r="B85" s="30"/>
      <c r="C85" s="5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40" t="e">
        <f>AVERAGE(mayo[[#This Row],[1]:[31]])</f>
        <v>#DIV/0!</v>
      </c>
      <c r="AJ85" s="30"/>
      <c r="AK85" s="30"/>
    </row>
    <row r="86" spans="1:37" ht="15.75" customHeight="1" x14ac:dyDescent="0.25">
      <c r="A86" s="55"/>
      <c r="B86" s="30"/>
      <c r="C86" s="5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40" t="e">
        <f>AVERAGE(mayo[[#This Row],[1]:[31]])</f>
        <v>#DIV/0!</v>
      </c>
      <c r="AJ86" s="30"/>
      <c r="AK86" s="30"/>
    </row>
    <row r="87" spans="1:37" ht="15.75" customHeight="1" x14ac:dyDescent="0.25">
      <c r="A87" s="55"/>
      <c r="B87" s="30"/>
      <c r="C87" s="5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40" t="e">
        <f>AVERAGE(mayo[[#This Row],[1]:[31]])</f>
        <v>#DIV/0!</v>
      </c>
      <c r="AJ87" s="30"/>
      <c r="AK87" s="30"/>
    </row>
    <row r="88" spans="1:37" ht="15.75" customHeight="1" x14ac:dyDescent="0.25">
      <c r="A88" s="55"/>
      <c r="B88" s="30"/>
      <c r="C88" s="5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40" t="e">
        <f>AVERAGE(mayo[[#This Row],[1]:[31]])</f>
        <v>#DIV/0!</v>
      </c>
      <c r="AJ88" s="30"/>
      <c r="AK88" s="30"/>
    </row>
    <row r="89" spans="1:37" ht="15.75" customHeight="1" x14ac:dyDescent="0.25">
      <c r="A89" s="55"/>
      <c r="B89" s="30"/>
      <c r="C89" s="5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40" t="e">
        <f>AVERAGE(mayo[[#This Row],[1]:[31]])</f>
        <v>#DIV/0!</v>
      </c>
      <c r="AJ89" s="30"/>
      <c r="AK89" s="30"/>
    </row>
    <row r="90" spans="1:37" ht="15.75" customHeight="1" x14ac:dyDescent="0.25">
      <c r="A90" s="55"/>
      <c r="B90" s="30"/>
      <c r="C90" s="5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40" t="e">
        <f>AVERAGE(mayo[[#This Row],[1]:[31]])</f>
        <v>#DIV/0!</v>
      </c>
      <c r="AJ90" s="30"/>
      <c r="AK90" s="30"/>
    </row>
    <row r="91" spans="1:37" ht="15.75" customHeight="1" x14ac:dyDescent="0.25">
      <c r="A91" s="55"/>
      <c r="B91" s="30"/>
      <c r="C91" s="5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40" t="e">
        <f>AVERAGE(mayo[[#This Row],[1]:[31]])</f>
        <v>#DIV/0!</v>
      </c>
      <c r="AJ91" s="30"/>
      <c r="AK91" s="30"/>
    </row>
    <row r="92" spans="1:37" ht="15.75" customHeight="1" x14ac:dyDescent="0.25">
      <c r="A92" s="55"/>
      <c r="B92" s="30"/>
      <c r="C92" s="5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40" t="e">
        <f>AVERAGE(mayo[[#This Row],[1]:[31]])</f>
        <v>#DIV/0!</v>
      </c>
      <c r="AJ92" s="30"/>
      <c r="AK92" s="30"/>
    </row>
    <row r="93" spans="1:37" ht="15.75" customHeight="1" x14ac:dyDescent="0.25">
      <c r="A93" s="55"/>
      <c r="B93" s="41"/>
      <c r="C93" s="5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40" t="e">
        <f>AVERAGE(mayo[[#This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AVERAGE(mayo[[#This Row],[1]:[31]])</f>
        <v>#DIV/0!</v>
      </c>
      <c r="AJ94" s="30"/>
      <c r="AK94" s="30"/>
    </row>
    <row r="95" spans="1:37" x14ac:dyDescent="0.25">
      <c r="A95" s="45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AVERAGE(mayo[[#This Row],[1]:[31]])</f>
        <v>#DIV/0!</v>
      </c>
      <c r="AJ95" s="30"/>
      <c r="AK95" s="30"/>
    </row>
    <row r="96" spans="1:37" x14ac:dyDescent="0.25">
      <c r="A96" s="45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AVERAGE(mayo[[#This Row],[1]:[31]])</f>
        <v>#DIV/0!</v>
      </c>
      <c r="AJ96" s="30"/>
      <c r="AK96" s="30"/>
    </row>
    <row r="97" spans="1:37" x14ac:dyDescent="0.25">
      <c r="A97" s="45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AVERAGE(mayo[[#This Row],[1]:[31]])</f>
        <v>#DIV/0!</v>
      </c>
      <c r="AJ97" s="30"/>
      <c r="AK97" s="30"/>
    </row>
    <row r="98" spans="1:37" x14ac:dyDescent="0.25">
      <c r="A98" s="45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AVERAGE(mayo[[#This Row],[1]:[31]])</f>
        <v>#DIV/0!</v>
      </c>
      <c r="AJ98" s="30"/>
      <c r="AK98" s="30"/>
    </row>
    <row r="99" spans="1:37" x14ac:dyDescent="0.25">
      <c r="A99" s="45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AVERAGE(mayo[[#This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AVERAGE(mayo[[#This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AVERAGE(mayo[[#This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AVERAGE(mayo[[#This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AVERAGE(mayo[[#This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AVERAGE(mayo[[#This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AVERAGE(mayo[[#This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AVERAGE(mayo[[#This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AVERAGE(mayo[[#This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AVERAGE(mayo[[#This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AVERAGE(mayo[[#This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AVERAGE(mayo[[#This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AVERAGE(mayo[[#This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AVERAGE(mayo[[#This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AVERAGE(mayo[[#This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AVERAGE(mayo[[#This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AVERAGE(mayo[[#This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AVERAGE(mayo[[#This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AVERAGE(mayo[[#This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AVERAGE(mayo[[#This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AVERAGE(mayo[[#This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AVERAGE(mayo[[#This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AVERAGE(mayo[[#This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AVERAGE(mayo[[#This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AVERAGE(mayo[[#This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AVERAGE(mayo[[#This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AVERAGE(mayo[[#This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AVERAGE(mayo[[#This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AVERAGE(mayo[[#This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AVERAGE(mayo[[#This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AVERAGE(mayo[[#This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AVERAGE(mayo[[#This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AVERAGE(mayo[[#This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AVERAGE(mayo[[#This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AVERAGE(mayo[[#This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AVERAGE(mayo[[#This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AVERAGE(mayo[[#This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AVERAGE(mayo[[#This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AVERAGE(mayo[[#This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AVERAGE(mayo[[#This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AVERAGE(mayo[[#This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AVERAGE(mayo[[#This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AVERAGE(mayo[[#This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AVERAGE(mayo[[#This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AVERAGE(mayo[[#This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AVERAGE(mayo[[#This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AVERAGE(mayo[[#This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AVERAGE(mayo[[#This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AVERAGE(mayo[[#This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AVERAGE(mayo[[#This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AVERAGE(mayo[[#This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AVERAGE(mayo[[#This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AVERAGE(mayo[[#This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AVERAGE(mayo[[#This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AVERAGE(mayo[[#This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AVERAGE(mayo[[#This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AVERAGE(mayo[[#This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AVERAGE(mayo[[#This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AVERAGE(mayo[[#This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AVERAGE(mayo[[#This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AVERAGE(mayo[[#This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AVERAGE(mayo[[#This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AVERAGE(mayo[[#This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AVERAGE(mayo[[#This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AVERAGE(mayo[[#This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AVERAGE(mayo[[#This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AVERAGE(mayo[[#This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AVERAGE(mayo[[#This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AVERAGE(mayo[[#This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AVERAGE(mayo[[#This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AVERAGE(mayo[[#This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AVERAGE(mayo[[#This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AVERAGE(mayo[[#This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AVERAGE(mayo[[#This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AVERAGE(mayo[[#This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AVERAGE(mayo[[#This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AVERAGE(mayo[[#This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AVERAGE(mayo[[#This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AVERAGE(mayo[[#This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AVERAGE(mayo[[#This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AVERAGE(mayo[[#This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AVERAGE(mayo[[#This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AVERAGE(mayo[[#This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AVERAGE(mayo[[#This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AVERAGE(mayo[[#This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AVERAGE(mayo[[#This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AVERAGE(mayo[[#This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AVERAGE(mayo[[#This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AVERAGE(mayo[[#This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AVERAGE(mayo[[#This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AVERAGE(mayo[[#This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AVERAGE(mayo[[#This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AVERAGE(mayo[[#This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AVERAGE(mayo[[#This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AVERAGE(mayo[[#This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AVERAGE(mayo[[#This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AVERAGE(mayo[[#This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AVERAGE(mayo[[#This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AVERAGE(mayo[[#This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AVERAGE(mayo[[#This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30" t="e">
        <f>AVERAGE(mayo[[#This Row],[1]:[31]])</f>
        <v>#DIV/0!</v>
      </c>
      <c r="AJ199" s="30"/>
      <c r="AK199" s="30"/>
    </row>
    <row r="200" spans="1:37" x14ac:dyDescent="0.25">
      <c r="A200" s="48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AVERAGE(mayo[[#This Row],[1]:[31]])</f>
        <v>#DIV/0!</v>
      </c>
      <c r="AJ200" s="30"/>
      <c r="AK200" s="49"/>
    </row>
    <row r="201" spans="1:37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B4ADABE9-486D-4FC6-BF52-3869D594D0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"/>
  <sheetViews>
    <sheetView topLeftCell="B1" zoomScale="70" zoomScaleNormal="70" workbookViewId="0">
      <selection activeCell="C15" sqref="C15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SUBTOTAL(109,junio[1])</f>
        <v>0</v>
      </c>
      <c r="E1" s="8">
        <f>SUBTOTAL(109,junio[2])</f>
        <v>0</v>
      </c>
      <c r="F1" s="8">
        <f>SUBTOTAL(109,junio[3])</f>
        <v>0</v>
      </c>
      <c r="G1" s="8">
        <f>SUBTOTAL(109,junio[4])</f>
        <v>0</v>
      </c>
      <c r="H1" s="8">
        <f>SUBTOTAL(109,junio[5])</f>
        <v>0</v>
      </c>
      <c r="I1" s="8">
        <f>SUBTOTAL(109,junio[6])</f>
        <v>0</v>
      </c>
      <c r="J1" s="8">
        <f>SUBTOTAL(109,junio[7])</f>
        <v>0</v>
      </c>
      <c r="K1" s="8">
        <f>SUBTOTAL(109,junio[8])</f>
        <v>0</v>
      </c>
      <c r="L1" s="8">
        <f>SUBTOTAL(109,junio[9])</f>
        <v>0</v>
      </c>
      <c r="M1" s="8">
        <f>SUBTOTAL(109,junio[10])</f>
        <v>0</v>
      </c>
      <c r="N1" s="8">
        <f>SUBTOTAL(109,junio[11])</f>
        <v>0</v>
      </c>
      <c r="O1" s="8">
        <f>SUBTOTAL(109,junio[12])</f>
        <v>0</v>
      </c>
      <c r="P1" s="8">
        <f>SUBTOTAL(109,junio[13])</f>
        <v>0</v>
      </c>
      <c r="Q1" s="8">
        <f>SUBTOTAL(103,junio[14])</f>
        <v>0</v>
      </c>
      <c r="R1" s="8">
        <f>SUBTOTAL(109,junio[15])</f>
        <v>0</v>
      </c>
      <c r="S1" s="8">
        <f>SUBTOTAL(109,junio[16])</f>
        <v>0</v>
      </c>
      <c r="T1" s="8">
        <f>SUBTOTAL(109,junio[17])</f>
        <v>0</v>
      </c>
      <c r="U1" s="8">
        <f>SUBTOTAL(109,junio[18])</f>
        <v>0</v>
      </c>
      <c r="V1" s="8">
        <f>SUBTOTAL(109,junio[19])</f>
        <v>0</v>
      </c>
      <c r="W1" s="8">
        <f>SUBTOTAL(109,junio[20])</f>
        <v>0</v>
      </c>
      <c r="X1" s="8">
        <f>SUBTOTAL(109,junio[21])</f>
        <v>0</v>
      </c>
      <c r="Y1" s="8">
        <f>SUBTOTAL(109,junio[22])</f>
        <v>0</v>
      </c>
      <c r="Z1" s="8">
        <f>SUBTOTAL(109,junio[23])</f>
        <v>0</v>
      </c>
      <c r="AA1" s="8">
        <f>SUBTOTAL(109,junio[24])</f>
        <v>0</v>
      </c>
      <c r="AB1" s="8">
        <f>SUBTOTAL(109,junio[25])</f>
        <v>0</v>
      </c>
      <c r="AC1" s="8">
        <f>SUBTOTAL(109,junio[26])</f>
        <v>0</v>
      </c>
      <c r="AD1" s="8">
        <f>SUBTOTAL(109,junio[27])</f>
        <v>0</v>
      </c>
      <c r="AE1" s="8">
        <f>SUBTOTAL(109,junio[28])</f>
        <v>0</v>
      </c>
      <c r="AF1" s="8">
        <f>SUBTOTAL(109,junio[29])</f>
        <v>0</v>
      </c>
      <c r="AG1" s="8">
        <f>SUBTOTAL(109,junio[30])</f>
        <v>0</v>
      </c>
      <c r="AH1" s="8">
        <f>SUBTOTAL(109,junio[31])</f>
        <v>0</v>
      </c>
      <c r="AI1" s="10" t="e">
        <f>SUBTOTAL(101,junio[Fallas])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AVERAGE(junio[[#This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AVERAGE(junio[[#This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AVERAGE(junio[[#This Row],[1]:[31]])</f>
        <v>#DIV/0!</v>
      </c>
      <c r="AJ5" s="14"/>
      <c r="AK5" s="30"/>
    </row>
    <row r="6" spans="1:37" ht="15.75" customHeight="1" x14ac:dyDescent="0.25">
      <c r="A6" s="13"/>
      <c r="B6" s="14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AVERAGE(junio[[#This Row],[1]:[31]])</f>
        <v>#DIV/0!</v>
      </c>
      <c r="AJ6" s="14"/>
      <c r="AK6" s="30"/>
    </row>
    <row r="7" spans="1:37" ht="15.75" customHeight="1" x14ac:dyDescent="0.25">
      <c r="A7" s="13"/>
      <c r="B7" s="14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AVERAGE(junio[[#This Row],[1]:[31]])</f>
        <v>#DIV/0!</v>
      </c>
      <c r="AJ7" s="14"/>
      <c r="AK7" s="30"/>
    </row>
    <row r="8" spans="1:37" ht="15.75" customHeight="1" x14ac:dyDescent="0.25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AVERAGE(junio[[#This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AVERAGE(junio[[#This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AVERAGE(junio[[#This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AVERAGE(junio[[#This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AVERAGE(junio[[#This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AVERAGE(junio[[#This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AVERAGE(junio[[#This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AVERAGE(junio[[#This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AVERAGE(junio[[#This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AVERAGE(junio[[#This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AVERAGE(junio[[#This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AVERAGE(junio[[#This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AVERAGE(junio[[#This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AVERAGE(junio[[#This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AVERAGE(junio[[#This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AVERAGE(junio[[#This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AVERAGE(junio[[#This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AVERAGE(junio[[#This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AVERAGE(junio[[#This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AVERAGE(junio[[#This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AVERAGE(junio[[#This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AVERAGE(junio[[#This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AVERAGE(junio[[#This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AVERAGE(junio[[#This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AVERAGE(junio[[#This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AVERAGE(junio[[#This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AVERAGE(junio[[#This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AVERAGE(junio[[#This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AVERAGE(junio[[#This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AVERAGE(junio[[#This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AVERAGE(junio[[#This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AVERAGE(junio[[#This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AVERAGE(junio[[#This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AVERAGE(junio[[#This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AVERAGE(junio[[#This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AVERAGE(junio[[#This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AVERAGE(junio[[#This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AVERAGE(junio[[#This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AVERAGE(junio[[#This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AVERAGE(junio[[#This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AVERAGE(junio[[#This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AVERAGE(junio[[#This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AVERAGE(junio[[#This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AVERAGE(junio[[#This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AVERAGE(junio[[#This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AVERAGE(junio[[#This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AVERAGE(junio[[#This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AVERAGE(junio[[#This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AVERAGE(junio[[#This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AVERAGE(junio[[#This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AVERAGE(junio[[#This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AVERAGE(junio[[#This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AVERAGE(junio[[#This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AVERAGE(junio[[#This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AVERAGE(junio[[#This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AVERAGE(junio[[#This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AVERAGE(junio[[#This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AVERAGE(junio[[#This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AVERAGE(junio[[#This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AVERAGE(junio[[#This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AVERAGE(junio[[#This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AVERAGE(junio[[#This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AVERAGE(junio[[#This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AVERAGE(junio[[#This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AVERAGE(junio[[#This Row],[1]:[31]])</f>
        <v>#DIV/0!</v>
      </c>
      <c r="AJ72" s="30"/>
      <c r="AK72" s="30"/>
    </row>
    <row r="73" spans="1:37" ht="15.75" customHeight="1" x14ac:dyDescent="0.25">
      <c r="A73" s="45"/>
      <c r="B73" s="30"/>
      <c r="C73" s="30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30" t="e">
        <f>AVERAGE(junio[[#This Row],[1]:[31]])</f>
        <v>#DIV/0!</v>
      </c>
      <c r="AJ73" s="30"/>
      <c r="AK73" s="30"/>
    </row>
    <row r="74" spans="1:37" ht="15.75" customHeight="1" x14ac:dyDescent="0.25">
      <c r="A74" s="45"/>
      <c r="B74" s="30"/>
      <c r="C74" s="30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30" t="e">
        <f>AVERAGE(junio[[#This Row],[1]:[31]])</f>
        <v>#DIV/0!</v>
      </c>
      <c r="AJ74" s="30"/>
      <c r="AK74" s="30"/>
    </row>
    <row r="75" spans="1:37" ht="15.75" customHeight="1" x14ac:dyDescent="0.25">
      <c r="A75" s="45"/>
      <c r="B75" s="30"/>
      <c r="C75" s="30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30" t="e">
        <f>AVERAGE(junio[[#This Row],[1]:[31]])</f>
        <v>#DIV/0!</v>
      </c>
      <c r="AJ75" s="30"/>
      <c r="AK75" s="30"/>
    </row>
    <row r="76" spans="1:37" ht="15.75" customHeight="1" x14ac:dyDescent="0.25">
      <c r="A76" s="45"/>
      <c r="B76" s="30"/>
      <c r="C76" s="30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30" t="e">
        <f>AVERAGE(junio[[#This Row],[1]:[31]])</f>
        <v>#DIV/0!</v>
      </c>
      <c r="AJ76" s="30"/>
      <c r="AK76" s="30"/>
    </row>
    <row r="77" spans="1:37" ht="15.75" customHeight="1" x14ac:dyDescent="0.25">
      <c r="A77" s="45"/>
      <c r="B77" s="30"/>
      <c r="C77" s="30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30" t="e">
        <f>AVERAGE(junio[[#This Row],[1]:[31]])</f>
        <v>#DIV/0!</v>
      </c>
      <c r="AJ77" s="30"/>
      <c r="AK77" s="30"/>
    </row>
    <row r="78" spans="1:37" ht="15.75" customHeight="1" x14ac:dyDescent="0.25">
      <c r="A78" s="45"/>
      <c r="B78" s="30"/>
      <c r="C78" s="30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30" t="e">
        <f>AVERAGE(junio[[#This Row],[1]:[31]])</f>
        <v>#DIV/0!</v>
      </c>
      <c r="AJ78" s="30"/>
      <c r="AK78" s="30"/>
    </row>
    <row r="79" spans="1:37" ht="15.75" customHeight="1" x14ac:dyDescent="0.25">
      <c r="A79" s="45"/>
      <c r="B79" s="30"/>
      <c r="C79" s="30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30" t="e">
        <f>AVERAGE(junio[[#This Row],[1]:[31]])</f>
        <v>#DIV/0!</v>
      </c>
      <c r="AJ79" s="30"/>
      <c r="AK79" s="30"/>
    </row>
    <row r="80" spans="1:37" ht="15.75" customHeight="1" x14ac:dyDescent="0.25">
      <c r="A80" s="45"/>
      <c r="B80" s="30"/>
      <c r="C80" s="3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30" t="e">
        <f>AVERAGE(junio[[#This Row],[1]:[31]])</f>
        <v>#DIV/0!</v>
      </c>
      <c r="AJ80" s="30"/>
      <c r="AK80" s="30"/>
    </row>
    <row r="81" spans="1:37" ht="15.75" customHeight="1" x14ac:dyDescent="0.25">
      <c r="A81" s="44"/>
      <c r="B81" s="30"/>
      <c r="C81" s="38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40" t="e">
        <f>AVERAGE(junio[[#This Row],[1]:[31]])</f>
        <v>#DIV/0!</v>
      </c>
      <c r="AJ81" s="30"/>
      <c r="AK81" s="30"/>
    </row>
    <row r="82" spans="1:37" ht="15.75" customHeight="1" x14ac:dyDescent="0.25">
      <c r="A82" s="44"/>
      <c r="B82" s="30"/>
      <c r="C82" s="38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40" t="e">
        <f>AVERAGE(junio[[#This Row],[1]:[31]])</f>
        <v>#DIV/0!</v>
      </c>
      <c r="AJ82" s="30"/>
      <c r="AK82" s="30"/>
    </row>
    <row r="83" spans="1:37" ht="15.75" customHeight="1" x14ac:dyDescent="0.25">
      <c r="A83" s="44"/>
      <c r="B83" s="30"/>
      <c r="C83" s="38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40" t="e">
        <f>AVERAGE(junio[[#This Row],[1]:[31]])</f>
        <v>#DIV/0!</v>
      </c>
      <c r="AJ83" s="30"/>
      <c r="AK83" s="30"/>
    </row>
    <row r="84" spans="1:37" ht="15.75" customHeight="1" x14ac:dyDescent="0.25">
      <c r="A84" s="44"/>
      <c r="B84" s="30"/>
      <c r="C84" s="38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40" t="e">
        <f>AVERAGE(junio[[#This Row],[1]:[31]])</f>
        <v>#DIV/0!</v>
      </c>
      <c r="AJ84" s="30"/>
      <c r="AK84" s="30"/>
    </row>
    <row r="85" spans="1:37" ht="15.75" customHeight="1" x14ac:dyDescent="0.25">
      <c r="A85" s="44"/>
      <c r="B85" s="30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40" t="e">
        <f>AVERAGE(junio[[#This Row],[1]:[31]])</f>
        <v>#DIV/0!</v>
      </c>
      <c r="AJ85" s="30"/>
      <c r="AK85" s="30"/>
    </row>
    <row r="86" spans="1:37" ht="15.75" customHeight="1" x14ac:dyDescent="0.25">
      <c r="A86" s="44"/>
      <c r="B86" s="30"/>
      <c r="C86" s="3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40" t="e">
        <f>AVERAGE(junio[[#This Row],[1]:[31]])</f>
        <v>#DIV/0!</v>
      </c>
      <c r="AJ86" s="30"/>
      <c r="AK86" s="30"/>
    </row>
    <row r="87" spans="1:37" ht="15.75" customHeight="1" x14ac:dyDescent="0.25">
      <c r="A87" s="44"/>
      <c r="B87" s="30"/>
      <c r="C87" s="3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40" t="e">
        <f>AVERAGE(junio[[#This Row],[1]:[31]])</f>
        <v>#DIV/0!</v>
      </c>
      <c r="AJ87" s="30"/>
      <c r="AK87" s="30"/>
    </row>
    <row r="88" spans="1:37" ht="15.75" customHeight="1" x14ac:dyDescent="0.25">
      <c r="A88" s="44"/>
      <c r="B88" s="30"/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40" t="e">
        <f>AVERAGE(junio[[#This Row],[1]:[31]])</f>
        <v>#DIV/0!</v>
      </c>
      <c r="AJ88" s="30"/>
      <c r="AK88" s="30"/>
    </row>
    <row r="89" spans="1:37" ht="15.75" customHeight="1" x14ac:dyDescent="0.25">
      <c r="A89" s="44"/>
      <c r="B89" s="30"/>
      <c r="C89" s="3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40" t="e">
        <f>AVERAGE(junio[[#This Row],[1]:[31]])</f>
        <v>#DIV/0!</v>
      </c>
      <c r="AJ89" s="30"/>
      <c r="AK89" s="30"/>
    </row>
    <row r="90" spans="1:37" ht="15.75" customHeight="1" x14ac:dyDescent="0.25">
      <c r="A90" s="44"/>
      <c r="B90" s="30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40" t="e">
        <f>AVERAGE(junio[[#This Row],[1]:[31]])</f>
        <v>#DIV/0!</v>
      </c>
      <c r="AJ90" s="30"/>
      <c r="AK90" s="30"/>
    </row>
    <row r="91" spans="1:37" ht="15.75" customHeight="1" x14ac:dyDescent="0.25">
      <c r="A91" s="44"/>
      <c r="B91" s="30"/>
      <c r="C91" s="38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40" t="e">
        <f>AVERAGE(junio[[#This Row],[1]:[31]])</f>
        <v>#DIV/0!</v>
      </c>
      <c r="AJ91" s="30"/>
      <c r="AK91" s="30"/>
    </row>
    <row r="92" spans="1:37" ht="15.75" customHeight="1" x14ac:dyDescent="0.25">
      <c r="A92" s="44"/>
      <c r="B92" s="30"/>
      <c r="C92" s="38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40" t="e">
        <f>AVERAGE(junio[[#This Row],[1]:[31]])</f>
        <v>#DIV/0!</v>
      </c>
      <c r="AJ92" s="30"/>
      <c r="AK92" s="30"/>
    </row>
    <row r="93" spans="1:37" ht="15.75" customHeight="1" x14ac:dyDescent="0.25">
      <c r="A93" s="44"/>
      <c r="B93" s="30"/>
      <c r="C93" s="38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40" t="e">
        <f>AVERAGE(junio[[#This Row],[1]:[31]])</f>
        <v>#DIV/0!</v>
      </c>
      <c r="AJ93" s="30"/>
      <c r="AK93" s="30"/>
    </row>
    <row r="94" spans="1:37" ht="15.75" customHeight="1" x14ac:dyDescent="0.25">
      <c r="A94" s="44"/>
      <c r="B94" s="30"/>
      <c r="C94" s="38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40" t="e">
        <f>AVERAGE(junio[[#This Row],[1]:[31]])</f>
        <v>#DIV/0!</v>
      </c>
      <c r="AJ94" s="30"/>
      <c r="AK94" s="30"/>
    </row>
    <row r="95" spans="1:37" x14ac:dyDescent="0.25">
      <c r="A95" s="44"/>
      <c r="B95" s="30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40" t="e">
        <f>AVERAGE(junio[[#This Row],[1]:[31]])</f>
        <v>#DIV/0!</v>
      </c>
      <c r="AJ95" s="30"/>
      <c r="AK95" s="30"/>
    </row>
    <row r="96" spans="1:37" x14ac:dyDescent="0.25">
      <c r="A96" s="44"/>
      <c r="B96" s="30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40" t="e">
        <f>AVERAGE(junio[[#This Row],[1]:[31]])</f>
        <v>#DIV/0!</v>
      </c>
      <c r="AJ96" s="30"/>
      <c r="AK96" s="30"/>
    </row>
    <row r="97" spans="1:37" x14ac:dyDescent="0.25">
      <c r="A97" s="44"/>
      <c r="B97" s="30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40" t="e">
        <f>AVERAGE(junio[[#This Row],[1]:[31]])</f>
        <v>#DIV/0!</v>
      </c>
      <c r="AJ97" s="30"/>
      <c r="AK97" s="30"/>
    </row>
    <row r="98" spans="1:37" x14ac:dyDescent="0.25">
      <c r="A98" s="44"/>
      <c r="B98" s="30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40" t="e">
        <f>AVERAGE(junio[[#This Row],[1]:[31]])</f>
        <v>#DIV/0!</v>
      </c>
      <c r="AJ98" s="30"/>
      <c r="AK98" s="30"/>
    </row>
    <row r="99" spans="1:37" x14ac:dyDescent="0.25">
      <c r="A99" s="44"/>
      <c r="B99" s="30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40" t="e">
        <f>AVERAGE(junio[[#This Row],[1]:[31]])</f>
        <v>#DIV/0!</v>
      </c>
      <c r="AJ99" s="30"/>
      <c r="AK99" s="30"/>
    </row>
    <row r="100" spans="1:37" x14ac:dyDescent="0.25">
      <c r="A100" s="44"/>
      <c r="B100" s="30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40" t="e">
        <f>AVERAGE(junio[[#This Row],[1]:[31]])</f>
        <v>#DIV/0!</v>
      </c>
      <c r="AJ100" s="30"/>
      <c r="AK100" s="30"/>
    </row>
    <row r="101" spans="1:37" x14ac:dyDescent="0.25">
      <c r="A101" s="44"/>
      <c r="B101" s="41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40" t="e">
        <f>AVERAGE(junio[[#This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46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 t="e">
        <f>AVERAGE(junio[[#This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46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 t="e">
        <f>AVERAGE(junio[[#This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46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 t="e">
        <f>AVERAGE(junio[[#This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46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 t="e">
        <f>AVERAGE(junio[[#This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46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21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 t="e">
        <f>AVERAGE(junio[[#This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46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21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 t="e">
        <f>AVERAGE(junio[[#This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4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21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 t="e">
        <f>AVERAGE(junio[[#This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46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21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 t="e">
        <f>AVERAGE(junio[[#This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46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21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 t="e">
        <f>AVERAGE(junio[[#This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46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21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 t="e">
        <f>AVERAGE(junio[[#This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46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21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 t="e">
        <f>AVERAGE(junio[[#This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46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21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 t="e">
        <f>AVERAGE(junio[[#This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46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21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 t="e">
        <f>AVERAGE(junio[[#This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46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21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 t="e">
        <f>AVERAGE(junio[[#This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46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21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 t="e">
        <f>AVERAGE(junio[[#This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46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21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 t="e">
        <f>AVERAGE(junio[[#This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46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21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 t="e">
        <f>AVERAGE(junio[[#This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46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21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 t="e">
        <f>AVERAGE(junio[[#This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46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21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 t="e">
        <f>AVERAGE(junio[[#This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46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21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 t="e">
        <f>AVERAGE(junio[[#This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46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21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 t="e">
        <f>AVERAGE(junio[[#This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46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21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 t="e">
        <f>AVERAGE(junio[[#This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46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21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 t="e">
        <f>AVERAGE(junio[[#This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46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21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 t="e">
        <f>AVERAGE(junio[[#This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46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21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 t="e">
        <f>AVERAGE(junio[[#This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46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21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 t="e">
        <f>AVERAGE(junio[[#This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46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21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 t="e">
        <f>AVERAGE(junio[[#This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46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21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 t="e">
        <f>AVERAGE(junio[[#This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46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21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 t="e">
        <f>AVERAGE(junio[[#This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46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21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 t="e">
        <f>AVERAGE(junio[[#This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46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21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 t="e">
        <f>AVERAGE(junio[[#This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46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21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 t="e">
        <f>AVERAGE(junio[[#This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46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21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 t="e">
        <f>AVERAGE(junio[[#This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46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21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 t="e">
        <f>AVERAGE(junio[[#This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46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21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 t="e">
        <f>AVERAGE(junio[[#This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46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21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 t="e">
        <f>AVERAGE(junio[[#This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46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21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 t="e">
        <f>AVERAGE(junio[[#This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46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21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 t="e">
        <f>AVERAGE(junio[[#This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46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21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 t="e">
        <f>AVERAGE(junio[[#This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46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21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 t="e">
        <f>AVERAGE(junio[[#This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46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21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 t="e">
        <f>AVERAGE(junio[[#This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46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21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 t="e">
        <f>AVERAGE(junio[[#This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46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21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 t="e">
        <f>AVERAGE(junio[[#This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46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21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 t="e">
        <f>AVERAGE(junio[[#This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46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21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 t="e">
        <f>AVERAGE(junio[[#This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46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21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 t="e">
        <f>AVERAGE(junio[[#This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46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21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 t="e">
        <f>AVERAGE(junio[[#This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46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21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 t="e">
        <f>AVERAGE(junio[[#This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46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21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 t="e">
        <f>AVERAGE(junio[[#This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46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21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 t="e">
        <f>AVERAGE(junio[[#This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46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21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 t="e">
        <f>AVERAGE(junio[[#This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46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21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 t="e">
        <f>AVERAGE(junio[[#This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46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21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 t="e">
        <f>AVERAGE(junio[[#This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46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21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 t="e">
        <f>AVERAGE(junio[[#This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46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21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 t="e">
        <f>AVERAGE(junio[[#This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46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21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 t="e">
        <f>AVERAGE(junio[[#This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46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21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 t="e">
        <f>AVERAGE(junio[[#This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46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21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 t="e">
        <f>AVERAGE(junio[[#This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46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21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 t="e">
        <f>AVERAGE(junio[[#This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46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21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 t="e">
        <f>AVERAGE(junio[[#This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46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21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 t="e">
        <f>AVERAGE(junio[[#This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46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21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 t="e">
        <f>AVERAGE(junio[[#This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46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21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 t="e">
        <f>AVERAGE(junio[[#This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46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21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 t="e">
        <f>AVERAGE(junio[[#This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46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21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 t="e">
        <f>AVERAGE(junio[[#This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46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21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 t="e">
        <f>AVERAGE(junio[[#This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46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21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 t="e">
        <f>AVERAGE(junio[[#This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46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21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 t="e">
        <f>AVERAGE(junio[[#This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46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21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 t="e">
        <f>AVERAGE(junio[[#This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46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21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 t="e">
        <f>AVERAGE(junio[[#This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46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21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 t="e">
        <f>AVERAGE(junio[[#This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46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21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 t="e">
        <f>AVERAGE(junio[[#This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46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21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 t="e">
        <f>AVERAGE(junio[[#This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46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21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 t="e">
        <f>AVERAGE(junio[[#This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46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21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 t="e">
        <f>AVERAGE(junio[[#This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46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21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 t="e">
        <f>AVERAGE(junio[[#This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46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21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 t="e">
        <f>AVERAGE(junio[[#This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46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21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 t="e">
        <f>AVERAGE(junio[[#This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46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21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 t="e">
        <f>AVERAGE(junio[[#This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46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21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 t="e">
        <f>AVERAGE(junio[[#This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46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21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 t="e">
        <f>AVERAGE(junio[[#This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46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21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 t="e">
        <f>AVERAGE(junio[[#This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46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21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 t="e">
        <f>AVERAGE(junio[[#This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46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21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 t="e">
        <f>AVERAGE(junio[[#This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46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21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 t="e">
        <f>AVERAGE(junio[[#This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46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21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 t="e">
        <f>AVERAGE(junio[[#This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46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21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 t="e">
        <f>AVERAGE(junio[[#This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46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21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 t="e">
        <f>AVERAGE(junio[[#This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46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21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 t="e">
        <f>AVERAGE(junio[[#This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46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21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 t="e">
        <f>AVERAGE(junio[[#This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46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21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 t="e">
        <f>AVERAGE(junio[[#This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46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21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 t="e">
        <f>AVERAGE(junio[[#This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46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21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 t="e">
        <f>AVERAGE(junio[[#This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46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21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 t="e">
        <f>AVERAGE(junio[[#This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46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21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 t="e">
        <f>AVERAGE(junio[[#This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46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21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 t="e">
        <f>AVERAGE(junio[[#This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46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21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 t="e">
        <f>AVERAGE(junio[[#This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46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21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 t="e">
        <f>AVERAGE(junio[[#This Row],[1]:[31]])</f>
        <v>#DIV/0!</v>
      </c>
      <c r="AJ199" s="30"/>
      <c r="AK199" s="30"/>
    </row>
    <row r="200" spans="1:37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21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DBC96DA7-72A0-494A-BE68-E14DD06178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E81:AH101</xm:sqref>
        </x14:conditionalFormatting>
        <x14:conditionalFormatting xmlns:xm="http://schemas.microsoft.com/office/excel/2006/main">
          <x14:cfRule type="iconSet" priority="1816" id="{6A8998C6-FD06-4158-9461-60588CA372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D3:AH199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"/>
  <sheetViews>
    <sheetView zoomScale="55" zoomScaleNormal="55" workbookViewId="0">
      <selection activeCell="B11" sqref="B11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SUBTOTAL(109,julio[1])</f>
        <v>0</v>
      </c>
      <c r="E1" s="8">
        <f>SUBTOTAL(109,julio[2])</f>
        <v>0</v>
      </c>
      <c r="F1" s="8">
        <f>SUBTOTAL(109,julio[3])</f>
        <v>0</v>
      </c>
      <c r="G1" s="8">
        <f>SUBTOTAL(109,julio[4])</f>
        <v>0</v>
      </c>
      <c r="H1" s="8">
        <f>SUBTOTAL(109,julio[5])</f>
        <v>0</v>
      </c>
      <c r="I1" s="8">
        <f>SUBTOTAL(109,julio[6])</f>
        <v>0</v>
      </c>
      <c r="J1" s="8">
        <f>SUBTOTAL(109,julio[7])</f>
        <v>0</v>
      </c>
      <c r="K1" s="8">
        <f>SUBTOTAL(109,julio[8])</f>
        <v>0</v>
      </c>
      <c r="L1" s="8">
        <f>SUBTOTAL(109,julio[9])</f>
        <v>0</v>
      </c>
      <c r="M1" s="8">
        <f>SUBTOTAL(109,julio[10])</f>
        <v>0</v>
      </c>
      <c r="N1" s="8">
        <f>SUBTOTAL(109,julio[11])</f>
        <v>0</v>
      </c>
      <c r="O1" s="8">
        <f>SUBTOTAL(109,julio[12])</f>
        <v>0</v>
      </c>
      <c r="P1" s="8">
        <f>SUBTOTAL(109,julio[13])</f>
        <v>0</v>
      </c>
      <c r="Q1" s="8">
        <f>SUBTOTAL(109,julio[14])</f>
        <v>0</v>
      </c>
      <c r="R1" s="8">
        <f>SUBTOTAL(109,julio[15])</f>
        <v>0</v>
      </c>
      <c r="S1" s="8">
        <f>SUBTOTAL(109,julio[16])</f>
        <v>0</v>
      </c>
      <c r="T1" s="8">
        <f>SUBTOTAL(109,julio[17])</f>
        <v>0</v>
      </c>
      <c r="U1" s="8">
        <f>SUBTOTAL(109,julio[18])</f>
        <v>0</v>
      </c>
      <c r="V1" s="8">
        <f>SUBTOTAL(109,julio[19])</f>
        <v>0</v>
      </c>
      <c r="W1" s="8">
        <f>SUBTOTAL(109,julio[20])</f>
        <v>0</v>
      </c>
      <c r="X1" s="8">
        <f>SUBTOTAL(109,julio[21])</f>
        <v>0</v>
      </c>
      <c r="Y1" s="8">
        <f>SUBTOTAL(109,julio[22])</f>
        <v>0</v>
      </c>
      <c r="Z1" s="8">
        <f>SUBTOTAL(109,julio[23])</f>
        <v>0</v>
      </c>
      <c r="AA1" s="8">
        <f>SUBTOTAL(109,julio[24])</f>
        <v>0</v>
      </c>
      <c r="AB1" s="8">
        <f>SUBTOTAL(109,julio[25])</f>
        <v>0</v>
      </c>
      <c r="AC1" s="8">
        <f>SUBTOTAL(109,julio[26])</f>
        <v>0</v>
      </c>
      <c r="AD1" s="8">
        <f>SUBTOTAL(109,julio[27])</f>
        <v>0</v>
      </c>
      <c r="AE1" s="8">
        <f>SUBTOTAL(109,julio[28])</f>
        <v>0</v>
      </c>
      <c r="AF1" s="8">
        <f>SUBTOTAL(109,julio[29])</f>
        <v>0</v>
      </c>
      <c r="AG1" s="8">
        <f>SUBTOTAL(109,julio[30])</f>
        <v>0</v>
      </c>
      <c r="AH1" s="8">
        <f>SUBTOTAL(109,julio[31])</f>
        <v>0</v>
      </c>
      <c r="AI1" s="10" t="e">
        <f>SUBTOTAL(101,julio[Fallas])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6"/>
      <c r="S3" s="16"/>
      <c r="T3" s="17"/>
      <c r="U3" s="17"/>
      <c r="V3" s="17"/>
      <c r="W3" s="17"/>
      <c r="X3" s="18"/>
      <c r="Y3" s="18"/>
      <c r="Z3" s="16"/>
      <c r="AA3" s="16"/>
      <c r="AB3" s="16"/>
      <c r="AC3" s="16"/>
      <c r="AD3" s="16"/>
      <c r="AE3" s="16"/>
      <c r="AF3" s="18"/>
      <c r="AG3" s="16"/>
      <c r="AH3" s="16"/>
      <c r="AI3" s="36" t="e">
        <f>AVERAGE(julio[[#This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AVERAGE(julio[[#This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7"/>
      <c r="F5" s="17"/>
      <c r="G5" s="17"/>
      <c r="H5" s="17"/>
      <c r="I5" s="17"/>
      <c r="J5" s="17"/>
      <c r="K5" s="17"/>
      <c r="L5" s="17"/>
      <c r="M5" s="20"/>
      <c r="N5" s="20"/>
      <c r="O5" s="20"/>
      <c r="P5" s="20"/>
      <c r="Q5" s="18"/>
      <c r="R5" s="18"/>
      <c r="S5" s="16"/>
      <c r="T5" s="18"/>
      <c r="U5" s="18"/>
      <c r="V5" s="18"/>
      <c r="W5" s="17"/>
      <c r="X5" s="16"/>
      <c r="Y5" s="16"/>
      <c r="Z5" s="16"/>
      <c r="AA5" s="16"/>
      <c r="AB5" s="16"/>
      <c r="AC5" s="16"/>
      <c r="AD5" s="16"/>
      <c r="AE5" s="14"/>
      <c r="AF5" s="16"/>
      <c r="AG5" s="16"/>
      <c r="AH5" s="16"/>
      <c r="AI5" s="36" t="e">
        <f>AVERAGE(julio[[#This Row],[1]:[31]])</f>
        <v>#DIV/0!</v>
      </c>
      <c r="AJ5" s="14"/>
      <c r="AK5" s="30"/>
    </row>
    <row r="6" spans="1:37" ht="15.75" customHeight="1" x14ac:dyDescent="0.25">
      <c r="A6" s="13"/>
      <c r="B6" s="14"/>
      <c r="C6" s="19"/>
      <c r="D6" s="16"/>
      <c r="E6" s="17"/>
      <c r="F6" s="17"/>
      <c r="G6" s="17"/>
      <c r="H6" s="17"/>
      <c r="I6" s="17"/>
      <c r="J6" s="17"/>
      <c r="K6" s="17"/>
      <c r="L6" s="17"/>
      <c r="M6" s="16"/>
      <c r="N6" s="16"/>
      <c r="O6" s="16"/>
      <c r="P6" s="16"/>
      <c r="Q6" s="17"/>
      <c r="R6" s="16"/>
      <c r="S6" s="16"/>
      <c r="T6" s="17"/>
      <c r="U6" s="17"/>
      <c r="V6" s="17"/>
      <c r="W6" s="17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AVERAGE(julio[[#This Row],[1]:[31]])</f>
        <v>#DIV/0!</v>
      </c>
      <c r="AJ6" s="14"/>
      <c r="AK6" s="30"/>
    </row>
    <row r="7" spans="1:37" ht="15.75" customHeight="1" x14ac:dyDescent="0.25">
      <c r="A7" s="13"/>
      <c r="B7" s="14"/>
      <c r="C7" s="19"/>
      <c r="D7" s="16"/>
      <c r="E7" s="17"/>
      <c r="F7" s="17"/>
      <c r="G7" s="17"/>
      <c r="H7" s="17"/>
      <c r="I7" s="17"/>
      <c r="J7" s="17"/>
      <c r="K7" s="17"/>
      <c r="L7" s="17"/>
      <c r="M7" s="16"/>
      <c r="N7" s="16"/>
      <c r="O7" s="16"/>
      <c r="P7" s="16"/>
      <c r="Q7" s="18"/>
      <c r="R7" s="16"/>
      <c r="S7" s="16"/>
      <c r="T7" s="17"/>
      <c r="U7" s="17"/>
      <c r="V7" s="17"/>
      <c r="W7" s="17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AVERAGE(julio[[#This Row],[1]:[31]])</f>
        <v>#DIV/0!</v>
      </c>
      <c r="AJ7" s="14"/>
      <c r="AK7" s="30"/>
    </row>
    <row r="8" spans="1:37" ht="15.75" customHeight="1" x14ac:dyDescent="0.25">
      <c r="A8" s="13"/>
      <c r="B8" s="14"/>
      <c r="C8" s="15"/>
      <c r="D8" s="16"/>
      <c r="E8" s="17"/>
      <c r="F8" s="17"/>
      <c r="G8" s="17"/>
      <c r="H8" s="17"/>
      <c r="I8" s="17"/>
      <c r="J8" s="17"/>
      <c r="K8" s="17"/>
      <c r="L8" s="17"/>
      <c r="M8" s="18"/>
      <c r="N8" s="18"/>
      <c r="O8" s="16"/>
      <c r="P8" s="16"/>
      <c r="Q8" s="17"/>
      <c r="R8" s="16"/>
      <c r="S8" s="16"/>
      <c r="T8" s="17"/>
      <c r="U8" s="17"/>
      <c r="V8" s="17"/>
      <c r="W8" s="17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AVERAGE(julio[[#This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7"/>
      <c r="F9" s="17"/>
      <c r="G9" s="17"/>
      <c r="H9" s="17"/>
      <c r="I9" s="17"/>
      <c r="J9" s="17"/>
      <c r="K9" s="20"/>
      <c r="L9" s="20"/>
      <c r="M9" s="20"/>
      <c r="N9" s="17"/>
      <c r="O9" s="17"/>
      <c r="P9" s="20"/>
      <c r="Q9" s="17"/>
      <c r="R9" s="20"/>
      <c r="S9" s="17"/>
      <c r="T9" s="17"/>
      <c r="U9" s="17"/>
      <c r="V9" s="17"/>
      <c r="W9" s="1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AVERAGE(julio[[#This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7"/>
      <c r="F10" s="23"/>
      <c r="G10" s="21"/>
      <c r="H10" s="24"/>
      <c r="I10" s="24"/>
      <c r="J10" s="20"/>
      <c r="K10" s="24"/>
      <c r="L10" s="24"/>
      <c r="M10" s="24"/>
      <c r="N10" s="24"/>
      <c r="O10" s="24"/>
      <c r="P10" s="24"/>
      <c r="Q10" s="17"/>
      <c r="R10" s="17"/>
      <c r="S10" s="20"/>
      <c r="T10" s="17"/>
      <c r="U10" s="17"/>
      <c r="V10" s="17"/>
      <c r="W10" s="18"/>
      <c r="X10" s="16"/>
      <c r="Y10" s="16"/>
      <c r="Z10" s="25"/>
      <c r="AA10" s="25"/>
      <c r="AB10" s="25"/>
      <c r="AC10" s="25"/>
      <c r="AD10" s="25"/>
      <c r="AE10" s="18"/>
      <c r="AF10" s="14"/>
      <c r="AG10" s="17"/>
      <c r="AH10" s="17"/>
      <c r="AI10" s="36" t="e">
        <f>AVERAGE(julio[[#This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7"/>
      <c r="L11" s="17"/>
      <c r="M11" s="16"/>
      <c r="N11" s="16"/>
      <c r="O11" s="16"/>
      <c r="P11" s="16"/>
      <c r="Q11" s="18"/>
      <c r="R11" s="16"/>
      <c r="S11" s="18"/>
      <c r="T11" s="17"/>
      <c r="U11" s="17"/>
      <c r="V11" s="17"/>
      <c r="W11" s="17"/>
      <c r="X11" s="16"/>
      <c r="Y11" s="16"/>
      <c r="Z11" s="18"/>
      <c r="AA11" s="18"/>
      <c r="AB11" s="18"/>
      <c r="AC11" s="18"/>
      <c r="AD11" s="18"/>
      <c r="AE11" s="16"/>
      <c r="AF11" s="16"/>
      <c r="AG11" s="18"/>
      <c r="AH11" s="18"/>
      <c r="AI11" s="36" t="e">
        <f>AVERAGE(julio[[#This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20"/>
      <c r="N12" s="17"/>
      <c r="O12" s="17"/>
      <c r="P12" s="17"/>
      <c r="Q12" s="17"/>
      <c r="R12" s="20"/>
      <c r="S12" s="17"/>
      <c r="T12" s="18"/>
      <c r="U12" s="18"/>
      <c r="V12" s="17"/>
      <c r="W12" s="18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AVERAGE(julio[[#This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7"/>
      <c r="F13" s="17"/>
      <c r="G13" s="17"/>
      <c r="H13" s="17"/>
      <c r="I13" s="17"/>
      <c r="J13" s="17"/>
      <c r="K13" s="17"/>
      <c r="L13" s="17"/>
      <c r="M13" s="16"/>
      <c r="N13" s="16"/>
      <c r="O13" s="16"/>
      <c r="P13" s="16"/>
      <c r="Q13" s="17"/>
      <c r="R13" s="16"/>
      <c r="S13" s="16"/>
      <c r="T13" s="17"/>
      <c r="U13" s="17"/>
      <c r="V13" s="17"/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AVERAGE(julio[[#This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6"/>
      <c r="N14" s="16"/>
      <c r="O14" s="16"/>
      <c r="P14" s="16"/>
      <c r="Q14" s="18"/>
      <c r="R14" s="16"/>
      <c r="S14" s="16"/>
      <c r="T14" s="17"/>
      <c r="U14" s="17"/>
      <c r="V14" s="17"/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AVERAGE(julio[[#This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20"/>
      <c r="N15" s="20"/>
      <c r="O15" s="20"/>
      <c r="P15" s="20"/>
      <c r="Q15" s="18"/>
      <c r="R15" s="20"/>
      <c r="S15" s="17"/>
      <c r="T15" s="18"/>
      <c r="U15" s="18"/>
      <c r="V15" s="18"/>
      <c r="W15" s="17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AVERAGE(julio[[#This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7"/>
      <c r="U16" s="17"/>
      <c r="V16" s="17"/>
      <c r="W16" s="17"/>
      <c r="X16" s="18"/>
      <c r="Y16" s="18"/>
      <c r="Z16" s="16"/>
      <c r="AA16" s="16"/>
      <c r="AB16" s="16"/>
      <c r="AC16" s="16"/>
      <c r="AD16" s="16"/>
      <c r="AE16" s="16"/>
      <c r="AF16" s="18"/>
      <c r="AG16" s="16"/>
      <c r="AH16" s="16"/>
      <c r="AI16" s="36" t="e">
        <f>AVERAGE(julio[[#This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6"/>
      <c r="T17" s="17"/>
      <c r="U17" s="17"/>
      <c r="V17" s="17"/>
      <c r="W17" s="17"/>
      <c r="X17" s="18"/>
      <c r="Y17" s="18"/>
      <c r="Z17" s="18"/>
      <c r="AA17" s="16"/>
      <c r="AB17" s="16"/>
      <c r="AC17" s="16"/>
      <c r="AD17" s="16"/>
      <c r="AE17" s="16"/>
      <c r="AF17" s="18"/>
      <c r="AG17" s="16"/>
      <c r="AH17" s="16"/>
      <c r="AI17" s="36" t="e">
        <f>AVERAGE(julio[[#This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7"/>
      <c r="F18" s="17"/>
      <c r="G18" s="17"/>
      <c r="H18" s="17"/>
      <c r="I18" s="17"/>
      <c r="J18" s="17"/>
      <c r="K18" s="17"/>
      <c r="L18" s="17"/>
      <c r="M18" s="16"/>
      <c r="N18" s="16"/>
      <c r="O18" s="16"/>
      <c r="P18" s="16"/>
      <c r="Q18" s="17"/>
      <c r="R18" s="16"/>
      <c r="S18" s="16"/>
      <c r="T18" s="17"/>
      <c r="U18" s="17"/>
      <c r="V18" s="17"/>
      <c r="W18" s="17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AVERAGE(julio[[#This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7"/>
      <c r="F19" s="17"/>
      <c r="G19" s="17"/>
      <c r="H19" s="17"/>
      <c r="I19" s="17"/>
      <c r="J19" s="17"/>
      <c r="K19" s="17"/>
      <c r="L19" s="17"/>
      <c r="M19" s="20"/>
      <c r="N19" s="20"/>
      <c r="O19" s="20"/>
      <c r="P19" s="20"/>
      <c r="Q19" s="18"/>
      <c r="R19" s="18"/>
      <c r="S19" s="16"/>
      <c r="T19" s="18"/>
      <c r="U19" s="18"/>
      <c r="V19" s="18"/>
      <c r="W19" s="17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AVERAGE(julio[[#This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7"/>
      <c r="F20" s="17"/>
      <c r="G20" s="17"/>
      <c r="H20" s="17"/>
      <c r="I20" s="17"/>
      <c r="J20" s="17"/>
      <c r="K20" s="20"/>
      <c r="L20" s="20"/>
      <c r="M20" s="17"/>
      <c r="N20" s="20"/>
      <c r="O20" s="20"/>
      <c r="P20" s="20"/>
      <c r="Q20" s="17"/>
      <c r="R20" s="18"/>
      <c r="S20" s="16"/>
      <c r="T20" s="18"/>
      <c r="U20" s="18"/>
      <c r="V20" s="18"/>
      <c r="W20" s="17"/>
      <c r="X20" s="18"/>
      <c r="Y20" s="18"/>
      <c r="Z20" s="18"/>
      <c r="AA20" s="18"/>
      <c r="AB20" s="18"/>
      <c r="AC20" s="18"/>
      <c r="AD20" s="18"/>
      <c r="AE20" s="16"/>
      <c r="AF20" s="18"/>
      <c r="AG20" s="16"/>
      <c r="AH20" s="16"/>
      <c r="AI20" s="36" t="e">
        <f>AVERAGE(julio[[#This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7"/>
      <c r="F21" s="17"/>
      <c r="G21" s="17"/>
      <c r="H21" s="17"/>
      <c r="I21" s="17"/>
      <c r="J21" s="17"/>
      <c r="K21" s="17"/>
      <c r="L21" s="17"/>
      <c r="M21" s="18"/>
      <c r="N21" s="18"/>
      <c r="O21" s="18"/>
      <c r="P21" s="18"/>
      <c r="Q21" s="17"/>
      <c r="R21" s="18"/>
      <c r="S21" s="16"/>
      <c r="T21" s="17"/>
      <c r="U21" s="17"/>
      <c r="V21" s="17"/>
      <c r="W21" s="17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6" t="e">
        <f>AVERAGE(julio[[#This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6" t="e">
        <f>AVERAGE(julio[[#This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17"/>
      <c r="P23" s="20"/>
      <c r="Q23" s="17"/>
      <c r="R23" s="16"/>
      <c r="S23" s="16"/>
      <c r="T23" s="17"/>
      <c r="U23" s="17"/>
      <c r="V23" s="17"/>
      <c r="W23" s="17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AVERAGE(julio[[#This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7"/>
      <c r="F24" s="17"/>
      <c r="G24" s="17"/>
      <c r="H24" s="17"/>
      <c r="I24" s="17"/>
      <c r="J24" s="17"/>
      <c r="K24" s="17"/>
      <c r="L24" s="17"/>
      <c r="M24" s="16"/>
      <c r="N24" s="18"/>
      <c r="O24" s="16"/>
      <c r="P24" s="16"/>
      <c r="Q24" s="17"/>
      <c r="R24" s="16"/>
      <c r="S24" s="16"/>
      <c r="T24" s="18"/>
      <c r="U24" s="18"/>
      <c r="V24" s="18"/>
      <c r="W24" s="17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AVERAGE(julio[[#This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7"/>
      <c r="F25" s="17"/>
      <c r="G25" s="17"/>
      <c r="H25" s="17"/>
      <c r="I25" s="17"/>
      <c r="J25" s="17"/>
      <c r="K25" s="17"/>
      <c r="L25" s="17"/>
      <c r="M25" s="16"/>
      <c r="N25" s="16"/>
      <c r="O25" s="16"/>
      <c r="P25" s="16"/>
      <c r="Q25" s="17"/>
      <c r="R25" s="16"/>
      <c r="S25" s="16"/>
      <c r="T25" s="17"/>
      <c r="U25" s="17"/>
      <c r="V25" s="17"/>
      <c r="W25" s="17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AVERAGE(julio[[#This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7"/>
      <c r="F26" s="17"/>
      <c r="G26" s="17"/>
      <c r="H26" s="17"/>
      <c r="I26" s="17"/>
      <c r="J26" s="17"/>
      <c r="K26" s="17"/>
      <c r="L26" s="17"/>
      <c r="M26" s="16"/>
      <c r="N26" s="16"/>
      <c r="O26" s="16"/>
      <c r="P26" s="16"/>
      <c r="Q26" s="17"/>
      <c r="R26" s="16"/>
      <c r="S26" s="16"/>
      <c r="T26" s="17"/>
      <c r="U26" s="17"/>
      <c r="V26" s="17"/>
      <c r="W26" s="17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6" t="e">
        <f>AVERAGE(julio[[#This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7"/>
      <c r="F27" s="17"/>
      <c r="G27" s="17"/>
      <c r="H27" s="17"/>
      <c r="I27" s="17"/>
      <c r="J27" s="17"/>
      <c r="K27" s="17"/>
      <c r="L27" s="17"/>
      <c r="M27" s="16"/>
      <c r="N27" s="16"/>
      <c r="O27" s="16"/>
      <c r="P27" s="18"/>
      <c r="Q27" s="17"/>
      <c r="R27" s="16"/>
      <c r="S27" s="16"/>
      <c r="T27" s="18"/>
      <c r="U27" s="18"/>
      <c r="V27" s="18"/>
      <c r="W27" s="17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6" t="e">
        <f>AVERAGE(julio[[#This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7"/>
      <c r="F28" s="17"/>
      <c r="G28" s="17"/>
      <c r="H28" s="17"/>
      <c r="I28" s="17"/>
      <c r="J28" s="17"/>
      <c r="K28" s="17"/>
      <c r="L28" s="17"/>
      <c r="M28" s="18"/>
      <c r="N28" s="18"/>
      <c r="O28" s="18"/>
      <c r="P28" s="18"/>
      <c r="Q28" s="17"/>
      <c r="R28" s="18"/>
      <c r="S28" s="16"/>
      <c r="T28" s="17"/>
      <c r="U28" s="17"/>
      <c r="V28" s="17"/>
      <c r="W28" s="17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6" t="e">
        <f>AVERAGE(julio[[#This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7"/>
      <c r="F29" s="17"/>
      <c r="G29" s="17"/>
      <c r="H29" s="17"/>
      <c r="I29" s="17"/>
      <c r="J29" s="17"/>
      <c r="K29" s="17"/>
      <c r="L29" s="17"/>
      <c r="M29" s="16"/>
      <c r="N29" s="16"/>
      <c r="O29" s="16"/>
      <c r="P29" s="16"/>
      <c r="Q29" s="17"/>
      <c r="R29" s="16"/>
      <c r="S29" s="16"/>
      <c r="T29" s="17"/>
      <c r="U29" s="17"/>
      <c r="V29" s="17"/>
      <c r="W29" s="17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AVERAGE(julio[[#This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7"/>
      <c r="F30" s="17"/>
      <c r="G30" s="17"/>
      <c r="H30" s="17"/>
      <c r="I30" s="17"/>
      <c r="J30" s="17"/>
      <c r="K30" s="17"/>
      <c r="L30" s="17"/>
      <c r="M30" s="18"/>
      <c r="N30" s="16"/>
      <c r="O30" s="16"/>
      <c r="P30" s="16"/>
      <c r="Q30" s="17"/>
      <c r="R30" s="16"/>
      <c r="S30" s="16"/>
      <c r="T30" s="17"/>
      <c r="U30" s="17"/>
      <c r="V30" s="17"/>
      <c r="W30" s="17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AVERAGE(julio[[#This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7"/>
      <c r="F31" s="17"/>
      <c r="G31" s="17"/>
      <c r="H31" s="17"/>
      <c r="I31" s="17"/>
      <c r="J31" s="17"/>
      <c r="K31" s="17"/>
      <c r="L31" s="17"/>
      <c r="M31" s="18"/>
      <c r="N31" s="18"/>
      <c r="O31" s="18"/>
      <c r="P31" s="18"/>
      <c r="Q31" s="17"/>
      <c r="R31" s="18"/>
      <c r="S31" s="16"/>
      <c r="T31" s="17"/>
      <c r="U31" s="17"/>
      <c r="V31" s="17"/>
      <c r="W31" s="17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AVERAGE(julio[[#This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7"/>
      <c r="F32" s="17"/>
      <c r="G32" s="17"/>
      <c r="H32" s="17"/>
      <c r="I32" s="17"/>
      <c r="J32" s="17"/>
      <c r="K32" s="17"/>
      <c r="L32" s="17"/>
      <c r="M32" s="16"/>
      <c r="N32" s="16"/>
      <c r="O32" s="16"/>
      <c r="P32" s="16"/>
      <c r="Q32" s="17"/>
      <c r="R32" s="16"/>
      <c r="S32" s="16"/>
      <c r="T32" s="17"/>
      <c r="U32" s="17"/>
      <c r="V32" s="17"/>
      <c r="W32" s="17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AVERAGE(julio[[#This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7"/>
      <c r="F33" s="17"/>
      <c r="G33" s="17"/>
      <c r="H33" s="17"/>
      <c r="I33" s="17"/>
      <c r="J33" s="17"/>
      <c r="K33" s="17"/>
      <c r="L33" s="17"/>
      <c r="M33" s="16"/>
      <c r="N33" s="16"/>
      <c r="O33" s="16"/>
      <c r="P33" s="16"/>
      <c r="Q33" s="17"/>
      <c r="R33" s="16"/>
      <c r="S33" s="16"/>
      <c r="T33" s="17"/>
      <c r="U33" s="17"/>
      <c r="V33" s="17"/>
      <c r="W33" s="17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AVERAGE(julio[[#This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7"/>
      <c r="F34" s="17"/>
      <c r="G34" s="17"/>
      <c r="H34" s="17"/>
      <c r="I34" s="17"/>
      <c r="J34" s="17"/>
      <c r="K34" s="17"/>
      <c r="L34" s="17"/>
      <c r="M34" s="16"/>
      <c r="N34" s="16"/>
      <c r="O34" s="16"/>
      <c r="P34" s="16"/>
      <c r="Q34" s="17"/>
      <c r="R34" s="16"/>
      <c r="S34" s="16"/>
      <c r="T34" s="17"/>
      <c r="U34" s="17"/>
      <c r="V34" s="17"/>
      <c r="W34" s="17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6" t="e">
        <f>AVERAGE(julio[[#This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23"/>
      <c r="F35" s="23"/>
      <c r="G35" s="21"/>
      <c r="H35" s="24"/>
      <c r="I35" s="24"/>
      <c r="J35" s="20"/>
      <c r="K35" s="24"/>
      <c r="L35" s="24"/>
      <c r="M35" s="24"/>
      <c r="N35" s="16"/>
      <c r="O35" s="16"/>
      <c r="P35" s="16"/>
      <c r="Q35" s="17"/>
      <c r="R35" s="16"/>
      <c r="S35" s="16"/>
      <c r="T35" s="17"/>
      <c r="U35" s="17"/>
      <c r="V35" s="18"/>
      <c r="W35" s="17"/>
      <c r="X35" s="16"/>
      <c r="Y35" s="16"/>
      <c r="Z35" s="25"/>
      <c r="AA35" s="25"/>
      <c r="AB35" s="25"/>
      <c r="AC35" s="25"/>
      <c r="AD35" s="25"/>
      <c r="AE35" s="18"/>
      <c r="AF35" s="14"/>
      <c r="AG35" s="17"/>
      <c r="AH35" s="17"/>
      <c r="AI35" s="36" t="e">
        <f>AVERAGE(julio[[#This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7"/>
      <c r="F36" s="17"/>
      <c r="G36" s="17"/>
      <c r="H36" s="17"/>
      <c r="I36" s="17"/>
      <c r="J36" s="17"/>
      <c r="K36" s="17"/>
      <c r="L36" s="17"/>
      <c r="M36" s="18"/>
      <c r="N36" s="18"/>
      <c r="O36" s="18"/>
      <c r="P36" s="18"/>
      <c r="Q36" s="18"/>
      <c r="R36" s="18"/>
      <c r="S36" s="16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6"/>
      <c r="AF36" s="16"/>
      <c r="AG36" s="16"/>
      <c r="AH36" s="16"/>
      <c r="AI36" s="36" t="e">
        <f>AVERAGE(julio[[#This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7"/>
      <c r="F37" s="17"/>
      <c r="G37" s="17"/>
      <c r="H37" s="17"/>
      <c r="I37" s="17"/>
      <c r="J37" s="17"/>
      <c r="K37" s="20"/>
      <c r="L37" s="20"/>
      <c r="M37" s="20"/>
      <c r="N37" s="20"/>
      <c r="O37" s="20"/>
      <c r="P37" s="20"/>
      <c r="Q37" s="18"/>
      <c r="R37" s="18"/>
      <c r="S37" s="18"/>
      <c r="T37" s="18"/>
      <c r="U37" s="18"/>
      <c r="V37" s="18"/>
      <c r="W37" s="17"/>
      <c r="X37" s="18"/>
      <c r="Y37" s="18"/>
      <c r="Z37" s="18"/>
      <c r="AA37" s="18"/>
      <c r="AB37" s="18"/>
      <c r="AC37" s="18"/>
      <c r="AD37" s="18"/>
      <c r="AE37" s="16"/>
      <c r="AF37" s="18"/>
      <c r="AG37" s="16"/>
      <c r="AH37" s="16"/>
      <c r="AI37" s="36" t="e">
        <f>AVERAGE(julio[[#This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7"/>
      <c r="V38" s="17"/>
      <c r="W38" s="17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6" t="e">
        <f>AVERAGE(julio[[#This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6"/>
      <c r="T39" s="17"/>
      <c r="U39" s="17"/>
      <c r="V39" s="17"/>
      <c r="W39" s="17"/>
      <c r="X39" s="18"/>
      <c r="Y39" s="18"/>
      <c r="Z39" s="18"/>
      <c r="AA39" s="18"/>
      <c r="AB39" s="16"/>
      <c r="AC39" s="16"/>
      <c r="AD39" s="16"/>
      <c r="AE39" s="16"/>
      <c r="AF39" s="18"/>
      <c r="AG39" s="16"/>
      <c r="AH39" s="16"/>
      <c r="AI39" s="36" t="e">
        <f>AVERAGE(julio[[#This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7"/>
      <c r="F40" s="17"/>
      <c r="G40" s="17"/>
      <c r="H40" s="17"/>
      <c r="I40" s="17"/>
      <c r="J40" s="17"/>
      <c r="K40" s="17"/>
      <c r="L40" s="17"/>
      <c r="M40" s="20"/>
      <c r="N40" s="20"/>
      <c r="O40" s="20"/>
      <c r="P40" s="20"/>
      <c r="Q40" s="18"/>
      <c r="R40" s="20"/>
      <c r="S40" s="17"/>
      <c r="T40" s="18"/>
      <c r="U40" s="18"/>
      <c r="V40" s="18"/>
      <c r="W40" s="17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AVERAGE(julio[[#This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7"/>
      <c r="F41" s="17"/>
      <c r="G41" s="17"/>
      <c r="H41" s="17"/>
      <c r="I41" s="17"/>
      <c r="J41" s="17"/>
      <c r="K41" s="17"/>
      <c r="L41" s="17"/>
      <c r="M41" s="20"/>
      <c r="N41" s="20"/>
      <c r="O41" s="17"/>
      <c r="P41" s="20"/>
      <c r="Q41" s="17"/>
      <c r="R41" s="16"/>
      <c r="S41" s="16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6"/>
      <c r="AF41" s="16"/>
      <c r="AG41" s="16"/>
      <c r="AH41" s="16"/>
      <c r="AI41" s="36" t="e">
        <f>AVERAGE(julio[[#This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7"/>
      <c r="F42" s="17"/>
      <c r="G42" s="17"/>
      <c r="H42" s="17"/>
      <c r="I42" s="17"/>
      <c r="J42" s="17"/>
      <c r="K42" s="17"/>
      <c r="L42" s="17"/>
      <c r="M42" s="18"/>
      <c r="N42" s="18"/>
      <c r="O42" s="18"/>
      <c r="P42" s="18"/>
      <c r="Q42" s="18"/>
      <c r="R42" s="18"/>
      <c r="S42" s="16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6"/>
      <c r="AF42" s="16"/>
      <c r="AG42" s="16"/>
      <c r="AH42" s="16"/>
      <c r="AI42" s="36" t="e">
        <f>AVERAGE(julio[[#This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7"/>
      <c r="F43" s="17"/>
      <c r="G43" s="17"/>
      <c r="H43" s="17"/>
      <c r="I43" s="17"/>
      <c r="J43" s="17"/>
      <c r="K43" s="17"/>
      <c r="L43" s="17"/>
      <c r="M43" s="16"/>
      <c r="N43" s="16"/>
      <c r="O43" s="16"/>
      <c r="P43" s="16"/>
      <c r="Q43" s="17"/>
      <c r="R43" s="16"/>
      <c r="S43" s="16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6"/>
      <c r="AF43" s="16"/>
      <c r="AG43" s="16"/>
      <c r="AH43" s="16"/>
      <c r="AI43" s="36" t="e">
        <f>AVERAGE(julio[[#This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7"/>
      <c r="F44" s="17"/>
      <c r="G44" s="17"/>
      <c r="H44" s="17"/>
      <c r="I44" s="17"/>
      <c r="J44" s="17"/>
      <c r="K44" s="17"/>
      <c r="L44" s="17"/>
      <c r="M44" s="18"/>
      <c r="N44" s="18"/>
      <c r="O44" s="18"/>
      <c r="P44" s="18"/>
      <c r="Q44" s="18"/>
      <c r="R44" s="18"/>
      <c r="S44" s="16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6"/>
      <c r="AF44" s="16"/>
      <c r="AG44" s="16"/>
      <c r="AH44" s="16"/>
      <c r="AI44" s="36" t="e">
        <f>AVERAGE(julio[[#This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7"/>
      <c r="F45" s="17"/>
      <c r="G45" s="17"/>
      <c r="H45" s="17"/>
      <c r="I45" s="17"/>
      <c r="J45" s="17"/>
      <c r="K45" s="17"/>
      <c r="L45" s="17"/>
      <c r="M45" s="16"/>
      <c r="N45" s="16"/>
      <c r="O45" s="16"/>
      <c r="P45" s="16"/>
      <c r="Q45" s="17"/>
      <c r="R45" s="16"/>
      <c r="S45" s="16"/>
      <c r="T45" s="17"/>
      <c r="U45" s="17"/>
      <c r="V45" s="17"/>
      <c r="W45" s="17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AVERAGE(julio[[#This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7"/>
      <c r="F46" s="17"/>
      <c r="G46" s="17"/>
      <c r="H46" s="17"/>
      <c r="I46" s="17"/>
      <c r="J46" s="17"/>
      <c r="K46" s="17"/>
      <c r="L46" s="17"/>
      <c r="M46" s="18"/>
      <c r="N46" s="18"/>
      <c r="O46" s="18"/>
      <c r="P46" s="18"/>
      <c r="Q46" s="18"/>
      <c r="R46" s="18"/>
      <c r="S46" s="16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6"/>
      <c r="AF46" s="16"/>
      <c r="AG46" s="16"/>
      <c r="AH46" s="16"/>
      <c r="AI46" s="36" t="e">
        <f>AVERAGE(julio[[#This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7"/>
      <c r="F47" s="17"/>
      <c r="G47" s="17"/>
      <c r="H47" s="17"/>
      <c r="I47" s="17"/>
      <c r="J47" s="17"/>
      <c r="K47" s="17"/>
      <c r="L47" s="17"/>
      <c r="M47" s="18"/>
      <c r="N47" s="18"/>
      <c r="O47" s="18"/>
      <c r="P47" s="18"/>
      <c r="Q47" s="18"/>
      <c r="R47" s="18"/>
      <c r="S47" s="16"/>
      <c r="T47" s="17"/>
      <c r="U47" s="17"/>
      <c r="V47" s="17"/>
      <c r="W47" s="17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AVERAGE(julio[[#This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7"/>
      <c r="F48" s="17"/>
      <c r="G48" s="17"/>
      <c r="H48" s="17"/>
      <c r="I48" s="17"/>
      <c r="J48" s="17"/>
      <c r="K48" s="17"/>
      <c r="L48" s="17"/>
      <c r="M48" s="18"/>
      <c r="N48" s="16"/>
      <c r="O48" s="16"/>
      <c r="P48" s="16"/>
      <c r="Q48" s="17"/>
      <c r="R48" s="16"/>
      <c r="S48" s="16"/>
      <c r="T48" s="18"/>
      <c r="U48" s="17"/>
      <c r="V48" s="17"/>
      <c r="W48" s="17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AVERAGE(julio[[#This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7"/>
      <c r="F49" s="17"/>
      <c r="G49" s="17"/>
      <c r="H49" s="17"/>
      <c r="I49" s="17"/>
      <c r="J49" s="17"/>
      <c r="K49" s="17"/>
      <c r="L49" s="17"/>
      <c r="M49" s="18"/>
      <c r="N49" s="18"/>
      <c r="O49" s="18"/>
      <c r="P49" s="18"/>
      <c r="Q49" s="18"/>
      <c r="R49" s="18"/>
      <c r="S49" s="16"/>
      <c r="T49" s="17"/>
      <c r="U49" s="17"/>
      <c r="V49" s="17"/>
      <c r="W49" s="17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AVERAGE(julio[[#This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7"/>
      <c r="F50" s="17"/>
      <c r="G50" s="17"/>
      <c r="H50" s="17"/>
      <c r="I50" s="17"/>
      <c r="J50" s="17"/>
      <c r="K50" s="17"/>
      <c r="L50" s="17"/>
      <c r="M50" s="16"/>
      <c r="N50" s="16"/>
      <c r="O50" s="16"/>
      <c r="P50" s="16"/>
      <c r="Q50" s="17"/>
      <c r="R50" s="16"/>
      <c r="S50" s="16"/>
      <c r="T50" s="17"/>
      <c r="U50" s="17"/>
      <c r="V50" s="17"/>
      <c r="W50" s="17"/>
      <c r="X50" s="16"/>
      <c r="Y50" s="16"/>
      <c r="Z50" s="16"/>
      <c r="AA50" s="16"/>
      <c r="AB50" s="18"/>
      <c r="AC50" s="18"/>
      <c r="AD50" s="18"/>
      <c r="AE50" s="16"/>
      <c r="AF50" s="16"/>
      <c r="AG50" s="16"/>
      <c r="AH50" s="16"/>
      <c r="AI50" s="36" t="e">
        <f>AVERAGE(julio[[#This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AVERAGE(julio[[#This Row],[1]:[31]])</f>
        <v>#DIV/0!</v>
      </c>
      <c r="AJ51" s="30"/>
      <c r="AK51" s="30"/>
    </row>
    <row r="52" spans="1:37" ht="15.75" customHeight="1" x14ac:dyDescent="0.25">
      <c r="A52" s="13"/>
      <c r="B52" s="42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AVERAGE(julio[[#This Row],[1]:[31]])</f>
        <v>#DIV/0!</v>
      </c>
      <c r="AJ52" s="30"/>
      <c r="AK52" s="30"/>
    </row>
    <row r="53" spans="1:37" ht="15.75" customHeight="1" x14ac:dyDescent="0.25">
      <c r="A53" s="13"/>
      <c r="B53" s="42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AVERAGE(julio[[#This Row],[1]:[31]])</f>
        <v>#DIV/0!</v>
      </c>
      <c r="AJ53" s="30"/>
      <c r="AK53" s="30"/>
    </row>
    <row r="54" spans="1:37" ht="15.75" customHeight="1" x14ac:dyDescent="0.25">
      <c r="A54" s="13"/>
      <c r="B54" s="42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AVERAGE(julio[[#This Row],[1]:[31]])</f>
        <v>#DIV/0!</v>
      </c>
      <c r="AJ54" s="30"/>
      <c r="AK54" s="30"/>
    </row>
    <row r="55" spans="1:37" ht="15.75" customHeight="1" x14ac:dyDescent="0.25">
      <c r="A55" s="13"/>
      <c r="B55" s="42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AVERAGE(julio[[#This Row],[1]:[31]])</f>
        <v>#DIV/0!</v>
      </c>
      <c r="AJ55" s="30"/>
      <c r="AK55" s="30"/>
    </row>
    <row r="56" spans="1:37" ht="15.75" customHeight="1" x14ac:dyDescent="0.25">
      <c r="A56" s="13"/>
      <c r="B56" s="42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AVERAGE(julio[[#This Row],[1]:[31]])</f>
        <v>#DIV/0!</v>
      </c>
      <c r="AJ56" s="30"/>
      <c r="AK56" s="30"/>
    </row>
    <row r="57" spans="1:37" ht="15.75" customHeight="1" x14ac:dyDescent="0.25">
      <c r="A57" s="13"/>
      <c r="B57" s="42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AVERAGE(julio[[#This Row],[1]:[31]])</f>
        <v>#DIV/0!</v>
      </c>
      <c r="AJ57" s="30"/>
      <c r="AK57" s="30"/>
    </row>
    <row r="58" spans="1:37" ht="15.75" customHeight="1" x14ac:dyDescent="0.25">
      <c r="A58" s="13"/>
      <c r="B58" s="42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AVERAGE(julio[[#This Row],[1]:[31]])</f>
        <v>#DIV/0!</v>
      </c>
      <c r="AJ58" s="30"/>
      <c r="AK58" s="30"/>
    </row>
    <row r="59" spans="1:37" ht="15.75" customHeight="1" x14ac:dyDescent="0.25">
      <c r="A59" s="13"/>
      <c r="B59" s="42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AVERAGE(julio[[#This Row],[1]:[31]])</f>
        <v>#DIV/0!</v>
      </c>
      <c r="AJ59" s="30"/>
      <c r="AK59" s="30"/>
    </row>
    <row r="60" spans="1:37" ht="15.75" customHeight="1" x14ac:dyDescent="0.25">
      <c r="A60" s="13"/>
      <c r="B60" s="42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AVERAGE(julio[[#This Row],[1]:[31]])</f>
        <v>#DIV/0!</v>
      </c>
      <c r="AJ60" s="30"/>
      <c r="AK60" s="30"/>
    </row>
    <row r="61" spans="1:37" ht="15.75" customHeight="1" x14ac:dyDescent="0.25">
      <c r="A61" s="13"/>
      <c r="B61" s="42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AVERAGE(julio[[#This Row],[1]:[31]])</f>
        <v>#DIV/0!</v>
      </c>
      <c r="AJ61" s="30"/>
      <c r="AK61" s="30"/>
    </row>
    <row r="62" spans="1:37" ht="15.75" customHeight="1" x14ac:dyDescent="0.25">
      <c r="A62" s="13"/>
      <c r="B62" s="42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AVERAGE(julio[[#This Row],[1]:[31]])</f>
        <v>#DIV/0!</v>
      </c>
      <c r="AJ62" s="30"/>
      <c r="AK62" s="30"/>
    </row>
    <row r="63" spans="1:37" ht="15.75" customHeight="1" x14ac:dyDescent="0.25">
      <c r="A63" s="13"/>
      <c r="B63" s="42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AVERAGE(julio[[#This Row],[1]:[31]])</f>
        <v>#DIV/0!</v>
      </c>
      <c r="AJ63" s="30"/>
      <c r="AK63" s="30"/>
    </row>
    <row r="64" spans="1:37" ht="15.75" customHeight="1" x14ac:dyDescent="0.25">
      <c r="A64" s="13"/>
      <c r="B64" s="42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AVERAGE(julio[[#This Row],[1]:[31]])</f>
        <v>#DIV/0!</v>
      </c>
      <c r="AJ64" s="30"/>
      <c r="AK64" s="30"/>
    </row>
    <row r="65" spans="1:37" ht="15.75" customHeight="1" x14ac:dyDescent="0.25">
      <c r="A65" s="13"/>
      <c r="B65" s="43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AVERAGE(julio[[#This Row],[1]:[31]])</f>
        <v>#DIV/0!</v>
      </c>
      <c r="AJ65" s="30"/>
      <c r="AK65" s="30"/>
    </row>
    <row r="66" spans="1:37" ht="15.75" customHeight="1" x14ac:dyDescent="0.25">
      <c r="A66" s="13"/>
      <c r="B66" s="43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AVERAGE(julio[[#This Row],[1]:[31]])</f>
        <v>#DIV/0!</v>
      </c>
      <c r="AJ66" s="30"/>
      <c r="AK66" s="30"/>
    </row>
    <row r="67" spans="1:37" ht="15.75" customHeight="1" x14ac:dyDescent="0.25">
      <c r="A67" s="13"/>
      <c r="B67" s="42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AVERAGE(julio[[#This Row],[1]:[31]])</f>
        <v>#DIV/0!</v>
      </c>
      <c r="AJ67" s="30"/>
      <c r="AK67" s="30"/>
    </row>
    <row r="68" spans="1:37" ht="15.75" customHeight="1" x14ac:dyDescent="0.25">
      <c r="A68" s="13"/>
      <c r="B68" s="42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AVERAGE(julio[[#This Row],[1]:[31]])</f>
        <v>#DIV/0!</v>
      </c>
      <c r="AJ68" s="30"/>
      <c r="AK68" s="30"/>
    </row>
    <row r="69" spans="1:37" ht="15.75" customHeight="1" x14ac:dyDescent="0.25">
      <c r="A69" s="13"/>
      <c r="B69" s="42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AVERAGE(julio[[#This Row],[1]:[31]])</f>
        <v>#DIV/0!</v>
      </c>
      <c r="AJ69" s="30"/>
      <c r="AK69" s="30"/>
    </row>
    <row r="70" spans="1:37" ht="15.75" customHeight="1" x14ac:dyDescent="0.25">
      <c r="A70" s="13"/>
      <c r="B70" s="42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AVERAGE(julio[[#This Row],[1]:[31]])</f>
        <v>#DIV/0!</v>
      </c>
      <c r="AJ70" s="30"/>
      <c r="AK70" s="30"/>
    </row>
    <row r="71" spans="1:37" ht="15.75" customHeight="1" x14ac:dyDescent="0.25">
      <c r="A71" s="13"/>
      <c r="B71" s="42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AVERAGE(julio[[#This Row],[1]:[31]])</f>
        <v>#DIV/0!</v>
      </c>
      <c r="AJ71" s="30"/>
      <c r="AK71" s="30"/>
    </row>
    <row r="72" spans="1:37" ht="15.75" customHeight="1" x14ac:dyDescent="0.25">
      <c r="A72" s="13"/>
      <c r="B72" s="42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AVERAGE(julio[[#This Row],[1]:[31]])</f>
        <v>#DIV/0!</v>
      </c>
      <c r="AJ72" s="30"/>
      <c r="AK72" s="30"/>
    </row>
    <row r="73" spans="1:37" x14ac:dyDescent="0.25">
      <c r="A73" s="44"/>
      <c r="B73" s="30"/>
      <c r="C73" s="38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57" t="e">
        <f>AVERAGE(julio[[#This Row],[1]:[31]])</f>
        <v>#DIV/0!</v>
      </c>
      <c r="AJ73" s="30"/>
      <c r="AK73" s="30"/>
    </row>
    <row r="74" spans="1:37" ht="15.75" customHeight="1" x14ac:dyDescent="0.25">
      <c r="A74" s="44"/>
      <c r="B74" s="30"/>
      <c r="C74" s="38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57" t="e">
        <f>AVERAGE(julio[[#This Row],[1]:[31]])</f>
        <v>#DIV/0!</v>
      </c>
      <c r="AJ74" s="30"/>
      <c r="AK74" s="30"/>
    </row>
    <row r="75" spans="1:37" ht="15.75" customHeight="1" x14ac:dyDescent="0.25">
      <c r="A75" s="44"/>
      <c r="B75" s="30"/>
      <c r="C75" s="38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57" t="e">
        <f>AVERAGE(julio[[#This Row],[1]:[31]])</f>
        <v>#DIV/0!</v>
      </c>
      <c r="AJ75" s="30"/>
      <c r="AK75" s="30"/>
    </row>
    <row r="76" spans="1:37" ht="15.75" customHeight="1" x14ac:dyDescent="0.25">
      <c r="A76" s="44"/>
      <c r="B76" s="30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57" t="e">
        <f>AVERAGE(julio[[#This Row],[1]:[31]])</f>
        <v>#DIV/0!</v>
      </c>
      <c r="AJ76" s="30"/>
      <c r="AK76" s="30"/>
    </row>
    <row r="77" spans="1:37" ht="15.75" customHeight="1" x14ac:dyDescent="0.25">
      <c r="A77" s="44"/>
      <c r="B77" s="30"/>
      <c r="C77" s="38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57" t="e">
        <f>AVERAGE(julio[[#This Row],[1]:[31]])</f>
        <v>#DIV/0!</v>
      </c>
      <c r="AJ77" s="30"/>
      <c r="AK77" s="30"/>
    </row>
    <row r="78" spans="1:37" ht="15.75" customHeight="1" x14ac:dyDescent="0.25">
      <c r="A78" s="44"/>
      <c r="B78" s="30"/>
      <c r="C78" s="38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57" t="e">
        <f>AVERAGE(julio[[#This Row],[1]:[31]])</f>
        <v>#DIV/0!</v>
      </c>
      <c r="AJ78" s="30"/>
      <c r="AK78" s="30"/>
    </row>
    <row r="79" spans="1:37" ht="15.75" customHeight="1" x14ac:dyDescent="0.25">
      <c r="A79" s="44"/>
      <c r="B79" s="30"/>
      <c r="C79" s="38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57" t="e">
        <f>AVERAGE(julio[[#This Row],[1]:[31]])</f>
        <v>#DIV/0!</v>
      </c>
      <c r="AJ79" s="30"/>
      <c r="AK79" s="30"/>
    </row>
    <row r="80" spans="1:37" ht="15.75" customHeight="1" x14ac:dyDescent="0.25">
      <c r="A80" s="44"/>
      <c r="B80" s="30"/>
      <c r="C80" s="38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57" t="e">
        <f>AVERAGE(julio[[#This Row],[1]:[31]])</f>
        <v>#DIV/0!</v>
      </c>
      <c r="AJ80" s="30"/>
      <c r="AK80" s="30"/>
    </row>
    <row r="81" spans="1:37" ht="15.75" customHeight="1" x14ac:dyDescent="0.25">
      <c r="A81" s="44"/>
      <c r="B81" s="30"/>
      <c r="C81" s="38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57" t="e">
        <f>AVERAGE(julio[[#This Row],[1]:[31]])</f>
        <v>#DIV/0!</v>
      </c>
      <c r="AJ81" s="30"/>
      <c r="AK81" s="30"/>
    </row>
    <row r="82" spans="1:37" ht="15.75" customHeight="1" x14ac:dyDescent="0.25">
      <c r="A82" s="44"/>
      <c r="B82" s="30"/>
      <c r="C82" s="38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57" t="e">
        <f>AVERAGE(julio[[#This Row],[1]:[31]])</f>
        <v>#DIV/0!</v>
      </c>
      <c r="AJ82" s="30"/>
      <c r="AK82" s="30"/>
    </row>
    <row r="83" spans="1:37" ht="15.75" customHeight="1" x14ac:dyDescent="0.25">
      <c r="A83" s="44"/>
      <c r="B83" s="30"/>
      <c r="C83" s="38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57" t="e">
        <f>AVERAGE(julio[[#This Row],[1]:[31]])</f>
        <v>#DIV/0!</v>
      </c>
      <c r="AJ83" s="30"/>
      <c r="AK83" s="30"/>
    </row>
    <row r="84" spans="1:37" ht="15.75" customHeight="1" x14ac:dyDescent="0.25">
      <c r="A84" s="44"/>
      <c r="B84" s="30"/>
      <c r="C84" s="38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57" t="e">
        <f>AVERAGE(julio[[#This Row],[1]:[31]])</f>
        <v>#DIV/0!</v>
      </c>
      <c r="AJ84" s="30"/>
      <c r="AK84" s="30"/>
    </row>
    <row r="85" spans="1:37" ht="15.75" customHeight="1" x14ac:dyDescent="0.25">
      <c r="A85" s="44"/>
      <c r="B85" s="30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57" t="e">
        <f>AVERAGE(julio[[#This Row],[1]:[31]])</f>
        <v>#DIV/0!</v>
      </c>
      <c r="AJ85" s="30"/>
      <c r="AK85" s="30"/>
    </row>
    <row r="86" spans="1:37" ht="15.75" customHeight="1" x14ac:dyDescent="0.25">
      <c r="A86" s="44"/>
      <c r="B86" s="30"/>
      <c r="C86" s="3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57" t="e">
        <f>AVERAGE(julio[[#This Row],[1]:[31]])</f>
        <v>#DIV/0!</v>
      </c>
      <c r="AJ86" s="30"/>
      <c r="AK86" s="30"/>
    </row>
    <row r="87" spans="1:37" ht="15.75" customHeight="1" x14ac:dyDescent="0.25">
      <c r="A87" s="44"/>
      <c r="B87" s="30"/>
      <c r="C87" s="3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57" t="e">
        <f>AVERAGE(julio[[#This Row],[1]:[31]])</f>
        <v>#DIV/0!</v>
      </c>
      <c r="AJ87" s="30"/>
      <c r="AK87" s="30"/>
    </row>
    <row r="88" spans="1:37" ht="15.75" customHeight="1" x14ac:dyDescent="0.25">
      <c r="A88" s="44"/>
      <c r="B88" s="30"/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57" t="e">
        <f>AVERAGE(julio[[#This Row],[1]:[31]])</f>
        <v>#DIV/0!</v>
      </c>
      <c r="AJ88" s="30"/>
      <c r="AK88" s="30"/>
    </row>
    <row r="89" spans="1:37" ht="15.75" customHeight="1" x14ac:dyDescent="0.25">
      <c r="A89" s="44"/>
      <c r="B89" s="30"/>
      <c r="C89" s="3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57" t="e">
        <f>AVERAGE(julio[[#This Row],[1]:[31]])</f>
        <v>#DIV/0!</v>
      </c>
      <c r="AJ89" s="30"/>
      <c r="AK89" s="30"/>
    </row>
    <row r="90" spans="1:37" ht="15.75" customHeight="1" x14ac:dyDescent="0.25">
      <c r="A90" s="44"/>
      <c r="B90" s="30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57" t="e">
        <f>AVERAGE(julio[[#This Row],[1]:[31]])</f>
        <v>#DIV/0!</v>
      </c>
      <c r="AJ90" s="30"/>
      <c r="AK90" s="30"/>
    </row>
    <row r="91" spans="1:37" ht="15.75" customHeight="1" x14ac:dyDescent="0.25">
      <c r="A91" s="44"/>
      <c r="B91" s="30"/>
      <c r="C91" s="38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57" t="e">
        <f>AVERAGE(julio[[#This Row],[1]:[31]])</f>
        <v>#DIV/0!</v>
      </c>
      <c r="AJ91" s="30"/>
      <c r="AK91" s="30"/>
    </row>
    <row r="92" spans="1:37" ht="15.75" customHeight="1" x14ac:dyDescent="0.25">
      <c r="A92" s="44"/>
      <c r="B92" s="30"/>
      <c r="C92" s="38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57" t="e">
        <f>AVERAGE(julio[[#This Row],[1]:[31]])</f>
        <v>#DIV/0!</v>
      </c>
      <c r="AJ92" s="30"/>
      <c r="AK92" s="30"/>
    </row>
    <row r="93" spans="1:37" ht="15.75" customHeight="1" x14ac:dyDescent="0.25">
      <c r="A93" s="44"/>
      <c r="B93" s="41"/>
      <c r="C93" s="38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57" t="e">
        <f>AVERAGE(julio[[#This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46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58" t="e">
        <f>AVERAGE(julio[[#This Row],[1]:[31]])</f>
        <v>#DIV/0!</v>
      </c>
      <c r="AJ94" s="30"/>
      <c r="AK94" s="30"/>
    </row>
    <row r="95" spans="1:37" x14ac:dyDescent="0.25">
      <c r="A95" s="45"/>
      <c r="B95" s="30"/>
      <c r="C95" s="30"/>
      <c r="D95" s="46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58" t="e">
        <f>AVERAGE(julio[[#This Row],[1]:[31]])</f>
        <v>#DIV/0!</v>
      </c>
      <c r="AJ95" s="30"/>
      <c r="AK95" s="30"/>
    </row>
    <row r="96" spans="1:37" x14ac:dyDescent="0.25">
      <c r="A96" s="45"/>
      <c r="B96" s="30"/>
      <c r="C96" s="30"/>
      <c r="D96" s="46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58" t="e">
        <f>AVERAGE(julio[[#This Row],[1]:[31]])</f>
        <v>#DIV/0!</v>
      </c>
      <c r="AJ96" s="30"/>
      <c r="AK96" s="30"/>
    </row>
    <row r="97" spans="1:37" x14ac:dyDescent="0.25">
      <c r="A97" s="45"/>
      <c r="B97" s="30"/>
      <c r="C97" s="30"/>
      <c r="D97" s="46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58" t="e">
        <f>AVERAGE(julio[[#This Row],[1]:[31]])</f>
        <v>#DIV/0!</v>
      </c>
      <c r="AJ97" s="30"/>
      <c r="AK97" s="30"/>
    </row>
    <row r="98" spans="1:37" x14ac:dyDescent="0.25">
      <c r="A98" s="45"/>
      <c r="B98" s="30"/>
      <c r="C98" s="30"/>
      <c r="D98" s="46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21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58" t="e">
        <f>AVERAGE(julio[[#This Row],[1]:[31]])</f>
        <v>#DIV/0!</v>
      </c>
      <c r="AJ98" s="30"/>
      <c r="AK98" s="30"/>
    </row>
    <row r="99" spans="1:37" x14ac:dyDescent="0.25">
      <c r="A99" s="45"/>
      <c r="B99" s="30"/>
      <c r="C99" s="30"/>
      <c r="D99" s="46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21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58" t="e">
        <f>AVERAGE(julio[[#This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46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21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58" t="e">
        <f>AVERAGE(julio[[#This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46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21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58" t="e">
        <f>AVERAGE(julio[[#This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46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21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58" t="e">
        <f>AVERAGE(julio[[#This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46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21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58" t="e">
        <f>AVERAGE(julio[[#This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46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21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58" t="e">
        <f>AVERAGE(julio[[#This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46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21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58" t="e">
        <f>AVERAGE(julio[[#This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46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21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58" t="e">
        <f>AVERAGE(julio[[#This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46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21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58" t="e">
        <f>AVERAGE(julio[[#This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4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21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58" t="e">
        <f>AVERAGE(julio[[#This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46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21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58" t="e">
        <f>AVERAGE(julio[[#This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46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21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58" t="e">
        <f>AVERAGE(julio[[#This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46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21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58" t="e">
        <f>AVERAGE(julio[[#This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46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21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58" t="e">
        <f>AVERAGE(julio[[#This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46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21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58" t="e">
        <f>AVERAGE(julio[[#This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46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21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58" t="e">
        <f>AVERAGE(julio[[#This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46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21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58" t="e">
        <f>AVERAGE(julio[[#This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46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21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58" t="e">
        <f>AVERAGE(julio[[#This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46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21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58" t="e">
        <f>AVERAGE(julio[[#This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46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21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58" t="e">
        <f>AVERAGE(julio[[#This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46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21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58" t="e">
        <f>AVERAGE(julio[[#This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46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21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58" t="e">
        <f>AVERAGE(julio[[#This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46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21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58" t="e">
        <f>AVERAGE(julio[[#This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46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21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58" t="e">
        <f>AVERAGE(julio[[#This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46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21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58" t="e">
        <f>AVERAGE(julio[[#This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46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21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58" t="e">
        <f>AVERAGE(julio[[#This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46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21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58" t="e">
        <f>AVERAGE(julio[[#This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46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21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58" t="e">
        <f>AVERAGE(julio[[#This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46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21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58" t="e">
        <f>AVERAGE(julio[[#This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46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21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58" t="e">
        <f>AVERAGE(julio[[#This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46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21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58" t="e">
        <f>AVERAGE(julio[[#This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46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21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58" t="e">
        <f>AVERAGE(julio[[#This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46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21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58" t="e">
        <f>AVERAGE(julio[[#This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46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21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58" t="e">
        <f>AVERAGE(julio[[#This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46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21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58" t="e">
        <f>AVERAGE(julio[[#This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46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21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58" t="e">
        <f>AVERAGE(julio[[#This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46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21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58" t="e">
        <f>AVERAGE(julio[[#This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46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21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58" t="e">
        <f>AVERAGE(julio[[#This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46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21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58" t="e">
        <f>AVERAGE(julio[[#This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46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21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58" t="e">
        <f>AVERAGE(julio[[#This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46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21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58" t="e">
        <f>AVERAGE(julio[[#This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46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21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58" t="e">
        <f>AVERAGE(julio[[#This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46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21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58" t="e">
        <f>AVERAGE(julio[[#This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46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21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58" t="e">
        <f>AVERAGE(julio[[#This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46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21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58" t="e">
        <f>AVERAGE(julio[[#This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46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21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58" t="e">
        <f>AVERAGE(julio[[#This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46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21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58" t="e">
        <f>AVERAGE(julio[[#This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46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21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58" t="e">
        <f>AVERAGE(julio[[#This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46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21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58" t="e">
        <f>AVERAGE(julio[[#This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46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21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58" t="e">
        <f>AVERAGE(julio[[#This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46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21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58" t="e">
        <f>AVERAGE(julio[[#This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46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21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58" t="e">
        <f>AVERAGE(julio[[#This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46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21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58" t="e">
        <f>AVERAGE(julio[[#This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46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21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58" t="e">
        <f>AVERAGE(julio[[#This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46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21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58" t="e">
        <f>AVERAGE(julio[[#This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46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21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58" t="e">
        <f>AVERAGE(julio[[#This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46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21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58" t="e">
        <f>AVERAGE(julio[[#This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46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21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58" t="e">
        <f>AVERAGE(julio[[#This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46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21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58" t="e">
        <f>AVERAGE(julio[[#This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46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21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58" t="e">
        <f>AVERAGE(julio[[#This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46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21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58" t="e">
        <f>AVERAGE(julio[[#This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46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21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58" t="e">
        <f>AVERAGE(julio[[#This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46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21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58" t="e">
        <f>AVERAGE(julio[[#This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46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21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58" t="e">
        <f>AVERAGE(julio[[#This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46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21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58" t="e">
        <f>AVERAGE(julio[[#This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46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21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58" t="e">
        <f>AVERAGE(julio[[#This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46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21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58" t="e">
        <f>AVERAGE(julio[[#This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46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21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58" t="e">
        <f>AVERAGE(julio[[#This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46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21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58" t="e">
        <f>AVERAGE(julio[[#This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46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21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58" t="e">
        <f>AVERAGE(julio[[#This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46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21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58" t="e">
        <f>AVERAGE(julio[[#This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46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21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58" t="e">
        <f>AVERAGE(julio[[#This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46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21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58" t="e">
        <f>AVERAGE(julio[[#This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46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21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58" t="e">
        <f>AVERAGE(julio[[#This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46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21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58" t="e">
        <f>AVERAGE(julio[[#This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46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21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58" t="e">
        <f>AVERAGE(julio[[#This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46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21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58" t="e">
        <f>AVERAGE(julio[[#This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46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21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58" t="e">
        <f>AVERAGE(julio[[#This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46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21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58" t="e">
        <f>AVERAGE(julio[[#This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46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21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58" t="e">
        <f>AVERAGE(julio[[#This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46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21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58" t="e">
        <f>AVERAGE(julio[[#This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46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21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58" t="e">
        <f>AVERAGE(julio[[#This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46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21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58" t="e">
        <f>AVERAGE(julio[[#This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46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21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58" t="e">
        <f>AVERAGE(julio[[#This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46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21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58" t="e">
        <f>AVERAGE(julio[[#This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46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21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58" t="e">
        <f>AVERAGE(julio[[#This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46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21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58" t="e">
        <f>AVERAGE(julio[[#This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46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21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58" t="e">
        <f>AVERAGE(julio[[#This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46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21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58" t="e">
        <f>AVERAGE(julio[[#This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46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21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58" t="e">
        <f>AVERAGE(julio[[#This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46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21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58" t="e">
        <f>AVERAGE(julio[[#This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46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21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58" t="e">
        <f>AVERAGE(julio[[#This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46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21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58" t="e">
        <f>AVERAGE(julio[[#This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46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21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58" t="e">
        <f>AVERAGE(julio[[#This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46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21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58" t="e">
        <f>AVERAGE(julio[[#This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46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21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58" t="e">
        <f>AVERAGE(julio[[#This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46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21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58" t="e">
        <f>AVERAGE(julio[[#This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46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21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58" t="e">
        <f>AVERAGE(julio[[#This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46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21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58" t="e">
        <f>AVERAGE(julio[[#This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46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21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58" t="e">
        <f>AVERAGE(julio[[#This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46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21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58" t="e">
        <f>AVERAGE(julio[[#This Row],[1]:[31]])</f>
        <v>#DIV/0!</v>
      </c>
      <c r="AJ199" s="30"/>
      <c r="AK199" s="30"/>
    </row>
    <row r="200" spans="1:37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21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99" id="{16BDC523-691C-46C1-A9B7-2BDB85A17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E73:AH93</xm:sqref>
        </x14:conditionalFormatting>
        <x14:conditionalFormatting xmlns:xm="http://schemas.microsoft.com/office/excel/2006/main">
          <x14:cfRule type="iconSet" priority="47" id="{0339ED40-F2DB-46B8-B949-4E253F83E3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8" id="{95AA1E68-5042-4B4F-AAF9-CBDAD00DB5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6" id="{5EEF86AA-1DBD-480B-BA11-E5FB0E328B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5" id="{12B4690A-E4A4-4EE8-AF4B-6DE5D5F226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6" id="{4B2DA35E-B1BA-4C46-AC41-A005201FF3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AF32:AF35</xm:sqref>
        </x14:conditionalFormatting>
        <x14:conditionalFormatting xmlns:xm="http://schemas.microsoft.com/office/excel/2006/main">
          <x14:cfRule type="iconSet" priority="35" id="{B800B708-0761-4262-AAAE-D2D6DE342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7" id="{6E2B07B4-D331-40A1-9A39-7D7B19DEAD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8" id="{D12052BD-2A07-4A31-9398-EB16A62BF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4" id="{2C70CE25-F77C-4119-BF98-0722122559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3" id="{92755B98-11F5-4520-A6B1-6CF5B2067D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0" id="{CACB6058-6067-45CB-9184-2A3705A56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9" id="{F4300A75-7BA5-4E24-AE4E-92A148D2C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1" id="{044905DE-3329-4A04-A5DD-282B8DC416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2" id="{0192B52A-18DF-4E7A-A771-DAA3E204D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8" id="{9F80713F-1D76-4047-86D9-E9699D0BCB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7" id="{69C55947-81AA-407C-82A9-A9613CD6F5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4" id="{4B7D9C85-A4DF-497B-904B-53F78B1E4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23" id="{FD365EFB-DAD9-4AD6-B1D5-9CE919D027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5" id="{13B57116-F20B-4A3A-B883-A906C24D2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6" id="{93E57368-946A-4625-8887-0D9D9C9A17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2" id="{3AF77B4F-7D6B-4904-B9D0-2062D31D08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" id="{6D0B728C-EF8A-4EEF-BC42-FCDE5A1645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18" id="{AA15BE02-C3D5-4FFD-84A3-CEF2DF908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7" id="{1A2922A3-3AD8-4F63-A57A-A35C5E7C79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9" id="{1CFB6A73-9698-409E-B89B-69C8A7463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" id="{AEB26562-8DCE-4E1E-A74A-72DB27F4DD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6" id="{2930B4F6-55F0-48DB-8654-F3AFF9DF3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5" id="{31D73F1F-7812-467C-AF89-82A501736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2" id="{2AADD564-26DA-4BF9-A999-0708528FB6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1" id="{967F5F53-E34E-4DB7-8D1B-6AA747217F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3" id="{CB7C1CE2-305A-4B38-B0B0-C6035A2916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4" id="{7150F5AA-83BB-4534-9B0B-4DD4472417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0" id="{7B2F3ECD-CD7B-4262-B01C-2194F7EA3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9" id="{5D1FA085-4AB0-4B15-ABF4-8A0A99B4A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7" id="{E6F94836-AF10-443E-BE48-F6D5314CBC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8" id="{2109C5D5-4C4F-4406-8544-1A5B61350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4" id="{237CDD27-561B-4EDB-84D3-CBC4FD81D0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Y32:Y35</xm:sqref>
        </x14:conditionalFormatting>
        <x14:conditionalFormatting xmlns:xm="http://schemas.microsoft.com/office/excel/2006/main">
          <x14:cfRule type="iconSet" priority="3" id="{F4988DF0-D1AB-442E-9308-B855A12B1C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5" id="{469B0EAB-3B73-406A-8B80-0084C7358F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6" id="{8A984F3A-AAE2-48FD-812B-0F690B82D9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2" id="{56C3C597-A6F0-444B-A2D5-17DEBC9B8A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1" id="{ADE27B1E-2B9F-44F0-B0E4-2534E13FE0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1807" id="{1FE3390C-83BD-41F0-B9C3-820D05DBD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6" id="{1BD88D27-431C-4D47-8863-17D5E54BA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8" id="{CC34D312-7D5C-48C5-99F6-DE7801300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9" id="{C5F57C18-A80F-4423-93E1-A4B16D8EB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5" id="{D684B8B2-1ED1-4301-9092-80266423A3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4" id="{5C419B35-B70D-4E28-9B81-9BEAE621E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1" id="{F9D27BE7-B915-4C7D-8A54-52FD05A53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0" id="{61596C89-FBB5-4ACA-B9F9-1E4D01566A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2" id="{8BAB62D7-97FC-4835-8857-E5B435CFAC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3" id="{A0D327E2-2997-4652-A4A1-EE047A810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9" id="{4638B5A5-157D-46CF-977E-2F17E11982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8" id="{4ED27ED7-5366-45D1-9954-C37D3946C0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5" id="{7032B2A5-C888-4238-A263-A5DE743EAA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Z35 X32:X35</xm:sqref>
        </x14:conditionalFormatting>
        <x14:conditionalFormatting xmlns:xm="http://schemas.microsoft.com/office/excel/2006/main">
          <x14:cfRule type="iconSet" priority="1794" id="{747D133C-27F5-47D4-8199-D4DE20B14C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 Z35</xm:sqref>
        </x14:conditionalFormatting>
        <x14:conditionalFormatting xmlns:xm="http://schemas.microsoft.com/office/excel/2006/main">
          <x14:cfRule type="iconSet" priority="1796" id="{C8E6464A-8010-439B-AF47-0B9A7FF8C3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7" id="{39BFED6E-3DC4-4CEC-82DC-0EE2DD8BE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3" id="{5B233AC5-9938-47EF-BA40-E5CF49C5A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2" id="{45CFFDD9-F304-4117-95DD-C2D9C62210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89" id="{181EB263-60E0-4D3D-A630-479E330033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8" id="{EBAC99A5-EE5E-4131-9D87-BC83D1A13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0" id="{43EACE5A-CC89-402D-BF9B-DA6DF28F9C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1" id="{FEC48770-8DAF-4708-879F-66D0EA93D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7" id="{339F203E-41DC-418E-B20A-FC26D876FB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6" id="{4E9931E9-C273-4EC8-A1D9-4E1D3DB62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3" id="{EA5858D5-7FB5-4E44-96B0-319F8E44E7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2" id="{ECC26DD5-D216-4A1C-BFA1-D2459D3B59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4" id="{DA8E2288-A831-4808-8FB2-5D6EF47387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5" id="{3D6F200C-4147-4B30-B987-4D0F5C51F8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1" id="{E38F854A-D7DA-4D7D-A513-3526133C52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0" id="{EE1318E1-6EBA-4AC0-A109-E373393BDD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79" id="{92505D76-ECC9-4C87-9202-E260FBDD2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776" id="{19B0FF72-99F7-406F-A2B4-5A12C5370D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5" id="{FCD16D4B-1758-41CE-B079-18FBE52EE7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7" id="{1B179264-3335-45BE-888F-0C91B06AAA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8" id="{08869E41-920A-422C-8F97-928711609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4" id="{04377BC0-3410-4F38-AA84-2C48ABAD49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3" id="{7F90A823-45F8-4BBD-A8B9-4C1B25E8E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0" id="{D62F19EC-8040-4548-AF03-AEA37F976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9" id="{0F34809D-D775-40CA-AB17-6DAC59B1AE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1" id="{3CB7C259-9AC4-4E1D-AEB6-4A03CBE04A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2" id="{D1B580D8-BCD2-4AFB-A048-73FE5DD99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8" id="{12C71D94-F0A0-4AE7-BFE4-B2BBFFCC3C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7" id="{9DE0E46D-C927-4D29-AE6B-C9FAB6BBB4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4" id="{8DC89474-4298-4BA2-A832-8D9EB7AA2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3" id="{3E9DF15B-E9A7-43D2-850F-4E6130C3F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5" id="{374B5071-ADFB-4BA6-9761-FBBE763C4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6" id="{A65DCEE1-5829-4973-A68D-34D63A05E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2" id="{8F259F3A-60D4-4377-AF04-78E854004C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1" id="{DFBFECB1-1768-46E7-A12F-3FAA505E04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58" id="{BF3C6D6F-7873-4949-992A-596B965D44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7" id="{1E4B0096-16CD-4343-AF16-E6938710C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9" id="{AE973184-91BA-4080-A2F5-FCA0E89F5B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60" id="{3CF5D9FB-4A5B-4E63-ABBC-BFA2E43ACD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6" id="{C31BE711-4AF4-4168-A289-6C93F901F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5" id="{B0BCE246-7EA8-4142-A7C1-E12AB272B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2" id="{616D18F5-DB0E-41C2-B2EB-C4D171053A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1" id="{140FEE6D-5FAD-466E-982A-E01CEDDF5E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3" id="{0A916D65-14A1-4319-B80E-713060686F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4" id="{592A8E4B-3A9E-4AD5-9E88-9040AE900C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0" id="{3FA590C1-8C90-40E0-A022-7DB910FBE7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9" id="{C3C90043-782E-4515-83C6-BC012C43F4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6" id="{B69135A0-49A3-47AD-B8BC-BE72997977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5" id="{40525C06-8576-4CD6-AAD9-0E984446B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7" id="{3754E15E-7D47-4C86-8506-FBE612CB25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8" id="{9D1B78E2-3CD4-4C17-88DC-35AF5B5261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4" id="{25EF83C2-5E1A-424A-A4DA-588D36E70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3" id="{6BCC36A5-33CC-47F9-99A2-6475DC7AEC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0" id="{243A8041-E943-4503-9696-4FAD4CBF0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9" id="{E8BA7A19-F373-492E-ACFE-55395230EF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1" id="{6B686795-23C7-49D7-86BB-7E130CC78E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2" id="{7C5E097F-BDDB-45EF-BE01-F5FD907028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8" id="{281C375D-97DF-42FE-8A0F-34784B7543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7" id="{1BE883DA-3711-4C89-810E-C393925957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4" id="{215C6163-04B7-409A-B8AD-C4DF5B818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3" id="{4B60DFE7-4B03-4CC3-9C94-219A929AF7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5" id="{2E41CA21-0446-4BFC-9569-4DDA09F40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6" id="{4E70E74F-560B-4ABD-AA2B-CA4A5B3260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2" id="{9590C9B6-389E-4EA1-BFBF-886F0D2CE4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1" id="{DB5FFD5F-1F3E-44F1-B972-BDD35BD9B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28" id="{79B77959-A4D0-4A8C-B0A1-946939AC60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7" id="{C678DC79-9917-4B97-B640-CE5050FE1A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9" id="{406A4A09-C0F0-45A6-A112-C7E70BD8DF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30" id="{95D98A77-5C04-46CD-A188-B7D20A364D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6" id="{D4FCF70F-8F44-4F84-93A8-2BEE766B2B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5" id="{F3533935-E764-4132-BE68-735EB8CD45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2" id="{1E2B6311-A865-4341-BDF7-BD385A0E3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1" id="{05A5E653-BDEF-4F70-BB1F-45A6F8A0BA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3" id="{05513293-74BF-4001-B068-AC700092E9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4" id="{EFDA37B0-D293-468C-8CD2-D6D558E88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0" id="{017A722D-DF8D-49BE-81FC-7B8A23486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9" id="{FCFCC835-6AF2-4D05-92B6-F209A4C4FC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6" id="{2FA29018-3C16-4637-B026-FEB38A8D3D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5" id="{AEB017FE-E7F5-4E3F-B25E-6345AE8653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7" id="{E7F0FE89-F231-4509-AA6C-499425A56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8" id="{87941FBF-595C-45FE-A57F-82AF8974E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4" id="{BF8DB248-5BA4-46CB-A32D-C81C1784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3" id="{E0079F8F-92EB-4BC6-A1BE-61AEF4338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0" id="{EA86E577-2683-4CE6-8454-9E9C9390E3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9" id="{DC8CF8F8-8E8D-411E-93B4-688A469DA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1" id="{34D567A2-061A-4EB3-BEB1-924C87C89E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2" id="{3A875504-2460-4074-A98B-1E29F0A33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8" id="{7A40CF7F-C5F3-47C7-BC62-97B667A0E8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7" id="{7A3263F2-0F2B-4D51-BCA0-1522988CE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4" id="{47B9FC32-0204-42BD-99E7-0D4C1F6324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3" id="{1FF8E362-82FD-48CC-ABAF-C57C19DE07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5" id="{74320A39-2E6B-4E3D-8CCF-D03621F8D1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6" id="{294D6D22-F248-4F45-A64F-B09ABF0AC8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2" id="{78663BCF-A7AE-4141-B2E3-E9C9D7ACDE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1" id="{4081C4EC-59C3-4DF6-B183-05CB322F5C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698" id="{867E4E57-EE3C-448E-B271-E2B96CDA22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7" id="{EAD76A76-170A-4D82-81C4-AFC21649A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9" id="{B200C009-02CB-482B-80B5-698D47D8C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00" id="{3295A259-D30E-4D03-BDA7-471E6B322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6" id="{32A36673-B8B4-45EC-ABBD-6C38EDC6B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5" id="{87A4A597-2B0D-480D-85E3-3D4B63AF20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2" id="{66632E93-0114-447E-894C-43089045DE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1" id="{DF7D94FD-87B8-4B3A-BCCB-DEF4DA612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3" id="{AA070F0F-2013-464A-AB25-565E9D27D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4" id="{E59BE4BF-1BDC-4C5B-AE49-3449F1042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0" id="{1323356C-5D5D-4F00-9551-C03A21CD1A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9" id="{0B7D8FE6-A9E0-454F-AF9E-FE6BA60E0C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6" id="{987C0AB7-634E-4907-9DD4-B059CED8AB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5" id="{3E3B60C2-2DC2-4277-A181-391362E63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7" id="{2B79B7D7-D76C-4DB6-9CC2-7245D7D6C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8" id="{747DDDB4-4D5E-4FA5-A98A-2A332DF70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4" id="{24FA3537-A580-4E49-BD7A-2048E6D6A8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3" id="{BC34F112-F51A-47D7-AA19-F62693F2D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0" id="{797D62D9-FAC8-4833-87AA-A5F1DF03A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9" id="{E85C130D-0B14-4A48-802B-49A1E2CFD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1" id="{BCE886AA-C2FB-4C80-9AF4-E2996A19B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2" id="{FCC5B039-27C5-460D-8B7D-F34D66C361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8" id="{E17ADA10-BE50-44FF-B26F-91459CFED6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7" id="{8D7D67E4-1901-4806-B61F-EDC0330A1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4" id="{06029306-6F99-45D1-89ED-5466BB9B2F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3" id="{7C2D1E09-E6F7-4F04-955E-43C3FA774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5" id="{1B63AB9F-C6D2-4DC4-BEAC-B421B77BA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6" id="{970CBA56-D453-40DA-9BF5-BD68634392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2" id="{08A41774-DA30-4FF1-96A4-5B0E7AAF6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1" id="{539979D8-A931-4461-AF49-CFCA55F8B1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68" id="{CDB8198A-4991-4ED9-B21D-FBA39CD34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7" id="{3D92DDB9-36E8-4872-96A1-7244D2A7E1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9" id="{0062CCE0-C126-4F0C-AD3C-AB8245E60A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70" id="{A0BCFFFD-8E58-4589-B929-2F3D120F15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6" id="{1EF4E648-D2FC-432B-A780-D35CAA5B9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5" id="{63384359-0B95-46B0-9A0B-00DD643DA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2" id="{BBC2234F-9A10-4932-830B-086EB20F6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1" id="{6C5EDAF4-2427-4CFF-9ABB-4518B1227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3" id="{2C5B4075-BF62-48F3-99B8-30B2AA64A0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4" id="{814F3A8F-876D-4892-9030-822E03BF0F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0" id="{299FF804-4CA7-40D4-BC73-6FB63798AE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9" id="{CA8803FE-8F06-41C2-94C6-D4200244B8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6" id="{DE813CAB-0427-4A62-8E25-B078AFB591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5" id="{A570D646-FDF7-4EAA-899B-61613F9008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7" id="{013CC405-0B65-401B-BC01-ACF3A0B96A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8" id="{A26CCDB9-1FE1-44B6-B816-0908AB905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4" id="{FB806D92-F4B8-4312-B6D2-D79B7F635E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3" id="{70D5B895-4C05-4521-B920-AA332DA4D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0" id="{F13D878F-1975-4FF1-9BE3-77F166EB7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9" id="{DBCE127E-B938-4812-8064-2CEA8B09C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1" id="{75E3126F-741C-4427-990F-1F5B9950D5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2" id="{0D276400-0288-4000-AA5E-2B19E4C3E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8" id="{904D852B-AFEF-4760-84CB-B367874AF0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7" id="{BDD0B921-226E-4690-96B6-FAE82DFBB7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4" id="{1E9860AA-07B0-4B25-91D7-1EC58F464D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3" id="{B7987E2C-E2F3-4613-92CA-93E226AF5B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5" id="{E1C38B53-FB38-4D75-A310-301397B85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6" id="{C30485EF-5DDB-4B65-8130-CB0344E8B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2" id="{3C9A0D4A-738F-4CF5-9124-B99EA57C0D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1" id="{E72E9030-97A3-4BCB-B02B-CFDAF2B551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38" id="{282906BF-CC75-4E99-BB7E-72CF22540B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7" id="{7E994816-C885-4ADE-8BDC-9C8B09143C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9" id="{593EEF06-AE7D-4996-9FF7-D3B8D32449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40" id="{259675CE-FED2-496B-883C-EA7D8E6F6A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6" id="{80E5B857-8790-44BA-9A5C-80B950B08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5" id="{347FE500-0905-47EE-8BC9-49FD00861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2" id="{F13A5229-06B4-4232-919C-C4DBEBE31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1" id="{0A8400CC-AE93-41A9-BE11-D208971A85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3" id="{3370CF14-6AF4-4C37-8EF2-2E9B564D8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4" id="{650E12B8-548F-432D-849B-013AD4F12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0" id="{B900245E-C417-487C-A43F-95AE775A71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9" id="{0416EC95-893D-4402-8ADD-348A891839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6" id="{B4CF9D46-6ED4-4DA2-81AA-0DFDC7612E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5" id="{0EEAE724-DD0E-4A85-8A50-6C861438D3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7" id="{3B6F239A-9FCC-4EBD-A939-71D7E99081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8" id="{93ABFE38-03A3-4D3A-8660-2BDFB1110C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4" id="{C4965E28-D0D4-4C53-9940-2A3EAFD43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3" id="{83224729-F2D1-478D-ADAA-6AFC4D47F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0" id="{BD57F96A-C2B9-4482-911A-1EA9CCFABE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9" id="{95F54C3F-777C-423C-9425-118C1F7DF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1" id="{06FF75B8-4DFD-4A19-A31A-8A895EAF7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2" id="{42C71FE4-9DB3-4697-BBE4-E119FE5870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8" id="{0ECD2226-871F-44F7-B9FB-3CCF655002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7" id="{25E38CC4-9D82-4456-A11D-564774DC66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4" id="{ACA830FD-8648-41CE-92BF-DC4E939F47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3" id="{6B2B9F4E-8139-4762-AD78-9CE3158D76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5" id="{33F1FCC9-806B-4773-A4F3-302CB3EE91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6" id="{5AD9F5A9-03F3-4643-AF8C-BA9291B21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2" id="{60E9F3F4-C223-40C2-8337-0207419E6C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1" id="{7BD01E79-1CC0-43FB-9C5B-090272870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08" id="{DA5A9814-6199-4D8A-84E4-4E25CD838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7" id="{759A3838-945A-47BB-9677-E526F37416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9" id="{E4FED395-7727-4F98-B8AE-5522A41CD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10" id="{4588A81C-F490-4A80-BA65-CBC012CE9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6" id="{A5FC85C3-7391-47EC-A0DC-C56D0D2DAF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5" id="{A253A7BD-63CF-488F-A827-23DDBFD2C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2" id="{2D11D893-EF7E-48EC-B497-F828914475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1" id="{A71F6D3E-4BB1-4C5A-8992-B18FF06303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3" id="{AE137721-CFE9-4FCA-B9DA-EEA45D0DE5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4" id="{BAFFB2D4-8267-47CC-8558-17E3E21C07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0" id="{F536D8F1-013C-4B28-98DC-55FFB0D74E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9" id="{32F00D70-80FE-48EC-84ED-D1BD5AC73C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6" id="{2F76B3FF-AE87-4873-B989-0CAADBD58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595" id="{8C917027-119C-4C2E-AAA8-60D6D66654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7" id="{22B2B94A-A37E-4EF9-9356-C0E05008CE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8" id="{7826B1C8-5C40-4E7A-BEC4-4E0679A330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4" id="{DA2DBC5A-6327-494E-9E06-B1E46532DA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3" id="{51BA351A-68E6-43FA-9044-0B6B86AC4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0" id="{2703784E-F7A0-466C-8816-9E2C58FCA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9" id="{66675D4C-C50C-423D-96DA-92C39DE909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91" id="{699D52E7-F9DA-447D-9FBA-4460554E5E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92" id="{9FD11DDE-0620-4455-847C-0C9922E4D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8" id="{59522D06-C3A8-4B9B-B835-46DDE00559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7" id="{04A1E978-4FD4-4DBF-A50A-85CCE75BA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4" id="{E6694C4F-43A6-4F3B-BF10-9EF363960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3" id="{9094DA83-1463-40BB-8FFB-DEBD3AD2D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5" id="{3BD2C56C-EF14-4487-A391-68D47E068B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6" id="{CDB0928C-C63F-4F3D-8D8E-494DE324C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2" id="{C9E73563-9ACF-42B6-BC1C-4DB58637D2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1" id="{D4CBDCF5-B1BE-4EAF-8DE5-1FAB21A269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78" id="{3979C15C-40FE-4184-9028-5BFC128C8F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7" id="{0AC01DC4-5CCC-470A-92B0-49536F5B06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9" id="{C6FD125C-8DA6-4055-BD8C-C5B3B0A3C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80" id="{A6F11136-6C5F-43FA-8541-EDE7EE1180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6" id="{14D5D3DB-F7E4-4EA3-9273-5607B45CD9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5" id="{6FEF1AD0-66EB-4DEE-8F7F-96BEFDDAAB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2" id="{1950C610-EC3C-40C5-BA4E-DFA41FDF96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1" id="{4D963B56-6CA6-4D0C-9D36-283DC554DC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3" id="{88353966-5ED6-4862-979C-30AFC0BBCB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4" id="{11CE6EA7-D7F8-42CC-A2C4-04D05755A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0" id="{FF8C15E1-A585-42B2-B037-31767BB68D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9" id="{5DD2E71C-9D7C-4F2E-8986-B34913774B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6" id="{45E50103-11C4-4C05-8ADC-915F695D11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5" id="{1F338D37-CADE-48F2-A11C-5C711526C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7" id="{D0FD7CF7-7302-4CF7-AF47-A2B152644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8" id="{815F597E-C9F2-4ED3-99FA-54205B5749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4" id="{DC79662F-0FF4-4443-864A-2DD9F4C64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3" id="{52AB5708-C6BD-4443-A53C-59BEFAC04F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0" id="{BCB4D98E-C88F-4D8A-8AD0-6B19887DE3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9" id="{0005CA59-0556-43F8-9AF9-C0B372E183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1" id="{21FEAC98-ADB9-43B4-A930-67AC7F3232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2" id="{879AFEC9-113D-4879-996D-071D63309F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8" id="{BFEC4607-AD09-4A79-8E2B-28D4EDAD70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7" id="{608D2404-9FE3-4A2E-B9D2-D31B3B4EE6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4" id="{4F41E66D-2606-4A0A-ACA1-9D67DDEEE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3" id="{A3AE5639-D3BA-43CE-ACEE-E2C426D651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5" id="{2DAE11E0-5554-4D18-8E64-4AA2FE541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6" id="{9CCE942E-7CA6-4623-9D4B-78CB09C936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2" id="{9F28D88C-9896-4E08-AF18-08B54AE677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1" id="{AD41A439-4A2E-4FD8-9491-B97957F835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48" id="{B974F863-77A9-46AB-B61F-BE2265176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7" id="{D42A01C0-7726-4CE3-9AD2-8205DFDECB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9" id="{3827D76E-63FC-4FAC-9AB2-548ABB5597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50" id="{78E4C548-9D73-4AB3-8B0E-4273762C18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6" id="{3C1FC3DB-9541-4968-B773-805E2FF04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5" id="{485A2071-65F5-4D16-BC58-5912C2DD2C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2" id="{41C6FF64-1F09-413C-BA85-7507BAD5C8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1" id="{E72DE0F0-DD42-4C78-8F14-C868C089E8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3" id="{13BD3131-F87A-4167-9B9F-86D7CE1B8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4" id="{E4680903-F0AE-487C-9451-81DE36A009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0" id="{AAC1C229-E92C-4F5B-8880-1B24522087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9" id="{6B6691EF-4D64-4628-A516-0AD5292E6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6" id="{E8A53C75-6386-407D-B02E-6B49FA3736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5" id="{F972AE41-85BE-45B0-983A-309B2D94C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7" id="{BE03CBCC-2587-47FC-B0A5-1961C203D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8" id="{DB6E8734-1473-4FBB-BD13-5DD0B40401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4" id="{FC987602-076E-46BD-BD8E-2FDBEBAAD0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3" id="{EE2C6999-9A28-482F-8C8C-04F52714F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0" id="{68193306-DE7A-421A-91F5-5A574E1840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9" id="{0FEE9706-4DAF-4385-9F2B-63B7AAF15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1" id="{4DE72B73-E5D3-4361-8B99-65C78B19D1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2" id="{1DB1F7E8-B4FA-4FEB-A5B3-005556CE30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8" id="{BF0F5BBC-FF44-49EA-BACC-99FC49A614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7" id="{8A1043A2-D9B1-4CEA-B8EF-5E31E0DDCF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4" id="{FC9EADAD-C85D-4CBE-B7BE-0E2930A4AB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3" id="{0154BA0E-4A92-4F81-B14D-17D583C4E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5" id="{FC0F077C-3311-4A68-B86F-6E3B1583F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6" id="{AC997665-1C30-4F0A-9C62-98E33FD657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2" id="{B4095A61-E7F9-4369-8950-4327B913D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1" id="{F6CDDD39-9F17-4642-B062-E1D8EE249B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18" id="{534E9277-AC56-4768-91F1-A86927391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7" id="{34DAD507-F827-43E9-9CEB-C8C6FD9AF0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9" id="{5CC28274-C17E-4AD9-BAF6-55EBA1B37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20" id="{8904E50F-3837-4C90-9EFD-D4D8349A6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6" id="{718B0DA0-55D3-4D93-8592-026C6A1E51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5" id="{B28E45F5-EC5A-4C2F-B13C-949F23319A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2" id="{34FFC095-4AE1-438B-959F-D6E0CFD23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1" id="{4BD9C3F0-FFC2-4E81-8213-0071F0114D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3" id="{4D46C8B7-0B23-49EB-A570-06C8A85C63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4" id="{CEEAF95E-5303-4724-91DB-8EBB7526C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0" id="{F8FCE463-0753-418A-8552-74169A85B1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9" id="{7DE940BF-9CDB-423E-B365-595C26AAC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6" id="{33BBF778-A9D1-4FEA-8545-B473A4048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5" id="{3CF5598F-C42E-4F8E-B52F-F6FEA0FB6B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7" id="{8B16C930-8313-4C13-ACC9-94376A0EE9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8" id="{CF60740D-0550-4D64-87A0-2066475032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4" id="{6EBC2003-C09F-4A33-920F-2F55DCCF22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3" id="{23D7F47F-EE46-4E89-B7C1-0252A7DEA1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0" id="{827927C6-7FF0-41C5-ACD1-C115BA110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9" id="{C609A9C6-8539-4DB0-866B-FC299D597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1" id="{F7A8B3A2-6BA4-438D-AAED-FC64BCC65D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2" id="{411F33D8-545A-47EF-B708-820D681DBE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8" id="{B8BD4DAA-C559-4DAB-96E1-2E826A28F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7" id="{C4238971-C17F-49C6-9B0B-E5D7A3C43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4" id="{FE59B7FD-00F8-4E6D-8482-88E33B18B4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3" id="{90576425-E5DE-4FA6-B40D-8061450802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5" id="{812F6F27-EE5F-4D14-8D1F-EBDD1E0AA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6" id="{572DA6D7-0B29-4595-A979-B7079545F2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2" id="{0D7BE1EA-B973-4810-98AD-582271A04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1" id="{C65D83BA-EB61-4615-9725-11139A63DD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88" id="{592AD57C-90F0-4DA7-A2A0-D9E774800A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7" id="{5CBE6FEC-FB78-4BA6-A753-0237ED81C6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9" id="{AEFCFAAF-625D-4F52-9152-8AE41326A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90" id="{AE3B2FC4-AFDF-44CB-8428-468FC65D50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6" id="{25A39837-3C51-406D-8FB2-B0BEF7960D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5" id="{A840C6B4-BF0C-46B8-94C3-9F4542E959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2" id="{A2A7F2FA-26D6-4CAB-86AD-0B16B2B8D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1" id="{791FB838-C667-42DA-AF93-06A2CA9C4D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3" id="{605C110F-860F-4780-9F24-417F127BE5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4" id="{322AFB95-1C74-48B0-8425-B151A1030B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0" id="{DAA072A5-A888-472B-BFFB-7002A26216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9" id="{7A44E30B-B080-499E-BD0F-B2F0DC5AE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6" id="{25FD1D99-A9A5-4D0E-BD56-6E8691756D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5" id="{63845837-C611-404B-898F-955E2CF25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7" id="{81C5FE1C-8CB1-4984-BA36-FDBF6748C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8" id="{15BE3F6D-8365-464A-ACDE-16157D5350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4" id="{8536DC75-00DB-4543-8F6B-F6CBFB730C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3" id="{3113579F-0D0D-4C67-AA92-17B5F1BDA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0" id="{9AFF6530-26E3-4F5F-A6B7-D26C4A716D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9" id="{6AE6B75E-89A1-4A3B-88BE-DB1D54D84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1" id="{B60A5594-AB38-4417-A5E6-E977E04D70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2" id="{B088E0D3-00F5-4C6E-B51D-AFC60B254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8" id="{6BE97120-1262-4343-8F36-88B6288336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7" id="{DE535474-5C20-48A9-9F67-5BCA761B58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4" id="{10EC8E50-FDCF-4CD7-AFB7-F49EC411AA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3" id="{80ED5486-B9C4-4B63-A571-27EDFD9C9C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5" id="{08B6680F-61D2-4A89-BD37-061EB68D5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6" id="{B3C72D2A-F00E-4B5B-9D08-B7DBB330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2" id="{9BDF4ADD-5385-4E7E-8174-E050A0CF22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1" id="{B5ADC04A-5C9E-491D-969C-F3C0A37939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58" id="{25445DA2-5264-45D8-9888-C57325552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7" id="{74BF508F-BF59-455F-972F-5168AF83E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9" id="{41FB1AB8-FB48-4893-8917-25C6E3FF29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60" id="{5A28D2FE-4AF2-424D-8F55-B9DA86A77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6" id="{33BADCBE-CB4B-42B4-B5B3-1D0AA52626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5" id="{D93CEFE7-6DE7-4C93-931B-1334345B19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2" id="{5CB4E22D-D3E6-4CA7-BA2F-89994CBB7B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1" id="{99D7E047-6A6D-4165-BAFD-4C393D8B3D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3" id="{6E371747-5679-4069-9C21-071AA5B4D2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4" id="{CE00B5F7-CA68-46CC-B06A-321260BE4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0" id="{F5938B2F-496A-4A79-9FE5-E650E59BA7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9" id="{007DD5F8-BB72-4CCA-9E2B-EC449D4398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6" id="{59AD5A60-4011-442D-95E3-13B00020C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5" id="{CAE63BC3-292C-4D7D-A6C2-6288BD358A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7" id="{37CA895D-00D5-4910-A731-5E72AC066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8" id="{283237B1-B788-4BAD-BDD8-8A1C1ADC6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4" id="{FAFD3E39-A07B-4870-8640-2238BA1757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3" id="{F04D260A-B558-46B8-85F0-737BD4D0D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0" id="{4D80C9BC-8285-4D3A-A05C-C3A7A6D051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9" id="{DAE76E47-F2C1-4CC9-83D2-BC61C7FB5F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1" id="{20439C6B-3B4C-46B8-A338-079EDDF7D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2" id="{56B97A89-A25F-4F58-8D64-020438F226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8" id="{4310C094-CA53-405A-8E66-529F7774A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7" id="{B503B120-46A9-49BE-8023-100CECAADA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4" id="{2D396A63-B538-424A-90C2-AAAC45AA1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3" id="{C89024E4-8206-49BD-B3BA-1E0C33EF1C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5" id="{AEF5FB66-01FC-4EC5-BD96-3DCD96809C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6" id="{3E9A0E63-0CE4-43F1-9D56-4A10DD83B4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2" id="{B4AEC699-CDE1-48F6-8EF9-5E586DC4F1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1" id="{6F11636D-C2B8-4666-9265-5C07920FC3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28" id="{2AA2992C-1711-4B89-9DB6-04947FB00E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7" id="{5A7F46BD-6455-4F6E-B7CB-01D1D2A01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9" id="{C1393820-2386-4608-850C-AD12267BE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30" id="{D1416ECB-997C-4B20-B625-C05ED5A455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6" id="{628E0CF2-0C28-4AE5-A73E-C623F0782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5" id="{A9113CD0-44AE-4343-974E-A9911A5E65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2" id="{AF2448E3-8FD2-4F7E-873A-39115AD77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1" id="{CC56DA9C-BD99-469B-802E-243CAD3E9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3" id="{31ED6E4B-035C-4358-9506-1AB108768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4" id="{6280037D-2963-4552-8C92-FB619AB70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0" id="{011D4AF2-8465-4C0E-A41A-9C8F00D425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9" id="{DE62E71E-1516-4A38-A124-90AE4B86B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6" id="{1839E6B2-BF0F-4B5B-AF43-F1B06F361F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5" id="{324DF7D6-FB80-45FD-A5A9-CAFAA45161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7" id="{D474C318-7852-4A12-8ABA-E9E6F36C22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8" id="{F43CC2F9-1DE4-4C74-830E-492ACE5204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4" id="{DAF9DFD7-929A-4D1B-9241-0787314BEC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3" id="{3492884E-A815-4C59-BC30-C376F76F0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0" id="{145D2809-F087-44E1-99CD-1EB8F6568F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9" id="{9A7241F9-CE3E-490D-B7B9-EA8CED728B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1" id="{C3421036-C1E9-4742-AF1B-8B668D891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2" id="{E6BD2746-9A65-4D47-BDC5-1371B36B49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8" id="{D051E738-886C-4504-9443-E4B9ECDB1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7" id="{422E4345-8EEE-4BB2-9521-EBA96D83F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4" id="{0B4EBCFE-BDE1-437C-8B7E-88476AB97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403" id="{710A5270-A34C-4B7A-969A-D98F9364F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5" id="{C014793F-E952-45E5-A8B1-FBD6B947E2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6" id="{74C37CB6-9FC2-41AF-83CA-319DBE0AA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2" id="{39C0D9D2-0442-4A4B-BB24-C41828E846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1" id="{876F3AFF-CDAD-4567-8928-E50CB7A36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398" id="{DA826D4C-3974-4D50-9783-BEA9EE2AA6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7" id="{5B233FC5-D69F-4E68-A0F5-0AE75724A0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9" id="{66D68EC0-FB97-4239-A52A-F6FBD7E69A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400" id="{CCCCDB84-2C2B-4A90-A63A-E9EDB183D5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6" id="{5D85C406-05E1-4D58-B5B4-D4DB57EFE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5" id="{C0B66ABB-7540-4969-BFCB-9D44D17890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2" id="{DBCD5B16-DDF7-4A36-9D24-556298946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1" id="{DA5156BE-CE60-44BD-96F8-1FBF7129C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3" id="{91CDEFA6-8846-4B55-9780-3B6209AF4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4" id="{3451BD9F-2E51-4E31-A0DC-908C2834F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0" id="{137076BF-1B04-4B9A-BEA1-2152E49061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9" id="{7F347F6C-D319-4D06-98DB-B0B0F8ED7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6" id="{FB8ABF17-38B3-44F3-8B89-8DCDB06F67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5" id="{FABD463A-1C89-412E-BA13-4A2DB8430D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7" id="{4D13ED41-9205-4C4A-9F7B-484BCBE934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8" id="{1B386F86-0F1F-4524-88D5-55AFE63B84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4" id="{04F2DBD5-5006-45DA-96F2-6DEF6E6773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3" id="{2C50D8C2-14B4-4314-8806-81C36EB021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0" id="{4B199EAC-2C50-424C-A791-1E4DAA5A4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9" id="{DD342E5D-0094-4F06-901F-D60FA680F8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1" id="{19CE3928-374D-4962-84AB-1EE8984E4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2" id="{CB4DEBAE-B73D-42E8-B172-D908005F11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8" id="{03D577E6-3BCD-48B9-8CE9-17545088AD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7" id="{E799F0F0-67D9-43D4-8C2E-48B888B3D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4" id="{EEF73E71-10A4-4D6A-8F0C-A1EEFE980C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3" id="{1C83843C-FF81-47CF-B4E1-624D2FC1B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5" id="{1CD78238-F2F1-469A-A628-DBCBED5A3F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6" id="{FED86306-C231-4763-905E-A30B7E512C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2" id="{86E6E9BC-F609-48BB-9130-6544467BD3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1" id="{E3A5AEFF-4233-4FA9-BDDD-93FE7A1E66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68" id="{00AC5BE3-F94C-43D7-9C10-E036EC4157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7" id="{ADBC14BC-AB4F-492C-BF52-1D86CBB0F3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9" id="{DFA23B76-13E8-4F28-8FA0-884820264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70" id="{83C6F71B-41BE-4411-B6E2-969A9F80FA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6" id="{71383023-6922-4AFD-8690-265A08DA8E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5" id="{3D43DFF0-1E54-4144-B220-704B39F24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2" id="{4AFB1AD0-C6BC-4EA4-968A-1281468E68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1" id="{7F272105-2D6E-4683-8DEC-568AE47E2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3" id="{DFCD7390-BBB3-43F5-9B33-ED29BCEB9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4" id="{D34E04F3-B2B5-4DF7-B3FE-DCAEAD58D0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0" id="{56AC9432-181D-49F1-9C82-31CEC5BBF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9" id="{7C1D9DC2-94D2-48FB-8A7A-E00BDFCBA5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6" id="{25512022-C5BE-45FC-AA38-17A8D5B68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5" id="{8654EB06-4402-4BCE-AF98-AF60F4121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7" id="{29C3AB94-86A2-4078-A820-5F657321D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8" id="{7B94089B-3482-4F8F-9273-F1DC397E1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4" id="{3157CDB0-3DBD-43F6-A757-00BF98E007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3" id="{DC6D8518-4074-411F-850E-4F396121C7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0" id="{22A132E9-11AB-4CFF-8499-F3E12CBB4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9" id="{C506EFAA-A5E6-4099-A212-C5420A73C6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1" id="{F93DD6F0-F029-4884-99BA-E0268A5CC0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2" id="{3E67B245-32B0-45CF-9661-BCD2272B99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8" id="{DEB50A93-B3D7-4ED9-881C-0A6492864D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7" id="{4E315518-6C94-4458-A06E-0650435D16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4" id="{DF0B77B0-AF5A-46CE-B9EC-F45045A9D8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3" id="{BE279FCB-43F0-4D64-BF5D-39F5D2973C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5" id="{8BECAC80-B8B4-4979-897C-F607113A4D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6" id="{5C13CC3F-61AC-46C3-A11B-AA987828AE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2" id="{52EC3688-1E4E-45CD-A562-C181537E0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1" id="{10601219-757B-47F6-89D4-1AA709516B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38" id="{03F8165D-1549-4E8A-8BE4-704FB3EA0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7" id="{F5138685-ED87-4FD6-9EA6-449052B0BE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9" id="{6E139E2F-2985-4AF9-8815-241F861DC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40" id="{F51E4938-A5FB-45D8-B0F9-915332D1EC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6" id="{EE9F515D-94F7-4054-A032-4995671AE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5" id="{99B72BA6-9A96-4A8F-83DC-93FB5ACE23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2" id="{454E6F23-685B-4399-ACE9-2DA0B41C6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1" id="{192480C1-C1BC-4B9C-A3B0-18AB3A32BA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3" id="{FAC8FD34-8854-43E0-92AD-1E15CE152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4" id="{85580259-E283-426D-A1FD-4C4887227A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0" id="{3AA7EF53-049A-44B6-8228-090C3B38B8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9" id="{0B2450C7-03A0-46CC-BC2D-E4AB81722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6" id="{E2848A63-0A6C-4652-A8FB-4C79862FA6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5" id="{28609BDD-B916-4B67-977C-C7574AE813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7" id="{119E7385-6A43-4AA8-8EC0-C3B07D2372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8" id="{6FEAC6C7-9C19-4371-91D4-9C559137E5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4" id="{A239903E-3291-4E7A-9D91-F239140F8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3" id="{9A300C8E-7E14-4292-9518-25F5FB47EE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0" id="{71326F8C-8D9A-452E-AC7E-56551C1CF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9" id="{7C7135D1-5F02-47E8-A8D8-D63DA3852E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21" id="{6A687C2A-AF1E-425F-A32E-6B358E9C5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22" id="{2339B716-30B2-4314-A17D-C21E7F9169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8" id="{3384C4E8-8709-47C3-8A53-DF42D99F1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7" id="{65F85468-9F66-4600-9D50-5A536B73FC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4" id="{D4DAC6BA-8A9C-4186-91A6-411FE44225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3" id="{24285EF2-A46A-4A7B-AA44-8D59F35575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5" id="{02A8A2C4-727F-47D3-A867-724649F19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6" id="{0D6447E1-7E67-42CC-8408-07734CB1E9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2" id="{4D192107-0692-4442-9A82-8AF2E52863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1" id="{B5764E0D-CFAD-4522-A40A-58219168FC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08" id="{FE2A2607-3993-438D-B1D3-16BDA6D991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7" id="{D96E9ECD-D1E7-4F00-9243-B4815ED9C7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9" id="{8B091C23-08D6-4255-9CF4-CAA3566D6B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10" id="{32D0F118-B24D-4ADC-85BC-7C8F92044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6" id="{F7450A9B-1537-4B11-815D-D9CA8BAA91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5" id="{7543E996-A9B4-456D-B055-C9FA1271E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2" id="{B8E56123-71FB-4B2B-B19B-771A11B28C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1" id="{9957F714-D479-4DDA-96FE-97674CB775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3" id="{69F913C0-ED26-4BB0-BBEF-B701C031A6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4" id="{C398D1AE-9813-427A-A93A-5E6DACF4E5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0" id="{9753A928-90E7-4684-A6C4-5B0F2EF7E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9" id="{58EE75D4-32A1-4AAF-A73A-0303F2E767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6" id="{9AD57EE4-FEAA-4FD3-8124-064655431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5" id="{ADBA80C9-02F8-4B60-A593-C9CC019484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7" id="{7809461D-F4F4-435A-AEF2-057F436DBF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8" id="{60E5B093-542B-4A91-8CBF-56D5B0565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4" id="{B7C90568-67EB-4A3F-B4DE-CDD1581A8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3" id="{490DB168-C2D8-4546-97BE-433871A429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0" id="{3177A1E1-57A8-4BFB-AC37-5F190D41B9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9" id="{65F656C1-F118-4D45-A406-55FC7A887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1" id="{21D735EA-7224-4AF5-81D0-C90573911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2" id="{A788AA4E-DBE7-46BE-BD34-5581C47EEA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8" id="{4A3B6772-09C1-4038-A0C5-8DD9D5E55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7" id="{CA8D3928-ED95-4846-8F90-5FC808821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4" id="{81D193E7-9050-4BB3-81DE-2395A7395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3" id="{C29AA973-F647-4963-B6CA-317F9EFB83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5" id="{1653C5A5-00E6-42A0-891E-F86249CFF9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6" id="{87CC0495-6898-4D79-BBF7-20EAF20CC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2" id="{BCD50900-0AD1-4F10-B9FE-02E512699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1" id="{89D9F9AC-5BE6-4D51-A5F1-06F384FB87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78" id="{C0C5DE22-537E-43AE-A589-0C699B425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7" id="{02A16947-9F70-40F5-8E71-A9CE5D24F3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9" id="{8C90353F-F833-4837-BF00-4306C995C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80" id="{85EF19AE-77A1-44C0-BC9B-74E85815D4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6" id="{AF14EC26-7519-443E-99A9-46E7A4914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5" id="{CDCE2490-0690-479A-8BA2-FCD5BCF8A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2" id="{92FA1ACF-1015-40E2-BF57-6443E670D4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1" id="{893F5684-0DA6-42FC-A136-3179D89D97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3" id="{6D8864D9-F472-4F6B-B629-47BDF727B5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4" id="{AA58221B-C247-48D1-8B27-8A30EC3CF7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0" id="{C3704B72-B0D6-40CB-8067-BFDBA1FEA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9" id="{22975633-158A-4F74-AC17-A5C178846D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6" id="{F45C9628-02FC-4048-9061-8BBC7ACA5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5" id="{929E0823-09B1-4A08-A5C8-A3C194EDD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7" id="{0DEA974E-97CA-4203-AEDA-02F587851A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8" id="{E76CEE38-3786-43D7-B429-4699A442D7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4" id="{52775FF1-8D37-4D10-B9E1-CBCEE6E27B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3" id="{86559575-F961-4D63-9A58-ED0B0CF972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0" id="{D49273B4-4C89-442E-96C2-A2251048E6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9" id="{2A9F9EE9-DD0C-45D7-BF37-3F7F0F3897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1" id="{8FBF2FC0-B675-432D-AE2E-5FFD4937D0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2" id="{09BDF519-A43A-4F6C-B9AF-771A9F4F08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8" id="{19E32059-6161-4FC6-9E35-8E769CC9A2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7" id="{FFA57413-A615-495A-BACB-63794BD8BA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4" id="{9E6E4BF0-0892-4208-B03D-91108E539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3" id="{60232794-04CA-4044-837B-47CCB2961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5" id="{850695B0-0071-4CC1-80C1-E162A26BB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6" id="{7665A46E-6219-49B0-AEE2-FC6AD595E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2" id="{10BAB0B3-BDD0-4E8A-AD03-3DCFF40633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1" id="{70E26E8C-A373-4D8C-8814-10EE270E4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48" id="{93CE5AA8-35DE-471E-AE33-071D457DF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7" id="{E14426BA-61C8-4D4D-B7EF-280FD3127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9" id="{BB6D1688-CD72-4246-8F52-D6B367C08A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50" id="{A094322C-F89B-4168-83C7-DA85618519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6" id="{E02BD756-6637-4895-9331-3CBDAB7AE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5" id="{7D290937-8AB2-4CB8-BC86-97501E07EB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2" id="{F2441A7C-ADB3-4518-BCBD-EED7E04B5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1" id="{54DB25FA-76BF-4100-AB4D-FE9C14986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3" id="{303AEF00-9545-4FC6-96A4-F508DC43F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4" id="{1D23AAF5-0596-463E-BB28-564E710B8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0" id="{A1E3B508-A173-4E4F-A150-6F39B768F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9" id="{14FDA60B-52BE-4FD6-AF4D-344F751BC5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6" id="{F65AB59E-AD0A-4FA8-B890-4A4DE4485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5" id="{3308C88F-3A8E-4CC2-B887-E4FB5A1F17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7" id="{90C1EED0-96D4-401F-8D2E-F714DF2F0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8" id="{8B2A5FAE-1E12-4A6F-A840-CC38E9576B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4" id="{19CE8EF7-DE31-4A5C-9B38-8DD6CC830E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3" id="{C60D4B05-E87E-4632-8068-4E9213FA73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0" id="{F7585940-8A6E-4B6B-9C35-CEDE7D0B2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9" id="{C66391D5-F00E-4D80-9BF1-F526D2BC1D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1" id="{22B151E9-0A42-4CFB-A9C5-67E82D0A3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2" id="{5F404843-B5A1-491B-AE94-18F47FD02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8" id="{A4CE0E9F-2AEA-4519-9734-A4F052FB8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7" id="{86679CAD-95F8-4D13-BC4A-489573DE3E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4" id="{77AF79F2-9A8A-49A4-9B8F-080AF8C39B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3" id="{829BE8A2-3974-435B-B2EE-251E037431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5" id="{52AB9CEB-8628-47BA-95A9-F059E39A45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6" id="{C28E8358-71B9-4AC9-812D-EC536C993A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2" id="{C3819F82-43F7-47D5-8873-911F9CA6D6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1" id="{12A45312-FA31-4B13-9B63-9BEFF30B9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18" id="{F6EDBEF9-7587-49A1-83DA-1DC878B98D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7" id="{E2660068-E5D0-4D4F-93AF-E3E60B6326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9" id="{9A6B846B-4118-49E1-8A50-76BB30264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20" id="{7D7CC364-28D0-4B18-B053-92CD302D8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6" id="{22EBFF29-3BEB-487C-A181-9F059CFDB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5" id="{81357B0D-6A5C-44A1-9A2E-7B964B485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2" id="{34D6C345-43C8-420F-B544-2ABD849460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1" id="{87659974-DA65-4E2A-AD05-49D4C14721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3" id="{6A1894AF-E0BD-4CFB-A0C5-9E7B01C270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4" id="{E259F44B-B2BD-40FE-8847-E6E6FEB5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0" id="{E45C8CB2-365C-46D5-B267-845563A4AC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9" id="{058397B7-FE95-479D-A9EB-E900F197C9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6" id="{B3815074-8CA0-4A33-8177-579B70E749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5" id="{8C45D168-8D2F-4AF3-B2CA-C51B7385AF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7" id="{F401C405-589C-4D1A-BA50-0FA1593D9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8" id="{638ED4BD-8C92-4972-99FC-909C91DAF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4" id="{F9A89D36-4F47-4897-A1F2-71BA156098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3" id="{797A4BA5-FE7A-4AE3-B3BB-E250203BB4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0" id="{16F9C4A1-EFD4-417B-BB52-E6D22A8786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9" id="{E92F6209-1576-4AD3-9703-29B83473F6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1" id="{058D7B5B-AD5B-47ED-B09C-E6BA632B77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2" id="{DB6EE04C-082E-431E-A728-69BEE15593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8" id="{993F4179-B43C-4BAC-94E7-AA031E86D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7" id="{CA9B450D-D380-4D6E-AB30-0C9DBD7502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4" id="{6DF6A2C7-1118-44E0-898D-DFD1A4FF3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3" id="{F13787F3-A49C-4668-93F5-7709AB479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5" id="{3BADE3B5-14FC-4D0C-A730-1528A398D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6" id="{D51D2674-40DB-4C52-BB6D-D2442DEC7D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2" id="{B07EB9EF-77D6-40A0-8F82-5CF2B8471F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1" id="{62095AA6-3124-4760-A50A-47B4215C6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88" id="{9B5D19DD-75F7-4381-95D1-60FF97412B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7" id="{B421129C-91F3-4CDA-ADDB-7592436B28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9" id="{3F9E9CD0-871B-4779-946F-E6ED60FB9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90" id="{B6316957-4D8C-4192-9EAF-1B56CE7CF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6" id="{E54BEF12-9073-4BEC-988A-A5AF89AA3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5" id="{9F7579C1-D766-4724-B519-AA1B601B4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2" id="{5FFC0B9B-8E1D-4F72-B40B-5992479075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1" id="{2CB67232-8801-478B-AB1C-5E559363D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3" id="{6EC1A6C8-F4F3-47A4-AAEC-F2CCD8329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4" id="{0792237B-79C5-4C01-9B6D-5AB8209491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0" id="{7AD80F7F-A96B-43BB-968D-F40D283245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79" id="{77411D07-CF77-4843-A90C-CA919C7374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76" id="{C3B9BFB1-1419-42EB-A967-7130B6A178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5" id="{E473901E-29AD-4CF2-ADB9-36FFB19F6C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7" id="{095935DD-AA07-4F9A-8EC2-C9588E1098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8" id="{2459F5E3-AE75-4D85-979E-51369A325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4" id="{60C5B6A2-ABCD-4F44-97C4-248DEAD12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3" id="{3AE994B6-7AE4-40E7-8D5A-99BBA3A0AE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0" id="{3EE6B999-522B-4223-84BB-FB3183345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9" id="{9E99D180-CA5A-4D0F-8350-D40C5B2BE4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1" id="{D887F7B7-CE67-4E14-B8A6-9EF80071C6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2" id="{0AA77497-FD10-4ABF-BD34-1C3796992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8" id="{04E7FEDA-6E71-41CF-A2EB-5970923576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7" id="{C275440D-3809-4270-A942-0D34BF7F6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4" id="{2A9DF6FB-586B-47AD-AAC0-467CC5474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3" id="{FB869417-D3E4-492D-8652-967FD8032F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5" id="{C840D5B8-6ABD-44C8-9F8E-0383B361B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6" id="{76ADA95F-2E29-407E-A2F9-09141C172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2" id="{284BADD4-CE18-4C72-96C5-FAB052B51C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1" id="{4326B564-1464-4774-B98D-BD654EF74D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58" id="{BFEDAFAD-672C-4274-89B1-D05B3A678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7" id="{2EF50291-140A-41A6-9909-C91634618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9" id="{BFFBC410-FBC6-4268-BB31-491E1AD6F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60" id="{5A3A3AF3-A6E4-47B2-B294-608B447A72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6" id="{B8097EEA-B752-430E-BACD-F0AF2EAADA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5" id="{6A4A0F2E-10BB-48B7-9BE9-B66606BC99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2" id="{9984EF85-3EC6-484F-B245-23B19E1F6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1" id="{1EC0126A-DC80-4831-8985-87DD3F0DD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3" id="{EE63EB23-0F26-4A04-B10F-744640BB67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4" id="{6B255C52-7680-4EE9-8D1F-E03327838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0" id="{75E5DE29-ACE2-401C-84D9-7BBD985DC6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9" id="{8214C0BD-5940-4B9C-9E0A-18E08C208E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6" id="{74F07CBE-DDBD-4A14-8988-66F4D5EEB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5" id="{FAE664F4-E415-4635-9F37-6392A56156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7" id="{69BE18AB-76EC-4AC3-8E71-3A21F71648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8" id="{3734B5A0-7C1F-4722-974A-839B484976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4" id="{7A312285-782C-4A65-9E26-62AC80A89F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3" id="{C1D15ED0-DF19-4CAE-BCCE-2BB86F4615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0" id="{11EAC504-8CD5-4BED-858D-27034C90F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9" id="{151B371A-D3DF-4C25-8507-2C7737B6C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1" id="{C1D482BF-0374-4461-A208-07A6BE331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2" id="{6B1F9B79-B47E-4314-83ED-48318BC284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8" id="{1F8E6EC1-529C-478D-813F-41CF32A177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7" id="{163DFCCA-E1FF-4822-A3DD-93AF042E25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4" id="{50638023-DFCB-491A-8A32-C3175279D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3" id="{B669E68E-5A60-44D8-B8BA-E4EC21672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5" id="{0CF3429C-0C2C-46D2-AF36-C1560CBEB9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6" id="{D3501523-4BAB-473D-888D-6A57FF097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2" id="{099B9A66-444F-48CC-B6F4-820B74116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1" id="{75BEAC5B-D8CC-46D2-8658-5B70606E85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28" id="{9CAC1A91-1B37-4120-BA63-ADC21D1D4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7" id="{76984F87-6EC1-4FEE-AB23-4EE78C4D8C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9" id="{697EAA0E-2249-4ADE-B5F0-8AB0DB5BFA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30" id="{100DEEBF-5ADC-4105-95E3-676C44F973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6" id="{B3D2E2E1-16B2-47ED-95B7-F54DEB3CA3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5" id="{A22DD4CF-0AEC-4876-90DB-BB42E596CA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2" id="{F28CDC74-C887-4BC9-B7F5-80E8F7D09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1" id="{1981F1C7-D153-41E8-843A-19E067C252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3" id="{16312DF3-6274-44C3-BA79-8E0B59657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4" id="{5F3C1458-8A96-4203-984E-860FB178E7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0" id="{F31FDAF3-052D-4CED-9F3C-001C97463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9" id="{B5E5A120-9DBC-4AB5-9D67-E0A7DA801B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6" id="{F17F2E3A-45C6-4449-9F52-D8065152FE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5" id="{FBD4AAC3-8508-4AAE-A14F-70D9092AEF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7" id="{3DBA4392-F9F9-4DB5-AC08-EFA0462CC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8" id="{0F78A9CD-038C-4508-85F7-1D92C13F0D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4" id="{21FE174D-9401-49E1-8A01-71D8F6B07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3" id="{6DE11A3A-03E3-4E49-B958-BB98B9E10B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0" id="{905C40C9-9262-4F09-8A86-9410BE0F10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9" id="{42F6C3EC-3460-4F52-B107-2310A0D17C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1" id="{3FFB5BED-B84C-4CBE-86E0-E47D74E16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2" id="{543B4BEB-946A-4D54-B291-8F1AA0802B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8" id="{F3B62A30-E78B-449F-9293-9D6D8196FC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7" id="{5C56F769-BBAD-4012-8768-0248BAB787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4" id="{2D588461-3E16-446B-8E02-BA89B81C0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3" id="{3F004B96-300F-436C-A8D9-A10066735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5" id="{C5955152-9791-4A30-9DFB-1579392A9C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6" id="{2F6397C8-C77B-4587-A7F8-0EF94DD7B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2" id="{852FB6F0-6B11-4377-8168-5A9881F7C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1" id="{217841E7-7317-476B-9534-03A9E33623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098" id="{BDF0A7D9-78F7-40DD-B77E-5D8D750F40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097" id="{13BA6D0C-D566-4395-BBF7-1D7D63A126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9" id="{0D69D377-B190-475C-A790-B58C378B4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00" id="{A7FDE5ED-274C-44D8-81D7-F0B6D50A3D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6" id="{8636977D-D8C2-4201-B10D-B2D64B79F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5" id="{9F2A8457-D02E-4F63-B6AF-9C40A2C8A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2" id="{EE621B3D-CDA6-467D-872C-75041E095A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1" id="{382FB8F0-3FF6-4B7A-8D0D-33CFA0F21E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3" id="{C6756B8D-6EC8-4DD3-932D-F6AE6908B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4" id="{DD49C11A-E4F4-4891-A714-DFE86875C9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0" id="{A4343490-21AC-4FD9-854F-451DF43DD2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89" id="{4D3A662F-E83F-4CA3-955F-0235DAD33A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86" id="{73934E6E-56C0-4425-85E4-41383064BB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5" id="{EA91C787-4A30-459B-B9E4-D5959ED411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7" id="{0C4D4888-8D23-40AC-8C07-B989B20BA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8" id="{B8613648-171E-4D0B-9DD7-8141D9848A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4" id="{31A35DC0-EC6F-43DC-A1D5-A35DED295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3" id="{89975DEB-62ED-461F-AC5E-9C9EAF1AE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0" id="{97AA4CF2-98AC-4378-80F8-8B08CF06D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9" id="{99011AEE-D260-4C95-A45E-7B4400689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1" id="{8A74FF3A-3D7B-41C1-9B28-A45C1A6155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2" id="{80EC9E06-4E0A-4E1F-A324-AC5B4283B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8" id="{E8D48296-6D40-4EE6-8FF0-F25CDE7908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7" id="{A41206A6-C48A-49A9-92F9-6AF3DD93D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4" id="{FA17FF1C-55AE-4C44-9E3D-76D947992A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3" id="{1223D978-A46B-4394-97A1-2AFC37364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5" id="{F809495D-095C-40DC-A28F-755731B3E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6" id="{7C7E4C1A-3806-4A89-8059-A3DE12E5D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2" id="{B3F387A8-2D28-45F9-B75C-D32CB77FD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1" id="{6F8AA158-A16D-4BD5-BC7C-02BC1FDAF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68" id="{46535C20-9B62-4FB9-9341-E23E25D8A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7" id="{383EFC00-DAB5-45E8-9F19-819ED67ACF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9" id="{54FEEECF-037E-4BCD-97F7-05FF54C8C8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70" id="{B042B440-A640-4189-ADF8-B9378E0FDA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6" id="{5AB247B0-C9A3-48D9-96AA-9311B84679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5" id="{AF420D54-1F93-48AE-B38D-63DA38DDE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2" id="{DA11BB82-63DA-4B4D-8E5B-71A521794C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1" id="{1E2CC3ED-925D-4AF9-80EA-127FA177C3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3" id="{60832890-A137-4459-BCBE-E3BB59F3AA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4" id="{2ECDF88D-6143-4C15-899B-7F11C0B974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0" id="{04EB5317-D8E6-4431-BAD5-B107BC76A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9" id="{43E81EC3-D8D1-41A9-AEC1-79E42CE59D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6" id="{014AE7BC-B78C-40B1-B131-7C4C66AE23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5" id="{5B896654-54BE-4FD8-B6A0-A17ABDC7E0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7" id="{BEDFBD9D-794D-486D-BF70-903AC3F76E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8" id="{DDA7E74F-13B5-4872-9280-5C5651FFC3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4" id="{C29A6EFA-DED8-4CDA-BF17-5626B1F451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3" id="{3601C69B-7D7D-474F-A184-90A0242E3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0" id="{7D40BC8F-50FD-4BC0-8230-C948FB3328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9" id="{CC3046B5-C928-4645-B90F-94BB63761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1" id="{A71FED11-6CA6-42FA-A0B1-9EFB781F66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2" id="{E60024CE-10D4-4903-9F59-3BB03508F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8" id="{28BE120D-F1B2-4371-B510-A226D4F70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7" id="{883FE4F8-3687-4B9B-97B3-52988B4A1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4" id="{2D88AB98-CFE5-4AC3-9F0A-1D04420BBF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3" id="{FF06DF47-53A9-4CEA-9EF8-6C60F60CF0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5" id="{D84BF700-5E6A-4634-8F99-A2C10FB3E3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6" id="{8CBA52B3-83EA-49CC-A4B1-77568103A2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2" id="{7DD6A221-570E-413F-9A0D-946EE2A62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1" id="{DF5280BC-3A6F-435C-9F60-6E9C4B2A1F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38" id="{FED095A0-C9FA-427C-9A67-622F37A21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7" id="{05F47D0A-A5E4-49CA-AA84-DA953EDFF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9" id="{AE9EF3B7-B4E5-4C84-A238-1534D0A788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40" id="{7A66918C-3F49-4B0D-A876-ABDE1AEE7D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6" id="{FCC387B5-AF5C-4BE5-90FB-F64E08D3F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5" id="{3D1F16D9-D9D5-4C89-99D6-BBE75A2897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2" id="{20273E72-0362-419E-8A4F-FE029A5B04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1" id="{091A9A0F-9F93-460A-A3CD-D2ECFE18B9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3" id="{44F63C1A-37A8-433F-AFFF-74BE927D2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4" id="{031DE199-715F-488C-B550-6F805C9195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0" id="{43605787-9F8C-460E-91ED-C228E29893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9" id="{70AAF701-1661-47C1-8BC1-202B2B8101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6" id="{49852B4E-C81B-44AC-8631-A0FE9B2035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5" id="{88D73548-4F41-4EF4-A9F8-74414EC370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7" id="{D02E1F92-65EA-4EBB-9AA6-160DD771C1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8" id="{B807510E-2350-488C-BBB9-ECC420221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4" id="{4C934578-6CA1-4B21-8BFD-EFD4E0F915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3" id="{CEA43DD0-6C8D-40A6-9D1B-CF6D6A3C2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0" id="{860E0366-D842-4F91-8825-85BEBD19F1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9" id="{6FC0490F-7155-4174-8FF4-6D0ECC9FC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1" id="{659A8AE2-403D-4B7E-A81A-1EB5FAEB73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2" id="{1CE638AB-0112-47C8-8F99-892ADD19C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8" id="{2A225858-2E37-4A90-A03E-1BAF7D3FC1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7" id="{BFB68547-E606-4155-88F7-D2D03F24F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4" id="{C5A10A65-537A-4D0C-B077-60983B964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3" id="{F23259C0-B21C-4E93-B3B2-FA898BD74E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5" id="{9E6D413D-226C-4373-A7CD-B1ED3E6701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6" id="{A8DB3E59-C19A-4BC3-9178-C7744AC49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2" id="{075188FB-96CC-4501-91CC-6254985A0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1" id="{9CF65D09-1C51-4B17-B205-330ED94119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08" id="{0F1C41D0-D267-46F6-A714-FAA938BC0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7" id="{FAAB0DA6-30E7-44A4-A7CD-9BFD9E1CA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9" id="{94D818B4-4FD4-48F4-8AE6-16B5BC78B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10" id="{C1F25AD1-DC85-4D94-A57A-850C231F50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6" id="{E282C8B1-A249-4D63-867C-C2D16BBD9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5" id="{D3AE72DF-4DCB-4420-BCE3-E6AB38D3D7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2" id="{2E05F0A6-8789-4E6F-B803-AF38CBD3F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1" id="{46499F73-0A52-4E1B-BDD5-8EAB676ED7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3" id="{DE070810-5726-4751-B961-B09772003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4" id="{B3A820A3-C26F-4897-8006-F63A6A8F9F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0" id="{BBCAA62C-B01F-4C0E-B07F-ADB0708201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9" id="{F0485FDC-96E4-4594-9C8B-682179F22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6" id="{13F72DA0-9334-4F98-AFB5-081E2E9EB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5" id="{11CB5AF8-74CE-4F1C-96D2-840B55D495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7" id="{6E7FF0CD-B5DC-427A-945D-0FF6943CD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8" id="{50BDDC20-A13A-42AF-8599-E95114283B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4" id="{98714DB3-C976-4BAB-84CA-77A43AFEC7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3" id="{974F225A-ABA7-4146-A4C0-756FF8E194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0" id="{E6C42E64-BA87-4903-9764-B3A574AE4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9" id="{693CC948-B04D-43E6-BDDA-B5078ED5E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1" id="{5C8F4629-017D-4E94-B7EC-FCE7FFCE61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2" id="{ED6B4C6A-A8E0-4798-B848-C167DEB0DA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8" id="{CC717705-3D8D-46F3-A1C3-2559A13E0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7" id="{94FEC677-4AD7-4282-9F40-99C98F1A5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4" id="{19D75151-BA44-493D-88B1-9D475123B3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3" id="{48C87A00-5A48-4A5C-9E56-1ED36B1CA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5" id="{1628D969-B37D-448E-B834-5E4990BEDE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6" id="{606B5C24-4532-4669-BCF5-66063F9AE8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2" id="{8E2EA109-15DB-4A75-BAA4-793FF65C57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1" id="{E8F80737-44FB-4345-9405-190EEFBF43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78" id="{CD88C3CD-FEB3-4628-BE8E-16444C0439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7" id="{2882180A-FAE1-46F0-9B65-7C1C8D723F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9" id="{2327279C-1128-4236-B81C-E0CE9EFC7A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80" id="{1E8F6C30-966C-4C8D-BE4D-F7D8DD2E87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6" id="{5CE5B67B-7CF3-4E5A-9D33-6F123721F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5" id="{853F55D4-62C7-4474-9B50-5393A2107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2" id="{FE50AA26-C67A-44A1-B903-191063383B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1" id="{71C713B3-225E-45FD-B1F2-729E35B0E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3" id="{4406E3E2-61C3-40F1-94F3-0C43409863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4" id="{3046FC93-A2B5-4125-A9E0-A5C4094A11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0" id="{D2F35551-9437-42A1-9FFE-2F05CD770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9" id="{F0374D8A-E563-40B8-8620-2ACBE05F3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6" id="{D7AFEB98-E041-4DF5-87A2-57D6479CAD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5" id="{98149E62-846C-4E86-A6EF-19177C5213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7" id="{D7B6F468-5E75-4BC8-80FA-F8C509211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8" id="{44913EF2-9E6A-48F6-B1FF-ABF75B969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4" id="{5FD1A61A-59FE-4125-88E9-78EABEDF79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3" id="{AA9BEDA7-2D04-4DC4-B7DB-3253709E6E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0" id="{C5E54A7F-05AC-42D5-80B1-000DCEB88E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9" id="{220EB459-A2EB-4E13-A262-BAF0A21893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1" id="{D0C9C60B-5ABE-48BF-8794-B19C02C8F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2" id="{48108F94-D378-455F-8D36-A6E74346BB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8" id="{5F6D8E8E-D191-47C5-87C6-C4EAA4611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7" id="{A4EDEFFE-8F46-4061-AA67-7C8E0A002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4" id="{1CA79FAD-BB85-4915-8AFC-E4C34222F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3" id="{8488531A-FB80-4262-A91E-3C3364A07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5" id="{F27FF8B4-97B9-48C7-871B-CC42CD5405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6" id="{9E3E6644-653A-40D9-8D24-18AD6B8EC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2" id="{708BBAC1-555E-496E-8335-DCC2165F0A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1" id="{E48762AF-C5B4-49FA-9342-9BC9ADF393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48" id="{5C5C9136-594F-491D-BBE8-002A1A1F1F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7" id="{96E446B3-039E-4646-B3DB-D6D25B5BC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9" id="{C9A256E9-33B7-4675-8D1B-8E34007275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50" id="{F39651E9-F657-42A7-96CF-6741F0524E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6" id="{4412B106-3296-4190-AADB-EDE2169EAF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5" id="{AA8BD574-73FE-4BC9-A8CD-4239CF23C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2" id="{D0FDD722-3D63-4487-9BB1-DBD2B1DE13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1" id="{0EAA7D66-6100-4079-8A9C-49425A33BB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3" id="{0749FE5D-EC05-4E03-BE59-834F495695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4" id="{AD4E2FEA-9E74-4FF1-9B0F-1EDBB4CA4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0" id="{44A508E3-3A52-4205-8D69-88638450B1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9" id="{D645776F-8D11-4E6C-810B-DAE75E1D3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6" id="{E6E09022-F22A-454D-B452-A1124F1B09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5" id="{23DD57D9-AF4B-4971-9343-31177EE8E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7" id="{2EC0CF7B-DD4A-47CF-B9E6-A5443C3141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8" id="{A99AD78E-FC6F-4816-89CA-243A52785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4" id="{49106924-739E-4447-B307-9AB4212E3F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3" id="{98CA339B-5B18-49F4-A23B-BB0D1E688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0" id="{CC8AF5E6-EFFB-4FE5-8C79-11F640095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9" id="{4599EFBC-E707-4C8D-8C9B-B3C061374D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1" id="{7BD39AEC-BD25-4808-9DBD-3A017FAE1D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2" id="{4B9C36BF-26BB-4C5C-A35A-EA95E39F53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8" id="{A98C4C33-98FF-4EA0-819D-EF726A8A2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7" id="{7C877CDC-AA0E-44CA-946B-90DD3D05A6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4" id="{4E559ABB-21FA-4FCF-B292-814FBB4730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3" id="{E8D88F6C-04EE-48FC-8B00-324D70DCED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5" id="{291D71FF-57F0-4BF8-83DB-E27FDC585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6" id="{07902602-AB3A-4736-AF5D-C38A7F0FB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2" id="{A9C16E17-0B95-4608-9196-90C6A633FE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1" id="{7FB5E76C-9727-47F5-823C-7204398A9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18" id="{23997C48-4B18-4393-A575-7B7A907D7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7" id="{70BF6559-80E4-473F-AD7D-09ED5DA606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9" id="{B5396A95-DBE7-4ADE-A0E2-AD823A5B4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20" id="{0902D9A1-A885-492B-85A3-8DF047C7AA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6" id="{6AAE6B0D-BEEE-45F6-AB32-09F1E9C05F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5" id="{9C57B643-FE36-4C7E-B9BC-E99405ED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2" id="{EED498BD-1477-4DC5-9588-02EF1AFC3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1" id="{86FBCE38-4D75-4D6C-AC1D-3BC6C69A22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3" id="{1B4E7DA6-FFB4-4466-82D4-35E49920D0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4" id="{9AE1DB51-04E2-4173-93CC-259A6F26E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0" id="{D2417836-8A2B-4C4C-AFEA-41B3FD00E6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9" id="{39ED7CC0-7655-4FAF-8696-E18FDE16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6" id="{E0F5932D-24AE-4874-8F84-980318944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5" id="{8C0E0271-789E-4750-8F39-67D0092E54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7" id="{13B1402E-C9D9-4FFD-B030-4AA58042E5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8" id="{8B5AC48D-8AD5-436A-B513-B8335C84B1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4" id="{5B691868-66AC-4175-9418-E8D3A27700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3" id="{463A8FAD-718E-46AB-8C06-F97BA7B41D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0" id="{916D4A4C-8221-4331-823A-88A6D42B66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9" id="{914D37AD-EB35-4F06-BFB2-D8562A4DF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1" id="{775A60F1-D611-4BAA-8E81-15161F57BD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2" id="{1B261E50-3F2E-45F9-A402-CA1F1921F1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8" id="{15D9C52F-E361-4768-8F82-150B629757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7" id="{B8DB2E42-8385-4A91-AB1D-D82C2DFDAE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4" id="{8DAB1635-6E61-4DE8-9528-324FAB019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3" id="{CAAF3A9B-70EB-48B9-87AA-E71AF9EFA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5" id="{9D4777DB-B76E-41B3-B0D3-C803455F92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6" id="{3AF4F102-A34F-4A08-BDAE-3EEEF13CD4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2" id="{14368554-515A-4531-A998-7F4BDAD813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1" id="{58723B08-C9B6-4AC5-A40C-79E47AE39A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88" id="{7BA777EA-7FEC-4353-8CEA-57983EA2FE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7" id="{999F00D1-0B76-40BD-9E0D-B427B4A349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9" id="{C38BFFDE-F543-470D-8675-ECF7E9565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90" id="{FF135291-FE70-487E-9AD1-52E6F05FF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6" id="{09ECB660-F0C2-45E4-873E-B73B35FA9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5" id="{17677D02-35D6-49E3-A2CF-7038F90642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2" id="{33761F00-B29B-43E9-BF21-727A8269C4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1" id="{E1C1A299-CF73-48F7-89BD-26B3E6551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3" id="{9230565A-6399-4487-8779-944500EC0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4" id="{2A1B9882-BBEB-4CA1-A59B-B63116C829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0" id="{8B2668EB-44FE-41A4-8E86-6AD12962DF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9" id="{F73C9B98-0818-444E-9400-72A520C1A3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6" id="{9D5636B2-411B-4E9D-910F-499F39591C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5" id="{A8954D59-4618-485B-A186-47CA6075E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7" id="{108F0ED6-CA12-49DB-891C-9B0659E3ED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8" id="{8D9B67CD-A62F-49B7-9A28-C00F4DCA47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4" id="{7652019F-263C-43BD-9DCC-3D0153D6A0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3" id="{8CDF9614-5598-4B8F-8EDC-8D9C956EE7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0" id="{35C67C31-FBD1-4591-B715-DC0F77A3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9" id="{675FCF97-CE82-4C02-8F70-6E65C40F1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1" id="{A15FECA6-2542-422C-A209-3A2ED52B0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2" id="{5F49BB08-0F75-4F40-A334-88BC97EC1C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8" id="{FB6E4726-A1CB-4143-8F9D-7A8F9A0D7C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7" id="{F214AF2F-9F29-43E4-88A9-62D03C8A93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4" id="{1E537185-536F-4C50-8A90-708AC9DD3D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3" id="{3496F619-BEA2-45DB-AD4E-3CD50838B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5" id="{54A040A9-F587-48D7-939E-304C4DCFC2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6" id="{4CDCE500-AE11-49F2-801E-99A8ED23F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2" id="{AD7E53BD-B9D6-4B4B-8514-92B123D4C1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1" id="{FF7C7327-E209-4382-8AFB-C2308E88FF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58" id="{046B7FEA-3C02-437C-9940-3D60761A40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7" id="{63BC82D0-4D79-4C90-B1A4-2B3E527FE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9" id="{57C01258-5631-4314-9559-5DE29018A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60" id="{170741A9-29FE-4A0C-AAD8-F9DE7EA1C4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6" id="{E636EB06-0F20-4E12-B9B1-32E9960A2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5" id="{A658484A-0EAF-4549-B8DE-825759410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2" id="{828A4CD8-535A-4BDC-8F10-AA639865C8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1" id="{7184FD1A-64E1-4000-9160-716D5D3DEC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3" id="{FBEB20E0-D848-4AF0-8F73-9CE807A069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4" id="{189B096D-DE66-4D28-9A44-060377EE45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0" id="{D1E66B96-85CA-42F1-AB55-801C6878DF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9" id="{96B3A8DE-901D-474C-9855-7F9786E9B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6" id="{8ECB59E1-2751-4A2E-9DC2-0082476D74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5" id="{2FBC7263-F2B6-449A-A363-9B6D796D46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7" id="{058360CB-8BE1-48E8-BE4A-5F46BB6768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8" id="{5B7E0D00-3A81-4627-8739-70ABD4346F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4" id="{A7F55758-48CC-410D-B600-8D19DE57EA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3" id="{7BAA9DC6-1E8E-4C9D-B739-E096C9928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0" id="{1FE51E59-131E-4AC1-98BB-8771EFB761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9" id="{666AEA07-6574-4997-ACDA-BAB91F2D7D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1" id="{52771A0A-697F-4917-99E5-2898C5386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2" id="{8CCE76B2-7678-4900-A1B7-6C9BECA20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8" id="{59414BE9-EDA4-4CEA-B2A2-F000B8D80A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7" id="{655D0EBF-BD0F-46D4-BB35-63028A137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4" id="{5D5C56B3-459E-42E8-AE6D-BC770156C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3" id="{166B605A-1578-4953-A473-9C7C18EA4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5" id="{625BCEF3-BE22-4AD3-AFED-64171747D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6" id="{D8E42096-3C59-400C-B058-F516F7098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2" id="{C1B744AE-06C8-4B61-8834-EDAA850D9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1" id="{9411FD11-4E65-4E0A-9730-AF0BE314CE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28" id="{F9F432CA-7284-4C41-A562-721D0A18D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7" id="{74606F08-E44E-4C0C-937A-9E431E674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9" id="{6B9E0DD3-EE2B-4DA6-98CA-C161494DCA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30" id="{24E36752-F992-4DC4-A25D-9FBC460656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6" id="{C0931432-B22D-45FE-AEA7-D70C95165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5" id="{EA23B0A4-CE7C-4D07-96C7-AE27C4C7D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2" id="{CF5FFE91-C57B-43A4-AB80-666572272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1" id="{533C4C90-CF2F-4E13-B110-881C30D3B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3" id="{A3A796E3-D7B6-4833-9B56-1C6B732409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4" id="{5F641647-27F5-4C9A-9B54-5080088C5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0" id="{BE5E928F-4FD8-471E-86D8-7262689566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9" id="{E35D1FD9-7900-4388-BC82-23746B1B3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6" id="{CF113CF1-1148-4CE0-B24B-BF5B1BA155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5" id="{D0E4CCD4-28EA-4BD2-A97C-66CFE37F1C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7" id="{7895BFBF-6DEE-425C-9D17-0B1B1C5558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8" id="{97469DA8-4182-401A-9CA9-037228F31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4" id="{072DB303-20C5-4820-AA05-D737ED0B2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3" id="{67FF84FD-EA21-47C9-B366-D1C6508A74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0" id="{7BECEE80-CBCB-4787-88AC-272EE0DD5A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809" id="{E2F88CC4-1FE4-4C80-BEDB-A90D08FBA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1" id="{9A1587DC-EC97-43F0-B424-0E78FB570C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2" id="{A794ED27-1977-4FE5-8247-6A5068CEEA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8" id="{F7D64B9B-FD0A-438B-9FA0-2C16A9A072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7" id="{0E4198AF-8E4A-40E0-8730-71E1E8DC42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4" id="{7B3DA865-FD64-4B63-9A70-0AA4F2777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3" id="{3460FF8D-81F2-4F72-AFB9-5903448A96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5" id="{472CEC2C-197F-492E-B044-70D1EAD93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6" id="{A3EE8AEF-5F23-40CB-B003-1831925FA8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2" id="{A2EDD401-B47A-49C0-AFDB-E91571E581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1" id="{50C1E3B4-D1E1-44D3-8144-26FB9B5004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798" id="{444BF6E9-49CA-4F3C-A449-09431F135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7" id="{F02BF695-DC06-4DE9-9003-A37797CAC8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9" id="{09690C79-A3A1-40B8-A781-2E52D6EC82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00" id="{FB101C50-C40A-41FC-A00F-6E03407F51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6" id="{D83A1988-BE67-4063-8CA3-70CED656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5" id="{D6C864AC-3652-451F-AA3D-2AA7E988FB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2" id="{1300B77A-3BDB-4620-AD1C-2935C187C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1" id="{9E8C3104-516B-4E4F-AB88-A8A2324FA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3" id="{F4832E21-6D4D-43F6-A2FF-02D4AB7D4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4" id="{77B8D201-B79E-4BBA-8BB4-52305AAE2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0" id="{B49E427F-07A4-4FBD-ADC2-52BD9A22F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9" id="{13AFEF77-3EF4-43A9-B4EA-9E526A15D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6" id="{EE81CF88-C10C-4528-AAAF-73B4B9A8B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5" id="{6F416A17-CD9B-4E70-9704-B76D664B5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7" id="{F65CEFF9-F508-4E00-B026-C5CE172C23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8" id="{882F30E7-E5E2-4A0A-A113-2483F1C552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4" id="{D8E7B25C-B35B-46AA-A071-2605C34287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3" id="{9257C884-E902-46AD-A10E-3C2F8F3EBE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0" id="{41E4D9C2-6FB0-44F0-B10D-987B3FC13F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9" id="{BEBE6467-3710-415F-8EDC-B78838824D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1" id="{2AB312F5-9C58-4076-9F6B-8163E8861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2" id="{423EC12C-B1F1-4C07-A114-439792220F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8" id="{B292F7CF-5FC2-4A66-BB68-5F3C6EF2D5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7" id="{D0560E7C-B8F9-4B66-A41A-6D52365CEF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4" id="{EDF7BA9F-F095-4649-A6F4-CE02778114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3" id="{621D68BF-C35D-4AD4-978F-6D733A6680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5" id="{CA095FBF-7879-49E0-8EF7-D0FE3DC85C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6" id="{684EC81B-5F69-40FC-BC14-E8F882EC15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2" id="{DC660F61-9D44-4960-9DF4-B2938D177D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1" id="{00E83734-C1BD-4F34-BE69-E2E4077EB4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68" id="{8960EFAF-AFF9-4F06-AB13-28EA41D74F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7" id="{35E0D68C-369B-4F9C-97F0-6466CE877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9" id="{47DD37F1-70AF-4A28-B129-54A87AE44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70" id="{5D9CB0BA-F71F-4917-95D4-9EBB757A68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6" id="{DA0CE1D5-ACA3-4F73-8D70-93CAD08770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5" id="{DF3A4C03-FFA4-40B1-B2B2-538787875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2" id="{6A01E946-DB7E-4319-9E89-8D5DEBE691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1" id="{DA7815FC-3FF9-47B2-A31A-243B8678B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3" id="{9F3A379B-2874-43CB-9709-542EA61D4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4" id="{150F2FEF-A7ED-4CEA-B135-A8C1B8AD0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0" id="{1A05A899-D591-4822-801C-AF28327098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9" id="{03E78B90-E76C-4BB1-8102-960442C30E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6" id="{5397FB7D-660D-497A-A07E-C1F6305128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5" id="{853F5340-FDCC-42AD-9D37-A248322FB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7" id="{655A3F22-86D4-4E9B-BBCF-E78A4AF94E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8" id="{783BDBAB-47B4-46CD-8CBC-D2AE7A6FFD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4" id="{C5EFB2CD-FB55-4432-A856-15BD166D50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3" id="{67A42BB1-405E-4E41-A02B-2EAA3D462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0" id="{9F618263-4099-46EC-AED4-C4B83B9FE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9" id="{DF0DDAE0-E3C1-48E1-9C3A-0C760FFE5B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1" id="{242DC174-F984-4142-90E0-494630484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2" id="{48BBAF1E-BCDC-49E8-B288-700A34A1CA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8" id="{7ADED4C0-01CC-4AC2-ACF3-15771CBF63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7" id="{A042CC9B-20AD-4D25-8242-2967786FC2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4" id="{5BD79AED-03AC-41F6-901F-D4F1C1653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3" id="{3FD2A091-EADE-4084-B248-8C9FDC0D84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5" id="{DAA0121A-F17F-48EA-9BF4-AEE485B576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6" id="{C2BC6B09-924E-411C-A443-AB8D40DD3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2" id="{9DE5FE25-F81D-4460-B30F-06F1E1036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1" id="{70F624C3-7688-49E0-B27A-6E0243B85C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38" id="{A0ED75F1-1569-4C56-8BF6-2862A6CB95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7" id="{89A0BCBF-D740-4AED-8955-0E23F802C9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9" id="{142E40A0-43C7-46AB-9959-4717D3D1F4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40" id="{C3178691-123B-4E67-A26E-7BFF463BE9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6" id="{DD95D644-DA9E-4677-BDBF-6D347C453B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5" id="{8EEFA762-61E6-4128-877A-BA82F55CDB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2" id="{C6AE0CB9-752B-48F8-8C61-9C6175A7E8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1" id="{926DA273-E4F0-4AC5-B3E2-B50BCBEB9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3" id="{933F64A4-F907-443C-A584-8267656E04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4" id="{C6DB046C-50D4-4A46-878C-9C9D8442EF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0" id="{BACD6163-4F7E-43E5-8805-7FF91CD1C7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9" id="{D99808D6-EF04-4075-B652-2F49882D68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6" id="{986F207E-E428-4565-8097-33CDF51C6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5" id="{B595AEB3-474E-4695-800F-D8FB575069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7" id="{24A0833D-E4A3-4EC7-A955-66640F416A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8" id="{CF91F050-6670-42F1-9DE2-7EDC082D15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4" id="{79A0A61F-C71E-4D1A-A4AB-23CE338303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3" id="{9A1412B5-DA1B-4F4E-B3B5-CDCAA1CBEB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0" id="{1CDB5CC8-402D-46D1-B856-86B87C1DDB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9" id="{E82D6ADE-B5DF-493F-8B4A-E3730B719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1" id="{E9E6A9E6-E6D6-4DAB-A763-715221875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2" id="{CDCE75DA-1F3A-4EC8-93A8-B60BAE3EBB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8" id="{C6C7AAA0-761A-4269-A0C8-402F8FCF2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7" id="{C1EED136-E332-464C-806B-FD9AFDEA8D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4" id="{99D7CCC2-5B80-4388-BB50-A9A208C86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3" id="{1F70D45B-841F-4E80-BFAB-473AFEE01D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5" id="{ED5D4736-E907-41FD-9274-4DF1B92645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6" id="{0B6468DE-A3D7-41EC-81B0-9ABD18D2E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2" id="{11101453-418C-486D-91A8-958B84599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1" id="{6AEF1123-1386-4693-B3DF-EC993B7ECB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08" id="{1DC01267-CC24-4D6D-AE6B-83CCA8AA08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7" id="{CFDC7006-39FC-4C05-BA09-B2DFC5950A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9" id="{102E2429-A736-4E7A-8B9F-2F6EAD23C5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10" id="{46F596C0-EC6E-4352-BF2C-FC17E8B245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6" id="{81B874A3-AFEB-4681-9F6E-2E9346CA7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5" id="{64BC5F79-DFD1-432B-A3F9-74F179C44E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2" id="{6603C2C3-36DF-4BB6-BD57-EAF5A5046F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1" id="{0A550FF9-81FD-4FE7-8E47-F32BEDB2A8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3" id="{52A5D428-9AB9-4459-9541-EA5B890483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4" id="{5AFAA1FF-2F15-4930-91D1-6B803A43D8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0" id="{022ABC77-2151-4BCE-9778-CAB7A23088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9" id="{2AB0F8C8-4504-49D2-A8CF-CDEF23C18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6" id="{78712FA4-AD5B-4E10-A431-7D679BD55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5" id="{8AAD6AF2-9A11-470B-9AC5-BEB727B11A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7" id="{89C59D27-7263-4C13-BF00-F191B12E7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8" id="{75246870-D042-47D4-B3FF-CAB17A758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4" id="{D087A49D-5FAA-441D-93C4-6E447A013A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3" id="{E2D1F3B5-DDCD-4BE9-9FF2-ADC457E08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0" id="{63B643F1-D8C4-43B4-9190-A71E0BDC6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9" id="{E5767D96-BAEC-4A85-830C-037CA57BC7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1" id="{1EC1AB31-ED89-4873-B313-BE1CDA49AD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2" id="{AF12C3B9-E72A-4282-8CF7-C0A303A49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8" id="{41F1853F-ED07-4770-A0DC-8826775C1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7" id="{392AC466-ADEC-42BF-989D-CDC6F0891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4" id="{CDCBF12B-7BF5-4D78-95F3-4338E648BE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3" id="{5BDB74D7-9148-4B5B-AB25-99A47DA62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5" id="{0D5CD84E-DD45-4EF3-96F6-7B3C77DA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6" id="{954CE770-70E1-4F95-BFED-A2C874728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2" id="{C4C7E736-440A-49A2-A2D0-AEEC4EDF8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1" id="{EB07E2EE-102C-435B-ADA3-8CE9C5C240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78" id="{F85896D9-C197-4285-8F4C-8235410B7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7" id="{BC24D0A5-9A8C-49CA-A291-C0CC7FB11C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9" id="{9E9FA7A9-4415-45B6-9450-364ECC4DF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80" id="{398D4D97-6E0A-4CF0-8D3F-CC2B43F91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6" id="{F3F4D00C-D514-4643-B52E-26A8EAEDB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5" id="{2BF52E21-1C30-4C8A-B591-B29F2491AF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2" id="{9516B170-16C9-46C5-9E8A-413B1AEB1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1" id="{F13430D8-57A5-45F7-813A-E149EEA907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3" id="{F9F146B5-2096-4F5D-9948-322C67BEC2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4" id="{8300D5F1-3BE8-43D9-AF7E-8E4BA7A4B8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0" id="{924339E2-5C5D-461B-A665-97FA75C39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9" id="{679AD547-DF0C-41B5-98EC-72001CF05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6" id="{B429EB98-63B8-4D54-AA57-E5E584B871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5" id="{DAD6E0DC-3312-4D12-AB23-1F55AE1A39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7" id="{45F98025-5EE2-41DB-80DC-6563D9744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8" id="{33DCACD0-0FD6-4857-90A1-091B203F8A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4" id="{A1190FA6-57F5-476C-88B9-78DAF1F13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3" id="{4325340E-6DF1-439B-B07B-A414BE426F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0" id="{26E129D6-7CDA-4543-BC43-4FBD366013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9" id="{2C3609B5-359D-4887-9A30-D9026EED8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1" id="{7204826B-D9A4-4FA1-B87D-9761FC99F1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2" id="{14730F1A-58A3-4F2E-88F0-341645F82A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8" id="{43B90C89-EE13-48FA-93D2-B2FE989B7F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7" id="{C66DA9C3-F58C-4342-BD1B-413681D956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4" id="{83983456-E706-4D57-AAA3-3F5A624AA6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3" id="{BDF27653-07B8-46FF-8763-292878BF59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5" id="{99C9076C-C31C-4B69-AA8C-2570B48B35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6" id="{A54C722C-60D0-46DA-A11E-9FDADA2C20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2" id="{FB0D08C1-D0F8-4822-84E4-6993225BE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1" id="{978D56D6-01A2-4471-A37A-285631E94A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48" id="{1E840120-B47A-42C0-9ECC-AE5DB43C18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7" id="{E5A877A1-1C82-4E75-A61E-8BEA824D8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9" id="{8A8CB762-0642-4D6E-ACF7-7743E3DF9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50" id="{F1D842DC-1BE5-493D-A6FF-2096870AB9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6" id="{F42512F6-91CB-4D88-BDCC-6D330CB207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5" id="{E2EF809C-669D-4509-9BE0-D2C78949F8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2" id="{1F7FF242-3B92-4AAE-BB94-1A82ACB53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1" id="{282BF956-95BE-4FD5-9EE3-A13CABB5F9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3" id="{95E7DC45-5885-4D94-AEE7-9356653D3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4" id="{9063C536-D487-4317-9F96-B390F4C11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0" id="{859CE5FD-EF6B-4357-A532-B626FF8FA6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39" id="{8F2533D1-A5D0-4D15-9188-5FE435279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36" id="{6967AB0B-C62E-4F0D-BC3F-3084D170DD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635" id="{FACD2A3A-5FB0-4E94-85C5-3408FCC8A7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7" id="{889AE126-F979-46F0-BE1F-7DD6B760B0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8" id="{CE8890A3-9E72-4300-84E8-82D9AD41B3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4" id="{14B5BAEF-CE7A-4F0F-8227-5BA7906FE8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3" id="{A016ED9F-5DDC-4DAF-B7C3-FE437DABDD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0" id="{E7FFBA55-CDC8-4279-810D-4F5F4C782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9" id="{81BB5167-56EA-4C14-89E4-102DF94574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31" id="{0788AB2A-991C-49A4-9930-AD2111B38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32" id="{AEC5B541-7C1D-4BA3-A5EE-456847AC13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8" id="{B6322207-B236-4C87-AD1B-A1D663FCE3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7" id="{56F72EEB-5446-4784-BA35-7424955AA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4" id="{EB239DDF-93E7-43DB-8B41-7B26FB7C9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623" id="{8E7E7EE9-B1C3-4018-8FD1-964823F31E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5" id="{E0C82B64-2A2A-47CA-BAB0-DE46C503B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6" id="{2A7989AB-9F07-46C2-AF59-41A2834BE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2" id="{3692B162-6F0C-4760-9634-584C182427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1" id="{69C00F3A-B2D4-4650-9074-BF7EFFE204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18" id="{98CDD542-2FF6-4A8E-9FD8-AB499719AA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7" id="{298B910D-1D3D-4A76-99FE-258590E200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9" id="{544169DD-BF5F-4319-A1F5-F2F39AA28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20" id="{569A7D89-0558-4F25-AA83-2B8C6B56E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6" id="{21474890-D022-4D53-8F31-CBFA1382F5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5" id="{337706AE-F1CB-46FB-9C41-E32D56316B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2" id="{FAF2AD93-EDDF-4170-8C23-D27E77A45E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1" id="{ADEFDBFC-0EB1-4A23-A6BE-E9BE41E28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3" id="{DA899342-F7A2-4914-B1C2-B0EF77CE1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4" id="{04E0A3FC-6BDC-4EC9-A60F-633B8EA3E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0" id="{03EE375A-B30B-44FC-B25C-53D4C0A3B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9" id="{D56EEA8D-64FC-4CC4-894D-23F55997CC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6" id="{359748D0-64B1-45F8-B102-67A619126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5" id="{4CBFA740-39B7-4C3B-9658-37334B7513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7" id="{5B3C90A9-4701-474C-BDBC-61FEF4231C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8" id="{301F3DE3-9072-4C9C-9CB9-E686C73D8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4" id="{11A81C68-A251-4F38-8361-4E2E0B52BF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3" id="{3FFA37AC-6BC6-4A3A-996B-42A5CD05B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0" id="{A4D0CC29-A629-4A66-B5B4-81583AA07A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9" id="{FC4A53B4-F40A-44DC-ADE7-F60D5666F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1" id="{8A7BC8E9-EE26-4801-A41A-AEEF79466F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2" id="{5E695B9E-B0B7-4C04-807A-0E5B0799AB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8" id="{2438B81A-9F0E-47B3-B01C-1CEE23518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7" id="{5E6227D9-CB77-4893-8552-AA0C64D8D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4" id="{12BDC97B-9E33-4352-BBF0-A5257D74E9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3" id="{9A6025F7-A9DC-436E-AC16-D384628F5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5" id="{862DE09C-17A8-40F2-9434-9BC69F8978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6" id="{D942832C-3071-4F18-A8BF-2FDFBFE5CB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2" id="{38B98892-5D8E-4EC6-AC6E-9D2B4F79C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1" id="{2CA5C570-7492-4C2C-91B5-7E1948929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88" id="{3E64082D-FE97-4F58-9509-7FE2526FFE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7" id="{EC92151A-CA94-41C8-BA6B-6A0030428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9" id="{5E53AA00-91B5-4670-87E9-6B0DE75148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90" id="{B4AA5093-AE1B-4397-A8A6-6026F0E154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6" id="{25027F4D-0653-437D-950F-EBB6FDBC8A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5" id="{32816D77-4C51-4744-902A-83E86F9F39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2" id="{DE505E67-EFFC-4642-9A44-4D3EF3E45E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1" id="{EF14252B-62E8-4072-A606-EE472B7A7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3" id="{BD6B8499-ED93-44CF-9F80-38AE106366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4" id="{DBCA9E26-C904-4E33-BF2A-06E751368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0" id="{27A5363E-0488-427B-AC6A-D9207BDBE7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9" id="{4857E3DF-780B-44EE-9DDA-BC05274938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6" id="{9BDCEF9F-CA48-4458-9033-40B583785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5" id="{1ADC6E28-9B29-4A31-B87B-B12C9245D8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7" id="{DA8D7E9E-FADE-492E-9FBF-EFA71F5689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8" id="{F7AB8BAE-2ADD-45BD-BFD5-46A7DC12D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4" id="{F649B7FE-6DD7-4D62-99DE-52EF58E02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3" id="{598A9AEF-CB9A-4D2F-A2F2-C56B726C74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0" id="{8242C6F4-DBF9-4EC5-BEB6-7B3E89F9CA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9" id="{E9DF2A21-D244-4877-B6B3-B26FF242A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1" id="{41324D10-9AB0-4834-8F99-5FA0194A2F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2" id="{111E03D9-53F8-479C-869A-F24739C1E8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8" id="{F6F03FA2-D58B-4FD6-A210-570ED38B2E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7" id="{106411D6-6352-4B04-8EFE-704B5564B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4" id="{D25BA481-D9C9-4000-909E-FA2BFEFB52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3" id="{599FA107-2916-402F-A8E5-4F6DEFEF7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5" id="{85D80BBF-BCD6-44A1-B942-154F9EE89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6" id="{8710BCA2-5E97-441F-B4FD-74D76042EF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2" id="{B7E28EDD-A8EA-4675-8B3C-F9AA5085F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1" id="{F0E22A85-FF40-418D-A888-7753F6F8A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58" id="{D64A1CDA-D822-4698-9416-6406CF238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7" id="{61603A79-AA8A-4C50-B946-68619055B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9" id="{E785DCDB-474A-4674-AE0C-E757F40B1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60" id="{30BA0C09-DFB3-4B0F-BDB0-DE13864C1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6" id="{DBBC5C83-B203-40C9-8997-A9FFB519B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5" id="{EEEFDD63-275B-40D0-BA9A-B30CCF41FD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2" id="{61B578A4-4F57-494F-9501-AEB8EA93AF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1" id="{37F82D23-12F6-4FBA-8D24-7AC5630FA6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3" id="{3D4B73BF-DA8B-4C4C-A616-A76B9FD2A2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4" id="{7637A258-4634-40FA-8721-43F90C9C9F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0" id="{321D8FAC-583F-4A54-97B9-34B83B368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9" id="{CFD90711-8163-42DB-A614-991F69E755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6" id="{D0A31EF9-D09E-4CF5-A638-929E191BAF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5" id="{057AF3F2-08A8-42B7-8AA7-22764CDCF6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7" id="{4BFCE397-3E74-4A84-8C61-1CB2883A0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8" id="{B133EB48-DA27-4713-8B8F-068D084B0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4" id="{D1F0FE45-C7B7-4087-90EE-E7CC239EDF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3" id="{228648AF-EC8C-4B1C-BFB2-A76904533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0" id="{1FCDAAA5-2BFE-4446-8441-996ADC60F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9" id="{9804C4DB-4E71-4A56-8283-8787C3009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1" id="{820FFB9F-BBB6-4517-AA43-C45E1D1D84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2" id="{4DECDA03-8D1F-4E85-B1C7-BA1937D47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8" id="{911ACA47-5922-49BC-89CC-595269EB4C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7" id="{9014EC72-B7DF-4072-8B38-8843CDD0F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4" id="{8F28F7E7-CAAF-4873-A731-6ABAD9F8F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3" id="{7992DD31-5B9A-43CA-9F67-BD058F0AD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5" id="{A2981619-BB95-4734-B0D1-8D5CE427D3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6" id="{0EBDEAEC-864C-4DF7-A6F7-2707FBF8F1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2" id="{3EDEC53F-1D62-431D-A95A-BC8A0673F3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1" id="{45EAAD2B-48D1-41B5-ADB7-4C607B53CD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28" id="{48550D58-2F7F-47FC-A390-BA575D92D4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7" id="{19E188D8-4FF7-47DE-94FC-24C1D915C9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9" id="{632FD098-051D-4653-8DE5-874B305A0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30" id="{8F639F6E-00BC-4055-8A7C-32F3D249A9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6" id="{576E50C8-039C-4980-8000-43A7DC0212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5" id="{3324672F-A889-435B-B502-AB4D87618A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2" id="{76B874C3-233D-496F-A58B-F01A2BE0F1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1" id="{C95579DE-A675-442C-8327-727EA4089E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3" id="{548517A7-7E7A-4C75-AA3D-9F4B61CF34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4" id="{9310C8F7-9834-4EB2-BAAC-3EB76657E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0" id="{6C4F140F-18D7-47D1-8861-FB1049C3C3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9" id="{FFB23B16-8E84-492E-A786-34B4AAAD5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6" id="{214CE31E-72B6-438F-839A-6B365202C9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5" id="{A88B4AE5-8460-44EC-8837-3EB294614D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7" id="{F86D5C27-024A-4EA7-99AC-82B422A3D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8" id="{53032FC0-C12B-4D3E-A05D-13344B0546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4" id="{87BA5BF7-3C4B-4CC0-B798-CA159406F0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3" id="{56FAF97D-5A0C-4EDA-8B41-C655971008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0" id="{3DDF6414-1E82-4EB1-BAD0-6D8AB3E8BF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9" id="{9BA0EB56-EA4C-45F3-8D8A-98F449842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1" id="{C673FC76-F2E3-42EB-A85F-E63872FBD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2" id="{8CD4E98B-C367-4BDB-9CEE-9BE029C03F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8" id="{7C2FBCB2-D5A6-4B9C-BD6F-9E6B77951E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7" id="{EAA26F7A-CF7F-45D3-9C84-BC26ED7073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4" id="{7B7664BB-94DB-4A4B-8760-C4B119F4EC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3" id="{353A9BE2-AACB-4BA0-B381-A432D96ADE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5" id="{C3F8DB61-EDD8-42D9-935E-4119F30468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6" id="{7A32A900-CA74-4431-B9EC-01CDF4B6F5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2" id="{3AD79AFF-25E7-4FB5-9C5D-5756A95534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1" id="{AB210D6F-27A4-43FB-ADD0-34391AA375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498" id="{80598D3E-9176-4DEF-9F00-427BEAAA9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7" id="{8D7920D9-81D2-4857-AA21-5E8DBE28AC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9" id="{3044B550-2F92-483C-A8C4-E5B2BB1AE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00" id="{CDDF23F1-3624-4B69-B5E6-234E45D1A3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6" id="{772CED99-8A27-437B-9F86-DB42439165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5" id="{4D54C232-876F-4E0B-9C62-C7ACB9528D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2" id="{FC60A4BB-A98F-4E6F-B370-F078D023E3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1" id="{783530A9-FA6B-4016-A3A2-C8095D2B37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3" id="{B2FC6FFB-7EAE-42D5-B682-F651D0CF9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4" id="{34F76D1C-685A-4BCB-B99F-66F8BFD05D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0" id="{5D956252-FAA3-4A54-B8C8-FA1D371B2F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9" id="{06794250-67CA-438D-922D-FE7D90D5B0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6" id="{EF10BD30-E1C4-4767-A41C-CE01B06806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5" id="{5D04E3D9-2DC8-4B49-B2CC-0B616FF20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7" id="{EB495C4B-CD3A-47FA-AF7E-85D6E3DB46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8" id="{5774CCC5-1AB1-4264-BE39-56390F616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4" id="{FA7106B2-E613-4DF4-BC6C-81CF9A10E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3" id="{13D0D42C-969B-4533-B898-68FA8391F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0" id="{F0204AB3-E5BE-4959-923B-D6EEE84BE1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9" id="{449EDC7F-C347-400D-9A16-F1AB39AE3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1" id="{004755EC-087E-48CB-B707-BCE7AC968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2" id="{DC4D251B-64B8-4CCF-B9C1-3ACB050B84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8" id="{D79426B4-4A14-4B34-AA50-A59CBDA043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7" id="{E03C2BA3-0266-49BF-A495-481C244AF9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4" id="{345CCB78-3C07-4931-9224-BB1758DC9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3" id="{D973C2EF-EC1E-4BF9-92C6-07FD3CA23E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5" id="{9124C8EC-FE34-4080-92EF-2877618F4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6" id="{A1A6AA2F-123A-4758-9642-82EF0D8975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2" id="{283E39FB-B6BA-40F7-ADC2-0A115F3CF3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1" id="{6BF552C4-4F73-4931-A1CD-9C4FF435EC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68" id="{850C8BBD-13C1-4BC2-B941-FB58B6CB4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7" id="{EB453FF9-F6A8-4D1F-B166-E2C604E5D4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9" id="{0FC2E850-A138-4872-A4AE-5802218BE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70" id="{8E1AAE1C-2F83-48BB-8AD1-A7C7A5617C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6" id="{5A989CC1-DF85-4CA1-9C56-729E3B68E4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5" id="{DBD8AD68-0032-4509-BC92-368A6F81B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2" id="{233FC376-3206-49B0-B939-F2E2A9E32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1" id="{9E72D53B-C6CF-4D66-8C73-F31D92EF04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3" id="{1105E024-B5AE-4BCC-8034-18A4326E4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4" id="{C9FAA820-0B08-4841-946D-C14A87B744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0" id="{1303FCAD-13CF-43AF-8813-53173E6C6F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9" id="{204691C7-A100-4A58-BEBC-3ABD463D5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6" id="{47414B95-24FC-4B67-A9A0-44388F8ED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5" id="{2E8BA913-DA2B-4C73-B7F6-97718B2302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7" id="{5DC528E8-0AA9-49A9-AD30-220AB4BED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8" id="{AF78459F-93F9-4BDF-AFE1-5634B01E3E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4" id="{7FD7068A-EDD8-4A69-8CBB-371055BEA6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3" id="{4C3D7933-4516-4EEB-BBBB-45EB99C24B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0" id="{E8453F68-89AB-4265-8DD0-EB05FBC860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9" id="{B0C9C8E2-47EF-4EA0-86B3-E9BD388D4D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1" id="{B8E2F33F-B885-4F7E-AA01-ED49F93099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2" id="{A4F9A3DC-800D-4E06-A520-9E2498D587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8" id="{B194C647-0E52-4207-804D-0811EF896B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7" id="{64304457-68BF-40E7-8E5B-6188D2C3B9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4" id="{69B9F4C9-C514-4D5D-A3A5-C67A90E8FF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3" id="{DB9C2E92-BF45-427A-A00A-926553D93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5" id="{0218A62D-BE56-4479-B92D-896DB9EE09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6" id="{0B2AED31-6AA2-404D-B3E9-6E46C161B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2" id="{F53B6703-C7C1-4947-9770-D3287A538C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1" id="{3CA8D993-5CFE-43B7-BFC5-928EECF1BD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38" id="{E267625E-0261-4B26-B4DC-F6F67B4D57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7" id="{3837DD0B-45CC-47ED-97AF-FA39356D2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9" id="{981EF345-7E58-4578-91FD-623D815CCC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40" id="{53093AD9-26E2-4E46-8B83-5A365AFBB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6" id="{FD41B866-285E-4F0B-944F-8FA3126D3F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5" id="{5F38E8B7-0C0A-4DC1-9B7C-AD2E14742B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2" id="{11F2F39D-547B-407F-8D62-F1B844B1CC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1" id="{2503B476-680E-412C-ADA2-BA523CD068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3" id="{7E90ACDB-F17A-4EEC-AF85-B8BA213F9E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4" id="{D7514549-D6CB-44EF-BB78-15A5154799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0" id="{3F3420CC-CEE7-415E-A94F-2395F72382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9" id="{4BFA0D7D-37F8-4281-AFC3-018A69DA2E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6" id="{4BCCB038-6655-4AB9-85CE-A3EA8E0ED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5" id="{0B0F0E65-9148-41D6-ADF5-20347C9D6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7" id="{48C5313E-E317-4EF3-BA0A-D6EB1DA454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8" id="{BCA3626A-8D75-4C1E-9E15-F84B9D2FC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4" id="{3C4DB1D5-326F-4D5C-9FEF-805417ABAD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3" id="{B662F086-B132-495C-8344-CB15951A94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0" id="{8FD69369-A0BA-4E33-A82A-84C73C12C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9" id="{EF715134-4EF5-4695-914D-D8F0B4F1E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1" id="{AB5CE968-7881-4A8B-BD00-8D8D0B2A8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2" id="{135B2B7C-B6D9-4136-8408-7E82A578E2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8" id="{A0A4B91C-8E03-4DEC-B464-321E5E28F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7" id="{BB51781D-930C-40F3-B843-6F2266F8C3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4" id="{1EB9939C-1AC1-417D-B288-B8D7A5529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3" id="{DC785459-72EB-4FBF-BE5C-90700BD4E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5" id="{5698EDD2-72AD-4519-950E-5980A4D22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6" id="{B5EAB11A-5DB0-468A-9BD9-CC303B7CBA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2" id="{2EB418EB-0676-4A65-AF5D-707029DAF6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1" id="{17260124-C5B7-4AB4-B906-B411CD7FDA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08" id="{8544EBAF-3346-4354-B4C1-18C9ED2CAA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7" id="{E5FC7A71-5143-495F-8048-7F65FFB84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9" id="{C2A6998A-AE61-4713-B953-5B935045B1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10" id="{302F064F-573A-4870-AA37-1D72FCDC4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6" id="{6C13CF52-224F-46B7-9CD8-F1CD9339B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5" id="{A32949A3-37BF-4555-98D1-51EC35576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2" id="{6599BBD7-2205-4B5F-A945-DF6E778E25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1" id="{A9F5FC0B-617C-4D32-BC30-A4C0D15FB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3" id="{5B651EDC-B2C8-4093-8D8C-0B703D21E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4" id="{B0DF0F0B-237C-429A-ACCD-92226599F6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0" id="{E8045679-80A3-4175-9881-76F6EC4261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9" id="{1AA383F1-F79F-4697-9CBF-94DD27AC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7" id="{59EF612F-0C5F-4266-BFC1-51541B12CA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8" id="{BE7766C7-D2C8-47C6-9EA8-3E0A983DD4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4" id="{8574B74C-8D2C-4C4A-8638-6068F2A54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3" id="{8979B2E8-2798-4F4E-B5FA-CBBD7DF76A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5" id="{E5F4C1FD-7B1D-47EC-AE8B-E731E0177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6" id="{06A5D627-4D08-468D-92C4-027194C15C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2" id="{7D3C22E3-9457-46B9-9C01-C3BEB68690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1" id="{88210171-1C07-4DC9-8145-C9DF66465A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88" id="{366395B1-09F6-4B5C-B785-1C419B659C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7" id="{0058EBBB-B2EF-4EC1-8D73-4259FB3CD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9" id="{586CFFC6-DFA3-466B-ACAB-4A0D531C5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90" id="{BBC2F571-8C0F-45AC-B4EA-DC225C077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6" id="{1FAC5F7E-9034-483F-90B0-5FC206A34F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5" id="{DFA3B2E0-2423-401C-BE5F-25E4A1B475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2" id="{2D2158E0-4ED3-494E-9D98-5AB6358C76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1" id="{1D0BD9DF-A8AE-48E0-8531-21ECC4380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3" id="{BB325EB7-79E7-4361-9136-A01DFF99FB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4" id="{B91626C8-D737-4713-93AE-C9E2D33E60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0" id="{1E702798-A550-498F-A332-4F2453D60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9" id="{8B102830-B036-4818-BC7B-1F85787BBD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6" id="{B312EDDA-3809-4CDE-B97B-0E27BBB6C0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5" id="{782B69E6-0123-4334-A751-D5BFB71D8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7" id="{51615DB8-A4AC-495B-9E12-BF44A88EFC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8" id="{7CAB1515-4BDC-427C-8754-6FB66B453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4" id="{1CCB0748-1CB0-4F90-BDB5-814FF9F3C8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3" id="{1E27B283-ED63-4278-9156-A072291313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0" id="{746BCDEB-0A29-49BE-8619-AE0C93ADA8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9" id="{B657D675-7525-4E3A-B83B-9E3F28455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1" id="{2C3C952C-B79D-4EC6-9DB7-5FFA40B60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2" id="{DAAEC6B2-46CF-4606-A894-195A34CF2F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8" id="{26CA7F66-19E3-4B2D-98B5-29B323D3BA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7" id="{97332E45-DB00-40F9-B568-D601E30666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4" id="{4AA5F5DF-DF92-4DA1-8626-D219BCE09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3" id="{E5C108E2-BD3B-42BE-8452-089156EE6B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5" id="{F0B534AA-90CF-439A-AA77-6DA1763B2D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6" id="{F3F392F1-B414-4AE0-84F8-18DE1B6CA2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2" id="{F6E96A3E-5ACB-4AEF-AF3E-5A77A21945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1" id="{B163BDF7-77A5-480F-B6EC-B39868BE1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58" id="{08AD0744-0F1F-4248-B4E8-912AD9688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7" id="{5299F796-7A5E-4AE9-BCCB-4E88599D7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9" id="{C2ED011F-FD66-46B4-8480-726C088387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0" id="{DE94ED9E-3F1A-45DC-9022-04B1F8239E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6" id="{D2C3B22F-5162-4D3F-A51D-1D918C128A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5" id="{D55D75BA-57D7-4E3C-87D3-C45D9A3A33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2" id="{9F67A7AA-2056-48C8-8BDC-1B5D2E080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1" id="{0868F09A-30E5-49CF-B8EC-CE6A18491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3" id="{4BAE25A1-6A3B-496A-BC7A-318AB2698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4" id="{CEF1C6DB-6439-42EB-911E-A2F774EF4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0" id="{A244B5F9-0DF6-4380-B8BB-B912766311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9" id="{4A3DBBD8-90F5-4CA4-98EC-CC26FB56FC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6" id="{C8F527FC-BA2F-4306-9324-B03D069CF7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5" id="{6638B633-EE34-46A5-8D88-CA09F620A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7" id="{E35BAA5F-1F98-4812-901D-C7D9F4C23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8" id="{8E5283BC-D4CB-494A-BE2B-76D09244D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4" id="{2A64E1B0-BAFA-477A-9191-C3D12719C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3" id="{C7D654B5-AC0A-43E0-B1E8-1EC92FF408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0" id="{FFB476EC-E1A5-42DC-AEE0-19320B8ED2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9" id="{9F67B7F5-4DF7-48DD-ADE7-D996B35399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1" id="{CD0C8964-D341-4CFF-B9BF-C643DA585C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2" id="{70A87073-DA2B-44CE-B93F-F312C6C06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8" id="{C52EFE3C-0BF9-4EE4-BC33-3B50720017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7" id="{595934FC-CCF2-4242-8442-BE127C8968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4" id="{F29ABC70-CE53-4B65-8DD1-6230AE515D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3" id="{CC565032-A8AC-4C81-8848-7F689D0470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5" id="{806ECF92-93D6-4A4A-9978-570007B720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6" id="{121A22C1-17DE-4E0A-BDA9-2FE7FDDD4B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2" id="{97F09487-8F16-4377-91CA-78C47F6A0B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1" id="{2A8C6DDA-3027-44F9-AC3D-14AC4821D0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28" id="{563C476C-B2C9-406D-B8B8-02B77842D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7" id="{BC64CCEC-9C73-442E-B80C-796355AFE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9" id="{0E31344E-24D7-43D5-A899-786922582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0" id="{A6EEF9E0-572B-4D68-BDB1-F6F0B9242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6" id="{BA2AD40F-8025-4607-B465-5EEA59BDD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5" id="{E85116EF-157E-4FBB-9B3C-D85E5635B5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2" id="{66F0E228-2997-425C-8BB6-7B8230921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1" id="{16F08FA1-8FFE-4DA7-8BCC-55AE454154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3" id="{0416E343-704D-4DC4-B0F2-74C7564D1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4" id="{A46F59E0-C7CB-4979-BBC1-3AF6C66BDE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0" id="{53C5F6A5-D4F9-4D7E-83B9-797DAFFC3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9" id="{8FE52EE8-AA46-4BD1-838D-8C2F6DFDA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6" id="{6484ACA4-BB1D-4798-887F-890E014F10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5" id="{8D1228B4-9DB8-4A1E-9C3A-9C3A494EE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7" id="{994FFD9D-39FA-4D3A-8A74-982C164BB1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8" id="{2A4CA9B3-4138-4015-BE25-9EFAA85244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4" id="{AFB52DD6-2A64-4671-A608-06260CDA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3" id="{2CCB2E59-B23D-4197-BFF5-96CED3F491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0" id="{123E28A2-DCE4-4AD2-8B77-23D319B4F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9" id="{8C549E46-258A-4DD8-93CE-BA69A6502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1" id="{421B0EAA-628A-40D2-B7C2-A9D29B2A6C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2" id="{0DB64235-547E-4183-B7F8-6FB42B9339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8" id="{2E564371-A29B-45B1-B391-0BC20160B9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7" id="{68BD1D1C-EF69-405C-A5A5-0BDC944A0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4" id="{07434B4D-47AA-453A-95F2-77379099C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3" id="{66DB2FB9-B704-48E0-83E6-4EDD9C59E8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5" id="{75CD0B2A-30E3-41D2-8434-84101E92D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6" id="{C5E4C182-A083-4735-AD38-BE8AD56D57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2" id="{DFDC5C51-01BD-442E-8A3C-5F82134A7D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1" id="{FE0E6284-331F-4198-BEC1-184755CC6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298" id="{3AC8B3EA-3969-4B04-AC25-9ECFFA591A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7" id="{F094A95D-D0C1-4D8D-9200-0B3D9CB7A7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9" id="{B56CD7FD-F188-4F2E-A630-FC7FC1B67C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0" id="{00B3D808-9C13-43ED-801F-82E6289EF6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6" id="{529AA239-7947-45E2-868D-5F1CB4825A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5" id="{F332B8FE-5889-4AFC-9B47-76ABC767F6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2" id="{B364E7CA-F861-48D6-9DAC-97D29C733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1" id="{2BE76D34-8F2A-484B-A63B-445BCFC6AF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3" id="{CD06C961-CFF8-4206-BDB8-20902E2219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4" id="{944AE74C-D603-4270-A154-37EB1F8D28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0" id="{88A2F6F4-79E6-4238-B87F-3E8502A6F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89" id="{1A71EBFA-7BAF-4F16-93DA-015A4CDB6C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86" id="{22D92143-B829-49D4-B9B6-BCB247E1C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5" id="{27ADCF04-4BBC-44BB-B2E5-B108A79C56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7" id="{3659CA2D-0120-4A03-81E5-DF5FB407A0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8" id="{A21EA49C-7CE3-48A2-A098-B6432D0D8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4" id="{EC85C37E-01EE-40BE-9EBC-D81D456C63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3" id="{9EECD642-F7E6-43AE-B5F2-BF54EC0CD7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0" id="{AE8345F1-05AF-4E3F-ABA4-A6B9B48F1A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279" id="{B7EE999E-4D6A-4C31-A27D-25816F6C85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1" id="{A81F7E5E-44DD-4A1F-B514-C1A5C6F27C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2" id="{57E080EC-89E4-4F92-BEB2-D36ED5C31B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8" id="{5662011B-CE3E-4CF6-A06A-E92D24F87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7" id="{6C039F61-82EA-4287-AAFF-910889C32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4" id="{E0340E06-A549-4E44-A517-3B8C23FAA1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3" id="{C490D9A2-AD07-48AF-95F7-1E9CDADCAB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5" id="{FDC983D5-D447-46FD-AC34-A6FAD0DAC5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6" id="{4B81CCD5-A464-4083-8DA8-2143332CE7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2" id="{F85D54B0-7E9E-4655-AC64-215BFD3555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1" id="{2B888FA1-FAD7-474D-B34C-F7649A26AF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68" id="{DEEF46DC-1637-4455-BC98-E6B692EA6E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7" id="{D0A64350-4477-4736-8461-7F69A9C8D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9" id="{6C7BB4BB-916D-402F-8E77-07D6C81AC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0" id="{0526BC36-36D4-4A81-A431-D0755A9CB2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6" id="{0B5BC60C-5094-4345-A324-F4041FE8A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5" id="{69BA9C22-A361-4855-B690-146D00DE25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2" id="{19D57741-F2CB-494B-AF1F-F452B65755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1" id="{4B6F97DF-1668-4194-ADBA-50D964C681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3" id="{436BC39A-A54D-4047-AA85-B44F9251F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4" id="{89335616-9520-4146-A191-1207155955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0" id="{A252A6A5-BFC0-416F-BB9A-DDB5891E39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9" id="{F69AA420-8B31-46EF-8392-76E7859755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6" id="{7A73A8A1-AF5B-4AB2-9EA9-BCD6B4509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5" id="{2945BF5D-9CE6-4F01-991E-B1E00E17B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7" id="{29914EAD-DE3D-46D0-BE12-07D722DAA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8" id="{2E8A7817-94BF-437F-8214-9953B3DBE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4" id="{4183F941-6069-42FF-B982-74A9D5009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3" id="{1C86EA88-271E-4785-9878-CF7F10C71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0" id="{EBEE0294-5BF6-4633-8184-ACC86228C5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9" id="{C52D9FB8-48F0-4CB3-A281-F72E485BA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1" id="{07E0D2AB-B832-495D-9284-90F238538C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2" id="{1F688AF2-0D4D-4958-BAB8-9F8E7C7013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8" id="{02052800-5C11-43EB-BA17-37960D6D2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7" id="{461711FF-925E-431E-AE71-8929B45DF7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4" id="{0D23E0A6-B985-48AD-BF8A-9386CB86B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3" id="{C0168E84-A054-403E-88E2-50C8F7371F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5" id="{04891E48-283D-40A5-BBD2-8849995AC5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6" id="{CFC4E71A-37F3-4AED-849E-336BC5463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2" id="{ABF93743-312D-4315-8F14-D1A162393D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1" id="{7EFBBF2E-AAB2-4891-8E04-892C9C91FD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38" id="{CD8148F7-2537-4281-A600-12E4FEAF4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7" id="{17DA6727-CBF3-44BF-8000-739354E9B8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9" id="{25842BDC-D868-41CA-97CC-594A133BE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0" id="{D1560E83-44AB-42AA-ADF2-30C2CF14F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6" id="{C7ECD030-7507-4FCC-BA69-45F517D96C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5" id="{74F43C98-F95A-4B8A-919D-E6C5C4CA4D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2" id="{C9122924-FEB3-4E55-9793-3A85F60D8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1" id="{DB5B2129-3B64-4544-97D8-4423E2147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3" id="{7D9DD8C7-CD7A-4161-8FFC-68FEC43CA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4" id="{549C4CD0-936C-4D03-ADE9-D1AA0D09D4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0" id="{39683AB2-D76F-48B1-A568-3F7259051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9" id="{6D884E30-3125-4A39-A77F-53444927AA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6" id="{9A7F0CF1-8CD0-4A13-8D13-54167BE95B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5" id="{EC5B2EEB-9FD5-4CEC-8DDB-5F6C417CC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7" id="{91810D6A-2413-41B1-8548-7D420137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8" id="{4F800384-D42D-416F-B46E-39D67389C2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4" id="{826FF6D1-BF63-4DFE-8D14-3A82DD105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3" id="{F011C9D1-E753-48A1-83E4-33468B9F82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0" id="{A86D7F0F-EA1B-4374-86A7-D184F1BF5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9" id="{47477969-CA6C-4918-B319-4BAA6CBE7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1" id="{14BE4633-4CD5-4784-8A94-49FF1C9610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2" id="{14BCE99A-3B7C-4F84-B42F-EE3792994F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8" id="{3CEC8449-A878-4DC6-A848-3AFB48342D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7" id="{280EBABC-541D-461A-BEA2-349BD24B8C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4" id="{E86FA3B7-C8E8-41E5-889D-6B5B56F23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3" id="{E8C4C7B9-293C-40F5-ACCD-D404FD29F2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5" id="{CFD58BC7-D8A4-4E69-8D19-43C583210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6" id="{35FD1AD5-C55F-40E3-816D-C1ACD2186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2" id="{86C72262-C4C3-40D0-8C31-CD068BC0DC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1" id="{6912C77C-1E4D-4C85-BEB4-8ABFA7A5E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08" id="{FA2BB4CC-76B1-4DF5-8C5C-27BB05F41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7" id="{3A79292D-78E2-439A-9896-631D48186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9" id="{4935F902-FBD7-465E-ABF0-B6B2C24CC5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0" id="{F1C9D47D-5B87-45FB-A5B5-DCD5F2C8BB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6" id="{152BF8D8-5ADA-4504-84AB-E63621558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5" id="{65AB9C5F-638F-439B-86D5-FE2BE7CEE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2" id="{A6ED60DC-2DCE-45AE-A895-22B14D99C2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1" id="{8C43D9D5-3F05-4FBD-A543-D7125C7C6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3" id="{EF2D9AD8-AA3B-4A33-8741-5B9D09EB66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4" id="{248FB09C-1701-4ED0-98E4-7FF885517E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0" id="{1E2F2ECD-31E2-4C4C-94EE-0B92D3F1C9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9" id="{C0D00C94-1579-4746-94CC-6B35A9069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6" id="{45656178-2AE7-496A-BCFA-4C7DC140A1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5" id="{3E30C501-EB86-4982-8639-E13FB4706B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7" id="{174425D9-A571-4FF3-934C-F8F6BEAB3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8" id="{68D9B73A-99CF-42C1-B240-7FF1E950F2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4" id="{CE91C2DB-3D30-4D7D-9524-9459845A8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3" id="{B96319B4-0A1F-422C-8363-74656CF4F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0" id="{FF94CF70-B323-4DDB-B54D-718F8BB82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9" id="{33045B4E-2D1F-41D3-8EB3-D149B5200F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1" id="{8B573143-7C30-440F-B04F-A280E90BF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2" id="{EA38E28B-BEF6-4A04-A650-10C3CC316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8" id="{8BAD0929-37CF-4EF9-8488-FFD036416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7" id="{C078C800-A1A6-4EC6-BC86-FC4A8CC4A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4" id="{AC095743-0A6E-4459-BA36-B63C6072B4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 U4:V4</xm:sqref>
        </x14:conditionalFormatting>
        <x14:conditionalFormatting xmlns:xm="http://schemas.microsoft.com/office/excel/2006/main">
          <x14:cfRule type="iconSet" priority="183" id="{1A9E3E6B-6C8E-4CCA-85FB-244AC7D523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5" id="{4B72BDDA-82E0-4F45-96B1-6267B9CA7B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6" id="{DC9079E5-B676-48E3-83FA-E48DDA408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2" id="{D033E3CE-D491-4D7D-9D3C-9815797A30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1" id="{33C2548E-5267-45A7-A041-347F3B304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78" id="{D5565D6D-6EA1-41D0-8F32-3A15D659BA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7" id="{C6941940-3F3C-4B3C-860C-CE5B56F823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9" id="{3B18FBD0-E494-4363-A4F7-CC05C4F20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0" id="{A3C7AF40-FDBC-4D3D-9383-EB61F14B1C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6" id="{10D432CA-1919-450B-BE1D-1D899EA40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5" id="{1C6C40F3-482D-406A-BB94-62F1011F4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2" id="{6982998F-9241-4F2B-8668-4DB607780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1" id="{97A26AC4-7687-43BF-8F03-2E4203357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3" id="{E8B0658F-9FA4-4053-BC9F-0AA069A03F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4" id="{7D6B866B-A465-457E-BF6D-6493BDAA7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0" id="{F938FA7D-801F-42C2-8E19-7884945D3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69" id="{7358493D-B944-45F4-8C02-B8F4E23B74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66" id="{737DFC6D-0A86-42E8-A6E5-174FD41355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 U7:V11 V12</xm:sqref>
        </x14:conditionalFormatting>
        <x14:conditionalFormatting xmlns:xm="http://schemas.microsoft.com/office/excel/2006/main">
          <x14:cfRule type="iconSet" priority="165" id="{5777AA53-5B8E-470F-B026-E8AFE95C1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7" id="{1838B62F-9543-46C6-ACF1-84790F42A4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8" id="{668986B9-60BA-49EE-8E50-1CF17C4FE5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4" id="{AAC470C5-954F-4E83-ACAE-77CF7F758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3" id="{1C2CC7C3-F6DD-4F33-8773-6F08D1508A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0" id="{ED043DA9-8C8B-439C-A045-D6CB426F61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9" id="{20619824-D2C2-4E3C-99EA-24926324E6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61" id="{B22F2338-DF88-42D3-A20E-53DCB10ADC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62" id="{828960DD-73BC-4971-A7E4-114C1B8F71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8" id="{A57B91FB-A3BE-44F9-B2FE-7869E5EC8C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7" id="{CB3BCA67-D412-4235-B6EB-963D2CED23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4" id="{0D66131E-BE9B-4F16-A301-5613CA5F03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3" id="{3C2B7028-D4F8-4575-9295-28C0D7E80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5" id="{ABA8725C-0F8C-4FB2-A06A-51A888B22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6" id="{1394BCE5-8F5A-4DF8-B2AA-BF0941D05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2" id="{6CBF7B70-5FCF-4E62-AB6F-3A7C45CABB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1" id="{95C655B6-8976-4E71-ADC9-42D8C3362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48" id="{123850AD-0F9F-45FD-9561-F020A4D4AC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7" id="{988E1F5F-9615-4C8F-A210-39D8145AB9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9" id="{2BC018A6-CB0E-4EA9-A60B-DD89519617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0" id="{162FAA18-DAB4-4CA5-B63E-05ED932587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6" id="{8DD099A4-88B6-493A-8B5B-F5E43910A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5" id="{11FA9D1E-CC2F-4979-84A5-EFE63EBD13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2" id="{51F3D73C-BF91-4F43-B75C-E14EBE6963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1" id="{AD60526A-978B-4533-A24D-1770AB1A36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3" id="{AD344F8B-AF69-4B13-A80D-8285F73E0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4" id="{4DF7EFA9-E938-4A09-BFAD-5AA1A9A08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0" id="{80C13900-B2E8-47DC-98C6-D6CAA609BD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9" id="{E528799A-3174-4120-B907-2CF36DEE5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6" id="{7B6EC7E4-20FC-41BA-98E5-36C0FEBFC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5" id="{B071CA1D-A49E-4661-9CD9-959D1FBBE2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7" id="{9CF9D9AF-7F6A-4F8F-8D9E-F38E3F1C0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8" id="{50A42DB6-9492-4E55-8AD3-C97248C3C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4" id="{C2A146EA-C2DF-4A8F-9C06-365B8D3646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3" id="{0E5B0365-9895-4BDE-BAF6-D73B47B99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0" id="{C9639C6D-3724-4384-9377-6447A48731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9" id="{B4ADEA69-8E63-4AB1-9D46-763E99DB65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1" id="{D9993C87-A87C-4988-A4AD-D94188E7E3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2" id="{476EA5F5-2EAD-41E6-B917-14611A7377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8" id="{4F30783B-3EBB-41F9-8D8D-AEA31310D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7" id="{45B87E61-0240-4A61-A562-8FC0D046BC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4" id="{F6551C8F-549A-4F0B-BFA2-CC751126D1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3" id="{703A5E20-448C-4D5C-8A43-E1FA20D8FF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5" id="{52FECE9D-F142-4962-97A6-60CA895B2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6" id="{5A9E6C98-C03C-4DD6-AB9C-53C91946F6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2" id="{E4F23403-DE56-47C3-A86F-CFAC20CBC5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1" id="{6A3B5DF3-10DE-490F-81EA-8BF87F988D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18" id="{FAC3E196-1D2D-45DB-B4E8-91DD521953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7" id="{E230E073-447D-4384-8BA9-71A7FB875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9" id="{07F4AB7B-9269-40CD-8404-712E38B54D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0" id="{4E088CA0-A798-472D-95F3-1298ED753C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6" id="{9E97D599-E2E9-466C-98D4-5BF6259A51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5" id="{B5FAB15F-6C5A-4384-B57B-00A16EB9C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2" id="{3DD4B94D-F823-4E30-8FC8-3DAA52C51D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1" id="{D3729C99-F584-43F6-9F5D-F650D698E0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3" id="{2461E49D-52F2-408F-A461-7927E385E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4" id="{CBC8D75F-7C39-4886-9623-42275D0F39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0" id="{039813FB-17BD-474E-A220-6FBE0BB082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9" id="{E928A4C5-2CF1-494E-A825-796BBA5B5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6" id="{E9FCA487-CF07-48FD-A321-D63221679B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5" id="{AB79E374-AEC2-43CC-BB70-969E3A82F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7" id="{18741C4F-015B-48C4-B451-E70A72944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8" id="{F7A75221-AF60-471D-9EFD-7DBEE4C45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4" id="{4EC36F41-626D-4663-8CB7-6422524E7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3" id="{C6BD98C2-4F37-47A1-89EE-4B020635F1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0" id="{FD94BA71-01CE-4CF0-B857-DE9602E3B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9" id="{4827B62F-3811-4EF6-9DF6-B7F279609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1" id="{7C74FC6B-61B0-4D29-ACA0-38B78E9F5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2" id="{21C33B5B-67DA-4B83-8D8F-98EAB06B3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8" id="{D238F8C5-9273-4AAD-B9EB-081E111783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7" id="{73769A1D-3BE8-4A12-896B-E877558D2A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4" id="{1097CAEC-E966-4CA9-AB83-D57FBBF89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3" id="{9318155C-1B73-434F-BE51-BCE301B86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5" id="{6EC95126-B472-44CB-A435-04089069B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6" id="{ED06BA79-F929-496E-8978-64165313A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2" id="{644A863A-148C-41E1-9002-73F92DEDC5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1" id="{CD6DCA15-A0EB-4064-9B73-F2ACF20532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88" id="{AE6E918B-6A5D-4B75-8703-2B165A24F1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 V31:V34</xm:sqref>
        </x14:conditionalFormatting>
        <x14:conditionalFormatting xmlns:xm="http://schemas.microsoft.com/office/excel/2006/main">
          <x14:cfRule type="iconSet" priority="87" id="{213CA271-8F9D-47EA-931A-8E38EA790A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9" id="{8EA9797F-39A5-421F-8164-988213D88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90" id="{933BEC44-5CC6-4DDA-875A-0CD8E93575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6" id="{7DF21DF9-6A3B-4C81-BA75-0B490950C8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5" id="{BD11789B-AA97-4C58-B01F-332F31CB5A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2" id="{51B8D6ED-81B2-4731-9897-DB89E0800D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V35 U37:V37 U36:AD36</xm:sqref>
        </x14:conditionalFormatting>
        <x14:conditionalFormatting xmlns:xm="http://schemas.microsoft.com/office/excel/2006/main">
          <x14:cfRule type="iconSet" priority="81" id="{9794300F-1AE0-4147-9E10-3A393DB04A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U36:AD36</xm:sqref>
        </x14:conditionalFormatting>
        <x14:conditionalFormatting xmlns:xm="http://schemas.microsoft.com/office/excel/2006/main">
          <x14:cfRule type="iconSet" priority="83" id="{1ADDF2F6-7EF5-4391-BCB4-C122EEC58C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4" id="{0D70A870-8083-4526-9E85-D861E1372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0" id="{989130B9-3760-4D3D-94CF-B9D2139C8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9" id="{BC4657D9-70C5-4B02-9EC1-55A87E67A1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6" id="{49C2FBDF-F5E8-477B-A4FD-15BE76B1A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 T39:V39</xm:sqref>
        </x14:conditionalFormatting>
        <x14:conditionalFormatting xmlns:xm="http://schemas.microsoft.com/office/excel/2006/main">
          <x14:cfRule type="iconSet" priority="75" id="{4471CD98-EAC6-43B6-B9C3-C5FA59338E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7" id="{28876386-CCCB-485F-818A-6A1A734E3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8" id="{AC08E405-E0F7-45FD-8986-27E9CAB14F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4" id="{3C61CE0A-C776-4F34-BABE-638A50ECF8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3" id="{9B5B88D2-BC7B-46BB-8966-DFAB975849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0" id="{C9CA7AC1-A499-41C7-AA50-22876B784F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 T41:AD44</xm:sqref>
        </x14:conditionalFormatting>
        <x14:conditionalFormatting xmlns:xm="http://schemas.microsoft.com/office/excel/2006/main">
          <x14:cfRule type="iconSet" priority="69" id="{602D03EA-BF41-44B9-B699-25C27C419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1" id="{E45B8E73-8EC3-4211-8D45-7C856C363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2" id="{90961D49-796D-42BC-A2DF-16D6C0F2A6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8" id="{A9C40C11-10EF-4133-BE11-A9C3838E1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7" id="{8C01A2D9-4C0F-4EE1-A342-CE0744A799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4" id="{CE81F2DD-5F25-40DA-B1CD-F6D2EBC4B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3" id="{3ABFE3A8-C306-467B-B002-CD97B3E3C2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5" id="{75E2325A-66C3-4949-8DE1-D42A592C52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6" id="{863CB990-F090-43A9-B8FD-1EF5AE091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2" id="{EB1A34BD-A235-4C35-B0EA-F13D8A909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1" id="{7533A6C4-D5B5-481B-8A5A-DC7602C4FC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58" id="{C75E6363-FD44-490F-AB3A-93770577F8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7" id="{E81D1506-6BCC-41C7-908E-7622FB1F2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9" id="{F7CD9E53-8AE4-4450-980B-6E70F275A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0" id="{63600404-DB6C-4F2F-A1D2-BBFF4D3A96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6" id="{780DEB35-6B28-4912-A605-FF57A793FA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5" id="{F5D497AA-DBB7-4A1D-9AC0-4647CFE217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2" id="{E09EDD5F-FF51-402B-9ECF-F87249EE2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 U48:V48</xm:sqref>
        </x14:conditionalFormatting>
        <x14:conditionalFormatting xmlns:xm="http://schemas.microsoft.com/office/excel/2006/main">
          <x14:cfRule type="iconSet" priority="51" id="{9FDF23FB-D958-4CE4-AE97-448B832A1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3" id="{89A6F3AC-8DE5-4BF3-9269-92E37C95A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4" id="{4FECCB7A-D373-45C4-BB3D-6F18C22E5E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0" id="{D4338331-B1CA-4B5B-BE5F-EDA85E2BA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9" id="{707C0566-773A-4315-94DD-26D0EE777A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4" id="{CB67E9E5-B4D0-4D32-94CA-69C6909B0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1" id="{D688913F-BC6B-48C1-B29D-7E0B19BB5B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2" id="{C133304D-A5F8-4882-8C58-F9C563C5DF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3" id="{B8002D37-79B9-433F-B468-19B330B37F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0" id="{CAF639A2-8AEC-49E9-89CA-515EBBBDE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9" id="{126FE387-36D5-41B1-A821-3053935C78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0" id="{193315DE-BE51-42AC-8347-75BD284D2E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1811" id="{37174C54-9F62-483B-A1AD-9D5A9E729A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1812" id="{DC80CDBE-A86F-4F60-B195-BE367DEA9F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813" id="{3027929F-518E-4D89-8CAB-A77EA4C190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T47:V48</xm:sqref>
        </x14:conditionalFormatting>
        <x14:conditionalFormatting xmlns:xm="http://schemas.microsoft.com/office/excel/2006/main">
          <x14:cfRule type="iconSet" priority="1814" id="{5E4F5D23-23BF-44B5-8C89-2991ADF3D3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AF5:AF31</xm:sqref>
        </x14:conditionalFormatting>
        <x14:conditionalFormatting xmlns:xm="http://schemas.microsoft.com/office/excel/2006/main">
          <x14:cfRule type="iconSet" priority="1815" id="{2EA88A7C-D577-4322-8006-25E9E757AC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1816" id="{81CC903D-8648-4ACC-9471-DD7E808FB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J15:J50 E3:J3 J5:J12 E5:I50 E51:AH72 D3:D199</xm:sqref>
        </x14:conditionalFormatting>
        <x14:conditionalFormatting xmlns:xm="http://schemas.microsoft.com/office/excel/2006/main">
          <x14:cfRule type="iconSet" priority="1817" id="{2D3E85F6-FA12-4E75-8E60-F2ACFEAC56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8" id="{BAC778C1-0F58-41C9-8D34-CD7D236108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AG7:AH50 Z7:Z34 S7:S42 S46:S48 AG5:AH5 X37:X40 X45 X3:X31 X47:X50 AE3 AA7:AD35 Z5:AD5 AB45:AD45 AB37:AD40 AB47:AD50 AE5:AE50 K5:L41</xm:sqref>
        </x14:conditionalFormatting>
        <x14:conditionalFormatting xmlns:xm="http://schemas.microsoft.com/office/excel/2006/main">
          <x14:cfRule type="iconSet" priority="1819" id="{E94F112E-24C0-49F4-964F-D84922C2B1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Y3:Y31 Y47:Y50</xm:sqref>
        </x14:conditionalFormatting>
        <x14:conditionalFormatting xmlns:xm="http://schemas.microsoft.com/office/excel/2006/main">
          <x14:cfRule type="iconSet" priority="1820" id="{2752BB08-E15D-4312-966A-CF6BC3595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W13:W35 W45 W37:W40 W47:W50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abSelected="1" topLeftCell="A52" zoomScale="55" zoomScaleNormal="55" workbookViewId="0">
      <selection activeCell="AJ3" sqref="AJ3:AK197"/>
    </sheetView>
  </sheetViews>
  <sheetFormatPr baseColWidth="10" defaultRowHeight="15" x14ac:dyDescent="0.25"/>
  <cols>
    <col min="1" max="1" width="23.5703125" customWidth="1"/>
    <col min="2" max="2" width="3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  <col min="36" max="36" width="9.140625" customWidth="1"/>
    <col min="37" max="37" width="60.85546875" customWidth="1"/>
  </cols>
  <sheetData>
    <row r="1" spans="1:37" x14ac:dyDescent="0.25">
      <c r="A1" s="7"/>
      <c r="B1" s="8" t="s">
        <v>0</v>
      </c>
      <c r="C1" s="9"/>
      <c r="D1" s="8">
        <f>SUBTOTAL(109,agosto[1])</f>
        <v>0</v>
      </c>
      <c r="E1" s="8">
        <f>SUBTOTAL(109,agosto[2])</f>
        <v>0</v>
      </c>
      <c r="F1" s="8">
        <f>SUBTOTAL(109,agosto[3])</f>
        <v>0</v>
      </c>
      <c r="G1" s="8">
        <f>SUBTOTAL(109,agosto[4])</f>
        <v>0</v>
      </c>
      <c r="H1" s="8">
        <f>SUBTOTAL(109,agosto[5])</f>
        <v>0</v>
      </c>
      <c r="I1" s="8">
        <f>SUBTOTAL(109,agosto[6])</f>
        <v>0</v>
      </c>
      <c r="J1" s="8">
        <f>SUBTOTAL(109,agosto[7])</f>
        <v>0</v>
      </c>
      <c r="K1" s="8">
        <f>SUBTOTAL(109,agosto[8])</f>
        <v>0</v>
      </c>
      <c r="L1" s="8">
        <f>SUBTOTAL(109,agosto[9])</f>
        <v>0</v>
      </c>
      <c r="M1" s="8">
        <f>SUBTOTAL(109,agosto[10])</f>
        <v>0</v>
      </c>
      <c r="N1" s="8">
        <f>SUBTOTAL(109,agosto[11])</f>
        <v>0</v>
      </c>
      <c r="O1" s="8">
        <f>SUBTOTAL(109,agosto[12])</f>
        <v>0</v>
      </c>
      <c r="P1" s="8">
        <f>SUBTOTAL(109,agosto[13])</f>
        <v>0</v>
      </c>
      <c r="Q1" s="8">
        <f>SUBTOTAL(109,agosto[14])</f>
        <v>0</v>
      </c>
      <c r="R1" s="8">
        <f>SUBTOTAL(109,agosto[15])</f>
        <v>0</v>
      </c>
      <c r="S1" s="8">
        <f>SUBTOTAL(109,agosto[16])</f>
        <v>0</v>
      </c>
      <c r="T1" s="8">
        <f>SUBTOTAL(109,agosto[17])</f>
        <v>0</v>
      </c>
      <c r="U1" s="8">
        <f>SUBTOTAL(109,agosto[18])</f>
        <v>0</v>
      </c>
      <c r="V1" s="8">
        <f>SUBTOTAL(109,agosto[19])</f>
        <v>0</v>
      </c>
      <c r="W1" s="8">
        <f>SUBTOTAL(109,agosto[20])</f>
        <v>0</v>
      </c>
      <c r="X1" s="8">
        <f>SUBTOTAL(109,agosto[21])</f>
        <v>0</v>
      </c>
      <c r="Y1" s="8">
        <f>SUBTOTAL(109,agosto[22])</f>
        <v>0</v>
      </c>
      <c r="Z1" s="8">
        <f>SUBTOTAL(109,agosto[23])</f>
        <v>0</v>
      </c>
      <c r="AA1" s="8">
        <f>SUBTOTAL(109,agosto[24])</f>
        <v>0</v>
      </c>
      <c r="AB1" s="8">
        <f>SUBTOTAL(109,agosto[25])</f>
        <v>0</v>
      </c>
      <c r="AC1" s="8">
        <f>SUBTOTAL(109,agosto[26])</f>
        <v>0</v>
      </c>
      <c r="AD1" s="8">
        <f>SUBTOTAL(109,agosto[27])</f>
        <v>0</v>
      </c>
      <c r="AE1" s="8">
        <f>SUBTOTAL(109,agosto[28])</f>
        <v>0</v>
      </c>
      <c r="AF1" s="8">
        <f>SUBTOTAL(109,agosto[29])</f>
        <v>0</v>
      </c>
      <c r="AG1" s="8">
        <f>SUBTOTAL(109,agosto[30])</f>
        <v>0</v>
      </c>
      <c r="AH1" s="8">
        <f>SUBTOTAL(109,agosto[31])</f>
        <v>0</v>
      </c>
      <c r="AI1" s="10" t="e">
        <f>SUBTOTAL(101,agosto[Fallas])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6"/>
      <c r="S3" s="16"/>
      <c r="T3" s="17"/>
      <c r="U3" s="17"/>
      <c r="V3" s="17"/>
      <c r="W3" s="17"/>
      <c r="X3" s="18"/>
      <c r="Y3" s="18"/>
      <c r="Z3" s="16"/>
      <c r="AA3" s="16"/>
      <c r="AB3" s="16"/>
      <c r="AC3" s="16"/>
      <c r="AD3" s="16"/>
      <c r="AE3" s="16"/>
      <c r="AF3" s="18"/>
      <c r="AG3" s="16"/>
      <c r="AH3" s="16"/>
      <c r="AI3" s="36" t="e">
        <f>AVERAGE(agosto[[#This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AVERAGE(agosto[[#This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7"/>
      <c r="F5" s="17"/>
      <c r="G5" s="17"/>
      <c r="H5" s="17"/>
      <c r="I5" s="17"/>
      <c r="J5" s="17"/>
      <c r="K5" s="17"/>
      <c r="L5" s="17"/>
      <c r="M5" s="20"/>
      <c r="N5" s="20"/>
      <c r="O5" s="20"/>
      <c r="P5" s="20"/>
      <c r="Q5" s="18"/>
      <c r="R5" s="18"/>
      <c r="S5" s="16"/>
      <c r="T5" s="18"/>
      <c r="U5" s="18"/>
      <c r="V5" s="18"/>
      <c r="W5" s="17"/>
      <c r="X5" s="16"/>
      <c r="Y5" s="16"/>
      <c r="Z5" s="16"/>
      <c r="AA5" s="16"/>
      <c r="AB5" s="16"/>
      <c r="AC5" s="16"/>
      <c r="AD5" s="16"/>
      <c r="AE5" s="14"/>
      <c r="AF5" s="16"/>
      <c r="AG5" s="16"/>
      <c r="AH5" s="16"/>
      <c r="AI5" s="36" t="e">
        <f>AVERAGE(agosto[[#This Row],[1]:[31]])</f>
        <v>#DIV/0!</v>
      </c>
      <c r="AJ5" s="14"/>
      <c r="AK5" s="26"/>
    </row>
    <row r="6" spans="1:37" ht="15.75" customHeight="1" x14ac:dyDescent="0.25">
      <c r="A6" s="13"/>
      <c r="B6" s="14"/>
      <c r="C6" s="19"/>
      <c r="D6" s="16"/>
      <c r="E6" s="17"/>
      <c r="F6" s="17"/>
      <c r="G6" s="17"/>
      <c r="H6" s="17"/>
      <c r="I6" s="17"/>
      <c r="J6" s="17"/>
      <c r="K6" s="17"/>
      <c r="L6" s="17"/>
      <c r="M6" s="16"/>
      <c r="N6" s="16"/>
      <c r="O6" s="16"/>
      <c r="P6" s="16"/>
      <c r="Q6" s="17"/>
      <c r="R6" s="16"/>
      <c r="S6" s="16"/>
      <c r="T6" s="17"/>
      <c r="U6" s="17"/>
      <c r="V6" s="17"/>
      <c r="W6" s="17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AVERAGE(agosto[[#This Row],[1]:[31]])</f>
        <v>#DIV/0!</v>
      </c>
      <c r="AJ6" s="14"/>
      <c r="AK6" s="26"/>
    </row>
    <row r="7" spans="1:37" ht="15.75" customHeight="1" x14ac:dyDescent="0.25">
      <c r="A7" s="13"/>
      <c r="B7" s="14"/>
      <c r="C7" s="19"/>
      <c r="D7" s="16"/>
      <c r="E7" s="17"/>
      <c r="F7" s="17"/>
      <c r="G7" s="17"/>
      <c r="H7" s="17"/>
      <c r="I7" s="17"/>
      <c r="J7" s="17"/>
      <c r="K7" s="17"/>
      <c r="L7" s="17"/>
      <c r="M7" s="16"/>
      <c r="N7" s="16"/>
      <c r="O7" s="16"/>
      <c r="P7" s="16"/>
      <c r="Q7" s="18"/>
      <c r="R7" s="16"/>
      <c r="S7" s="16"/>
      <c r="T7" s="17"/>
      <c r="U7" s="17"/>
      <c r="V7" s="17"/>
      <c r="W7" s="17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AVERAGE(agosto[[#This Row],[1]:[31]])</f>
        <v>#DIV/0!</v>
      </c>
      <c r="AJ7" s="14"/>
      <c r="AK7" s="26"/>
    </row>
    <row r="8" spans="1:37" ht="15.75" customHeight="1" x14ac:dyDescent="0.25">
      <c r="A8" s="13"/>
      <c r="B8" s="14"/>
      <c r="C8" s="15"/>
      <c r="D8" s="16"/>
      <c r="E8" s="17"/>
      <c r="F8" s="17"/>
      <c r="G8" s="17"/>
      <c r="H8" s="17"/>
      <c r="I8" s="17"/>
      <c r="J8" s="17"/>
      <c r="K8" s="17"/>
      <c r="L8" s="17"/>
      <c r="M8" s="18"/>
      <c r="N8" s="18"/>
      <c r="O8" s="16"/>
      <c r="P8" s="16"/>
      <c r="Q8" s="17"/>
      <c r="R8" s="16"/>
      <c r="S8" s="16"/>
      <c r="T8" s="17"/>
      <c r="U8" s="17"/>
      <c r="V8" s="17"/>
      <c r="W8" s="17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AVERAGE(agosto[[#This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7"/>
      <c r="F9" s="17"/>
      <c r="G9" s="17"/>
      <c r="H9" s="17"/>
      <c r="I9" s="17"/>
      <c r="J9" s="17"/>
      <c r="K9" s="20"/>
      <c r="L9" s="20"/>
      <c r="M9" s="20"/>
      <c r="N9" s="17"/>
      <c r="O9" s="17"/>
      <c r="P9" s="20"/>
      <c r="Q9" s="17"/>
      <c r="R9" s="20"/>
      <c r="S9" s="17"/>
      <c r="T9" s="17"/>
      <c r="U9" s="17"/>
      <c r="V9" s="17"/>
      <c r="W9" s="1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AVERAGE(agosto[[#This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AVERAGE(agosto[[#This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7"/>
      <c r="L11" s="17"/>
      <c r="M11" s="16"/>
      <c r="N11" s="16"/>
      <c r="O11" s="16"/>
      <c r="P11" s="16"/>
      <c r="Q11" s="18"/>
      <c r="R11" s="16"/>
      <c r="S11" s="18"/>
      <c r="T11" s="17"/>
      <c r="U11" s="17"/>
      <c r="V11" s="17"/>
      <c r="W11" s="17"/>
      <c r="X11" s="16"/>
      <c r="Y11" s="16"/>
      <c r="Z11" s="18"/>
      <c r="AA11" s="18"/>
      <c r="AB11" s="18"/>
      <c r="AC11" s="18"/>
      <c r="AD11" s="18"/>
      <c r="AE11" s="16"/>
      <c r="AF11" s="16"/>
      <c r="AG11" s="18"/>
      <c r="AH11" s="18"/>
      <c r="AI11" s="36" t="e">
        <f>AVERAGE(agosto[[#This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20"/>
      <c r="N12" s="17"/>
      <c r="O12" s="17"/>
      <c r="P12" s="17"/>
      <c r="Q12" s="17"/>
      <c r="R12" s="20"/>
      <c r="S12" s="17"/>
      <c r="T12" s="18"/>
      <c r="U12" s="18"/>
      <c r="V12" s="17"/>
      <c r="W12" s="18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AVERAGE(agosto[[#This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7"/>
      <c r="F13" s="17"/>
      <c r="G13" s="17"/>
      <c r="H13" s="17"/>
      <c r="I13" s="17"/>
      <c r="J13" s="17"/>
      <c r="K13" s="17"/>
      <c r="L13" s="17"/>
      <c r="M13" s="16"/>
      <c r="N13" s="16"/>
      <c r="O13" s="16"/>
      <c r="P13" s="16"/>
      <c r="Q13" s="17"/>
      <c r="R13" s="16"/>
      <c r="S13" s="16"/>
      <c r="T13" s="17"/>
      <c r="U13" s="17"/>
      <c r="V13" s="17"/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AVERAGE(agosto[[#This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6"/>
      <c r="N14" s="16"/>
      <c r="O14" s="16"/>
      <c r="P14" s="16"/>
      <c r="Q14" s="18"/>
      <c r="R14" s="16"/>
      <c r="S14" s="16"/>
      <c r="T14" s="17"/>
      <c r="U14" s="17"/>
      <c r="V14" s="17"/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AVERAGE(agosto[[#This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20"/>
      <c r="N15" s="20"/>
      <c r="O15" s="20"/>
      <c r="P15" s="20"/>
      <c r="Q15" s="18"/>
      <c r="R15" s="20"/>
      <c r="S15" s="17"/>
      <c r="T15" s="18"/>
      <c r="U15" s="18"/>
      <c r="V15" s="18"/>
      <c r="W15" s="17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AVERAGE(agosto[[#This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7"/>
      <c r="U16" s="17"/>
      <c r="V16" s="17"/>
      <c r="W16" s="17"/>
      <c r="X16" s="18"/>
      <c r="Y16" s="18"/>
      <c r="Z16" s="16"/>
      <c r="AA16" s="16"/>
      <c r="AB16" s="16"/>
      <c r="AC16" s="16"/>
      <c r="AD16" s="16"/>
      <c r="AE16" s="16"/>
      <c r="AF16" s="18"/>
      <c r="AG16" s="16"/>
      <c r="AH16" s="16"/>
      <c r="AI16" s="36" t="e">
        <f>AVERAGE(agosto[[#This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6"/>
      <c r="T17" s="17"/>
      <c r="U17" s="17"/>
      <c r="V17" s="17"/>
      <c r="W17" s="17"/>
      <c r="X17" s="18"/>
      <c r="Y17" s="18"/>
      <c r="Z17" s="18"/>
      <c r="AA17" s="16"/>
      <c r="AB17" s="16"/>
      <c r="AC17" s="16"/>
      <c r="AD17" s="16"/>
      <c r="AE17" s="16"/>
      <c r="AF17" s="18"/>
      <c r="AG17" s="16"/>
      <c r="AH17" s="16"/>
      <c r="AI17" s="36" t="e">
        <f>AVERAGE(agosto[[#This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7"/>
      <c r="F18" s="17"/>
      <c r="G18" s="17"/>
      <c r="H18" s="17"/>
      <c r="I18" s="17"/>
      <c r="J18" s="17"/>
      <c r="K18" s="17"/>
      <c r="L18" s="17"/>
      <c r="M18" s="16"/>
      <c r="N18" s="16"/>
      <c r="O18" s="16"/>
      <c r="P18" s="16"/>
      <c r="Q18" s="17"/>
      <c r="R18" s="16"/>
      <c r="S18" s="16"/>
      <c r="T18" s="17"/>
      <c r="U18" s="17"/>
      <c r="V18" s="17"/>
      <c r="W18" s="17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AVERAGE(agosto[[#This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7"/>
      <c r="F19" s="17"/>
      <c r="G19" s="17"/>
      <c r="H19" s="17"/>
      <c r="I19" s="17"/>
      <c r="J19" s="17"/>
      <c r="K19" s="17"/>
      <c r="L19" s="17"/>
      <c r="M19" s="20"/>
      <c r="N19" s="20"/>
      <c r="O19" s="20"/>
      <c r="P19" s="20"/>
      <c r="Q19" s="18"/>
      <c r="R19" s="18"/>
      <c r="S19" s="16"/>
      <c r="T19" s="18"/>
      <c r="U19" s="18"/>
      <c r="V19" s="18"/>
      <c r="W19" s="17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AVERAGE(agosto[[#This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7"/>
      <c r="F20" s="17"/>
      <c r="G20" s="17"/>
      <c r="H20" s="17"/>
      <c r="I20" s="17"/>
      <c r="J20" s="17"/>
      <c r="K20" s="20"/>
      <c r="L20" s="20"/>
      <c r="M20" s="17"/>
      <c r="N20" s="20"/>
      <c r="O20" s="20"/>
      <c r="P20" s="20"/>
      <c r="Q20" s="17"/>
      <c r="R20" s="18"/>
      <c r="S20" s="16"/>
      <c r="T20" s="18"/>
      <c r="U20" s="18"/>
      <c r="V20" s="18"/>
      <c r="W20" s="17"/>
      <c r="X20" s="18"/>
      <c r="Y20" s="18"/>
      <c r="Z20" s="18"/>
      <c r="AA20" s="18"/>
      <c r="AB20" s="18"/>
      <c r="AC20" s="18"/>
      <c r="AD20" s="18"/>
      <c r="AE20" s="16"/>
      <c r="AF20" s="18"/>
      <c r="AG20" s="16"/>
      <c r="AH20" s="16"/>
      <c r="AI20" s="36" t="e">
        <f>AVERAGE(agosto[[#This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7"/>
      <c r="F21" s="17"/>
      <c r="G21" s="17"/>
      <c r="H21" s="17"/>
      <c r="I21" s="17"/>
      <c r="J21" s="17"/>
      <c r="K21" s="17"/>
      <c r="L21" s="17"/>
      <c r="M21" s="18"/>
      <c r="N21" s="18"/>
      <c r="O21" s="18"/>
      <c r="P21" s="18"/>
      <c r="Q21" s="17"/>
      <c r="R21" s="18"/>
      <c r="S21" s="16"/>
      <c r="T21" s="17"/>
      <c r="U21" s="17"/>
      <c r="V21" s="17"/>
      <c r="W21" s="17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AVERAGE(agosto[[#This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AVERAGE(agosto[[#This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17"/>
      <c r="P23" s="20"/>
      <c r="Q23" s="17"/>
      <c r="R23" s="16"/>
      <c r="S23" s="16"/>
      <c r="T23" s="17"/>
      <c r="U23" s="17"/>
      <c r="V23" s="17"/>
      <c r="W23" s="17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AVERAGE(agosto[[#This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7"/>
      <c r="F24" s="17"/>
      <c r="G24" s="17"/>
      <c r="H24" s="17"/>
      <c r="I24" s="17"/>
      <c r="J24" s="17"/>
      <c r="K24" s="17"/>
      <c r="L24" s="17"/>
      <c r="M24" s="16"/>
      <c r="N24" s="18"/>
      <c r="O24" s="16"/>
      <c r="P24" s="16"/>
      <c r="Q24" s="17"/>
      <c r="R24" s="16"/>
      <c r="S24" s="16"/>
      <c r="T24" s="18"/>
      <c r="U24" s="18"/>
      <c r="V24" s="18"/>
      <c r="W24" s="17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AVERAGE(agosto[[#This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7"/>
      <c r="F25" s="17"/>
      <c r="G25" s="17"/>
      <c r="H25" s="17"/>
      <c r="I25" s="17"/>
      <c r="J25" s="17"/>
      <c r="K25" s="17"/>
      <c r="L25" s="17"/>
      <c r="M25" s="16"/>
      <c r="N25" s="16"/>
      <c r="O25" s="16"/>
      <c r="P25" s="16"/>
      <c r="Q25" s="17"/>
      <c r="R25" s="16"/>
      <c r="S25" s="16"/>
      <c r="T25" s="17"/>
      <c r="U25" s="17"/>
      <c r="V25" s="17"/>
      <c r="W25" s="17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AVERAGE(agosto[[#This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7"/>
      <c r="F26" s="17"/>
      <c r="G26" s="17"/>
      <c r="H26" s="17"/>
      <c r="I26" s="17"/>
      <c r="J26" s="17"/>
      <c r="K26" s="17"/>
      <c r="L26" s="17"/>
      <c r="M26" s="16"/>
      <c r="N26" s="16"/>
      <c r="O26" s="16"/>
      <c r="P26" s="16"/>
      <c r="Q26" s="17"/>
      <c r="R26" s="16"/>
      <c r="S26" s="16"/>
      <c r="T26" s="17"/>
      <c r="U26" s="17"/>
      <c r="V26" s="17"/>
      <c r="W26" s="17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AVERAGE(agosto[[#This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7"/>
      <c r="F27" s="17"/>
      <c r="G27" s="17"/>
      <c r="H27" s="17"/>
      <c r="I27" s="17"/>
      <c r="J27" s="17"/>
      <c r="K27" s="17"/>
      <c r="L27" s="17"/>
      <c r="M27" s="16"/>
      <c r="N27" s="16"/>
      <c r="O27" s="16"/>
      <c r="P27" s="18"/>
      <c r="Q27" s="17"/>
      <c r="R27" s="16"/>
      <c r="S27" s="16"/>
      <c r="T27" s="18"/>
      <c r="U27" s="18"/>
      <c r="V27" s="18"/>
      <c r="W27" s="17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AVERAGE(agosto[[#This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7"/>
      <c r="F28" s="17"/>
      <c r="G28" s="17"/>
      <c r="H28" s="17"/>
      <c r="I28" s="17"/>
      <c r="J28" s="17"/>
      <c r="K28" s="17"/>
      <c r="L28" s="17"/>
      <c r="M28" s="18"/>
      <c r="N28" s="18"/>
      <c r="O28" s="18"/>
      <c r="P28" s="18"/>
      <c r="Q28" s="17"/>
      <c r="R28" s="18"/>
      <c r="S28" s="16"/>
      <c r="T28" s="17"/>
      <c r="U28" s="17"/>
      <c r="V28" s="17"/>
      <c r="W28" s="17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AVERAGE(agosto[[#This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7"/>
      <c r="F29" s="17"/>
      <c r="G29" s="17"/>
      <c r="H29" s="17"/>
      <c r="I29" s="17"/>
      <c r="J29" s="17"/>
      <c r="K29" s="17"/>
      <c r="L29" s="17"/>
      <c r="M29" s="16"/>
      <c r="N29" s="16"/>
      <c r="O29" s="16"/>
      <c r="P29" s="16"/>
      <c r="Q29" s="17"/>
      <c r="R29" s="16"/>
      <c r="S29" s="16"/>
      <c r="T29" s="17"/>
      <c r="U29" s="17"/>
      <c r="V29" s="17"/>
      <c r="W29" s="17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AVERAGE(agosto[[#This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7"/>
      <c r="F30" s="17"/>
      <c r="G30" s="17"/>
      <c r="H30" s="17"/>
      <c r="I30" s="17"/>
      <c r="J30" s="17"/>
      <c r="K30" s="17"/>
      <c r="L30" s="17"/>
      <c r="M30" s="18"/>
      <c r="N30" s="16"/>
      <c r="O30" s="16"/>
      <c r="P30" s="16"/>
      <c r="Q30" s="17"/>
      <c r="R30" s="16"/>
      <c r="S30" s="16"/>
      <c r="T30" s="17"/>
      <c r="U30" s="17"/>
      <c r="V30" s="17"/>
      <c r="W30" s="17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AVERAGE(agosto[[#This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7"/>
      <c r="F31" s="17"/>
      <c r="G31" s="17"/>
      <c r="H31" s="17"/>
      <c r="I31" s="17"/>
      <c r="J31" s="17"/>
      <c r="K31" s="17"/>
      <c r="L31" s="17"/>
      <c r="M31" s="18"/>
      <c r="N31" s="18"/>
      <c r="O31" s="18"/>
      <c r="P31" s="18"/>
      <c r="Q31" s="17"/>
      <c r="R31" s="18"/>
      <c r="S31" s="16"/>
      <c r="T31" s="17"/>
      <c r="U31" s="17"/>
      <c r="V31" s="17"/>
      <c r="W31" s="17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AVERAGE(agosto[[#This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7"/>
      <c r="F32" s="17"/>
      <c r="G32" s="17"/>
      <c r="H32" s="17"/>
      <c r="I32" s="17"/>
      <c r="J32" s="17"/>
      <c r="K32" s="17"/>
      <c r="L32" s="17"/>
      <c r="M32" s="16"/>
      <c r="N32" s="16"/>
      <c r="O32" s="16"/>
      <c r="P32" s="16"/>
      <c r="Q32" s="17"/>
      <c r="R32" s="16"/>
      <c r="S32" s="16"/>
      <c r="T32" s="17"/>
      <c r="U32" s="17"/>
      <c r="V32" s="17"/>
      <c r="W32" s="17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AVERAGE(agosto[[#This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7"/>
      <c r="F33" s="17"/>
      <c r="G33" s="17"/>
      <c r="H33" s="17"/>
      <c r="I33" s="17"/>
      <c r="J33" s="17"/>
      <c r="K33" s="17"/>
      <c r="L33" s="17"/>
      <c r="M33" s="16"/>
      <c r="N33" s="16"/>
      <c r="O33" s="16"/>
      <c r="P33" s="16"/>
      <c r="Q33" s="17"/>
      <c r="R33" s="16"/>
      <c r="S33" s="16"/>
      <c r="T33" s="17"/>
      <c r="U33" s="17"/>
      <c r="V33" s="17"/>
      <c r="W33" s="17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AVERAGE(agosto[[#This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7"/>
      <c r="F34" s="17"/>
      <c r="G34" s="17"/>
      <c r="H34" s="17"/>
      <c r="I34" s="17"/>
      <c r="J34" s="17"/>
      <c r="K34" s="17"/>
      <c r="L34" s="17"/>
      <c r="M34" s="16"/>
      <c r="N34" s="16"/>
      <c r="O34" s="16"/>
      <c r="P34" s="16"/>
      <c r="Q34" s="17"/>
      <c r="R34" s="16"/>
      <c r="S34" s="16"/>
      <c r="T34" s="17"/>
      <c r="U34" s="17"/>
      <c r="V34" s="17"/>
      <c r="W34" s="17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AVERAGE(agosto[[#This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AVERAGE(agosto[[#This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7"/>
      <c r="F36" s="17"/>
      <c r="G36" s="17"/>
      <c r="H36" s="17"/>
      <c r="I36" s="17"/>
      <c r="J36" s="17"/>
      <c r="K36" s="17"/>
      <c r="L36" s="17"/>
      <c r="M36" s="18"/>
      <c r="N36" s="18"/>
      <c r="O36" s="18"/>
      <c r="P36" s="18"/>
      <c r="Q36" s="18"/>
      <c r="R36" s="18"/>
      <c r="S36" s="16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6"/>
      <c r="AF36" s="16"/>
      <c r="AG36" s="16"/>
      <c r="AH36" s="16"/>
      <c r="AI36" s="37" t="e">
        <f>AVERAGE(agosto[[#This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7"/>
      <c r="F37" s="17"/>
      <c r="G37" s="17"/>
      <c r="H37" s="17"/>
      <c r="I37" s="17"/>
      <c r="J37" s="17"/>
      <c r="K37" s="20"/>
      <c r="L37" s="20"/>
      <c r="M37" s="20"/>
      <c r="N37" s="20"/>
      <c r="O37" s="20"/>
      <c r="P37" s="20"/>
      <c r="Q37" s="18"/>
      <c r="R37" s="18"/>
      <c r="S37" s="18"/>
      <c r="T37" s="18"/>
      <c r="U37" s="18"/>
      <c r="V37" s="18"/>
      <c r="W37" s="17"/>
      <c r="X37" s="18"/>
      <c r="Y37" s="18"/>
      <c r="Z37" s="18"/>
      <c r="AA37" s="18"/>
      <c r="AB37" s="18"/>
      <c r="AC37" s="18"/>
      <c r="AD37" s="18"/>
      <c r="AE37" s="16"/>
      <c r="AF37" s="18"/>
      <c r="AG37" s="16"/>
      <c r="AH37" s="16"/>
      <c r="AI37" s="36" t="e">
        <f>AVERAGE(agosto[[#This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7"/>
      <c r="V38" s="17"/>
      <c r="W38" s="17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AVERAGE(agosto[[#This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6"/>
      <c r="T39" s="17"/>
      <c r="U39" s="17"/>
      <c r="V39" s="17"/>
      <c r="W39" s="17"/>
      <c r="X39" s="18"/>
      <c r="Y39" s="18"/>
      <c r="Z39" s="18"/>
      <c r="AA39" s="18"/>
      <c r="AB39" s="16"/>
      <c r="AC39" s="16"/>
      <c r="AD39" s="16"/>
      <c r="AE39" s="16"/>
      <c r="AF39" s="18"/>
      <c r="AG39" s="16"/>
      <c r="AH39" s="16"/>
      <c r="AI39" s="36" t="e">
        <f>AVERAGE(agosto[[#This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7"/>
      <c r="F40" s="17"/>
      <c r="G40" s="17"/>
      <c r="H40" s="17"/>
      <c r="I40" s="17"/>
      <c r="J40" s="17"/>
      <c r="K40" s="17"/>
      <c r="L40" s="17"/>
      <c r="M40" s="20"/>
      <c r="N40" s="20"/>
      <c r="O40" s="20"/>
      <c r="P40" s="20"/>
      <c r="Q40" s="18"/>
      <c r="R40" s="20"/>
      <c r="S40" s="17"/>
      <c r="T40" s="18"/>
      <c r="U40" s="18"/>
      <c r="V40" s="18"/>
      <c r="W40" s="17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AVERAGE(agosto[[#This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7"/>
      <c r="F41" s="17"/>
      <c r="G41" s="17"/>
      <c r="H41" s="17"/>
      <c r="I41" s="17"/>
      <c r="J41" s="17"/>
      <c r="K41" s="17"/>
      <c r="L41" s="17"/>
      <c r="M41" s="20"/>
      <c r="N41" s="20"/>
      <c r="O41" s="17"/>
      <c r="P41" s="20"/>
      <c r="Q41" s="17"/>
      <c r="R41" s="16"/>
      <c r="S41" s="16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6"/>
      <c r="AF41" s="16"/>
      <c r="AG41" s="16"/>
      <c r="AH41" s="16"/>
      <c r="AI41" s="36" t="e">
        <f>AVERAGE(agosto[[#This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7"/>
      <c r="F42" s="17"/>
      <c r="G42" s="17"/>
      <c r="H42" s="17"/>
      <c r="I42" s="17"/>
      <c r="J42" s="17"/>
      <c r="K42" s="17"/>
      <c r="L42" s="17"/>
      <c r="M42" s="18"/>
      <c r="N42" s="18"/>
      <c r="O42" s="18"/>
      <c r="P42" s="18"/>
      <c r="Q42" s="18"/>
      <c r="R42" s="18"/>
      <c r="S42" s="16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6"/>
      <c r="AF42" s="16"/>
      <c r="AG42" s="16"/>
      <c r="AH42" s="16"/>
      <c r="AI42" s="36" t="e">
        <f>AVERAGE(agosto[[#This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7"/>
      <c r="F43" s="17"/>
      <c r="G43" s="17"/>
      <c r="H43" s="17"/>
      <c r="I43" s="17"/>
      <c r="J43" s="17"/>
      <c r="K43" s="17"/>
      <c r="L43" s="17"/>
      <c r="M43" s="16"/>
      <c r="N43" s="16"/>
      <c r="O43" s="16"/>
      <c r="P43" s="16"/>
      <c r="Q43" s="17"/>
      <c r="R43" s="16"/>
      <c r="S43" s="16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6"/>
      <c r="AF43" s="16"/>
      <c r="AG43" s="16"/>
      <c r="AH43" s="16"/>
      <c r="AI43" s="36" t="e">
        <f>AVERAGE(agosto[[#This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7"/>
      <c r="F44" s="17"/>
      <c r="G44" s="17"/>
      <c r="H44" s="17"/>
      <c r="I44" s="17"/>
      <c r="J44" s="17"/>
      <c r="K44" s="17"/>
      <c r="L44" s="17"/>
      <c r="M44" s="18"/>
      <c r="N44" s="18"/>
      <c r="O44" s="18"/>
      <c r="P44" s="18"/>
      <c r="Q44" s="18"/>
      <c r="R44" s="18"/>
      <c r="S44" s="16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6"/>
      <c r="AF44" s="16"/>
      <c r="AG44" s="16"/>
      <c r="AH44" s="16"/>
      <c r="AI44" s="37" t="e">
        <f>AVERAGE(agosto[[#This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7"/>
      <c r="F45" s="17"/>
      <c r="G45" s="17"/>
      <c r="H45" s="17"/>
      <c r="I45" s="17"/>
      <c r="J45" s="17"/>
      <c r="K45" s="17"/>
      <c r="L45" s="17"/>
      <c r="M45" s="16"/>
      <c r="N45" s="16"/>
      <c r="O45" s="16"/>
      <c r="P45" s="16"/>
      <c r="Q45" s="17"/>
      <c r="R45" s="16"/>
      <c r="S45" s="16"/>
      <c r="T45" s="17"/>
      <c r="U45" s="17"/>
      <c r="V45" s="17"/>
      <c r="W45" s="17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AVERAGE(agosto[[#This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7"/>
      <c r="F46" s="17"/>
      <c r="G46" s="17"/>
      <c r="H46" s="17"/>
      <c r="I46" s="17"/>
      <c r="J46" s="17"/>
      <c r="K46" s="17"/>
      <c r="L46" s="17"/>
      <c r="M46" s="18"/>
      <c r="N46" s="18"/>
      <c r="O46" s="18"/>
      <c r="P46" s="18"/>
      <c r="Q46" s="18"/>
      <c r="R46" s="18"/>
      <c r="S46" s="16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6"/>
      <c r="AF46" s="16"/>
      <c r="AG46" s="16"/>
      <c r="AH46" s="16"/>
      <c r="AI46" s="37" t="e">
        <f>AVERAGE(agosto[[#This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7"/>
      <c r="F47" s="17"/>
      <c r="G47" s="17"/>
      <c r="H47" s="17"/>
      <c r="I47" s="17"/>
      <c r="J47" s="17"/>
      <c r="K47" s="17"/>
      <c r="L47" s="17"/>
      <c r="M47" s="18"/>
      <c r="N47" s="18"/>
      <c r="O47" s="18"/>
      <c r="P47" s="18"/>
      <c r="Q47" s="18"/>
      <c r="R47" s="18"/>
      <c r="S47" s="16"/>
      <c r="T47" s="17"/>
      <c r="U47" s="17"/>
      <c r="V47" s="17"/>
      <c r="W47" s="17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AVERAGE(agosto[[#This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7"/>
      <c r="F48" s="17"/>
      <c r="G48" s="17"/>
      <c r="H48" s="17"/>
      <c r="I48" s="17"/>
      <c r="J48" s="17"/>
      <c r="K48" s="17"/>
      <c r="L48" s="17"/>
      <c r="M48" s="18"/>
      <c r="N48" s="16"/>
      <c r="O48" s="16"/>
      <c r="P48" s="16"/>
      <c r="Q48" s="17"/>
      <c r="R48" s="16"/>
      <c r="S48" s="16"/>
      <c r="T48" s="18"/>
      <c r="U48" s="17"/>
      <c r="V48" s="17"/>
      <c r="W48" s="17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AVERAGE(agosto[[#This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7"/>
      <c r="F49" s="17"/>
      <c r="G49" s="17"/>
      <c r="H49" s="17"/>
      <c r="I49" s="17"/>
      <c r="J49" s="17"/>
      <c r="K49" s="17"/>
      <c r="L49" s="17"/>
      <c r="M49" s="18"/>
      <c r="N49" s="18"/>
      <c r="O49" s="18"/>
      <c r="P49" s="18"/>
      <c r="Q49" s="18"/>
      <c r="R49" s="18"/>
      <c r="S49" s="16"/>
      <c r="T49" s="17"/>
      <c r="U49" s="17"/>
      <c r="V49" s="17"/>
      <c r="W49" s="17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AVERAGE(agosto[[#This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7"/>
      <c r="F50" s="17"/>
      <c r="G50" s="17"/>
      <c r="H50" s="17"/>
      <c r="I50" s="17"/>
      <c r="J50" s="17"/>
      <c r="K50" s="17"/>
      <c r="L50" s="17"/>
      <c r="M50" s="16"/>
      <c r="N50" s="16"/>
      <c r="O50" s="16"/>
      <c r="P50" s="16"/>
      <c r="Q50" s="17"/>
      <c r="R50" s="16"/>
      <c r="S50" s="16"/>
      <c r="T50" s="17"/>
      <c r="U50" s="17"/>
      <c r="V50" s="17"/>
      <c r="W50" s="17"/>
      <c r="X50" s="16"/>
      <c r="Y50" s="16"/>
      <c r="Z50" s="16"/>
      <c r="AA50" s="16"/>
      <c r="AB50" s="18"/>
      <c r="AC50" s="18"/>
      <c r="AD50" s="18"/>
      <c r="AE50" s="16"/>
      <c r="AF50" s="16"/>
      <c r="AG50" s="16"/>
      <c r="AH50" s="16"/>
      <c r="AI50" s="36" t="e">
        <f>AVERAGE(agosto[[#This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AVERAGE(agosto[[#This Row],[1]:[31]])</f>
        <v>#DIV/0!</v>
      </c>
      <c r="AJ51" s="30"/>
      <c r="AK51" s="30"/>
    </row>
    <row r="52" spans="1:37" ht="15.75" customHeight="1" x14ac:dyDescent="0.25">
      <c r="A52" s="13"/>
      <c r="B52" s="26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AVERAGE(agosto[[#This Row],[1]:[31]])</f>
        <v>#DIV/0!</v>
      </c>
      <c r="AJ52" s="30"/>
      <c r="AK52" s="30"/>
    </row>
    <row r="53" spans="1:37" ht="15.75" customHeight="1" x14ac:dyDescent="0.25">
      <c r="A53" s="13"/>
      <c r="B53" s="26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AVERAGE(agosto[[#This Row],[1]:[31]])</f>
        <v>#DIV/0!</v>
      </c>
      <c r="AJ53" s="30"/>
      <c r="AK53" s="30"/>
    </row>
    <row r="54" spans="1:37" ht="15.75" customHeight="1" x14ac:dyDescent="0.25">
      <c r="A54" s="13"/>
      <c r="B54" s="26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AVERAGE(agosto[[#This Row],[1]:[31]])</f>
        <v>#DIV/0!</v>
      </c>
      <c r="AJ54" s="30"/>
      <c r="AK54" s="30"/>
    </row>
    <row r="55" spans="1:37" ht="15.75" customHeight="1" x14ac:dyDescent="0.25">
      <c r="A55" s="13"/>
      <c r="B55" s="26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AVERAGE(agosto[[#This Row],[1]:[31]])</f>
        <v>#DIV/0!</v>
      </c>
      <c r="AJ55" s="30"/>
      <c r="AK55" s="30"/>
    </row>
    <row r="56" spans="1:37" ht="15.75" customHeight="1" x14ac:dyDescent="0.25">
      <c r="A56" s="13"/>
      <c r="B56" s="26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AVERAGE(agosto[[#This Row],[1]:[31]])</f>
        <v>#DIV/0!</v>
      </c>
      <c r="AJ56" s="30"/>
      <c r="AK56" s="30"/>
    </row>
    <row r="57" spans="1:37" ht="15.75" customHeight="1" x14ac:dyDescent="0.25">
      <c r="A57" s="13"/>
      <c r="B57" s="26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AVERAGE(agosto[[#This Row],[1]:[31]])</f>
        <v>#DIV/0!</v>
      </c>
      <c r="AJ57" s="30"/>
      <c r="AK57" s="30"/>
    </row>
    <row r="58" spans="1:37" ht="15.75" customHeight="1" x14ac:dyDescent="0.25">
      <c r="A58" s="13"/>
      <c r="B58" s="26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AVERAGE(agosto[[#This Row],[1]:[31]])</f>
        <v>#DIV/0!</v>
      </c>
      <c r="AJ58" s="30"/>
      <c r="AK58" s="30"/>
    </row>
    <row r="59" spans="1:37" ht="15.75" customHeight="1" x14ac:dyDescent="0.25">
      <c r="A59" s="13"/>
      <c r="B59" s="26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AVERAGE(agosto[[#This Row],[1]:[31]])</f>
        <v>#DIV/0!</v>
      </c>
      <c r="AJ59" s="30"/>
      <c r="AK59" s="30"/>
    </row>
    <row r="60" spans="1:37" ht="15.75" customHeight="1" x14ac:dyDescent="0.25">
      <c r="A60" s="13"/>
      <c r="B60" s="26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AVERAGE(agosto[[#This Row],[1]:[31]])</f>
        <v>#DIV/0!</v>
      </c>
      <c r="AJ60" s="30"/>
      <c r="AK60" s="30"/>
    </row>
    <row r="61" spans="1:37" ht="15.75" customHeight="1" x14ac:dyDescent="0.25">
      <c r="A61" s="13"/>
      <c r="B61" s="26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AVERAGE(agosto[[#This Row],[1]:[31]])</f>
        <v>#DIV/0!</v>
      </c>
      <c r="AJ61" s="30"/>
      <c r="AK61" s="30"/>
    </row>
    <row r="62" spans="1:37" ht="15.75" customHeight="1" x14ac:dyDescent="0.25">
      <c r="A62" s="13"/>
      <c r="B62" s="26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AVERAGE(agosto[[#This Row],[1]:[31]])</f>
        <v>#DIV/0!</v>
      </c>
      <c r="AJ62" s="30"/>
      <c r="AK62" s="30"/>
    </row>
    <row r="63" spans="1:37" ht="15.75" customHeight="1" x14ac:dyDescent="0.25">
      <c r="A63" s="13"/>
      <c r="B63" s="26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AVERAGE(agosto[[#This Row],[1]:[31]])</f>
        <v>#DIV/0!</v>
      </c>
      <c r="AJ63" s="30"/>
      <c r="AK63" s="30"/>
    </row>
    <row r="64" spans="1:37" ht="15.75" customHeight="1" x14ac:dyDescent="0.25">
      <c r="A64" s="13"/>
      <c r="B64" s="26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AVERAGE(agosto[[#This Row],[1]:[31]])</f>
        <v>#DIV/0!</v>
      </c>
      <c r="AJ64" s="30"/>
      <c r="AK64" s="30"/>
    </row>
    <row r="65" spans="1:37" ht="15.75" customHeight="1" x14ac:dyDescent="0.25">
      <c r="A65" s="13"/>
      <c r="B65" s="2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AVERAGE(agosto[[#This Row],[1]:[31]])</f>
        <v>#DIV/0!</v>
      </c>
      <c r="AJ65" s="30"/>
      <c r="AK65" s="30"/>
    </row>
    <row r="66" spans="1:37" ht="15.75" customHeight="1" x14ac:dyDescent="0.25">
      <c r="A66" s="13"/>
      <c r="B66" s="27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AVERAGE(agosto[[#This Row],[1]:[31]])</f>
        <v>#DIV/0!</v>
      </c>
      <c r="AJ66" s="30"/>
      <c r="AK66" s="30"/>
    </row>
    <row r="67" spans="1:37" ht="15.75" customHeight="1" x14ac:dyDescent="0.25">
      <c r="A67" s="13"/>
      <c r="B67" s="26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AVERAGE(agosto[[#This Row],[1]:[31]])</f>
        <v>#DIV/0!</v>
      </c>
      <c r="AJ67" s="30"/>
      <c r="AK67" s="30"/>
    </row>
    <row r="68" spans="1:37" ht="15.75" customHeight="1" x14ac:dyDescent="0.25">
      <c r="A68" s="13"/>
      <c r="B68" s="26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AVERAGE(agosto[[#This Row],[1]:[31]])</f>
        <v>#DIV/0!</v>
      </c>
      <c r="AJ68" s="30"/>
      <c r="AK68" s="30"/>
    </row>
    <row r="69" spans="1:37" ht="15.75" customHeight="1" x14ac:dyDescent="0.25">
      <c r="A69" s="13"/>
      <c r="B69" s="26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AVERAGE(agosto[[#This Row],[1]:[31]])</f>
        <v>#DIV/0!</v>
      </c>
      <c r="AJ69" s="30"/>
      <c r="AK69" s="30"/>
    </row>
    <row r="70" spans="1:37" ht="15.75" customHeight="1" x14ac:dyDescent="0.25">
      <c r="A70" s="13"/>
      <c r="B70" s="26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AVERAGE(agosto[[#This Row],[1]:[31]])</f>
        <v>#DIV/0!</v>
      </c>
      <c r="AJ70" s="30"/>
      <c r="AK70" s="30"/>
    </row>
    <row r="71" spans="1:37" ht="15.75" customHeight="1" x14ac:dyDescent="0.25">
      <c r="A71" s="13"/>
      <c r="B71" s="26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AVERAGE(agosto[[#This Row],[1]:[31]])</f>
        <v>#DIV/0!</v>
      </c>
      <c r="AJ71" s="30"/>
      <c r="AK71" s="30"/>
    </row>
    <row r="72" spans="1:37" ht="15.75" customHeight="1" x14ac:dyDescent="0.25">
      <c r="A72" s="13"/>
      <c r="B72" s="29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AVERAGE(agosto[[#This Row],[1]:[31]])</f>
        <v>#DIV/0!</v>
      </c>
      <c r="AJ72" s="30"/>
      <c r="AK72" s="30"/>
    </row>
    <row r="73" spans="1:37" x14ac:dyDescent="0.25">
      <c r="A73" s="44"/>
      <c r="B73" s="30"/>
      <c r="C73" s="38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40" t="e">
        <f>AVERAGE(agosto[[#This Row],[1]:[31]])</f>
        <v>#DIV/0!</v>
      </c>
      <c r="AJ73" s="30"/>
      <c r="AK73" s="30"/>
    </row>
    <row r="74" spans="1:37" ht="15.75" customHeight="1" x14ac:dyDescent="0.25">
      <c r="A74" s="44"/>
      <c r="B74" s="30"/>
      <c r="C74" s="38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40" t="e">
        <f>AVERAGE(agosto[[#This Row],[1]:[31]])</f>
        <v>#DIV/0!</v>
      </c>
      <c r="AJ74" s="30"/>
      <c r="AK74" s="30"/>
    </row>
    <row r="75" spans="1:37" ht="15.75" customHeight="1" x14ac:dyDescent="0.25">
      <c r="A75" s="44"/>
      <c r="B75" s="30"/>
      <c r="C75" s="38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40" t="e">
        <f>AVERAGE(agosto[[#This Row],[1]:[31]])</f>
        <v>#DIV/0!</v>
      </c>
      <c r="AJ75" s="30"/>
      <c r="AK75" s="30"/>
    </row>
    <row r="76" spans="1:37" ht="15.75" customHeight="1" x14ac:dyDescent="0.25">
      <c r="A76" s="44"/>
      <c r="B76" s="30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40" t="e">
        <f>AVERAGE(agosto[[#This Row],[1]:[31]])</f>
        <v>#DIV/0!</v>
      </c>
      <c r="AJ76" s="30"/>
      <c r="AK76" s="30"/>
    </row>
    <row r="77" spans="1:37" ht="15.75" customHeight="1" x14ac:dyDescent="0.25">
      <c r="A77" s="44"/>
      <c r="B77" s="30"/>
      <c r="C77" s="38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0" t="e">
        <f>AVERAGE(agosto[[#This Row],[1]:[31]])</f>
        <v>#DIV/0!</v>
      </c>
      <c r="AJ77" s="30"/>
      <c r="AK77" s="30"/>
    </row>
    <row r="78" spans="1:37" ht="15.75" customHeight="1" x14ac:dyDescent="0.25">
      <c r="A78" s="44"/>
      <c r="B78" s="30"/>
      <c r="C78" s="38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40" t="e">
        <f>AVERAGE(agosto[[#This Row],[1]:[31]])</f>
        <v>#DIV/0!</v>
      </c>
      <c r="AJ78" s="30"/>
      <c r="AK78" s="30"/>
    </row>
    <row r="79" spans="1:37" ht="15.75" customHeight="1" x14ac:dyDescent="0.25">
      <c r="A79" s="44"/>
      <c r="B79" s="30"/>
      <c r="C79" s="38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40" t="e">
        <f>AVERAGE(agosto[[#This Row],[1]:[31]])</f>
        <v>#DIV/0!</v>
      </c>
      <c r="AJ79" s="30"/>
      <c r="AK79" s="30"/>
    </row>
    <row r="80" spans="1:37" ht="15.75" customHeight="1" x14ac:dyDescent="0.25">
      <c r="A80" s="44"/>
      <c r="B80" s="30"/>
      <c r="C80" s="38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40" t="e">
        <f>AVERAGE(agosto[[#This Row],[1]:[31]])</f>
        <v>#DIV/0!</v>
      </c>
      <c r="AJ80" s="30"/>
      <c r="AK80" s="30"/>
    </row>
    <row r="81" spans="1:37" ht="15.75" customHeight="1" x14ac:dyDescent="0.25">
      <c r="A81" s="44"/>
      <c r="B81" s="30"/>
      <c r="C81" s="38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40" t="e">
        <f>AVERAGE(agosto[[#This Row],[1]:[31]])</f>
        <v>#DIV/0!</v>
      </c>
      <c r="AJ81" s="30"/>
      <c r="AK81" s="30"/>
    </row>
    <row r="82" spans="1:37" ht="15.75" customHeight="1" x14ac:dyDescent="0.25">
      <c r="A82" s="44"/>
      <c r="B82" s="30"/>
      <c r="C82" s="38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40" t="e">
        <f>AVERAGE(agosto[[#This Row],[1]:[31]])</f>
        <v>#DIV/0!</v>
      </c>
      <c r="AJ82" s="30"/>
      <c r="AK82" s="30"/>
    </row>
    <row r="83" spans="1:37" ht="15.75" customHeight="1" x14ac:dyDescent="0.25">
      <c r="A83" s="44"/>
      <c r="B83" s="30"/>
      <c r="C83" s="38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40" t="e">
        <f>AVERAGE(agosto[[#This Row],[1]:[31]])</f>
        <v>#DIV/0!</v>
      </c>
      <c r="AJ83" s="30"/>
      <c r="AK83" s="30"/>
    </row>
    <row r="84" spans="1:37" ht="15.75" customHeight="1" x14ac:dyDescent="0.25">
      <c r="A84" s="44"/>
      <c r="B84" s="30"/>
      <c r="C84" s="38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40" t="e">
        <f>AVERAGE(agosto[[#This Row],[1]:[31]])</f>
        <v>#DIV/0!</v>
      </c>
      <c r="AJ84" s="30"/>
      <c r="AK84" s="30"/>
    </row>
    <row r="85" spans="1:37" ht="15.75" customHeight="1" x14ac:dyDescent="0.25">
      <c r="A85" s="44"/>
      <c r="B85" s="30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40" t="e">
        <f>AVERAGE(agosto[[#This Row],[1]:[31]])</f>
        <v>#DIV/0!</v>
      </c>
      <c r="AJ85" s="30"/>
      <c r="AK85" s="30"/>
    </row>
    <row r="86" spans="1:37" ht="15.75" customHeight="1" x14ac:dyDescent="0.25">
      <c r="A86" s="44"/>
      <c r="B86" s="30"/>
      <c r="C86" s="3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40" t="e">
        <f>AVERAGE(agosto[[#This Row],[1]:[31]])</f>
        <v>#DIV/0!</v>
      </c>
      <c r="AJ86" s="30"/>
      <c r="AK86" s="30"/>
    </row>
    <row r="87" spans="1:37" ht="15.75" customHeight="1" x14ac:dyDescent="0.25">
      <c r="A87" s="44"/>
      <c r="B87" s="30"/>
      <c r="C87" s="3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40" t="e">
        <f>AVERAGE(agosto[[#This Row],[1]:[31]])</f>
        <v>#DIV/0!</v>
      </c>
      <c r="AJ87" s="30"/>
      <c r="AK87" s="30"/>
    </row>
    <row r="88" spans="1:37" ht="15.75" customHeight="1" x14ac:dyDescent="0.25">
      <c r="A88" s="44"/>
      <c r="B88" s="30"/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40" t="e">
        <f>AVERAGE(agosto[[#This Row],[1]:[31]])</f>
        <v>#DIV/0!</v>
      </c>
      <c r="AJ88" s="30"/>
      <c r="AK88" s="30"/>
    </row>
    <row r="89" spans="1:37" ht="15.75" customHeight="1" x14ac:dyDescent="0.25">
      <c r="A89" s="44"/>
      <c r="B89" s="30"/>
      <c r="C89" s="3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40" t="e">
        <f>AVERAGE(agosto[[#This Row],[1]:[31]])</f>
        <v>#DIV/0!</v>
      </c>
      <c r="AJ89" s="30"/>
      <c r="AK89" s="30"/>
    </row>
    <row r="90" spans="1:37" ht="15.75" customHeight="1" x14ac:dyDescent="0.25">
      <c r="A90" s="44"/>
      <c r="B90" s="30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40" t="e">
        <f>AVERAGE(agosto[[#This Row],[1]:[31]])</f>
        <v>#DIV/0!</v>
      </c>
      <c r="AJ90" s="30"/>
      <c r="AK90" s="30"/>
    </row>
    <row r="91" spans="1:37" ht="15.75" customHeight="1" x14ac:dyDescent="0.25">
      <c r="A91" s="44"/>
      <c r="B91" s="30"/>
      <c r="C91" s="38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40" t="e">
        <f>AVERAGE(agosto[[#This Row],[1]:[31]])</f>
        <v>#DIV/0!</v>
      </c>
      <c r="AJ91" s="30"/>
      <c r="AK91" s="30"/>
    </row>
    <row r="92" spans="1:37" ht="15.75" customHeight="1" x14ac:dyDescent="0.25">
      <c r="A92" s="44"/>
      <c r="B92" s="30"/>
      <c r="C92" s="38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40" t="e">
        <f>AVERAGE(agosto[[#This Row],[1]:[31]])</f>
        <v>#DIV/0!</v>
      </c>
      <c r="AJ92" s="30"/>
      <c r="AK92" s="30"/>
    </row>
    <row r="93" spans="1:37" ht="15.75" customHeight="1" x14ac:dyDescent="0.25">
      <c r="A93" s="44"/>
      <c r="B93" s="41"/>
      <c r="C93" s="38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40" t="e">
        <f>AVERAGE(agosto[[#This Row],[1]:[31]])</f>
        <v>#DIV/0!</v>
      </c>
      <c r="AJ93" s="30"/>
      <c r="AK93" s="30"/>
    </row>
    <row r="94" spans="1:37" ht="15.75" customHeight="1" x14ac:dyDescent="0.25">
      <c r="A94" s="45"/>
      <c r="B94" s="30"/>
      <c r="C94" s="30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0" t="e">
        <f>AVERAGE(agosto[[#This Row],[1]:[31]])</f>
        <v>#DIV/0!</v>
      </c>
      <c r="AJ94" s="30"/>
      <c r="AK94" s="30"/>
    </row>
    <row r="95" spans="1:37" x14ac:dyDescent="0.25">
      <c r="A95" s="45"/>
      <c r="B95" s="30"/>
      <c r="C95" s="30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0" t="e">
        <f>AVERAGE(agosto[[#This Row],[1]:[31]])</f>
        <v>#DIV/0!</v>
      </c>
      <c r="AJ95" s="30"/>
      <c r="AK95" s="30"/>
    </row>
    <row r="96" spans="1:37" x14ac:dyDescent="0.25">
      <c r="A96" s="45"/>
      <c r="B96" s="30"/>
      <c r="C96" s="30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0" t="e">
        <f>AVERAGE(agosto[[#This Row],[1]:[31]])</f>
        <v>#DIV/0!</v>
      </c>
      <c r="AJ96" s="30"/>
      <c r="AK96" s="30"/>
    </row>
    <row r="97" spans="1:37" x14ac:dyDescent="0.25">
      <c r="A97" s="45"/>
      <c r="B97" s="30"/>
      <c r="C97" s="30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0" t="e">
        <f>AVERAGE(agosto[[#This Row],[1]:[31]])</f>
        <v>#DIV/0!</v>
      </c>
      <c r="AJ97" s="30"/>
      <c r="AK97" s="30"/>
    </row>
    <row r="98" spans="1:37" x14ac:dyDescent="0.25">
      <c r="A98" s="45"/>
      <c r="B98" s="30"/>
      <c r="C98" s="30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0" t="e">
        <f>AVERAGE(agosto[[#This Row],[1]:[31]])</f>
        <v>#DIV/0!</v>
      </c>
      <c r="AJ98" s="30"/>
      <c r="AK98" s="30"/>
    </row>
    <row r="99" spans="1:37" x14ac:dyDescent="0.25">
      <c r="A99" s="45"/>
      <c r="B99" s="30"/>
      <c r="C99" s="30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0" t="e">
        <f>AVERAGE(agosto[[#This Row],[1]:[31]])</f>
        <v>#DIV/0!</v>
      </c>
      <c r="AJ99" s="30"/>
      <c r="AK99" s="30"/>
    </row>
    <row r="100" spans="1:37" x14ac:dyDescent="0.25">
      <c r="A100" s="45"/>
      <c r="B100" s="30"/>
      <c r="C100" s="30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0" t="e">
        <f>AVERAGE(agosto[[#This Row],[1]:[31]])</f>
        <v>#DIV/0!</v>
      </c>
      <c r="AJ100" s="30"/>
      <c r="AK100" s="30"/>
    </row>
    <row r="101" spans="1:37" x14ac:dyDescent="0.25">
      <c r="A101" s="45"/>
      <c r="B101" s="30"/>
      <c r="C101" s="30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0" t="e">
        <f>AVERAGE(agosto[[#This Row],[1]:[31]])</f>
        <v>#DIV/0!</v>
      </c>
      <c r="AJ101" s="30"/>
      <c r="AK101" s="30"/>
    </row>
    <row r="102" spans="1:37" x14ac:dyDescent="0.25">
      <c r="A102" s="45"/>
      <c r="B102" s="30"/>
      <c r="C102" s="30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0" t="e">
        <f>AVERAGE(agosto[[#This Row],[1]:[31]])</f>
        <v>#DIV/0!</v>
      </c>
      <c r="AJ102" s="30"/>
      <c r="AK102" s="30"/>
    </row>
    <row r="103" spans="1:37" x14ac:dyDescent="0.25">
      <c r="A103" s="45"/>
      <c r="B103" s="30"/>
      <c r="C103" s="30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0" t="e">
        <f>AVERAGE(agosto[[#This Row],[1]:[31]])</f>
        <v>#DIV/0!</v>
      </c>
      <c r="AJ103" s="30"/>
      <c r="AK103" s="30"/>
    </row>
    <row r="104" spans="1:37" x14ac:dyDescent="0.25">
      <c r="A104" s="45"/>
      <c r="B104" s="30"/>
      <c r="C104" s="30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0" t="e">
        <f>AVERAGE(agosto[[#This Row],[1]:[31]])</f>
        <v>#DIV/0!</v>
      </c>
      <c r="AJ104" s="30"/>
      <c r="AK104" s="30"/>
    </row>
    <row r="105" spans="1:37" x14ac:dyDescent="0.25">
      <c r="A105" s="45"/>
      <c r="B105" s="30"/>
      <c r="C105" s="30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0" t="e">
        <f>AVERAGE(agosto[[#This Row],[1]:[31]])</f>
        <v>#DIV/0!</v>
      </c>
      <c r="AJ105" s="30"/>
      <c r="AK105" s="30"/>
    </row>
    <row r="106" spans="1:37" x14ac:dyDescent="0.25">
      <c r="A106" s="45"/>
      <c r="B106" s="30"/>
      <c r="C106" s="30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0" t="e">
        <f>AVERAGE(agosto[[#This Row],[1]:[31]])</f>
        <v>#DIV/0!</v>
      </c>
      <c r="AJ106" s="30"/>
      <c r="AK106" s="30"/>
    </row>
    <row r="107" spans="1:37" x14ac:dyDescent="0.25">
      <c r="A107" s="45"/>
      <c r="B107" s="30"/>
      <c r="C107" s="30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0" t="e">
        <f>AVERAGE(agosto[[#This Row],[1]:[31]])</f>
        <v>#DIV/0!</v>
      </c>
      <c r="AJ107" s="30"/>
      <c r="AK107" s="30"/>
    </row>
    <row r="108" spans="1:37" x14ac:dyDescent="0.25">
      <c r="A108" s="45"/>
      <c r="B108" s="30"/>
      <c r="C108" s="30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0" t="e">
        <f>AVERAGE(agosto[[#This Row],[1]:[31]])</f>
        <v>#DIV/0!</v>
      </c>
      <c r="AJ108" s="30"/>
      <c r="AK108" s="30"/>
    </row>
    <row r="109" spans="1:37" x14ac:dyDescent="0.25">
      <c r="A109" s="45"/>
      <c r="B109" s="30"/>
      <c r="C109" s="30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0" t="e">
        <f>AVERAGE(agosto[[#This Row],[1]:[31]])</f>
        <v>#DIV/0!</v>
      </c>
      <c r="AJ109" s="30"/>
      <c r="AK109" s="30"/>
    </row>
    <row r="110" spans="1:37" x14ac:dyDescent="0.25">
      <c r="A110" s="45"/>
      <c r="B110" s="30"/>
      <c r="C110" s="3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0" t="e">
        <f>AVERAGE(agosto[[#This Row],[1]:[31]])</f>
        <v>#DIV/0!</v>
      </c>
      <c r="AJ110" s="30"/>
      <c r="AK110" s="30"/>
    </row>
    <row r="111" spans="1:37" x14ac:dyDescent="0.25">
      <c r="A111" s="45"/>
      <c r="B111" s="30"/>
      <c r="C111" s="3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0" t="e">
        <f>AVERAGE(agosto[[#This Row],[1]:[31]])</f>
        <v>#DIV/0!</v>
      </c>
      <c r="AJ111" s="30"/>
      <c r="AK111" s="30"/>
    </row>
    <row r="112" spans="1:37" x14ac:dyDescent="0.25">
      <c r="A112" s="45"/>
      <c r="B112" s="30"/>
      <c r="C112" s="3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0" t="e">
        <f>AVERAGE(agosto[[#This Row],[1]:[31]])</f>
        <v>#DIV/0!</v>
      </c>
      <c r="AJ112" s="30"/>
      <c r="AK112" s="30"/>
    </row>
    <row r="113" spans="1:37" x14ac:dyDescent="0.25">
      <c r="A113" s="45"/>
      <c r="B113" s="30"/>
      <c r="C113" s="3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0" t="e">
        <f>AVERAGE(agosto[[#This Row],[1]:[31]])</f>
        <v>#DIV/0!</v>
      </c>
      <c r="AJ113" s="30"/>
      <c r="AK113" s="30"/>
    </row>
    <row r="114" spans="1:37" x14ac:dyDescent="0.25">
      <c r="A114" s="45"/>
      <c r="B114" s="30"/>
      <c r="C114" s="3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0" t="e">
        <f>AVERAGE(agosto[[#This Row],[1]:[31]])</f>
        <v>#DIV/0!</v>
      </c>
      <c r="AJ114" s="30"/>
      <c r="AK114" s="30"/>
    </row>
    <row r="115" spans="1:37" x14ac:dyDescent="0.25">
      <c r="A115" s="45"/>
      <c r="B115" s="30"/>
      <c r="C115" s="3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0" t="e">
        <f>AVERAGE(agosto[[#This Row],[1]:[31]])</f>
        <v>#DIV/0!</v>
      </c>
      <c r="AJ115" s="30"/>
      <c r="AK115" s="30"/>
    </row>
    <row r="116" spans="1:37" x14ac:dyDescent="0.25">
      <c r="A116" s="45"/>
      <c r="B116" s="30"/>
      <c r="C116" s="3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0" t="e">
        <f>AVERAGE(agosto[[#This Row],[1]:[31]])</f>
        <v>#DIV/0!</v>
      </c>
      <c r="AJ116" s="30"/>
      <c r="AK116" s="30"/>
    </row>
    <row r="117" spans="1:37" x14ac:dyDescent="0.25">
      <c r="A117" s="45"/>
      <c r="B117" s="30"/>
      <c r="C117" s="3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0" t="e">
        <f>AVERAGE(agosto[[#This Row],[1]:[31]])</f>
        <v>#DIV/0!</v>
      </c>
      <c r="AJ117" s="30"/>
      <c r="AK117" s="30"/>
    </row>
    <row r="118" spans="1:37" x14ac:dyDescent="0.25">
      <c r="A118" s="45"/>
      <c r="B118" s="30"/>
      <c r="C118" s="3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0" t="e">
        <f>AVERAGE(agosto[[#This Row],[1]:[31]])</f>
        <v>#DIV/0!</v>
      </c>
      <c r="AJ118" s="30"/>
      <c r="AK118" s="30"/>
    </row>
    <row r="119" spans="1:37" x14ac:dyDescent="0.25">
      <c r="A119" s="45"/>
      <c r="B119" s="30"/>
      <c r="C119" s="3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0" t="e">
        <f>AVERAGE(agosto[[#This Row],[1]:[31]])</f>
        <v>#DIV/0!</v>
      </c>
      <c r="AJ119" s="30"/>
      <c r="AK119" s="30"/>
    </row>
    <row r="120" spans="1:37" x14ac:dyDescent="0.25">
      <c r="A120" s="45"/>
      <c r="B120" s="30"/>
      <c r="C120" s="3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0" t="e">
        <f>AVERAGE(agosto[[#This Row],[1]:[31]])</f>
        <v>#DIV/0!</v>
      </c>
      <c r="AJ120" s="30"/>
      <c r="AK120" s="30"/>
    </row>
    <row r="121" spans="1:37" x14ac:dyDescent="0.25">
      <c r="A121" s="45"/>
      <c r="B121" s="30"/>
      <c r="C121" s="3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0" t="e">
        <f>AVERAGE(agosto[[#This Row],[1]:[31]])</f>
        <v>#DIV/0!</v>
      </c>
      <c r="AJ121" s="30"/>
      <c r="AK121" s="30"/>
    </row>
    <row r="122" spans="1:37" x14ac:dyDescent="0.25">
      <c r="A122" s="45"/>
      <c r="B122" s="30"/>
      <c r="C122" s="3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0" t="e">
        <f>AVERAGE(agosto[[#This Row],[1]:[31]])</f>
        <v>#DIV/0!</v>
      </c>
      <c r="AJ122" s="30"/>
      <c r="AK122" s="30"/>
    </row>
    <row r="123" spans="1:37" x14ac:dyDescent="0.25">
      <c r="A123" s="45"/>
      <c r="B123" s="30"/>
      <c r="C123" s="3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0" t="e">
        <f>AVERAGE(agosto[[#This Row],[1]:[31]])</f>
        <v>#DIV/0!</v>
      </c>
      <c r="AJ123" s="30"/>
      <c r="AK123" s="30"/>
    </row>
    <row r="124" spans="1:37" x14ac:dyDescent="0.25">
      <c r="A124" s="45"/>
      <c r="B124" s="30"/>
      <c r="C124" s="3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0" t="e">
        <f>AVERAGE(agosto[[#This Row],[1]:[31]])</f>
        <v>#DIV/0!</v>
      </c>
      <c r="AJ124" s="30"/>
      <c r="AK124" s="30"/>
    </row>
    <row r="125" spans="1:37" x14ac:dyDescent="0.25">
      <c r="A125" s="45"/>
      <c r="B125" s="30"/>
      <c r="C125" s="3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0" t="e">
        <f>AVERAGE(agosto[[#This Row],[1]:[31]])</f>
        <v>#DIV/0!</v>
      </c>
      <c r="AJ125" s="30"/>
      <c r="AK125" s="30"/>
    </row>
    <row r="126" spans="1:37" x14ac:dyDescent="0.25">
      <c r="A126" s="45"/>
      <c r="B126" s="30"/>
      <c r="C126" s="3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0" t="e">
        <f>AVERAGE(agosto[[#This Row],[1]:[31]])</f>
        <v>#DIV/0!</v>
      </c>
      <c r="AJ126" s="30"/>
      <c r="AK126" s="30"/>
    </row>
    <row r="127" spans="1:37" x14ac:dyDescent="0.25">
      <c r="A127" s="45"/>
      <c r="B127" s="30"/>
      <c r="C127" s="3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0" t="e">
        <f>AVERAGE(agosto[[#This Row],[1]:[31]])</f>
        <v>#DIV/0!</v>
      </c>
      <c r="AJ127" s="30"/>
      <c r="AK127" s="30"/>
    </row>
    <row r="128" spans="1:37" x14ac:dyDescent="0.25">
      <c r="A128" s="45"/>
      <c r="B128" s="30"/>
      <c r="C128" s="3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0" t="e">
        <f>AVERAGE(agosto[[#This Row],[1]:[31]])</f>
        <v>#DIV/0!</v>
      </c>
      <c r="AJ128" s="30"/>
      <c r="AK128" s="30"/>
    </row>
    <row r="129" spans="1:37" x14ac:dyDescent="0.25">
      <c r="A129" s="45"/>
      <c r="B129" s="30"/>
      <c r="C129" s="3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0" t="e">
        <f>AVERAGE(agosto[[#This Row],[1]:[31]])</f>
        <v>#DIV/0!</v>
      </c>
      <c r="AJ129" s="30"/>
      <c r="AK129" s="30"/>
    </row>
    <row r="130" spans="1:37" x14ac:dyDescent="0.25">
      <c r="A130" s="45"/>
      <c r="B130" s="30"/>
      <c r="C130" s="3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0" t="e">
        <f>AVERAGE(agosto[[#This Row],[1]:[31]])</f>
        <v>#DIV/0!</v>
      </c>
      <c r="AJ130" s="30"/>
      <c r="AK130" s="30"/>
    </row>
    <row r="131" spans="1:37" x14ac:dyDescent="0.25">
      <c r="A131" s="45"/>
      <c r="B131" s="30"/>
      <c r="C131" s="3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0" t="e">
        <f>AVERAGE(agosto[[#This Row],[1]:[31]])</f>
        <v>#DIV/0!</v>
      </c>
      <c r="AJ131" s="30"/>
      <c r="AK131" s="30"/>
    </row>
    <row r="132" spans="1:37" x14ac:dyDescent="0.25">
      <c r="A132" s="45"/>
      <c r="B132" s="30"/>
      <c r="C132" s="3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0" t="e">
        <f>AVERAGE(agosto[[#This Row],[1]:[31]])</f>
        <v>#DIV/0!</v>
      </c>
      <c r="AJ132" s="30"/>
      <c r="AK132" s="30"/>
    </row>
    <row r="133" spans="1:37" x14ac:dyDescent="0.25">
      <c r="A133" s="45"/>
      <c r="B133" s="30"/>
      <c r="C133" s="3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0" t="e">
        <f>AVERAGE(agosto[[#This Row],[1]:[31]])</f>
        <v>#DIV/0!</v>
      </c>
      <c r="AJ133" s="30"/>
      <c r="AK133" s="30"/>
    </row>
    <row r="134" spans="1:37" x14ac:dyDescent="0.25">
      <c r="A134" s="45"/>
      <c r="B134" s="30"/>
      <c r="C134" s="3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0" t="e">
        <f>AVERAGE(agosto[[#This Row],[1]:[31]])</f>
        <v>#DIV/0!</v>
      </c>
      <c r="AJ134" s="30"/>
      <c r="AK134" s="30"/>
    </row>
    <row r="135" spans="1:37" x14ac:dyDescent="0.25">
      <c r="A135" s="45"/>
      <c r="B135" s="30"/>
      <c r="C135" s="3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0" t="e">
        <f>AVERAGE(agosto[[#This Row],[1]:[31]])</f>
        <v>#DIV/0!</v>
      </c>
      <c r="AJ135" s="30"/>
      <c r="AK135" s="30"/>
    </row>
    <row r="136" spans="1:37" x14ac:dyDescent="0.25">
      <c r="A136" s="45"/>
      <c r="B136" s="30"/>
      <c r="C136" s="3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0" t="e">
        <f>AVERAGE(agosto[[#This Row],[1]:[31]])</f>
        <v>#DIV/0!</v>
      </c>
      <c r="AJ136" s="30"/>
      <c r="AK136" s="30"/>
    </row>
    <row r="137" spans="1:37" x14ac:dyDescent="0.25">
      <c r="A137" s="45"/>
      <c r="B137" s="30"/>
      <c r="C137" s="3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0" t="e">
        <f>AVERAGE(agosto[[#This Row],[1]:[31]])</f>
        <v>#DIV/0!</v>
      </c>
      <c r="AJ137" s="30"/>
      <c r="AK137" s="30"/>
    </row>
    <row r="138" spans="1:37" x14ac:dyDescent="0.25">
      <c r="A138" s="45"/>
      <c r="B138" s="30"/>
      <c r="C138" s="3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0" t="e">
        <f>AVERAGE(agosto[[#This Row],[1]:[31]])</f>
        <v>#DIV/0!</v>
      </c>
      <c r="AJ138" s="30"/>
      <c r="AK138" s="30"/>
    </row>
    <row r="139" spans="1:37" x14ac:dyDescent="0.25">
      <c r="A139" s="45"/>
      <c r="B139" s="30"/>
      <c r="C139" s="3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0" t="e">
        <f>AVERAGE(agosto[[#This Row],[1]:[31]])</f>
        <v>#DIV/0!</v>
      </c>
      <c r="AJ139" s="30"/>
      <c r="AK139" s="30"/>
    </row>
    <row r="140" spans="1:37" x14ac:dyDescent="0.25">
      <c r="A140" s="45"/>
      <c r="B140" s="30"/>
      <c r="C140" s="3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0" t="e">
        <f>AVERAGE(agosto[[#This Row],[1]:[31]])</f>
        <v>#DIV/0!</v>
      </c>
      <c r="AJ140" s="30"/>
      <c r="AK140" s="30"/>
    </row>
    <row r="141" spans="1:37" x14ac:dyDescent="0.25">
      <c r="A141" s="45"/>
      <c r="B141" s="30"/>
      <c r="C141" s="3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0" t="e">
        <f>AVERAGE(agosto[[#This Row],[1]:[31]])</f>
        <v>#DIV/0!</v>
      </c>
      <c r="AJ141" s="30"/>
      <c r="AK141" s="30"/>
    </row>
    <row r="142" spans="1:37" x14ac:dyDescent="0.25">
      <c r="A142" s="45"/>
      <c r="B142" s="30"/>
      <c r="C142" s="3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0" t="e">
        <f>AVERAGE(agosto[[#This Row],[1]:[31]])</f>
        <v>#DIV/0!</v>
      </c>
      <c r="AJ142" s="30"/>
      <c r="AK142" s="30"/>
    </row>
    <row r="143" spans="1:37" x14ac:dyDescent="0.25">
      <c r="A143" s="45"/>
      <c r="B143" s="30"/>
      <c r="C143" s="3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0" t="e">
        <f>AVERAGE(agosto[[#This Row],[1]:[31]])</f>
        <v>#DIV/0!</v>
      </c>
      <c r="AJ143" s="30"/>
      <c r="AK143" s="30"/>
    </row>
    <row r="144" spans="1:37" x14ac:dyDescent="0.25">
      <c r="A144" s="45"/>
      <c r="B144" s="30"/>
      <c r="C144" s="3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0" t="e">
        <f>AVERAGE(agosto[[#This Row],[1]:[31]])</f>
        <v>#DIV/0!</v>
      </c>
      <c r="AJ144" s="30"/>
      <c r="AK144" s="30"/>
    </row>
    <row r="145" spans="1:37" x14ac:dyDescent="0.25">
      <c r="A145" s="45"/>
      <c r="B145" s="30"/>
      <c r="C145" s="3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0" t="e">
        <f>AVERAGE(agosto[[#This Row],[1]:[31]])</f>
        <v>#DIV/0!</v>
      </c>
      <c r="AJ145" s="30"/>
      <c r="AK145" s="30"/>
    </row>
    <row r="146" spans="1:37" x14ac:dyDescent="0.25">
      <c r="A146" s="45"/>
      <c r="B146" s="30"/>
      <c r="C146" s="3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0" t="e">
        <f>AVERAGE(agosto[[#This Row],[1]:[31]])</f>
        <v>#DIV/0!</v>
      </c>
      <c r="AJ146" s="30"/>
      <c r="AK146" s="30"/>
    </row>
    <row r="147" spans="1:37" x14ac:dyDescent="0.25">
      <c r="A147" s="45"/>
      <c r="B147" s="30"/>
      <c r="C147" s="3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0" t="e">
        <f>AVERAGE(agosto[[#This Row],[1]:[31]])</f>
        <v>#DIV/0!</v>
      </c>
      <c r="AJ147" s="30"/>
      <c r="AK147" s="30"/>
    </row>
    <row r="148" spans="1:37" x14ac:dyDescent="0.25">
      <c r="A148" s="45"/>
      <c r="B148" s="30"/>
      <c r="C148" s="3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0" t="e">
        <f>AVERAGE(agosto[[#This Row],[1]:[31]])</f>
        <v>#DIV/0!</v>
      </c>
      <c r="AJ148" s="30"/>
      <c r="AK148" s="30"/>
    </row>
    <row r="149" spans="1:37" x14ac:dyDescent="0.25">
      <c r="A149" s="45"/>
      <c r="B149" s="30"/>
      <c r="C149" s="3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0" t="e">
        <f>AVERAGE(agosto[[#This Row],[1]:[31]])</f>
        <v>#DIV/0!</v>
      </c>
      <c r="AJ149" s="30"/>
      <c r="AK149" s="30"/>
    </row>
    <row r="150" spans="1:37" x14ac:dyDescent="0.25">
      <c r="A150" s="45"/>
      <c r="B150" s="30"/>
      <c r="C150" s="3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0" t="e">
        <f>AVERAGE(agosto[[#This Row],[1]:[31]])</f>
        <v>#DIV/0!</v>
      </c>
      <c r="AJ150" s="30"/>
      <c r="AK150" s="30"/>
    </row>
    <row r="151" spans="1:37" x14ac:dyDescent="0.25">
      <c r="A151" s="45"/>
      <c r="B151" s="30"/>
      <c r="C151" s="3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0" t="e">
        <f>AVERAGE(agosto[[#This Row],[1]:[31]])</f>
        <v>#DIV/0!</v>
      </c>
      <c r="AJ151" s="30"/>
      <c r="AK151" s="30"/>
    </row>
    <row r="152" spans="1:37" x14ac:dyDescent="0.25">
      <c r="A152" s="45"/>
      <c r="B152" s="30"/>
      <c r="C152" s="3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0" t="e">
        <f>AVERAGE(agosto[[#This Row],[1]:[31]])</f>
        <v>#DIV/0!</v>
      </c>
      <c r="AJ152" s="30"/>
      <c r="AK152" s="30"/>
    </row>
    <row r="153" spans="1:37" x14ac:dyDescent="0.25">
      <c r="A153" s="45"/>
      <c r="B153" s="30"/>
      <c r="C153" s="3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0" t="e">
        <f>AVERAGE(agosto[[#This Row],[1]:[31]])</f>
        <v>#DIV/0!</v>
      </c>
      <c r="AJ153" s="30"/>
      <c r="AK153" s="30"/>
    </row>
    <row r="154" spans="1:37" x14ac:dyDescent="0.25">
      <c r="A154" s="45"/>
      <c r="B154" s="30"/>
      <c r="C154" s="3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0" t="e">
        <f>AVERAGE(agosto[[#This Row],[1]:[31]])</f>
        <v>#DIV/0!</v>
      </c>
      <c r="AJ154" s="30"/>
      <c r="AK154" s="30"/>
    </row>
    <row r="155" spans="1:37" x14ac:dyDescent="0.25">
      <c r="A155" s="45"/>
      <c r="B155" s="30"/>
      <c r="C155" s="3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0" t="e">
        <f>AVERAGE(agosto[[#This Row],[1]:[31]])</f>
        <v>#DIV/0!</v>
      </c>
      <c r="AJ155" s="30"/>
      <c r="AK155" s="30"/>
    </row>
    <row r="156" spans="1:37" x14ac:dyDescent="0.25">
      <c r="A156" s="45"/>
      <c r="B156" s="30"/>
      <c r="C156" s="3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0" t="e">
        <f>AVERAGE(agosto[[#This Row],[1]:[31]])</f>
        <v>#DIV/0!</v>
      </c>
      <c r="AJ156" s="30"/>
      <c r="AK156" s="30"/>
    </row>
    <row r="157" spans="1:37" x14ac:dyDescent="0.25">
      <c r="A157" s="45"/>
      <c r="B157" s="30"/>
      <c r="C157" s="3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0" t="e">
        <f>AVERAGE(agosto[[#This Row],[1]:[31]])</f>
        <v>#DIV/0!</v>
      </c>
      <c r="AJ157" s="30"/>
      <c r="AK157" s="30"/>
    </row>
    <row r="158" spans="1:37" x14ac:dyDescent="0.25">
      <c r="A158" s="45"/>
      <c r="B158" s="30"/>
      <c r="C158" s="3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0" t="e">
        <f>AVERAGE(agosto[[#This Row],[1]:[31]])</f>
        <v>#DIV/0!</v>
      </c>
      <c r="AJ158" s="30"/>
      <c r="AK158" s="30"/>
    </row>
    <row r="159" spans="1:37" x14ac:dyDescent="0.25">
      <c r="A159" s="45"/>
      <c r="B159" s="30"/>
      <c r="C159" s="3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0" t="e">
        <f>AVERAGE(agosto[[#This Row],[1]:[31]])</f>
        <v>#DIV/0!</v>
      </c>
      <c r="AJ159" s="30"/>
      <c r="AK159" s="30"/>
    </row>
    <row r="160" spans="1:37" x14ac:dyDescent="0.25">
      <c r="A160" s="45"/>
      <c r="B160" s="30"/>
      <c r="C160" s="3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0" t="e">
        <f>AVERAGE(agosto[[#This Row],[1]:[31]])</f>
        <v>#DIV/0!</v>
      </c>
      <c r="AJ160" s="30"/>
      <c r="AK160" s="30"/>
    </row>
    <row r="161" spans="1:37" x14ac:dyDescent="0.25">
      <c r="A161" s="45"/>
      <c r="B161" s="30"/>
      <c r="C161" s="3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0" t="e">
        <f>AVERAGE(agosto[[#This Row],[1]:[31]])</f>
        <v>#DIV/0!</v>
      </c>
      <c r="AJ161" s="30"/>
      <c r="AK161" s="30"/>
    </row>
    <row r="162" spans="1:37" x14ac:dyDescent="0.25">
      <c r="A162" s="45"/>
      <c r="B162" s="30"/>
      <c r="C162" s="3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0" t="e">
        <f>AVERAGE(agosto[[#This Row],[1]:[31]])</f>
        <v>#DIV/0!</v>
      </c>
      <c r="AJ162" s="30"/>
      <c r="AK162" s="30"/>
    </row>
    <row r="163" spans="1:37" x14ac:dyDescent="0.25">
      <c r="A163" s="45"/>
      <c r="B163" s="30"/>
      <c r="C163" s="3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0" t="e">
        <f>AVERAGE(agosto[[#This Row],[1]:[31]])</f>
        <v>#DIV/0!</v>
      </c>
      <c r="AJ163" s="30"/>
      <c r="AK163" s="30"/>
    </row>
    <row r="164" spans="1:37" x14ac:dyDescent="0.25">
      <c r="A164" s="45"/>
      <c r="B164" s="30"/>
      <c r="C164" s="3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0" t="e">
        <f>AVERAGE(agosto[[#This Row],[1]:[31]])</f>
        <v>#DIV/0!</v>
      </c>
      <c r="AJ164" s="30"/>
      <c r="AK164" s="30"/>
    </row>
    <row r="165" spans="1:37" x14ac:dyDescent="0.25">
      <c r="A165" s="45"/>
      <c r="B165" s="30"/>
      <c r="C165" s="3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0" t="e">
        <f>AVERAGE(agosto[[#This Row],[1]:[31]])</f>
        <v>#DIV/0!</v>
      </c>
      <c r="AJ165" s="30"/>
      <c r="AK165" s="30"/>
    </row>
    <row r="166" spans="1:37" x14ac:dyDescent="0.25">
      <c r="A166" s="45"/>
      <c r="B166" s="30"/>
      <c r="C166" s="3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0" t="e">
        <f>AVERAGE(agosto[[#This Row],[1]:[31]])</f>
        <v>#DIV/0!</v>
      </c>
      <c r="AJ166" s="30"/>
      <c r="AK166" s="30"/>
    </row>
    <row r="167" spans="1:37" x14ac:dyDescent="0.25">
      <c r="A167" s="45"/>
      <c r="B167" s="30"/>
      <c r="C167" s="3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0" t="e">
        <f>AVERAGE(agosto[[#This Row],[1]:[31]])</f>
        <v>#DIV/0!</v>
      </c>
      <c r="AJ167" s="30"/>
      <c r="AK167" s="30"/>
    </row>
    <row r="168" spans="1:37" x14ac:dyDescent="0.25">
      <c r="A168" s="45"/>
      <c r="B168" s="30"/>
      <c r="C168" s="3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0" t="e">
        <f>AVERAGE(agosto[[#This Row],[1]:[31]])</f>
        <v>#DIV/0!</v>
      </c>
      <c r="AJ168" s="30"/>
      <c r="AK168" s="30"/>
    </row>
    <row r="169" spans="1:37" x14ac:dyDescent="0.25">
      <c r="A169" s="45"/>
      <c r="B169" s="30"/>
      <c r="C169" s="3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0" t="e">
        <f>AVERAGE(agosto[[#This Row],[1]:[31]])</f>
        <v>#DIV/0!</v>
      </c>
      <c r="AJ169" s="30"/>
      <c r="AK169" s="30"/>
    </row>
    <row r="170" spans="1:37" x14ac:dyDescent="0.25">
      <c r="A170" s="45"/>
      <c r="B170" s="30"/>
      <c r="C170" s="3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0" t="e">
        <f>AVERAGE(agosto[[#This Row],[1]:[31]])</f>
        <v>#DIV/0!</v>
      </c>
      <c r="AJ170" s="30"/>
      <c r="AK170" s="30"/>
    </row>
    <row r="171" spans="1:37" x14ac:dyDescent="0.25">
      <c r="A171" s="45"/>
      <c r="B171" s="30"/>
      <c r="C171" s="3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0" t="e">
        <f>AVERAGE(agosto[[#This Row],[1]:[31]])</f>
        <v>#DIV/0!</v>
      </c>
      <c r="AJ171" s="30"/>
      <c r="AK171" s="30"/>
    </row>
    <row r="172" spans="1:37" x14ac:dyDescent="0.25">
      <c r="A172" s="45"/>
      <c r="B172" s="30"/>
      <c r="C172" s="3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0" t="e">
        <f>AVERAGE(agosto[[#This Row],[1]:[31]])</f>
        <v>#DIV/0!</v>
      </c>
      <c r="AJ172" s="30"/>
      <c r="AK172" s="30"/>
    </row>
    <row r="173" spans="1:37" x14ac:dyDescent="0.25">
      <c r="A173" s="45"/>
      <c r="B173" s="30"/>
      <c r="C173" s="3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0" t="e">
        <f>AVERAGE(agosto[[#This Row],[1]:[31]])</f>
        <v>#DIV/0!</v>
      </c>
      <c r="AJ173" s="30"/>
      <c r="AK173" s="30"/>
    </row>
    <row r="174" spans="1:37" x14ac:dyDescent="0.25">
      <c r="A174" s="45"/>
      <c r="B174" s="30"/>
      <c r="C174" s="3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0" t="e">
        <f>AVERAGE(agosto[[#This Row],[1]:[31]])</f>
        <v>#DIV/0!</v>
      </c>
      <c r="AJ174" s="30"/>
      <c r="AK174" s="30"/>
    </row>
    <row r="175" spans="1:37" x14ac:dyDescent="0.25">
      <c r="A175" s="45"/>
      <c r="B175" s="30"/>
      <c r="C175" s="3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0" t="e">
        <f>AVERAGE(agosto[[#This Row],[1]:[31]])</f>
        <v>#DIV/0!</v>
      </c>
      <c r="AJ175" s="30"/>
      <c r="AK175" s="30"/>
    </row>
    <row r="176" spans="1:37" x14ac:dyDescent="0.25">
      <c r="A176" s="45"/>
      <c r="B176" s="30"/>
      <c r="C176" s="3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0" t="e">
        <f>AVERAGE(agosto[[#This Row],[1]:[31]])</f>
        <v>#DIV/0!</v>
      </c>
      <c r="AJ176" s="30"/>
      <c r="AK176" s="30"/>
    </row>
    <row r="177" spans="1:37" x14ac:dyDescent="0.25">
      <c r="A177" s="45"/>
      <c r="B177" s="30"/>
      <c r="C177" s="3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0" t="e">
        <f>AVERAGE(agosto[[#This Row],[1]:[31]])</f>
        <v>#DIV/0!</v>
      </c>
      <c r="AJ177" s="30"/>
      <c r="AK177" s="30"/>
    </row>
    <row r="178" spans="1:37" x14ac:dyDescent="0.25">
      <c r="A178" s="45"/>
      <c r="B178" s="30"/>
      <c r="C178" s="3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0" t="e">
        <f>AVERAGE(agosto[[#This Row],[1]:[31]])</f>
        <v>#DIV/0!</v>
      </c>
      <c r="AJ178" s="30"/>
      <c r="AK178" s="30"/>
    </row>
    <row r="179" spans="1:37" x14ac:dyDescent="0.25">
      <c r="A179" s="45"/>
      <c r="B179" s="30"/>
      <c r="C179" s="3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0" t="e">
        <f>AVERAGE(agosto[[#This Row],[1]:[31]])</f>
        <v>#DIV/0!</v>
      </c>
      <c r="AJ179" s="30"/>
      <c r="AK179" s="30"/>
    </row>
    <row r="180" spans="1:37" x14ac:dyDescent="0.25">
      <c r="A180" s="45"/>
      <c r="B180" s="30"/>
      <c r="C180" s="3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0" t="e">
        <f>AVERAGE(agosto[[#This Row],[1]:[31]])</f>
        <v>#DIV/0!</v>
      </c>
      <c r="AJ180" s="30"/>
      <c r="AK180" s="30"/>
    </row>
    <row r="181" spans="1:37" x14ac:dyDescent="0.25">
      <c r="A181" s="45"/>
      <c r="B181" s="30"/>
      <c r="C181" s="3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0" t="e">
        <f>AVERAGE(agosto[[#This Row],[1]:[31]])</f>
        <v>#DIV/0!</v>
      </c>
      <c r="AJ181" s="30"/>
      <c r="AK181" s="30"/>
    </row>
    <row r="182" spans="1:37" x14ac:dyDescent="0.25">
      <c r="A182" s="45"/>
      <c r="B182" s="30"/>
      <c r="C182" s="3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0" t="e">
        <f>AVERAGE(agosto[[#This Row],[1]:[31]])</f>
        <v>#DIV/0!</v>
      </c>
      <c r="AJ182" s="30"/>
      <c r="AK182" s="30"/>
    </row>
    <row r="183" spans="1:37" x14ac:dyDescent="0.25">
      <c r="A183" s="45"/>
      <c r="B183" s="30"/>
      <c r="C183" s="3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0" t="e">
        <f>AVERAGE(agosto[[#This Row],[1]:[31]])</f>
        <v>#DIV/0!</v>
      </c>
      <c r="AJ183" s="30"/>
      <c r="AK183" s="30"/>
    </row>
    <row r="184" spans="1:37" x14ac:dyDescent="0.25">
      <c r="A184" s="45"/>
      <c r="B184" s="30"/>
      <c r="C184" s="3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0" t="e">
        <f>AVERAGE(agosto[[#This Row],[1]:[31]])</f>
        <v>#DIV/0!</v>
      </c>
      <c r="AJ184" s="30"/>
      <c r="AK184" s="30"/>
    </row>
    <row r="185" spans="1:37" x14ac:dyDescent="0.25">
      <c r="A185" s="45"/>
      <c r="B185" s="30"/>
      <c r="C185" s="3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0" t="e">
        <f>AVERAGE(agosto[[#This Row],[1]:[31]])</f>
        <v>#DIV/0!</v>
      </c>
      <c r="AJ185" s="30"/>
      <c r="AK185" s="30"/>
    </row>
    <row r="186" spans="1:37" x14ac:dyDescent="0.25">
      <c r="A186" s="45"/>
      <c r="B186" s="30"/>
      <c r="C186" s="3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0" t="e">
        <f>AVERAGE(agosto[[#This Row],[1]:[31]])</f>
        <v>#DIV/0!</v>
      </c>
      <c r="AJ186" s="30"/>
      <c r="AK186" s="30"/>
    </row>
    <row r="187" spans="1:37" x14ac:dyDescent="0.25">
      <c r="A187" s="45"/>
      <c r="B187" s="30"/>
      <c r="C187" s="3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0" t="e">
        <f>AVERAGE(agosto[[#This Row],[1]:[31]])</f>
        <v>#DIV/0!</v>
      </c>
      <c r="AJ187" s="30"/>
      <c r="AK187" s="30"/>
    </row>
    <row r="188" spans="1:37" x14ac:dyDescent="0.25">
      <c r="A188" s="45"/>
      <c r="B188" s="30"/>
      <c r="C188" s="3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0" t="e">
        <f>AVERAGE(agosto[[#This Row],[1]:[31]])</f>
        <v>#DIV/0!</v>
      </c>
      <c r="AJ188" s="30"/>
      <c r="AK188" s="30"/>
    </row>
    <row r="189" spans="1:37" x14ac:dyDescent="0.25">
      <c r="A189" s="45"/>
      <c r="B189" s="30"/>
      <c r="C189" s="3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0" t="e">
        <f>AVERAGE(agosto[[#This Row],[1]:[31]])</f>
        <v>#DIV/0!</v>
      </c>
      <c r="AJ189" s="30"/>
      <c r="AK189" s="30"/>
    </row>
    <row r="190" spans="1:37" x14ac:dyDescent="0.25">
      <c r="A190" s="45"/>
      <c r="B190" s="30"/>
      <c r="C190" s="3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0" t="e">
        <f>AVERAGE(agosto[[#This Row],[1]:[31]])</f>
        <v>#DIV/0!</v>
      </c>
      <c r="AJ190" s="30"/>
      <c r="AK190" s="30"/>
    </row>
    <row r="191" spans="1:37" x14ac:dyDescent="0.25">
      <c r="A191" s="45"/>
      <c r="B191" s="30"/>
      <c r="C191" s="3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0" t="e">
        <f>AVERAGE(agosto[[#This Row],[1]:[31]])</f>
        <v>#DIV/0!</v>
      </c>
      <c r="AJ191" s="30"/>
      <c r="AK191" s="30"/>
    </row>
    <row r="192" spans="1:37" x14ac:dyDescent="0.25">
      <c r="A192" s="45"/>
      <c r="B192" s="30"/>
      <c r="C192" s="3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0" t="e">
        <f>AVERAGE(agosto[[#This Row],[1]:[31]])</f>
        <v>#DIV/0!</v>
      </c>
      <c r="AJ192" s="30"/>
      <c r="AK192" s="30"/>
    </row>
    <row r="193" spans="1:37" x14ac:dyDescent="0.25">
      <c r="A193" s="45"/>
      <c r="B193" s="30"/>
      <c r="C193" s="3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0" t="e">
        <f>AVERAGE(agosto[[#This Row],[1]:[31]])</f>
        <v>#DIV/0!</v>
      </c>
      <c r="AJ193" s="30"/>
      <c r="AK193" s="30"/>
    </row>
    <row r="194" spans="1:37" x14ac:dyDescent="0.25">
      <c r="A194" s="45"/>
      <c r="B194" s="30"/>
      <c r="C194" s="3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0" t="e">
        <f>AVERAGE(agosto[[#This Row],[1]:[31]])</f>
        <v>#DIV/0!</v>
      </c>
      <c r="AJ194" s="30"/>
      <c r="AK194" s="30"/>
    </row>
    <row r="195" spans="1:37" x14ac:dyDescent="0.25">
      <c r="A195" s="45"/>
      <c r="B195" s="30"/>
      <c r="C195" s="3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0" t="e">
        <f>AVERAGE(agosto[[#This Row],[1]:[31]])</f>
        <v>#DIV/0!</v>
      </c>
      <c r="AJ195" s="30"/>
      <c r="AK195" s="30"/>
    </row>
    <row r="196" spans="1:37" x14ac:dyDescent="0.25">
      <c r="A196" s="45"/>
      <c r="B196" s="30"/>
      <c r="C196" s="3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0" t="e">
        <f>AVERAGE(agosto[[#This Row],[1]:[31]])</f>
        <v>#DIV/0!</v>
      </c>
      <c r="AJ196" s="30"/>
      <c r="AK196" s="30"/>
    </row>
    <row r="197" spans="1:37" x14ac:dyDescent="0.25">
      <c r="A197" s="45"/>
      <c r="B197" s="30"/>
      <c r="C197" s="3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0" t="e">
        <f>AVERAGE(agosto[[#This Row],[1]:[31]])</f>
        <v>#DIV/0!</v>
      </c>
      <c r="AJ197" s="30"/>
      <c r="AK197" s="30"/>
    </row>
    <row r="198" spans="1:37" x14ac:dyDescent="0.25">
      <c r="A198" s="45"/>
      <c r="B198" s="30"/>
      <c r="C198" s="3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0" t="e">
        <f>AVERAGE(agosto[[#This Row],[1]:[31]])</f>
        <v>#DIV/0!</v>
      </c>
      <c r="AJ198" s="30"/>
      <c r="AK198" s="30"/>
    </row>
    <row r="199" spans="1:37" x14ac:dyDescent="0.25">
      <c r="A199" s="45"/>
      <c r="B199" s="30"/>
      <c r="C199" s="3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0" t="e">
        <f>AVERAGE(agosto[[#This Row],[1]:[31]])</f>
        <v>#DIV/0!</v>
      </c>
      <c r="AJ199" s="30"/>
      <c r="AK199" s="30"/>
    </row>
    <row r="200" spans="1:37" x14ac:dyDescent="0.25">
      <c r="A200" s="48"/>
      <c r="B200" s="30"/>
      <c r="C200" s="3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0" t="e">
        <f>AVERAGE(agosto[[#This Row],[1]:[31]])</f>
        <v>#DIV/0!</v>
      </c>
      <c r="AJ200" s="30"/>
      <c r="AK200" s="49"/>
    </row>
    <row r="201" spans="1:37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" id="{52B91EEF-5FDC-4561-91D6-46F8E1477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7" id="{7A1F4AC7-71F2-4E7F-B237-B18A31810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6" id="{E9AFDDBA-A8EF-4943-B98A-42057E1798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1" id="{694682C2-3C2B-4F8E-A5B4-B5A23C35C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0" id="{EFD14C35-0ED4-4E65-8308-9A28B478F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2" id="{BADF9938-C2CE-4ADA-8FB1-5A116327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9" id="{B7B248EE-4B2F-46E6-89AF-8A57196502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8" id="{1FFF6E09-F663-4B7A-B1B4-174D5C35E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6" id="{35D011A2-328A-4001-8C2E-E1B29E887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3" id="{F63CC3F6-3733-427F-8D05-C654C64E7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2" id="{BC711A57-DDB0-407D-831A-46647EE1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19" id="{2A06C532-DD6F-4A7C-B00C-B64F70EFF4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8" id="{0F76E511-9466-4EEB-B748-A03AE8501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" id="{A0927737-A171-4DED-B4C3-D793A10B5D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7" id="{DBF44EE2-D5B9-4743-9B73-892B7BF9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6" id="{C87B6EE3-F767-4E72-888F-EB015E764C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3" id="{41A2F75A-6524-40F7-93B4-198A36A5C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2" id="{DA56CAAA-3553-4B45-AA52-3ECBDAFD1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4" id="{D9E32774-0496-4F1C-AD87-F469950EF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1" id="{80909BFC-9949-41A1-BF07-1BCBE0F69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0" id="{05140A43-A3D3-47DF-8921-20F5A87DA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" id="{9F0A5720-4444-48D8-A93D-D9C0F1AE99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3688" id="{1400F2EE-ED73-4F5A-8EAC-08E8A30FD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D73:AH200</xm:sqref>
        </x14:conditionalFormatting>
        <x14:conditionalFormatting xmlns:xm="http://schemas.microsoft.com/office/excel/2006/main">
          <x14:cfRule type="iconSet" priority="45" id="{B3C2BD3F-BF4E-4B20-BB42-2B2B5EB034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6" id="{000322F1-E1DD-4F6C-8C1E-3395AACA5B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AF32:AF34</xm:sqref>
        </x14:conditionalFormatting>
        <x14:conditionalFormatting xmlns:xm="http://schemas.microsoft.com/office/excel/2006/main">
          <x14:cfRule type="iconSet" priority="27" id="{77647BA1-10C2-4C41-A67B-52467DE281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4" id="{5E979974-A75C-4CE8-8CF2-9A3EB1A381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25" id="{33315AC7-EF03-4862-967F-BA9DF5223F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" id="{4C335FFC-5493-4473-91FC-2D0BCCF89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15" id="{FD31EFBD-ACB5-48B2-B8D7-8A863E033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9" id="{04C21F0D-0A68-490C-99A6-C550077CE8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7" id="{3B6B161E-1918-4372-9F1A-A44DBE8E38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4" id="{5519A993-2228-4022-B2C9-BE2F406C2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Y32:Y34</xm:sqref>
        </x14:conditionalFormatting>
        <x14:conditionalFormatting xmlns:xm="http://schemas.microsoft.com/office/excel/2006/main">
          <x14:cfRule type="iconSet" priority="1807" id="{00DC7673-742D-46C6-88A9-78967D1730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6" id="{C7849263-013F-4F0D-A7FA-A3C1533ADA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8" id="{09AC69FB-B43A-4C7D-9723-8856CC23CE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9" id="{2870521A-2F79-4F17-ACC1-4153E14D81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5" id="{6A5A5BF2-F816-4DB8-AB51-625A21BC4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4" id="{3344630E-6FA0-4BB1-A255-04AFCF54F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1" id="{0C0B6174-0931-474C-A03B-41F1879A2F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0" id="{68DD2781-5FAA-41AA-8F61-1E2B3B5CF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2" id="{7EF72C1E-EE54-49D4-822C-432F41044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3" id="{5018C240-F5F6-42EC-A24C-61E9299D8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9" id="{3096F623-403F-45E7-A9FF-A0AD2CA98D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8" id="{51D02C4C-0B3A-4763-A8C2-9D2D283689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5" id="{A5E3741A-0A55-4F80-9DF9-EDCF4289E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X32:X34</xm:sqref>
        </x14:conditionalFormatting>
        <x14:conditionalFormatting xmlns:xm="http://schemas.microsoft.com/office/excel/2006/main">
          <x14:cfRule type="iconSet" priority="1789" id="{07938F24-F39C-471C-A981-E24D9ED8F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8" id="{74E88D33-45AF-4C52-AA20-3682F2C68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0" id="{E9ADECAD-618F-4507-917A-AFD0EE3B2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1" id="{8E67D6E7-E65E-4BEE-B714-3C9F8EDB3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7" id="{61CE8348-1050-4F79-BA63-7091399511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6" id="{4F40DAC6-5B44-4067-9E9F-890C60219B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3" id="{595DB5A0-7DFE-4F02-8E68-F9BEC59D95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2" id="{D341B082-7C0E-4EE7-8F3D-009AF671E8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4" id="{5F1DD5CC-7392-47C4-91B8-FD1000678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5" id="{FEEA81F7-A1EA-405B-BE6E-C9FD8762A5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1" id="{6CB77AB9-45A5-4CF1-8859-745AD2385F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0" id="{5597E127-C510-4C6D-8297-F7A06B2C83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79" id="{015B106B-53CD-4E68-80FF-A9D9F16422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776" id="{8CE87DBE-85EA-4C73-A367-BBCC366B3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5" id="{C27D884C-0424-4248-B304-8B86F84937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7" id="{026F487C-EFEA-49E7-B256-51FEF0D7BD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8" id="{00B2D795-9B95-47F3-A64C-E9228DE5B5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4" id="{469C159A-209C-4373-8611-901B3F4FE1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3" id="{0B0DE553-A8FA-4EC2-999A-53C398D1DC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0" id="{028C2D25-86A2-48F6-9B1C-B62E7EDA93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9" id="{02645B83-75B0-4259-B672-52F1F565B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1" id="{F9FEC8B7-A6DF-428F-93F0-066C8772E5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2" id="{577FA3B0-A9A2-4DE1-BCC2-A1C4A027B0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8" id="{25C4F6DF-C700-4702-8812-313B06E7EE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7" id="{92415D25-F90F-4A8A-B84E-225040439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4" id="{66DC3645-A3DE-4FAB-BEA7-DAE7236335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3" id="{CA11050A-DEB5-48EF-AD9A-1BAD5AB82A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5" id="{2666DBDA-C5D8-4FB9-B4C2-39959D91DB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6" id="{F6825B1F-B726-4EDC-BA0D-E9EFAA0CFD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2" id="{520DF3BC-E8B6-4978-A8A1-D40C2097B2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1" id="{8689C477-025A-4ED8-A29D-24C136675E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58" id="{B2E03354-A157-402D-9663-9D706A385B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7" id="{7BBFC191-BCAC-4054-80F4-E64668DDC9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9" id="{B730C712-02EA-43B7-887A-70A6207D6B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60" id="{B98AAC42-8D4E-4ADD-B7A4-41AE74BCAE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6" id="{D6B8CE40-E652-4C71-A011-970C7558BC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5" id="{8CBDA4B5-41F5-4000-8CDB-049DD1CD0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2" id="{EF01DB9B-8F91-4587-BDF4-7B06ED6892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1" id="{E2A45411-A6FA-4C2E-AEC9-773CEBD0F3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3" id="{61B15421-07A9-4378-87AA-F841FDE2F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4" id="{45E290DA-B88B-4098-B190-C31194255B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0" id="{F39BF004-5855-4476-98B2-399CE2AAAF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9" id="{D40F7DB4-29D6-4870-9745-90DF311BC8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6" id="{89FDF7A9-6A4E-45ED-AB76-81F7BA2E25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5" id="{5D39DDED-D5BE-4B8C-A938-01E3ABB6EB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7" id="{B095DB1E-7EAA-43FD-BEF9-96654D437A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8" id="{677C3A6C-9822-4A80-8800-C4630CEE7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4" id="{72C7AF47-11B5-4810-B174-914B9C3E39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3" id="{8B6DB1BF-7D28-4922-9362-B4A69E5D6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0" id="{D8E16743-A8B6-46A1-83CB-A6E97F226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9" id="{D01A222E-D2C7-4AAA-B7A5-5058415B28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1" id="{EB2A6609-9407-4F60-8B2D-3ABF6FA8FF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2" id="{F20BE7EC-6F4B-446F-9ADA-04C2C4518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8" id="{20CC238A-DB21-4767-AE08-52B3E94852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7" id="{3AFE73BC-48C3-4028-B32F-183101564A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4" id="{EBE2026E-4916-4C1D-BB30-2294E6BCC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3" id="{72BC77EC-E238-49FE-A8E3-6F503E867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5" id="{07F85D86-B5F5-439D-8879-4B82F7F09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6" id="{B11F1957-A16E-4917-99C6-999DC64AB4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2" id="{4EB382E4-B0D9-4A3A-B222-9A146EBEF5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1" id="{6823D751-EBCD-43A7-858C-B5C403977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22" id="{673AAAC2-41CD-4E40-8D8B-E04C57AE7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1" id="{4B766C80-7F15-45BC-81F7-359E2801E2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3" id="{01FF9533-B01D-4461-B6E1-69C76B9ED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4" id="{CB626339-CCA9-4159-ABEF-9440EFC7B2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0" id="{9C4BAA24-283C-4E7F-8C83-87D7D536A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9" id="{A73153B1-46C5-4A0F-B255-7F4E500C85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6" id="{5D7ED964-DE21-46A0-BD08-16FAF65A10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5" id="{20B7FCC5-6F8E-49E9-AF12-AC982D98A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7" id="{B41B7B96-4CA1-4F92-836C-A5899ED8D0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8" id="{6700F3C6-237F-4CDF-8F85-8F59F39D11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4" id="{3C7D5BB2-1D46-4D42-80F3-4045E5EFA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3" id="{5B501742-08D0-4130-BA8D-5CCB4B376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0" id="{CE5D3CD2-377D-4BE0-BA26-7C465AF5F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9" id="{5D053499-7117-4BAC-993C-50181DFFDF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1" id="{289993B8-221D-4583-931E-49536E822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2" id="{7BF0DCED-D560-4C94-8403-5C056F566B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8" id="{FCCB92AD-7CA6-4D49-8970-C56472F4FD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7" id="{D3BB1B42-A72B-4A8A-B014-ADCB201FD0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4" id="{82BBDA63-7B1D-444C-BEB5-81BB6AB427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3" id="{CBBCF6BC-7AB5-4AE8-AC46-6352726E5D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5" id="{C914B9A1-6154-495B-B8C8-ACE39F6AD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6" id="{41CC0F92-70BA-4AB4-B3E4-8B9B0D1539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2" id="{E2C5CBDC-C019-47CC-B5EC-10E53061B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1" id="{131CE38C-0447-4DEB-8C72-AE7711284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698" id="{463F6243-D715-43AC-9947-4E2B882F7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7" id="{5324EA2F-91EA-4BF8-B850-385E8D34DC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9" id="{D2D638B5-9C86-4047-8620-6E5226296F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00" id="{1B78EC97-415E-45A8-BED2-445CA5E60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6" id="{F17AE11F-0BB1-4D63-B967-DD1A94AF6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5" id="{2F53E782-F2CF-4535-9D25-13A080E80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2" id="{2804F12B-3134-4B8F-B2EC-6B3986C85E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1" id="{3CB10202-AAE8-4835-A9A0-97AAAE063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3" id="{BB9BACD3-4AE7-424F-8B15-1D46890BC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4" id="{89F6496F-D5BF-4BDD-8AB9-781606CF42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0" id="{EC288288-8596-4475-BD90-EB5253BFE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9" id="{33CA0153-0377-4F9D-848D-5EE01EBA0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6" id="{4002AED7-B681-4B34-823A-97C270DC7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5" id="{7FFB1B84-4CCB-4DF0-B603-2532596D6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7" id="{70EC99F0-68DC-4F41-A9C1-CEF2378AB6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8" id="{B2E1519B-BCE2-4DC6-862D-98189856F7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4" id="{A168C599-81D7-474A-91D0-B5B7A8B517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3" id="{B765DA91-EB5F-4B22-9E24-242A6EFE20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0" id="{B5C2071D-10B0-4D19-951B-651AEAFEA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9" id="{CB9B2CEC-BE34-47A5-842C-15580B41F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1" id="{7AA700F5-9056-4996-93DF-DA1E109E01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2" id="{06138D86-F8E7-4A23-897E-5D8B063368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8" id="{CB0D406C-195B-4D51-A8D9-FC478E131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7" id="{6814C626-09A7-4ECA-B0BF-CC2C09E0DC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4" id="{A6A9C0DC-0EEE-4D86-8F9A-FA75858FE9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3" id="{90EC3D86-5CA1-4734-AE54-9324F7F15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5" id="{113F1814-187E-42CC-8FF9-AF8CE2519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6" id="{59D94737-A321-4C14-A8A3-2BDA94540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2" id="{F6CFD5BC-A4C7-4971-8D2B-4185C45E73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1" id="{E8E0AB45-30A1-4C73-9621-903A9052EA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68" id="{356D5616-6E09-41F7-A6BF-85B33A44C4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7" id="{D0FE3310-42D0-43E4-A123-6F899A06F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9" id="{04DB1E26-975E-44FA-A882-AE32050400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70" id="{244805FC-4F43-46F2-9C44-7721F79765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6" id="{68ABB552-0FD4-43FF-89BC-3BA6A0E242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5" id="{1D61F2F6-7D8F-4621-A78D-F1B2FA3D8D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2" id="{D6EE27BE-6E53-4BCF-9F51-9D554C110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1" id="{1659682D-24D4-4EDE-A64E-7E8F71AA96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3" id="{C9C916AB-1AA1-495A-A30A-832DE866EC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4" id="{F88F1DDE-F6C7-4BA9-B838-4A13219CC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0" id="{FA89AB61-671D-4557-AD71-5CE17C04AD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9" id="{4C4C9982-D81A-4923-85B0-F2BD45183D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6" id="{5453946D-260A-4DA9-901D-7B4BB38A45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5" id="{B7BF82E9-6A91-4C21-B743-F0A9F2DCCD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7" id="{B9A415E4-8714-4DA4-B7D8-168C08E0B1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8" id="{AEF6228F-46A6-41AA-81D6-74B95067CB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4" id="{C036CF04-5289-4D8A-A2EC-3ECE54F870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3" id="{A897F33C-02E6-4E9D-AE5F-F12251A38D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0" id="{4B19E42A-5CFC-4C41-8D4C-A480CAC9FF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9" id="{504C1055-D957-45B9-916E-E831B96885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1" id="{3A679438-B5C4-4E61-AB52-405EA97437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2" id="{B8F55C62-D0CE-40D7-A976-928FC35F5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8" id="{4F05D2B8-59A9-46D7-A7A5-492180656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7" id="{B8338777-D05D-48A4-AB16-8D164CF361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4" id="{3435CF9E-D4E7-4179-BC63-107BD7876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3" id="{F68F7AD3-1C68-4CA3-B19A-27A58A532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5" id="{D8260E1B-BB0B-4213-B991-86F053DB9B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6" id="{B263E588-F83B-4BE5-B158-A9B59A7DA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2" id="{29CA49B3-E87A-4565-B730-C0361BE4A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1" id="{DB69E19A-2328-4C44-BCE3-A533AEC871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38" id="{3069ACCB-B578-4859-A769-695F3D2F8A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7" id="{F13EA32D-F79E-4926-9BA1-58AA19891E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9" id="{A93F1638-38CF-4533-81F6-7162133DC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40" id="{16D064EA-7FD5-4D31-AF4F-869BF1F3B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6" id="{BE656AE2-B483-4AA8-8D3C-EF647ACB82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5" id="{0622844E-336E-4D4D-9725-713B9E075A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2" id="{80236CBF-F10A-4E8F-8F3F-C88E427335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1" id="{D3F6EB56-B2F6-4B5F-9C5B-B9BAFF4E9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3" id="{351672F6-6258-48CC-A2B1-E5260D6A69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4" id="{36201A7A-56CE-4F5A-A65F-86233918A7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0" id="{9109D97E-363D-411A-AE7D-097DAB9139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9" id="{09894ADF-2741-476C-B51F-2DED6768FF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6" id="{82B1AA80-8FB1-49F0-9FBF-AEF11E5B22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5" id="{7EB7203F-A1D6-4F79-9934-5635FB764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7" id="{326779A4-3452-4D17-84C9-E897631D61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8" id="{4D9433B4-DFEC-4543-8DEA-B3EB5DF9C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4" id="{C720C0D1-5AB4-48F6-85B9-7E053920A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3" id="{F1D85984-28EF-4E98-AFE8-B9932173CE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0" id="{807DB8EB-C155-45D6-8664-60B6E08E28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9" id="{3BDE4856-5055-404D-B35E-A8772F162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1" id="{447C66BC-30EF-41A6-B387-D7F36A5D62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2" id="{3D6E80C3-1216-4C58-836E-71F995444A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8" id="{CE4EEA67-67BC-4186-A95F-2412D0119A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7" id="{2FCA9B6D-9461-422E-95F8-B1E016DA0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4" id="{699CA079-53BB-4D11-89CB-5C9CCBBEEB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3" id="{BA2FE09A-7C94-40DF-837D-AD9596421F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5" id="{758E4501-2034-4AB8-AAF1-955E0CFBF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6" id="{D0FD470D-02FA-4BA2-9155-6CEC0F729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2" id="{EEE5A36C-D62A-4174-BAD5-308D04E1AF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1" id="{CC5A8835-84C7-4A6D-846C-75275B9E66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08" id="{85ACCD5C-14D4-4220-8C45-3D3CD36676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7" id="{98FD0366-010E-4419-BA00-DDECA5D84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9" id="{53153413-E917-4E4B-9E49-5A1B720CEF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10" id="{4404441E-073B-443D-AE51-D2F0927E4C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6" id="{A468647B-0659-4BD1-8D8E-B50610B97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5" id="{ECA2A441-8875-4EB0-92DC-336BA7238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2" id="{7350CA31-7FC2-41F2-A7A1-A4110BA46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1" id="{666B017F-11DC-44DB-9CBA-D79B2B4E5F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3" id="{F38EF592-2CFD-4551-BA48-18A549D72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4" id="{40073F2A-F9E5-4E2A-BC62-0E5DA6F78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0" id="{BC48E8C4-A963-4CC2-9DDF-3FC591D27A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9" id="{88DA94B5-E1BA-4B1E-AD1E-775D66787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6" id="{41162E22-6136-452D-AC23-D88B54567E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595" id="{C193B5AA-A5F6-4C9B-8902-D28CE69E1F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7" id="{79280A1E-C909-4839-9BCC-4F5713F44D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8" id="{50C07998-02D1-445C-AD88-9FAA5841E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4" id="{2ADA5809-1530-4AEB-81A0-DAE1F707B3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3" id="{8025F95C-B4E5-4CEF-8C7F-C80E85A4D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84" id="{4AF1EBF2-AB73-4CBE-AB40-E819629CEF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3" id="{6A5D31D9-E999-42CA-A735-6253B15942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5" id="{1765FA8B-B3C2-4AED-9E3A-5806F7B209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6" id="{9C2981DA-5639-4CAB-B1BE-4E0A0A77DE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2" id="{312EF12C-D0E7-4C4A-B94A-FACBD65099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1" id="{FC5CA043-30A6-40F6-8CDA-89081062A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78" id="{0E5CF91C-0B26-4FEF-8683-3AB0B4BB1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7" id="{4E7F1201-CE42-4EC5-9FDA-EABA0B56D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9" id="{66E0547E-3B60-4CE9-808D-32B7BAEA99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80" id="{A6D7DD52-665F-4856-A21A-FBC2438BA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6" id="{03209282-E8EA-42FE-A8FA-809649160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5" id="{F510BD99-C5EE-4243-92CD-E9DD5B1C13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2" id="{93B7B2AB-D4CD-4FE5-91C3-49E677B05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1" id="{0838EC0D-4240-4FD4-83CC-B5129E3C2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3" id="{88559E26-C3BF-4825-BF5B-C91E4A3D81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4" id="{87718766-27C2-4FF4-B582-C314AD168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0" id="{E4D4B4B2-9297-4C4B-AB0A-59AF3F29EE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9" id="{B77AF70F-06B4-47F2-ADCA-3771ACC90E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6" id="{FAE823C9-C22D-47C2-A855-AE5CF7AD6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5" id="{021E1F8B-7E10-4000-A0D8-E75E5435A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7" id="{8FD4804C-28DC-4C9E-AC7C-3E0422921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8" id="{B5D8753F-CC59-4722-93F3-2CCF38712B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4" id="{BB61B25B-9A43-4D9E-A893-E30612DE33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3" id="{8B7DC65F-5A86-401D-A26B-C764509FF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0" id="{39CDE8BD-11A9-447C-ABE8-88A6EE71A1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9" id="{AEB6DC42-EE6F-415F-8D0A-A88BEBEC0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1" id="{65444C5D-48F6-4A69-BD72-25A2136363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2" id="{C8148A0B-8F0F-4486-B77A-5CB31C64E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8" id="{3FE36ECE-B8EC-4104-8967-6DA073F2E5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7" id="{59DC5283-4981-44B6-92C9-D35EAA0CC1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4" id="{36C20A75-E590-42ED-B0AF-D9D4BF154E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3" id="{F80FD309-B96F-4462-B1A4-0219397229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5" id="{4CAFA55C-D8A4-4A58-9F67-ED36A5D999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6" id="{CB0D4421-F3ED-4890-9102-4B974B161F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2" id="{FDFB152F-1937-4101-B116-D4174C374F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1" id="{54BBFE2D-55D4-48AE-8009-5C5175B98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48" id="{1DF20F60-AA42-45D2-A597-09954772A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7" id="{3A00492D-0925-43FA-A6C6-3FE4CAD1B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9" id="{60E99A38-5BEC-4B92-B38E-AE2177FF6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50" id="{CDEA03C6-F8F0-4F03-A908-8BA5D6CB08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6" id="{D949EF8D-F46C-4E3E-BD13-0091BB27CB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5" id="{CFBEC709-3159-4500-B216-CA4F9A1FAE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2" id="{F7AACFA5-B669-4556-BA87-03B9232D3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1" id="{FD47947E-9219-45E4-9B9C-4832B468FF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3" id="{E78FFBC0-68E9-4848-840C-608B1771BB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4" id="{8CF0EF7E-72A9-415C-9AA7-2D8841926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0" id="{7186F83C-A2F3-4524-8142-55208FFFA6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9" id="{3ECCB627-8436-4378-8E15-017DE8B94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6" id="{B10DC701-8247-460E-9801-56355C33C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5" id="{AF6C01AD-0940-4AAF-BBBA-1BAC22F862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7" id="{6C418645-9760-4F70-B8FE-53758A8C1B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8" id="{792BA8D3-3A46-4652-B878-EB97C3AF9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4" id="{5E3E33CE-DAD2-4FBA-8A63-9B1B93C266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3" id="{D548796A-01A4-48B3-9CF5-FD8B1E62EF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0" id="{14B17AAB-9076-415F-8F63-38C80326E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9" id="{E9C77BD3-85B9-42E8-94AC-699911E61A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1" id="{ED04AA94-31D8-4B48-BCC7-8B49F79C2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2" id="{BB1F8EF5-53E4-4185-80BA-A0B40C864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8" id="{52E0B336-AFE0-4403-875B-87BCDB532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7" id="{54BCBCE5-04D6-4368-8313-164EDE8D6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4" id="{6AE50101-0654-47DB-8F9A-4CE8F55BCD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3" id="{98376632-2AD6-46FE-ABD6-D088FF3ACC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5" id="{03A378EE-CE6A-4E80-8F38-36F2DEB35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6" id="{6FB755FA-7270-486E-A416-F2CDB0233F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2" id="{9C531B36-1637-4452-89F3-B1D297CDD6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1" id="{26F3B9FB-EFEA-45FB-A1DE-D482020440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18" id="{5C5A7768-126E-4DD4-A944-F03A514C3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7" id="{488A2F52-6435-4108-B15D-BEB910B839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9" id="{05308C6B-3ABE-4438-9D52-BA0C6CA94A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20" id="{D7E93C94-01EA-4823-8CD6-F0596D3DE1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6" id="{0EA6F2C5-AE67-4A03-B9C2-23872444D0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5" id="{757E57AB-0EF0-4E86-B681-2C30D6CF3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2" id="{A63B8BB7-A94A-44F6-B456-F89622B94C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1" id="{8CBA37CF-3F77-4F4B-A56E-4C4406E2E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3" id="{1FBC5D4F-83F0-4712-9345-55C6FFC885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4" id="{5812C9F0-D5FC-4068-840E-F0D0BCFAC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0" id="{4CBBDC84-F51D-4BC8-890D-397C36C5D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9" id="{143A9915-076C-4B44-8118-D9E20E9F1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6" id="{741F3B16-F40F-4730-BC8C-54ACE4950A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5" id="{93BD05E8-D040-44B4-B515-55A4A071E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7" id="{11784078-4708-4FCF-AEB0-529866FD5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8" id="{CB2F8EB8-157B-4DF0-9EFD-9D8116AD33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4" id="{501761FF-2D8A-4C7A-AD3D-FC2D0365FE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3" id="{AA0FB3F7-4D84-43C8-AEED-A9DCC001A5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0" id="{40C8E761-054F-4092-8399-4691561089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9" id="{A2E261CD-6E86-4F33-BFB2-67295954D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1" id="{21AB7E74-B233-47BB-AC07-F71B3892A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2" id="{1691DFB2-D82B-407B-92FB-3824C8790A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8" id="{2482F3F0-70CB-4331-BDB5-DEFE52E59E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7" id="{99AF7A8E-AD22-46CC-9A9A-708031B74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4" id="{31173523-51B5-4344-877E-F5CDC429C0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3" id="{8AE4ACFA-8274-48F7-A457-D25571074A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5" id="{F2E8E3BE-256A-4E5C-AED8-E3A6E70566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6" id="{F7925734-71A4-42AB-A625-8C5ACD87C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2" id="{55558BF2-87C7-4A96-8F93-A0BD7E0FC4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1" id="{C26CBD72-2A6F-49B5-9D4C-403B4EF08D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88" id="{0805D919-5AFD-4A7B-8B5F-F037BF0CB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7" id="{C6188D2B-6EE4-4C18-B6D8-0402A1445B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9" id="{4B48FC83-9F84-4141-85B9-425D5045F2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90" id="{D8BC7B4F-425E-4577-BABE-2BF0C2549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6" id="{BD273563-D1E3-4681-A11E-26480ECC89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5" id="{2FEFAE9E-8E1C-45BA-9FF1-137AD19F3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2" id="{85BA14D5-026E-43B0-B56F-EBE2BE9984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1" id="{8E9278A0-9F37-4205-9531-F45C6BD53A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3" id="{A3719F36-93A0-425A-88F5-221CB21C8A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4" id="{DC04B874-5C0E-4257-9329-8C465F8E8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0" id="{7CED32ED-2F84-4A29-9C79-0960BEEF32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9" id="{C95D98FE-2DD1-49BB-B819-33A7840826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6" id="{9F57DD01-D46D-4916-BBF4-92C6BDF33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5" id="{6A187556-3518-4858-BAE5-7A1CE61945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7" id="{08D7FA5E-9042-4619-B114-23E35B3A1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8" id="{1CE3C26D-36DF-4D87-BCDC-F8A886628D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4" id="{2A4E2BB2-D9E4-451A-ABAF-17788F71DF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3" id="{2CA46107-C3E3-4D24-B5EE-9FC1C87DC0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0" id="{FDEF6E98-C685-4C0A-8998-660E2104AF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9" id="{22F17D98-3842-4519-8225-32B06D9748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1" id="{C72D5990-D41A-4DBE-96BC-EB345000BF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2" id="{DBB99E9A-2BB2-49DE-8B70-458685F5CE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8" id="{B016B390-7597-4548-B7AB-016CBF7079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7" id="{E2DEEF9A-6CDB-4E4D-9098-D32DE22218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4" id="{ACEEFE96-B305-434F-A005-1F691D2612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3" id="{01C3F314-7F48-425D-8534-4624BCFAD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5" id="{FDFE3B0D-738F-41D1-8D9C-6EC710BEFC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6" id="{8CF67B02-8D0D-4FBC-A13F-76CDE94DDE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2" id="{DDB9A396-7A81-493F-98F4-E092331B5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1" id="{D8C28AD0-9998-4B5F-BD63-A7B2D6C2E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58" id="{CD8F504F-712F-4370-93AA-A1D717F479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7" id="{295FE045-39AA-4551-A620-FBD0BFDE39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9" id="{7933202F-DCD9-40E1-AC66-78502C3B40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60" id="{CA46BE5F-F212-4DC1-A3B9-3D18FCA757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6" id="{396849F7-4EF3-44C8-A2F8-9F99E340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5" id="{B8B36D28-2BD2-47D4-BB87-2B26116E1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2" id="{AAB093D1-2534-4029-9AF0-7683E68C22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1" id="{C0D70235-03B5-47DF-ACCD-092D9AB17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3" id="{7F95E48C-6FB7-4DFC-909A-20604C2FE3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4" id="{1F22570C-9633-46A2-BA48-F8DC1575D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0" id="{00454B72-CB08-484C-B3EB-7E43BA5D8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9" id="{ADD1078D-5D90-46F0-8454-F34D63559A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6" id="{1EB019A7-BF59-49A7-86BB-F0BFFE95D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5" id="{1703B48B-F64B-40BE-98BE-314D4E5E45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7" id="{34971346-A160-4F0D-89C2-0061B59035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8" id="{15D9E841-589C-49E3-9B9C-4A78F33BD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4" id="{51D915EC-8A37-4A9E-8CE5-7D46BA7018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3" id="{69584558-B4C7-45DF-BB16-5E9600C5C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0" id="{8E41C8AA-AE45-406C-A02B-814722D6B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9" id="{B90DECDE-125B-46BF-B37C-68EA559563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1" id="{72D5E3D6-B1DB-4917-AC17-4CFD8E8F4A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2" id="{48E73FE0-2EAB-43A1-8CC1-FF7F3FA0E0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8" id="{017CC536-D0B7-4B41-BF3C-4543A5984F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7" id="{9DC0DE90-AFDA-4A11-A306-F92F73352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4" id="{227384A5-4E50-48DA-84F4-6527B99C54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3" id="{A5C6A87A-61AB-4025-B2FA-2539BCDE1E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5" id="{7073D918-2264-4818-8A19-F554EA727B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6" id="{BB0C92A1-3FC8-41A2-BE84-53E3F64DC2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2" id="{548ADF0C-214E-4877-9D62-CBD7D38D8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1" id="{59B1FFCE-1941-460F-B76D-BEFA25F028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28" id="{C4FFBDB5-36BD-4285-8A0B-8DDC44B893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7" id="{08DCBA2F-AEA7-4A4A-851E-523D9A0BAB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9" id="{8677A04E-76BB-4976-AC21-7BB895E533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30" id="{6669654E-24E7-491B-81A7-8DE355623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6" id="{528CA1A7-AEEA-4BC6-AADC-019A6F15BE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5" id="{058C35D7-06BD-4544-9D95-7D6D5EA04C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2" id="{EE486DC3-DACF-4B66-8986-FE8874F41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1" id="{9A7230E2-E5F8-4EF0-A068-7A7052B03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3" id="{AF21D0D9-296F-45C3-AAA3-B53AD7C3BB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4" id="{E0D7716E-E38E-4497-80CB-5116E5C0B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0" id="{338E6689-2194-4FA2-937D-A8D098AD1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9" id="{F0A775E2-B774-4025-A2DA-1C09E3A5A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6" id="{CF6ECFB8-B4DA-4D4F-96BA-76C367958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5" id="{AA115C8E-5BAA-4742-A1E7-B0ACFF7714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7" id="{B3752AE5-F67C-45C9-ABD8-F486CA7297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8" id="{FE52A3C5-E662-4B4E-B48B-803DE36869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4" id="{2DCE246C-BAEF-47BA-A9A8-E786FFDDC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3" id="{78C986F6-F452-4CF0-9CDE-64C54BDDC6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0" id="{D900D425-2F32-4E97-89A4-D964544982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9" id="{B4205B32-15E3-48E1-9524-6FABC295B3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1" id="{71B0F9B7-837A-416C-BAD9-8ED29F846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2" id="{D75B85C4-E6EA-4293-9559-0DBFCFBB14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8" id="{EB023B19-613E-4541-973D-D974632360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7" id="{838E8B79-E7E4-40F5-9673-AEB657FF98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4" id="{9F71B35B-4027-46AC-AEA0-1EAA65FDB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403" id="{F7E07930-D9F7-4D01-9DD2-C34F05B46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5" id="{0FB9B107-E8F4-4132-9AAD-97D258CCA4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6" id="{2FC31D55-2F3B-42C5-A3BE-3D25A6D0E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2" id="{D5F60A24-C332-48A5-A482-7D2077E2BF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1" id="{92A8CD99-7AC0-4FB9-8B5D-1A3166D7C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392" id="{1DADCF02-D7B3-45B8-ADAF-A559593FA3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1" id="{82F0490C-62A7-469E-A49C-36F9755087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3" id="{D1ACAB7B-FD42-4837-BCB0-A494EB5C4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4" id="{9E8872F9-1EB6-4C21-8277-B2213C8B7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0" id="{7A40CC5A-D3E0-4F6C-863E-4CDAE590E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9" id="{504F38D2-7F2B-46FA-A1FD-889D84185B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6" id="{292AA6BD-686F-4C26-9CA6-3489E6F32B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5" id="{15F1CB8E-1495-4802-B724-843C322E57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7" id="{2889126F-3C8F-4325-8981-DFAAB535F4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8" id="{4C0C60D3-3886-47D0-8A76-693B7CE83A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4" id="{FE763179-9838-40FD-86E1-3EADC78076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3" id="{B93E4F42-69D3-40D3-97F8-E6B51E4D9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0" id="{AC9C2842-6B95-4E2E-B257-165E332D4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9" id="{970E0FEF-A885-4020-9B35-784A4D791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1" id="{4A95FEB9-B0A7-476E-A3E3-4E6678DAB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2" id="{8B32BCEF-D4C9-493A-9301-61BFC39ABC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8" id="{761E08CD-F192-441E-9A09-28FF6817F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7" id="{F31A2C91-62D4-4B42-9A1B-BAE33BACCB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4" id="{EDBDB17C-8AAC-4488-9269-454199AAC6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3" id="{57D6F007-3464-45FA-A2B6-8508C203F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5" id="{98D69188-440F-4DB7-925A-6B61EC54E6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6" id="{D56FD68E-AC88-4A41-9FC6-5ED1C8BA44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2" id="{7FFF0011-DF61-49E4-956F-1ED4F2AD41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1" id="{EAB45AFA-47C8-4E29-A8A9-513278166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68" id="{83C35D56-EE5E-4531-BECC-FD6CD76EC4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7" id="{08BC5F63-43D7-4668-9F32-9A7F0F6D90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9" id="{BA971967-A738-49FA-9EB3-FB1CFC00BF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70" id="{43B0F057-BE2D-4DF5-A548-26E96278A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6" id="{8C316157-9155-4BA6-A116-53258675C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5" id="{A7267EC6-C07A-419F-9BAC-FAE485287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2" id="{C802AB60-2296-4A09-A8D5-070111F40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1" id="{EC669261-8EEF-4CA0-83B1-2B9EECA0F8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3" id="{10B2D674-0A0D-44B5-AE33-D433A3141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4" id="{F2C6729E-4F7B-4C3F-9AB6-8B48AC87B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0" id="{40C75130-A9F7-4F62-B0BF-A8DD50E3F0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9" id="{00501057-4CDC-4EBC-A5A6-FE550FCBB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6" id="{3A1D212B-9DBD-4ED6-B0AF-521C67DFB1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5" id="{5E7073D2-5AD8-4AD1-86D7-D4D5DFD674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7" id="{3DBD1DFE-7162-44BE-AF9D-03F12BE8E6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8" id="{3B9615FD-A7A1-4164-A323-605560E49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4" id="{4109C64C-2BFE-4FA3-AB96-BB85513C0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3" id="{D86FF715-5823-445F-9FC6-315D1A3A9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0" id="{B30BCB5D-EC90-4658-89DC-855A7CCF8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9" id="{5329B0F7-9492-4A35-8A78-16A46EE9D3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1" id="{60AA9D96-9729-4062-BD0F-EBB47E3B0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2" id="{22E7E87C-3EEB-4DA6-96F7-4C4C6E9C8F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8" id="{5E50C914-A9B0-45DD-B17A-E77E08B10E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7" id="{E264FCE8-7007-4154-B6F4-6A529BA95B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4" id="{DED1A27B-6284-4DB3-B61D-DBCFEB5C88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3" id="{A785A91D-2624-4C0A-922B-EAB6323F6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5" id="{F26A2901-BEA2-415B-8F9F-81A96B251D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6" id="{4C4763E9-14D4-490D-8554-7CC009E03E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2" id="{23003AAB-03CB-4E3B-BB95-F94C1FCF6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1" id="{B61B2E5E-07D8-4026-9B6A-C1D2D63A0E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38" id="{AAA73BC2-5D8C-4EA8-8559-430B31B667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7" id="{8257EEAF-882C-4EC6-8D47-B97979184C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9" id="{64658419-EECA-4959-AAF9-7417EFCB58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40" id="{F3880004-49A9-4813-ACC2-B7A62314E3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6" id="{93948ADD-5449-46E7-81B2-4F24178A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5" id="{A458F773-9043-4726-A3CB-EFC93FC384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2" id="{101A2E3E-1E00-4261-BC1F-5D86D89653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1" id="{76DA9176-46FE-4387-8A62-BA9030E78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3" id="{E717EAF5-9280-4BB5-BA76-522B11380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4" id="{E55505C0-6B45-4D4A-B9EA-5F52975E4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0" id="{DDED07B8-3F99-4B14-9FD9-007CE1CED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9" id="{699AD364-2086-4EE4-BAC3-0B2778427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6" id="{5923F133-742D-453D-B959-D6CF5D5F5A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5" id="{D87C52E1-1144-4733-8BE5-32F5D44C0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7" id="{8C4970DB-56F2-4E36-8F95-5EC876980C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8" id="{6EB66BB4-0665-4F3E-A744-0D77FC4FC7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4" id="{C1005844-3191-4C21-BB5D-E9EEA9F11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3" id="{FD6E8BC4-E49C-40A0-9A4C-8850C5AB1F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14" id="{A0C6A8B0-7B24-4A1B-94AE-F9BF825795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3" id="{7D938F95-0019-48C9-B276-C7FBA6B48C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5" id="{3B96D634-5971-48F4-B092-EF5C2664A3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6" id="{EBE9CFE1-749A-461C-84DC-3F2E076526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2" id="{08613616-D5DF-4999-B7FB-E27834AB4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1" id="{2BD77609-AC75-438F-9769-B30942ABC7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08" id="{54115E5E-B1FB-4138-BB56-8456DE92F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7" id="{DBCE193D-E258-4DD9-B49F-258B5213D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9" id="{A30D0529-0D3E-4AEF-980F-42B90D9769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10" id="{7771C975-CD36-4B30-B4F6-37075F41E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6" id="{25B59D87-3A3C-4D3D-9287-B74E27EBC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5" id="{649B32E6-F4CD-4882-A274-DE9830DED7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2" id="{5142E1FD-8FA0-4445-86EE-EF8AC631F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1" id="{08AE8A59-9C85-4DFD-8279-22D4DF960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3" id="{C75697C6-5DE6-4B74-BE6D-67EE12AFA8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4" id="{82CF4B8B-AB21-49C2-A5A0-B93036F0CE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0" id="{DA8A623F-16B4-40BD-A01C-9CAF75FEDE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9" id="{118EA995-B7A2-471D-9BA2-42CA98205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6" id="{0CE2C7D1-0780-4A93-906A-C58000997C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5" id="{CCDDD215-C61A-4831-9B53-3DEBAC7CC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7" id="{708044ED-28D7-4030-AF5F-A4271DB446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8" id="{FE1756C3-492A-45D1-94A3-AC84855CD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4" id="{037CF6C3-69F5-4311-B015-744F49960D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3" id="{612FCE9A-8080-460D-BAC2-FD4D46C3B8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0" id="{22ABF527-175E-4222-892F-2DFA006C94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9" id="{D8C8D6A3-3703-4936-B4A8-AA49E9C0E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1" id="{283D811B-7262-4655-B32F-42489D2F3F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2" id="{B571F603-B812-454D-A6F0-166C19035F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8" id="{CF8D6397-4EE8-49A0-AE15-E4D4B4D909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7" id="{775BE98B-53CD-488C-8886-F59169A26D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4" id="{C06390F8-B22D-42F9-8921-6344DF4A3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3" id="{23949E25-C798-4AA5-93DB-615D2AD9C3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5" id="{36E2FAE0-86CB-4DE9-AA51-647D4D827F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6" id="{8E4022A6-DDE7-4D86-9845-7ADB33B1E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2" id="{AD27E72A-AEE2-40C7-9481-65ECE4214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1" id="{F8E656AD-1368-4F04-A40D-0C6CEDD7F1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78" id="{EEEDB2D8-3D81-422E-B445-1635EC315A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7" id="{B1C18B2C-1DD2-4393-ACE9-23D1DBBDB5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9" id="{668A2681-0CB3-40BF-BE46-74FE4FD6DC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80" id="{8CCB6DC0-A7B8-4A89-A380-51C10F457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6" id="{52A3012E-8A77-402E-8428-C34DCE2B3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5" id="{1C963540-819C-44F7-8718-21F5E05E47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2" id="{4CF162E9-3134-43D6-81D0-74833E98A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1" id="{DC2E2952-8B45-4E85-A8B3-05B8801F0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3" id="{01171E81-15B4-45B8-B268-292CD53FE8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4" id="{90F51281-F3CF-4F6C-8997-9091B4707F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0" id="{CA819C38-756C-4324-BB6E-30EB0A42FE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9" id="{6C73E616-954D-4DD0-AFEF-40E38A553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6" id="{1DF87519-BBAE-461E-A72D-7114288BAB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5" id="{7ABBA0B4-FB01-42F5-9424-C708D9A5FB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7" id="{2F007049-CFD7-4FED-9BB6-BA97CA0D0F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8" id="{5FCEC692-8250-4936-BFE9-E9AA11254F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4" id="{DDB23161-2DA3-43BA-A84F-C5AE81C445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3" id="{98C9D71E-D229-4930-BC0C-3B2EE38367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0" id="{84C6B26D-CF74-4174-B7C1-B5450AF975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9" id="{37AD546A-22F9-4570-A16A-EFCB226548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1" id="{FA2CD453-602D-43A4-95B7-37E9142F3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2" id="{C6E2ECBC-133C-4569-8D7F-D255D9BDF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8" id="{EC750BE4-E4DC-4F97-862E-D8539FA308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7" id="{DBD7C1B4-9785-4A2B-A11B-2601D2A7A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4" id="{ECB39DA4-3D53-4AE7-8C88-0BA495FC72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3" id="{25E69221-FEA0-4AB8-AE5E-F22743C32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5" id="{9B513482-6916-4A3E-A425-C73BCF367A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6" id="{C2F81695-AB29-486D-A8AF-5D94500511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2" id="{DA576659-EC12-4972-A525-989218AEA4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1" id="{8068BD0C-B188-4C48-BA1C-BECF4CEED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48" id="{BEC88B13-26AF-43BC-9288-FEE5B0C72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7" id="{BFDA3454-7D06-4250-A5FD-0EDBDF1980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9" id="{882463C5-71F6-42CD-9EBE-2CF218867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50" id="{338F1F7A-4B00-4875-96F5-A24294866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6" id="{583E138D-A468-4071-B4CE-6208585D9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5" id="{4DF296F6-094E-4D58-95A5-1756B50ED5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2" id="{46446D37-4CDF-4327-B11C-36856AB092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1" id="{9BE132A0-6E90-43AB-B1F0-83C15062C2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3" id="{864ADC2D-3DDB-42DD-9D1D-9947165DEB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4" id="{564C7F28-92FB-4030-93BD-24E2832A4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0" id="{E1D12234-3888-44DC-82E2-4D16189F0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9" id="{74A41A8E-5400-4F17-A71C-3390D7FADC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6" id="{A7555664-820C-4F2E-9D21-DED9C4F55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5" id="{5C6B28FF-86F3-468B-97F6-941D4F548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7" id="{563533D0-88D9-4E24-99AD-D5CFB9D75B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8" id="{A532FF57-A1F0-4846-9E23-8FDF3FEAB7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4" id="{3E72D2C3-2481-40A3-80AA-DC1A908B4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3" id="{2E476D21-05E7-4B20-8B14-7DA061AD7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0" id="{E4A05A1F-ED24-42DA-9382-6EFBA30BE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9" id="{A5D76AAD-3CD8-4ACB-ABF6-5C531346A0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1" id="{D11F06F0-8E84-4036-8BCB-174E7F5998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2" id="{9D8FEF7E-7C96-4B55-93AD-3E0132B19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8" id="{4D6051E4-DF0B-47E3-946B-56CF62205A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7" id="{C7C61880-334D-47FF-8CDC-BF3ACF8D3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4" id="{96BF93C9-6A82-42F8-9E6C-60C50E3C3F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3" id="{5FBF20C7-F8BC-4F46-8A5C-50832C9C3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5" id="{6E5AD414-7D22-4728-9453-899069A6E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6" id="{30AF26B3-2A52-4586-8A6B-F838A3DB3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2" id="{E534C9A2-B4CA-4CD8-B7AA-60841FE67B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1" id="{23B4F1FE-AE3E-4AB4-BAB1-5954A59BC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18" id="{FC57A7B3-36F6-4AE0-B3F2-2F33A5CC6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7" id="{8750340F-29E4-4398-820B-26E33693FB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9" id="{2039220F-3087-4B96-8F34-D632A7E3F3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20" id="{4BB5D27B-B619-470B-A2DD-C090030A11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6" id="{CF1EE1C5-9B6E-4B7D-82DE-83B142AAEA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5" id="{53298F1A-2226-4763-A4BC-509AC4EBF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2" id="{1C274369-6F10-4DE5-B443-D8F8C5649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1" id="{6C2E8130-D7AE-40B0-BAE7-769D24B548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3" id="{7D25F8A1-9BBA-4199-AB10-458F8BC1B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4" id="{25E09196-C9B5-4A72-A29A-509A1C138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0" id="{7CB6CFB0-1F34-44B4-9937-2FF0DABDC2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9" id="{392C4399-BEA1-4FDB-B17B-D0F2E1FCBC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6" id="{82520234-7B46-4F9E-B0E1-C16007202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5" id="{C3036A75-7C84-4B69-9E95-58ED2BCECD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7" id="{0BC9987B-C389-4394-8B78-101F87A0A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8" id="{DEEE7683-AE48-4B5A-8C72-A8A5E0679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4" id="{F10A6EFA-BB41-479B-9073-191AEC026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3" id="{0C91FECD-61C1-4F44-9BAF-9E3FC832C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0" id="{714239E6-493B-449C-8ABB-8A7DFEE1F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9" id="{D1DF8100-C897-46AC-B01D-90E7BB13B5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1" id="{FBE6B676-F44B-4259-BCAF-677E03E21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2" id="{A0059EC5-F241-4DD5-9E95-9139FE0E7F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8" id="{96D37C64-0F50-4651-B838-6435F2CA6C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7" id="{0F65AA0E-7DA6-4C3E-9934-343E9BDBC9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4" id="{A3C09BAB-03C9-4C0D-9110-D9BDC7A7B6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3" id="{27E9B530-2BF9-4FDF-9A42-D11923303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5" id="{2DAE2184-2992-4BF8-9928-C0C018CC3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6" id="{F1D20B4A-81A7-493B-8F32-94121ECC07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2" id="{AA6F6E4F-D099-4340-9F3D-ACB5695B9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1" id="{1A4677E7-D371-4035-B216-1BD30E4BE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88" id="{72E2FD23-1F74-4001-986C-6E27CE03E6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7" id="{CED0FE65-2F22-4534-AB64-B6EF71F63E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9" id="{399BC69E-3C2B-46FE-B5AC-AC25483F7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90" id="{A0D74FE8-FF13-4304-A12E-3D35063B4F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6" id="{01A68B58-B448-48F7-8575-BF54042EF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5" id="{E96ACC43-C1DF-40DE-9C7A-415F573909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2" id="{BD21D2D8-6A6E-4D01-866E-6E5A57199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181" id="{A148856B-E9FD-46E1-8448-F4266E1F8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183" id="{91DF5442-CB98-45E5-9F43-44E9063FD3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184" id="{50F54A4F-6501-4E8A-8A78-A51ADE406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180" id="{0E40A622-F334-4407-8D02-66500BCFEE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179" id="{3ED0D30E-58D9-436A-A254-A468CA3053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176" id="{4939F76B-A29F-4938-8980-D187743C2C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5" id="{B1F163A0-47CD-425F-9FBD-CCDF6875FE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7" id="{EE413E07-18A8-420E-AE2E-A6554833B3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8" id="{9701393C-27AE-45D3-BCD6-11E896023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4" id="{69A4DFB1-10F2-4CDB-8EF8-BC6BF0C2E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3" id="{580925AD-BD96-48FE-842C-B231587CB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0" id="{03E9652B-EB48-459E-BEF9-C75ADC201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9" id="{CEF321D5-9EC4-4B84-B8C5-4047DA14E5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1" id="{90538BA5-EFC6-4EB3-AD70-B20EB556C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2" id="{FCB27981-6569-40D7-BDE4-1CBE362CE1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8" id="{A869B961-1A50-4C18-8882-360DB256F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7" id="{004F436B-CB79-4599-9E04-AF8B7F4A8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4" id="{A0AE96A3-59B5-4F4E-8F87-F92B4C47DF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3" id="{2F5F6353-0CEE-4518-ADF9-2461513C69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5" id="{99D2D76F-1D36-48D6-8442-8DE9A3093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6" id="{DB152A41-B625-4035-BFFE-4791BA5C88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2" id="{94511625-36CB-4F8E-A395-DB8D8236A0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1" id="{9A67CCBC-171A-4827-A9AC-23B52E9A3E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58" id="{EA290B9B-FE6F-4F60-A06A-9EA0A7824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7" id="{D9289125-9085-41EE-89C5-09BD11208C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9" id="{325580F6-6639-4B45-A45C-C4C356BBED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60" id="{88CE9031-94E2-43E5-A43D-D84BE8C90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6" id="{2C5B5FD2-D450-49B3-865E-9D62987D06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5" id="{613E4F42-D960-4AAA-A0DD-0CB2C8AB45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2" id="{D0F300A5-B64E-4CD3-9338-A912FC9C94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1" id="{FF1FB39B-B81A-4056-B1C0-CBDC340671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3" id="{7A79C121-10DD-44D5-8170-CAE8AE16F0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4" id="{50C89BFE-8A22-46D9-8DFF-C4084EFB3A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0" id="{924E0DB6-8C35-4978-8240-1E289BBEDB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9" id="{15A30807-010D-493C-87B0-0F6EB4BCE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6" id="{99768A62-70D4-4E5A-BF9B-1F8C7A02A4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5" id="{2C07A839-1B48-4D6B-97E3-3AE7186B4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7" id="{978E3EF7-C993-41B3-88DE-A920B483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8" id="{89006440-1186-4C49-8D7C-5478FD5A12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4" id="{9507DE7A-3A4B-4E14-828F-42993FB373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3" id="{D8CC4257-DEAC-4E84-89AE-EEF9C40E94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0" id="{F8C9A1CB-EB30-46CB-AE54-4FC54BBA8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9" id="{BAFA2499-09C1-4CF9-A778-4F933EF05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1" id="{0C727153-F83C-473B-8612-1715A7B09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2" id="{3EBB2A16-7CF6-40AA-8859-0840392B90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8" id="{2B2B6C88-F57B-423B-AA04-0ED0E8227F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7" id="{BEAE42B5-8C7E-4EAE-A293-89F536C371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4" id="{0A4404D0-1291-449C-9FA0-36C392F17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3" id="{9186EDE0-FDDA-450C-AB3C-7DEE3F7AE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5" id="{A8E72C6B-0B1C-45AF-A15D-748260C7EB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6" id="{8E84B575-CCD9-403C-9483-5A021C73ED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2" id="{49CD2F74-A6F1-4206-97AC-8A484F53A7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1" id="{ECE4AFA2-4E53-44E5-9190-234574D54C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28" id="{03CB1E65-9D33-4B4E-A235-229F2AA7EF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7" id="{DAC8F27E-044C-4294-B9B4-40220D4144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9" id="{DABC1B9A-0EEF-4974-8B56-8C9D7E2FEB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30" id="{5FFC7D65-1A2C-44D3-A283-E74F15473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6" id="{24F248C4-D3E4-427B-AB78-AA02427C9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5" id="{EC4F3A1F-0977-461B-959D-7A3EB16E1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2" id="{D39A80F6-2930-4CC4-8E03-F9730C100C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1" id="{62C17D65-EBE2-4C8A-B7FB-005C52493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3" id="{3C1547E2-6975-4366-AFFC-CC4492C0EE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4" id="{462E765A-F275-4072-A0AD-CF170D1F0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0" id="{F4D18CCA-F75D-4E93-BC13-DFFEBD5C6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9" id="{4AD8DAFC-166C-4B7E-99D3-3D5A5B000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6" id="{AA16A143-5CB6-4D4A-8ECC-B811441F2A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5" id="{66BF3DC7-97D5-4CA0-A60F-7FAC46AE9E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7" id="{F6181F63-73F6-44F5-8D62-0E8F21287E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8" id="{AD6FD6BF-ACF6-4DA1-BBC3-0A520843A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4" id="{2142ABC1-A877-46BB-BFBB-FA5729C2E0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3" id="{D1622383-D58A-458B-B0CD-30AABA5D2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0" id="{71518475-866C-4951-8E0E-EF2472763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9" id="{B820A179-CD3E-4F64-9BE6-A51EA3D95C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1" id="{83F40345-9FEA-4BEC-98C1-FF56D2ECB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2" id="{3EC63887-38BB-4CCF-8886-C9BA2ED64C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8" id="{2C59DC1B-A8E6-401E-AE82-AD868AB911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7" id="{E08AB799-4A45-4A13-9F0E-37D4FE4C12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4" id="{59BA3B76-681F-4584-B04D-536C29BA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3" id="{03144D44-5391-4665-95D3-0D102A835F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5" id="{E8423EC9-EA13-4A50-878B-BCD4A1512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6" id="{ED93B460-67EE-42F5-B154-DF77F0B81C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2" id="{1D5B1B11-8771-48D4-8DCB-1BFB932A46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1" id="{2DC2AAF5-2431-4E63-B0EF-6732CA20B9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098" id="{9259FC29-E567-455C-9E09-7D225BB295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097" id="{14A235C1-7641-4330-85DF-EEDA25191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9" id="{865FCA91-C91C-4914-9F03-DD55605C0A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00" id="{2A2AEA5C-F152-4CF0-A4E5-16E2266CA7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6" id="{7864E4CE-69ED-49FE-B53B-350CE32C18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5" id="{A487A6F4-10B9-49D8-98EE-D6AFEE78CF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86" id="{197324AE-E5BE-49CE-AB64-38E84E8BE4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5" id="{809875D5-99A0-4A9E-811D-7B9F93B1EE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7" id="{F606E0FA-5D8A-4B87-9F3C-F2B44C550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8" id="{4A865A6A-6B9C-4017-B634-062ADE814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4" id="{72FCE815-3326-4AEC-9FD9-13C61E5301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3" id="{7C1B280C-735E-41B3-8FEF-43CCA78ABB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0" id="{70454507-6B8F-4D34-86E0-8B8C2F3A2C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9" id="{059CAEFD-FEC2-468C-A42E-A78D671BBF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1" id="{808B6F50-4FB9-40B8-9B78-3F4E98A2C3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2" id="{2FB37752-9450-4C3B-B102-31DDD35A2C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8" id="{16DF10C8-D8F7-4E47-93B3-CA619F59B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7" id="{1D9EA2F5-CC54-4BEA-9004-9C7C5ACCA9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4" id="{8EAA2940-7975-44DD-B7A4-383F1EE18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3" id="{45BFC750-35E2-4E34-913F-25F0D0DB02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5" id="{08CAC1C3-EA36-4025-9E8C-3F62A7F2B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6" id="{9C3066B5-933B-44EB-BE06-30789882B4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2" id="{66B9F533-CBCE-437B-BBA7-FC4945232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1" id="{79749711-0B86-409E-BC89-510A9B5E9D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68" id="{95E16B86-592D-402F-82FD-79C0594A7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7" id="{F4015C28-00C7-4E4A-B919-392B9A5FF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9" id="{F93BB7ED-8987-4225-AB0B-A88C0B3D3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70" id="{065230B5-977B-418C-8D3C-271191308E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6" id="{EABFAA7A-C5F7-4251-9876-1FFEDD4EE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5" id="{8894E2DA-8821-4460-99E7-A95F589B04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2" id="{81F058FA-4B5F-49BD-A599-5120680056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1" id="{804F7D6A-463A-4EC2-B97B-6EEDAB0A09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3" id="{A76FCDEF-2068-45B7-8614-ABC42694E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4" id="{07A8B374-D287-405A-B932-8B43ADB0FF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0" id="{62E4D6F4-3715-4BAA-ADB3-B1996B8A4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9" id="{7B805B72-CF8C-4F50-AAFB-B370DAA772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6" id="{839C1D75-3620-43EA-B7ED-FC536A346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5" id="{3DB079F5-C2E3-4F63-A371-3E7EBF78A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7" id="{BEFF03C7-093D-45D3-BE35-C7491251EA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8" id="{927F6DA1-273F-409F-B4B6-8B32B04486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4" id="{2E33D460-6CF2-4F00-B0F2-C5ABE7D6B3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3" id="{D4D7AE12-020F-4474-88B6-19BA0B6E70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0" id="{FAD0F1FF-1040-4DAA-9C78-382F416439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9" id="{6E8F4341-951A-43BE-820A-5607C66D65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1" id="{4D69208D-F4A5-410D-B0E7-412DF8714A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2" id="{D2FC366E-2804-4D0E-8AFC-E80ACD128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8" id="{0C81CFAD-3FF8-47E0-B988-4C01A11D1C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7" id="{E7F427FA-2ED7-44B0-9CC6-A28D091E25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4" id="{B135753D-3354-4614-A259-2693059CC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3" id="{FDAB9AD7-FEC6-475C-B974-68989EB1B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5" id="{7F9AAC0A-0CB2-4335-8C94-E98A5F338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6" id="{531A4F63-DC0E-41A0-A1DA-E3CF12A16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2" id="{B9D86C4C-63DD-467D-BD85-F47946BB9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1" id="{933154DC-9428-4672-8BD7-5DEEB1EA4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38" id="{596D7F61-01F5-4263-AD79-7B25CCB4DB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7" id="{B5915C54-0B70-43C7-A56F-8929B65E61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9" id="{A1221C17-443A-4C96-AB69-C303C8FA5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40" id="{E387BDB5-F25B-4EDF-864C-EB555E2F94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6" id="{B234CE9A-9E0F-4152-8234-A515EA466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5" id="{9BB73536-4001-4A23-BCA2-218264074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2" id="{16F3603F-734F-446A-8E5B-17BB42CCC4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1" id="{4D611120-E13A-4C44-B1B0-FF7614B237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3" id="{7C360AD2-A24B-4010-BB49-2755CAA81C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4" id="{038632F0-117B-4389-8EC5-CD98360F07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0" id="{0D874BF2-792C-4B54-B9CD-75208145D3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9" id="{098EF752-30A2-4B02-9176-C9A967644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6" id="{B15B06D8-4098-4848-A72F-77072D1CE6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5" id="{6EB19CBC-6216-4C44-9478-ED8BAC366C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7" id="{515A51A0-34A1-44BA-9179-5E8B3E1113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8" id="{753804F1-F3D9-4EEE-AA54-F2340FB2F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4" id="{C931B8E8-6F49-4471-826B-676CFD4C4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3" id="{EBA2EBA1-51C1-4DEC-A1B0-3471926695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0" id="{A24869E8-33A3-4B4D-AB52-55F3C931D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9" id="{79785C09-74A1-40A8-BC7B-C85A0526C2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1" id="{8EBA7A13-039A-4FE7-97F0-C4398B0532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2" id="{30FDA5DD-B1BD-462B-847F-1EA9CD386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8" id="{7D9388EF-F2E5-4122-A770-6B16BD8A6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7" id="{EB33BC76-3211-435D-B9E5-AFCC9D36F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4" id="{FEC336CA-0044-4FB5-B032-BAFB751645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3" id="{5C4430F6-8A5F-40C3-A49E-A42DF75606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5" id="{9291F96E-445C-4CA5-B81F-9E5BD823F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6" id="{0AAEDF94-E334-4C3D-8230-00ABED0F6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2" id="{0D857CDB-7E31-4CA3-8B42-F0E7054B0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1" id="{4E1DD839-EB63-469D-8AD3-5A2F98104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08" id="{22FCE701-1BE1-437B-A630-9C7CE9705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7" id="{6AE437FB-AB98-4EB2-9FAE-858F34E282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9" id="{FE798B4F-8BD8-4FE9-A0A4-BC99FAA54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10" id="{9D0D5A3E-E6B3-4F6C-8211-871BE1A132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6" id="{2A9605A3-F658-4A2B-94AD-1ADA03266F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5" id="{D11BDF84-38A9-4573-A492-B75D5E759F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2" id="{12A53527-31A0-44B0-A3C7-75A0C4551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1" id="{556AAF00-4E24-4A01-84C5-9FF2D3571E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3" id="{A17C8E9E-7F87-4623-928A-04C1C42AE2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4" id="{FCD2F529-A827-4DD5-898A-40781F78D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0" id="{A90B298B-7567-4842-B3DD-D4D403119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9" id="{1554406E-CB0F-49F1-995B-9DFADFD1F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6" id="{1B365E4C-E1A2-488B-849C-05CE1B6B1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5" id="{82005295-C220-4770-AFE9-87D6A0B744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7" id="{7FF9EA1E-8670-4211-936A-13D1B84B97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8" id="{DA512D0E-3B5C-4C0F-AD13-5323ED2F51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4" id="{8E10B522-92E1-4513-9873-6019A1B4F9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3" id="{67092EE9-F6C6-47CD-91D8-825E56A5CE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0" id="{82BE1BCD-7879-4BAE-9256-60F980406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9" id="{9C72748F-E419-4C86-91B8-078CF2E466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1" id="{5666EAFA-BB95-4A03-B9CB-7A4D4EC5E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2" id="{1EBAAE21-A3AB-4E28-8CC6-201962BA6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8" id="{D348F3E8-00F2-437D-9B66-1CAE2DE83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7" id="{FBB63383-9DB1-4DCB-8096-D918DF4A1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4" id="{6BFAB157-50B4-4887-8B23-B3EDC1B89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3" id="{23D451B8-8913-48F7-9AF6-66D0BA833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5" id="{99D72576-F526-4151-A959-BB8C4338C8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6" id="{3C836196-977F-4175-B39A-D2E15673B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2" id="{FF13BB90-336C-4B44-BFA2-85759414E1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1" id="{3F888E22-C386-4F53-8936-71126BD73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78" id="{F0223A7D-8516-4A12-BA80-0C2ADEFCEB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7" id="{9AE31430-5E9E-4D8D-9B49-86D23CDC2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9" id="{155FECFA-957C-4E39-B8FD-14918EF8B9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80" id="{5A43816E-B65A-469E-904A-384E0DD79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6" id="{4D9257C7-9773-4E5D-88E1-ADA601552E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5" id="{9E8C0FB5-0FCB-4188-8DE4-CFF01169D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2" id="{1046141C-457D-4AC1-B99E-6740A8A70E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1" id="{E6AA2A3D-120D-47C4-9CB7-7E7E937B42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3" id="{300145CA-D7C1-4EB7-A668-B048E598F1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4" id="{F843A009-D25F-420D-AB3B-C4F38A334C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0" id="{3305227B-D697-44C1-9B3F-0035469FF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9" id="{FD5FC63F-24B5-48E9-A513-C613E0EB89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6" id="{5357CFAE-B7AE-47F6-A201-8F21A937F9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5" id="{18F9B91E-260E-466B-881F-2B8D34D322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7" id="{17A759D1-A597-42F6-B46D-097AFAA3BA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8" id="{DAD7975A-B389-4756-856F-A31028239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4" id="{D4D7E366-2A6B-4CFE-B235-D39A2DD515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3" id="{8ACDAE0E-E040-494E-BD4F-A5A3C5C18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0" id="{E6DAC9B6-ABE3-4A1B-A30E-ED2A40ECED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9" id="{748F0E9C-08E6-477A-9E1B-84B8525CB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1" id="{ED3CF922-4351-42EF-A9CC-E27CA692F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2" id="{768A9034-E7E3-40EA-B7A7-74DF825F0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8" id="{A2737501-60D0-4259-B417-148F1DCC7B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7" id="{21885474-EDE5-4A7F-9D54-B25F6766A9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4" id="{66774201-4FBC-4438-880B-5ED309E967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3" id="{12B35A4C-80D6-427A-BFEB-EB8EEC75D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5" id="{574B7897-8E31-4B0E-ABB4-418CCB8CE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6" id="{7ED932D0-3E30-4B0E-8075-BBC98A26F1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2" id="{94CA45C2-2789-4A62-82BF-22AB057DA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1" id="{CD8563E7-B2C9-43BD-8A3E-8B3F3A8379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48" id="{B90C396D-7BD7-4025-AF84-B16EC3F252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7" id="{058CBD42-DDD8-4A4E-AA3D-15B5ADEE48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9" id="{0236116D-AF49-4A9D-A0A9-4462A9E114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50" id="{D93444E4-5875-4879-A744-BB76F60862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6" id="{8AF4F458-BE98-4679-815C-CB16B8214D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5" id="{D7F08F43-E3A9-454B-97B7-14DBBB98D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2" id="{1E100F51-5214-4F6D-8BAA-D705FA786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1" id="{42DA20B5-A9B8-49C2-9F38-F6ABE6CE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3" id="{207CA65A-1285-4D23-A4F0-B00D0CD57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4" id="{237F6DCF-1D7B-4D5D-8039-ED3AF83E7F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0" id="{8EF48D48-491E-4853-9202-2F81936F78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9" id="{9A43942B-BB1C-460C-82EC-F617BFB911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6" id="{8C05341D-881B-4906-B244-F7FF2F1C7F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5" id="{F5512106-3DF2-4801-ABF2-FED486091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7" id="{4CFC4AC1-2329-4BFE-995C-86E90C0944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8" id="{F70BFB6F-860C-4BEA-B7A9-1DD045142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4" id="{A95D177C-B762-4743-B62C-7E585BD25D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3" id="{49C79A94-0CD0-4A4B-91E1-0424998206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0" id="{7C4F5207-5A74-4A39-8A8A-03CC6E2F1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9" id="{2569FA2E-D0EC-4487-9974-67736541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1" id="{BDC50CB5-201D-4825-B158-4C69E0E7CF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2" id="{57456595-418D-49CB-B712-C766AFD40D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8" id="{BEAD6E18-0FD0-4375-B424-61F4825B6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7" id="{FECC263B-5A47-4DE7-8F0C-944CF652F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4" id="{3BC51C77-3374-4232-A300-EEFE6E776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23" id="{5BF149E6-78A1-4128-A345-695A00367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25" id="{EBCE2F56-752B-4268-8F87-7EFB98E50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26" id="{184B0EFD-109F-4B4D-97DE-155A5FA5DA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22" id="{A843513F-BDDF-436A-9CB8-9C0E67DAE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21" id="{A7389B6D-AA6D-4E4F-9C31-FF502B47FB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18" id="{07CF7ED2-F5B5-4B4E-8075-396F06C203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7" id="{399B55A7-CE2A-41D4-A9F1-BF3AC8765F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9" id="{1DCFC208-6108-448B-B821-0F7D997F2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20" id="{9EA50ABE-C7D4-4C65-A96F-0DF81675A4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6" id="{12DCC9BA-B841-4C03-8482-942A0E586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5" id="{F36F184A-695F-44C1-B409-3A8BB885E9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2" id="{7E449277-CE2B-49D0-A995-DF5ECB61AC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1" id="{C51D476F-D043-42A9-8A1C-DAB1F76A6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3" id="{1FB753D7-71C5-4BF4-9379-5B57304E70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4" id="{06AB3267-C8B3-4D8B-8637-AE775000AF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0" id="{99B5AB13-8C40-4667-89A4-9F53272410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9" id="{83520C27-6173-4D6F-B35D-E7378EBFFA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6" id="{C5787582-2A0F-4004-BEB0-2680D9F21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5" id="{2F4BA176-3CBE-4150-A516-C7C1A89EEF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7" id="{9021125C-E6E4-4E57-8BAE-96EDFEFBA0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8" id="{9253FCD7-FBFA-454C-9A05-AE58CE2DC6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4" id="{E2B60AB4-4E56-4DFC-ADCE-61A5E9B03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3" id="{AD73DFE4-AF1D-4491-B49A-D31E03A7A7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0" id="{7AF0BBEF-B29C-4D0B-AFBF-D8B236925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9" id="{1243D0BE-B51D-4CD1-B29F-F95FAA9DE6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1" id="{92E788CE-E2C6-4596-ADD4-90A0F98C7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2" id="{9A564F8E-3AF6-4DA8-8526-35A71AFA7C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8" id="{3B58F340-F0E4-4F90-B3D8-87E3E51BA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7" id="{F42AB5D8-5BDA-4C57-ACA8-0ED7BA497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4" id="{EA95D831-4029-4E98-A62E-A17D12BD74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3" id="{836627A5-2D59-4B4A-859B-AD542C7C55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5" id="{1B28AB6F-DB90-46C8-9B77-2740F5906D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6" id="{3CFFD23D-480E-4B91-8464-ADDBABC8AE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2" id="{9E8A7064-CB85-4E8F-B7FC-2003D36B9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1" id="{E7888941-F5E9-44C2-B2E4-869F8A188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88" id="{F491FD85-0E01-4A72-9384-B9884CFBA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7" id="{2BD9557B-F227-4B11-A700-665E320D8C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9" id="{7A2B2D32-CA40-4B42-8BAC-D9CF3D68D6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90" id="{B47FB6DB-A485-46F2-AF65-DF6B2FB55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6" id="{F3296A79-F824-46B1-BAC5-FEC1171BD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5" id="{601BB1AB-20B5-4BDF-8345-743E569F75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2" id="{0F63AFC4-18F0-415D-ABAF-ED67EA94B7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1" id="{828AA5E4-5E82-4A22-AE70-F1C4E87DD6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3" id="{EE41DB78-B3D3-4111-B903-C10E3EE8F0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4" id="{075DB9C4-3429-4F6B-80DF-1ABA8C1B6E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0" id="{201CB4BC-45AC-43FC-8133-2B7997E595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9" id="{4E0FCA8A-3F40-4837-A23E-60AB0F053F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6" id="{DBCE9434-CD38-405C-8466-367FB1861A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5" id="{29B0F069-6155-4429-AD85-77B7BF9E7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7" id="{7A1816BE-9862-482B-809F-C7927722E7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8" id="{B3563732-E271-4017-88C8-710205D95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4" id="{E3A504A9-7EE7-4871-A1D6-5B932DAB6E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3" id="{C10CBDCE-A396-4738-84AF-684B22045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0" id="{2BA3401C-A854-4E6A-981B-6F62A2F10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9" id="{5989E3E8-CF31-46DA-A4BD-125E5F4EB9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1" id="{5622249D-D154-4521-B9A8-57EA3220D0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2" id="{CF787E9B-86AF-4E10-9F08-005448BB39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8" id="{B936741D-C04D-480E-9E00-17A5C7C61C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7" id="{4EFE8F93-ABF9-4F20-9ECC-294A593D7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4" id="{0DA8934E-0E5B-4CFA-851A-C606DB7B06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3" id="{43C3F3E8-6568-467A-B698-D33B99FBED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5" id="{3376F9D8-6845-49BC-A1F1-FE6C470FDF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6" id="{032DCF6A-A89E-4125-B6AB-9CDC088B8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2" id="{29B3CE56-03CC-480D-A1CB-1A62B4677E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1" id="{A8CEDE6F-1609-48AA-BF8F-AEC949F05F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58" id="{5B4066B0-6435-4982-A639-6D94068516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7" id="{581B3E98-12F6-482A-BAE3-98E2F8816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9" id="{10173B95-56DD-4B71-8E88-D5332E170F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60" id="{E03ED603-C4B2-43C7-B0E2-3B576D089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6" id="{E829F5CC-C351-456C-8698-EA7132A17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5" id="{583CF061-026A-4875-BB99-84F2E520A9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2" id="{F4A05ABB-1EBE-4877-9815-1BA39605D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1" id="{A9FFEFEE-759F-4A40-ADB0-12DE71973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3" id="{DD7EFEEC-8C98-4EA6-98D6-9110FDE58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4" id="{68EE4E4A-ED3A-4606-AEFF-017576888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0" id="{50FCE17B-70BB-4F9D-A761-F9CB06C3B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9" id="{CEF2BE23-2B81-4601-B376-BDA1EF2918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6" id="{89EC554C-CB25-483D-9B14-BDCBE109B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5" id="{D22B33A1-E1F7-499E-974F-A9C8EC8F3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7" id="{58C0F2F4-739F-421F-9697-C866FE22B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8" id="{6D6DA28C-A9F1-44BF-A983-5CC0E3E3B7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4" id="{708D0FB0-9AFB-46B9-BF57-34E94DA8A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3" id="{49EA814D-02BE-4ABA-A8ED-DA86F5192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0" id="{905A3573-3DC6-4CA7-9E44-F4FFEF0420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9" id="{FEFF8583-38DB-4E03-A613-624860758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1" id="{0EEB6815-3B57-4A17-8565-9AF2F4573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2" id="{ADCD694E-2427-4B52-AA33-845FC02CEF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8" id="{302DDF9B-EE99-49AF-BF59-978C04812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7" id="{D52CEEB8-B5FE-4601-BCBE-847D9170DB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4" id="{E51446B1-CA07-477A-9124-66BE84C85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3" id="{03ED3F29-3880-4232-A8D3-E4957BEFD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5" id="{A349EAE3-81AB-4D6C-AE75-386E10EF85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6" id="{FA20B21C-E423-429E-AB57-993DEDD29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2" id="{1BE0DC1A-AB8A-43FC-8304-01857D0EED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1" id="{160CBBC7-D2D9-47E1-BD2C-35A326056F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28" id="{270F6930-1CF7-4925-96DF-54F95C843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7" id="{5EBE487F-EB86-4C53-99FF-D1D3E4C529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9" id="{56CA7C90-DD69-45D0-A905-468372D19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30" id="{AA9E5348-D18B-442E-BA80-AE15BCD69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6" id="{A4EE5EF3-185C-446A-95B7-07FF924C3E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5" id="{BEA05AC0-5CD2-4D6F-817A-4B1EF0C0EF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2" id="{9EB97C15-76C8-4B8B-95C0-A2668186EE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1" id="{8146C8AE-4EF6-4448-8C5F-D0CB6C06A7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3" id="{AECA265A-BB47-43F2-9941-CBC681D4EC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4" id="{EBECAE44-0A57-4A26-98D9-2FE646E1B0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0" id="{AE7A57EA-FD7E-44C2-AD01-C3B26FFB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9" id="{9B1A9A7F-9515-41D4-AFC6-59D591B0F7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6" id="{C1291CD2-1AFB-49DD-A215-E7DED033D0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5" id="{A259F036-8AD8-4BCE-88ED-D4F5C4E83F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7" id="{2BDAB4D7-9F84-4E3B-ACAF-2DA9AE54A3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8" id="{D12206CE-E1BF-40A3-A511-56A4C48E1C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4" id="{D8CADEE0-0C42-47DA-BDD3-7FC32C452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3" id="{CE256C42-8C4B-4716-B192-ACAF31706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0" id="{AC0FA061-8B42-4EBA-9573-FE2A653E19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809" id="{CCEC71E8-C0E8-46F1-962A-38C0ACBF1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1" id="{B8B2E122-7FD9-4F95-99C8-A9E10AFCC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2" id="{80E75C71-96C6-420C-9ED1-265C1A9DB0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8" id="{90A85C1A-D9DC-446D-ADC3-E013176121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7" id="{1B8688CF-0291-4F2C-B61C-9EC86A79E2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798" id="{DCC144DE-9C5B-40A2-B73F-86AB6C0CCE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7" id="{FEE1F082-D74F-4E31-AE38-579844E551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9" id="{90F4AA2C-8F10-4A82-8DF0-3FE1A2002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00" id="{65DCAF85-4D66-4F04-9CEF-DAD69FE48F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6" id="{49BF7903-263B-42CD-9F12-506BB2048D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5" id="{42DDC290-D0F4-45DA-AB24-71BE0B98A7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2" id="{76816C8A-F849-4AC9-B2D1-538561917C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1" id="{7BDB4A3E-D6F5-43F3-A547-108718131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3" id="{D957FD80-8096-47FE-8EC1-008AF1D97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4" id="{FB5541E9-3C68-4BA6-AE3B-BC1A7F5B8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0" id="{B93AE9FC-4218-43D4-8D72-02DEA5938E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9" id="{D9427DAB-37D3-4E3F-B17D-08488C505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6" id="{DECDDAC4-A0AF-41EE-A9D8-9ED9ECC62F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5" id="{56509646-1BFF-4311-8D4C-D43B78A069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7" id="{63251728-AFB7-4431-AEAE-966AAA93AF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8" id="{046848A3-2D50-41CC-879F-85EAFD8059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4" id="{FC793265-13E8-46C9-8EDB-31FDFED203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3" id="{BB4E5CC9-72C2-4B8C-9325-BA1C09E7C3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0" id="{10231C04-146A-49CE-A04D-50EAC76172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9" id="{309A96F2-ED76-4A90-9705-2723BB6DA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1" id="{3B09E92F-D7A6-474D-A907-6035BA7886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2" id="{99C02E20-2292-4A99-BF84-AA9CB83B17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8" id="{D4D63CAB-E539-4443-A5DD-40EA0AB5B0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7" id="{86611FA9-4C91-427A-AADE-036A543A5B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4" id="{E4EA19B9-774C-4475-BF4B-1E8140E524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3" id="{A4135822-4977-43E2-802D-0931D73231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5" id="{A817FEC5-2BC3-4205-90B6-60560D939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6" id="{D0BC1D90-C53A-41F4-982C-3C128FE4AC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2" id="{5ADF7A7C-8B20-4F8B-A6CD-4C6D8DFA50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1" id="{E75C8772-1D6D-46F2-BAD8-AB8D5DCD01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68" id="{578B4C15-E535-450B-9EBD-955AC75C9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7" id="{52B01B81-FC9B-4C54-A746-522B21E991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9" id="{D1921974-5FC2-40DD-97A2-89358B546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70" id="{84E81E97-987C-4C5F-B5AE-BABD1D6E0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6" id="{063B308E-86F9-4D29-BC74-F67E3DF0D9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5" id="{187C0FAE-462B-423C-8144-A77B05081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2" id="{E73CBF31-F271-4B17-B99C-4B1A3CBF1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1" id="{65CDD351-E8C7-4ECC-8810-2991E2B55C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3" id="{FD165479-03A7-4B05-A8D9-399C99239F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4" id="{E5516ACC-62C4-46CA-9FC1-69A584F7A6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0" id="{FFC1B5D0-E67C-4864-9D76-AFBB01CA68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9" id="{DE1A57A7-A26A-4055-A747-05A03E6D46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6" id="{BCFE5BC7-DEF5-4D30-967C-BDE10020D1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5" id="{A88EA528-291A-4171-91EF-36523F923E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7" id="{E9622019-4775-4481-9749-2373D0D449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8" id="{64E7BB4C-1F5E-470A-8E45-B66CC95CDE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4" id="{4B7D925A-0E5D-4D05-ADC9-0F6ACE2EDA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3" id="{259B55CE-4D98-4113-817B-35D279AE71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0" id="{B7F901E3-9C68-4A92-B4C5-93A9FDE339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9" id="{B18EA3E1-00A5-40C4-B8EC-D92431B94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1" id="{4FAFECFC-178D-439E-8A87-DE010A003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2" id="{34683CF7-B463-4862-91F9-894BA51D7C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8" id="{04B5013C-C3FB-4CFF-B13C-52AA57E76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7" id="{3BA4A3B9-E6C8-4AAD-87D2-A68FC74A3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4" id="{19EDC59A-7A9F-4AE6-9065-FA08BB7EFD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3" id="{F06442DA-2790-4EF4-8434-6C601717A5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5" id="{1021F562-4720-47FB-A9AD-B00A6525B1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6" id="{DC670D93-656F-40F0-8349-D9D41ACAD2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2" id="{BF9C0AEF-8BB4-4F49-8A5C-83793D175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1" id="{CECEBB15-A8F4-4837-9659-195466F89A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38" id="{A0FE15AC-F227-4254-BD2A-9C7AF06B2B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7" id="{643AEBCF-F099-4314-A3FD-CF85629C2A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9" id="{697074C2-E885-498C-834E-E5D7AF54C8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40" id="{6FDEFF39-5BFA-4FAF-A914-FB246AD87D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6" id="{CC5FB2A8-8192-44DD-8328-15B9278D1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5" id="{D51B1625-4F6E-474B-BC0D-0AF36218D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2" id="{01F0C69D-A5AA-4884-AA45-B1697138B8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1" id="{88AD42A9-A219-4FEC-854F-3EE918568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3" id="{253B322F-9D86-44F0-B9FE-4819284512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4" id="{EBFB4138-DA9F-41B4-8E29-5D66AF2FB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0" id="{5DE5E280-5343-417B-917B-4B600EF8F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9" id="{3F026306-E842-4D17-BA44-D6F22E123D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6" id="{EC70AE3B-BBE0-4E82-8E9E-48254C021B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5" id="{4554E1E9-E5EB-4384-A611-F5E9441E7E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7" id="{84657BEF-B1E5-4AAD-866E-AFCE487B21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8" id="{56279BEB-E5B6-49B4-B38B-A88495771A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4" id="{3576FB6D-5179-4FDB-974A-BDAEC5A59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3" id="{8E28C510-6682-4E04-A82C-D918D3098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0" id="{6D768816-AF14-48D6-BE09-5966B445EB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9" id="{F98BCBD4-35E8-4C19-B1F4-2D3C4E430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1" id="{B11A788D-D0A7-41FE-B412-769159047D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2" id="{64C46AC7-BE80-45A2-AB18-9D883A0031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8" id="{6C99A355-9489-483B-BAB9-818886DFF8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7" id="{5ADA99CE-8000-412B-98A1-95D0EFD851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4" id="{7FA95047-C12E-4BF6-BBAC-3D2ED14B8D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3" id="{1A0A9BEC-106D-424C-B114-95F292B9F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5" id="{0171D9FC-3E93-4DDD-ADE7-B4C81F892A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6" id="{C34DDE7C-2D6C-481E-9D7D-9011FE141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2" id="{9426AE5A-70A4-425B-8299-EB33C62F1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1" id="{D41A37DA-0D0C-4715-84E6-1BA572C69B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08" id="{2AC08604-4797-4511-A529-AA9E64F59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7" id="{D69B84C4-732E-411E-BD5D-DA88C362E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9" id="{382F96C2-54DB-46B5-A64E-E60ACEC8E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10" id="{AC72C261-53BC-4768-BF7F-599953354F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6" id="{11328EE5-AE63-434D-94B8-408EB958AF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5" id="{5C40A549-43D1-499D-8469-CCC242F4A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2" id="{401D12B7-C11E-4C1A-B314-4DDE055E3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1" id="{5E17978F-FDDE-4569-BBB9-356813AEA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3" id="{D8DFC655-9C15-41B7-86F4-CC6140CD4A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4" id="{6D69FCBD-0EAA-4058-9243-9685B4FD59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0" id="{304A4523-0ABF-49FA-B870-48C26985FD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9" id="{8DF02986-366A-49F2-8FE5-D3CF9B2AD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6" id="{C7A468F7-9AE9-4C09-B562-0D6D09BBC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5" id="{7B6C8B85-8184-4242-B105-BE45E227D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7" id="{448F6D92-7FDF-4A60-BC2B-433FF21B3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8" id="{F3402F6A-527B-46FE-8E16-D0C176D3ED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4" id="{C5C05514-5677-45BF-AD6A-901E83A324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3" id="{D2245BFB-04F2-4F41-9913-857793B70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0" id="{E53E17EB-C3D7-494B-A5A7-E5EE6F2376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9" id="{29716047-CC61-47FC-85E6-7A7F547C6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1" id="{5525FEDC-48AD-4481-AE30-5E71CCBA40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2" id="{217865E6-D38B-431B-AE41-BD212680CA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8" id="{565A4BFC-1B40-47D5-A7F6-3DB7DE40DF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7" id="{1430F53A-1B46-4AE5-B25E-EC36708C32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4" id="{D6C34541-B6C4-43AB-AACF-0D6A084CC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3" id="{9D4F3215-8DE4-4E2A-9AD9-485BCB0B9E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5" id="{71964358-A668-4848-8577-B96E1C637C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6" id="{CE5653A7-D468-46BE-BF09-A5136A097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2" id="{3E3BBF62-5978-497A-99E8-8E0265EC5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1" id="{21E3073D-13AD-497A-82C0-D783CF4F1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78" id="{E332CB66-44DB-44C7-99A0-3ACA6DE08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7" id="{7ABB4CF8-D60D-476A-8879-A5D2CC9111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9" id="{884744EA-7EDC-4470-8B3B-B4D98F1D6A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80" id="{9FEA08AE-F5D1-4BD1-88AE-0FEFE2E80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6" id="{65086BD1-C91C-419D-99AE-932DF70F4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5" id="{59924FD4-CE08-45FF-83AA-84ABBFC0FD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2" id="{6A76730C-87C4-4462-8A13-47BDC00AA5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1" id="{060A8298-07AE-4140-B096-C0F031F628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3" id="{88AC160A-80DE-49DC-9640-3D000A6AF8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4" id="{856FB5B5-1AE5-41B8-9DB3-85E690D51D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0" id="{46E4569B-225D-4204-A723-DD8E962FA2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9" id="{4D3F037B-48C0-47D5-870C-6FB0FE66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6" id="{225363E1-09E4-4ABC-AA2F-EEF61AFC45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5" id="{4687E115-3B2B-4FA7-85E8-3189809056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7" id="{5E8EF345-4387-4EEA-8892-62AF0D27CC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8" id="{5CA4D87E-1DB4-4797-9D51-68ECE2FAB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4" id="{8DA1668E-E2AF-4487-A6AD-E8C1D5B523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3" id="{188BEF34-2B0C-40FC-A8C3-7D0FAA4EE8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0" id="{7B6C92E2-9B69-43DD-9D7D-92F457901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9" id="{BB594EA6-568A-4141-A22B-F3CFAEE9B6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1" id="{90FC95E0-9780-421F-B45A-07C223AB0F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2" id="{6789ED5E-907B-4AEC-A3D6-A6AF937D2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8" id="{46FC7838-1DA1-4519-A4E3-E6C4F590C2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7" id="{9FD8A220-67DC-4636-8A96-F16483AE6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4" id="{11C97287-7404-4224-B553-075CF3C6E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3" id="{6F2D9C8F-B66D-4A7C-9A02-1EC110979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5" id="{78B71272-5483-49AC-B358-4B95AEC561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6" id="{B8770A63-4689-45B6-B9C2-646B072605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2" id="{F7514B5F-C16B-462B-807A-379BC7D2E3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1" id="{0B99BFCD-8970-4800-8151-546D493C10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48" id="{8AAC3D9D-0E15-4DCF-B159-E9607140B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7" id="{7FDA2E84-F1F1-4B68-AAA9-C79B269AE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9" id="{2904E2FE-25FC-4788-9E71-B598E630BB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50" id="{2D665EB7-031C-488B-94F0-C97CE1076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6" id="{7EE72D61-D26A-4E29-9F1B-304BC8E726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5" id="{B193FF4E-55A2-40DB-B92A-9434E56CA7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2" id="{9984986E-1D4E-4C5D-A234-252CB2A35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41" id="{A401665D-43E8-47F1-80ED-664AAF5E04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43" id="{4914CFD6-7E96-4E24-9AD5-BFB5D31DC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44" id="{D0B30F1D-8873-485D-912D-6636FFCB13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40" id="{26D20A04-9543-4475-99DA-9C079C1D9A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39" id="{6B1D893F-E6E3-4923-B49E-7EE0EF7045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36" id="{776F01C7-FF2E-433D-BDA2-224FECE99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635" id="{66527FDA-6E72-4828-AE26-96AC36D82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7" id="{4FF27123-3A86-491F-B728-9EA9B5629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8" id="{0EC619A1-CEBA-46F7-9343-D23BF1E84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4" id="{A1EE153F-2434-4B4D-95EE-0D58681968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3" id="{19998BEB-B5D6-4C36-ADB0-7476FF6442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24" id="{F5EBF511-CC9E-4E86-8374-2517D0E005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623" id="{77CC7980-2D5D-4D6F-ACF3-1121BCE4CF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5" id="{E9B0D061-D1EE-44E4-BD32-5BC19B4580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6" id="{46C12CB6-A1B8-4261-A23C-BE69BA707B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2" id="{7165E9D7-C477-4394-82EE-F7C570F91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1" id="{F99D4A5C-ADE7-4EFB-9D5D-654EDF8AD9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18" id="{4EC1C3FA-9EEA-4AE1-9EC0-B326FE7272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7" id="{3B68147E-AC94-420A-B1FB-84C5EA10D6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9" id="{1C2B3D65-3CFF-44A3-A4E7-600F9D3EE6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20" id="{2C6F3ADB-BD00-45D8-A32A-B9B6454E93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6" id="{4E68F6D0-EF6C-401F-B14C-8B00FB4411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5" id="{36DDC0C1-A521-4897-8E6C-40B19F8DF6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2" id="{CA602F1A-CEBB-490C-AC28-BC688E66C1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1" id="{F1AD01AE-E78A-452B-9D81-F33C3A1DE7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3" id="{ECEF2BE7-D42E-48A6-B3C5-B30A3AE1A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4" id="{192E47DE-65C9-4AA8-A2F7-D608966C0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0" id="{4CAC8178-7B10-4437-920A-5A92F3F64C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9" id="{6E8CBAFE-1C53-45C2-98D0-325E661749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6" id="{9D840B27-D02A-4F31-92C0-E44A2E9376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5" id="{A8EE9DE6-2B2E-48CF-9DF3-EB1BFD2C8F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7" id="{B0CE0E8B-949D-42D6-B23E-9FECFE11A5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8" id="{F8A9D82C-2260-4161-A9DA-20FC55C456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4" id="{C4C996AC-DAD1-4A15-9034-3F4CAE9AAC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3" id="{B5A4B4E0-2D82-4153-B2B5-4C7C719F5C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0" id="{01A0D9F1-03A3-406D-986D-AF7AD6D478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9" id="{23E9CB1C-17E2-47C0-87E5-6D14AF5864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1" id="{390E957A-14B2-40FB-B91A-06F1BB0156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2" id="{65059B51-A4C8-4CCE-9C4E-228B0143B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8" id="{295FEF2E-FCB4-469A-804F-18700702D3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7" id="{B88C2445-5AFF-44AA-A702-0B3D564AD2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4" id="{26E1EB09-47BF-44A8-9754-5972EFEBAC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3" id="{F7E6D7DF-28E1-4294-9C34-EDCA0D47EE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5" id="{57C90C40-1F13-4CAC-AC78-A3FA02813A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6" id="{47499BEE-E207-44E8-A692-3ABF8740D9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2" id="{68691093-C121-4B2A-B2F4-ACB69E6DEE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1" id="{9FEC9242-5ED7-42E4-BF64-B7FE79E2F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88" id="{71F0383B-0B2D-406C-BD7C-CB3C53AE8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7" id="{6F3050B6-1160-48E2-8626-2ED451589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9" id="{E0BAF016-7A36-49E9-AD13-D44A4D5C78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90" id="{050EFC66-3966-425A-98AA-60244BF05F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6" id="{A22C3A54-B818-4069-A010-696D171B85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5" id="{E9844F87-5C89-4AFA-8C38-CACB04FB2D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2" id="{819B18AC-3E84-4451-9B8C-9E12D1C321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1" id="{4D94DE53-1769-404C-8004-76F45576CE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3" id="{1E46BB5A-FC71-468A-8297-A8A55FAF5E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4" id="{B590882B-E828-4ACE-86C5-8EDCF66FFE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0" id="{DE4892DA-A7A5-4B6E-B881-905D31944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9" id="{8018093E-6925-41C4-8FBA-9D750D9F40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6" id="{1A332B5C-00DC-46F4-A03F-4C562FC93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5" id="{82CFFDE0-4926-48CF-BD18-0B4876447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7" id="{BCB652C9-C3A7-486F-92BB-9E4453586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8" id="{DB5B0C34-3D10-4BE8-8971-A46E277637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4" id="{C7D6398F-24FE-4640-9DBA-186D033951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3" id="{33A20D34-9D5D-42F9-9136-AA23B929C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0" id="{4E8C636C-7F86-446D-8857-6BB239D36D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9" id="{45EEC101-7558-44AB-9D6A-17B359619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1" id="{CA1305B8-5C56-48C9-BE25-3032853335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2" id="{8C96734C-54A3-4791-905D-5E0133B8E6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8" id="{6C2CBBC2-F075-4ECE-83A2-F2F8CC5CB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7" id="{42770F85-4111-4C76-971B-0AF666CE30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4" id="{854C50DB-C055-4335-ACDD-46BECF8210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3" id="{9FB8EE9E-68FA-4F09-B43D-090648584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5" id="{25755D3B-4B5B-4FE1-9DB7-3CA0A56F2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6" id="{7066AEBF-9725-4BB9-892A-D45F1188FC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2" id="{CBCBF334-C1B0-48C5-95D3-8F6E7E6B12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1" id="{3161274D-BB00-4379-8F47-F1FC9572DA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58" id="{53080639-A79E-4B0E-B861-DB21EBA93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7" id="{1CCCDE19-0903-457A-A867-786E8FA175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9" id="{9EE828CE-1C82-4CD7-955B-7C1BE8FF0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60" id="{9A07A3C0-9A7B-4313-A884-97BDC9FD4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6" id="{B006ABCD-CC11-4D50-9E96-C3F52F6117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5" id="{F3B845DC-8DF9-4D42-A1B7-3A6CD46F8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2" id="{72995FB6-C654-45CA-9F93-B61855E0EE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1" id="{CA9EE281-5BD6-485C-9F97-9E4978AF31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3" id="{3D42E046-EECA-4877-836E-71791E2268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4" id="{EE807380-FC6B-4EC9-844E-DF825E2B4D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0" id="{8B3A5B69-9829-4316-94E1-92C614238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9" id="{687536AF-1C29-408C-8D60-BCD49833B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6" id="{0CAD78F9-05A6-42B9-87BC-FF35D83C9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5" id="{7962AA1C-239A-4339-A59C-E364832CC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7" id="{487F99CB-D719-48D9-99C8-24A51B7955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8" id="{B3CF9E21-61DC-47A9-AEB3-CEE56B1ECA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4" id="{9429ACFC-DC84-4638-BF6B-1FEC5CD0B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3" id="{3F0979EC-9B5C-49D6-BB06-C70FADF9F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0" id="{F8891163-F3AA-49D5-B929-9D42064AC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9" id="{AF926044-3BDD-4EE1-BE5A-0270B1351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1" id="{F82C4EA4-ED61-4389-BA14-B62D1FE83A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2" id="{FC43EF2D-09EF-483C-8E12-236ECB3E3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8" id="{6ECEEC29-BE03-42D2-AC4D-6F1F265456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7" id="{F7FC438C-973C-4424-B1B2-CB868E6070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4" id="{13D2E323-B691-4D84-A793-153819543A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3" id="{E4FC9DA4-9B1E-40DB-8391-CBCBE2A15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5" id="{332B14FA-2927-4380-ADC5-531F839FF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6" id="{56881B98-FE98-4221-A1B8-555C97E39A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2" id="{8E446F09-D89C-4373-9457-F227474096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1" id="{268EBC19-51C0-4F28-8A7F-013F11DBC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28" id="{75D26F5D-34CE-45CB-8A59-0F970980E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7" id="{BA959937-0BCF-4822-9944-0000BB8415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9" id="{AA63DA93-CA80-450D-BE78-CEB7338A7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30" id="{C9ACAB24-1EC3-48BC-A7C5-726B3CD67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6" id="{54BC3B4C-6885-4C36-A77D-DA069A9AD1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5" id="{C1E29A76-75F1-4314-AC0B-BA3B232DF4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2" id="{F4DB65EF-F02E-45DE-84FC-0835B87CDB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1" id="{5D4AFE1E-52AB-4B26-B54F-0F2A034304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3" id="{A4BD4592-3410-459E-A7F1-ED562A440A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4" id="{3D47D555-45D5-454B-8B06-889EA3A30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0" id="{6E3FEB74-2A98-4119-9670-55A3EDC13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9" id="{458C0F44-9140-482A-8D7A-9543B26B2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6" id="{21EFAB95-FD65-48D9-9551-EBB6B745FA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5" id="{357CC20F-99AF-463C-9F31-401E474BC6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7" id="{27F3FAF6-8F5E-4639-A2CE-23F82541A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8" id="{AD7ABCED-65C0-4D5A-BC75-8130CCF4CE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4" id="{FD52AEF1-D96B-44C8-BE50-9D564C3B7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3" id="{065C95C0-7FB6-4EC0-8E50-191FD19CB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0" id="{791D41B2-A5AE-41C8-83A1-2F802DD89C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9" id="{4F281458-2126-4705-938F-928CA4D33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1" id="{A75AD90A-41A5-4FE4-A459-4ED8362149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2" id="{10B2C012-7F98-4F8A-ABE3-1CBD591F2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8" id="{A58F1D11-D513-4342-A12B-DE4EEE014B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7" id="{3DB3B8E5-758B-4387-926C-1DF35AE2C1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4" id="{8D4A4E0D-54ED-4783-BDED-8CAF37DCF5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3" id="{2C616CC0-13C7-4E76-8D10-FDA50ABC8C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5" id="{F97402BF-B721-452A-BC16-1D8546108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6" id="{A3C3AFFD-962E-4550-8E4A-38F3210268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2" id="{487CF8D6-991C-4323-BCDD-150DC627F4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1" id="{6720E9B6-497F-46D0-95AE-0386AE0B66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498" id="{F88403DF-9B59-43BD-8496-907EDFF89B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7" id="{2B4EEE17-0894-4483-8371-FC078981ED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9" id="{C246D09D-4398-426F-868C-FAAB7BCEF9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00" id="{A6D0875B-D5EF-4874-932D-A0C97153D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6" id="{F4F16824-1014-452A-9082-5F66BB052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5" id="{60C643AA-6BE8-4BD8-8556-2D47F36D7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2" id="{7D0E02D4-2AF3-4495-9524-F0C12CECE7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1" id="{3D3ECEC6-6444-4DC7-9EE5-6F51845A08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3" id="{BEE07356-5431-4184-8C37-3E39A4DA52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4" id="{8BFC9321-8931-4902-A278-053E584FC6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0" id="{AEB53080-46F2-4013-B480-4DFDD57D41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9" id="{0146A3A8-F8C6-49DE-8D49-FAF205FBE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6" id="{2C5ACDF0-E00F-483E-8089-54643FFA2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5" id="{085A764C-D2F1-476E-A46F-4DC5115E71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7" id="{5BD2389F-FC3B-4738-A5AD-5D71F7D457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8" id="{779F5B35-78F6-4D69-BD00-EC2019AB7E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4" id="{3725B50F-12BD-4A67-BD0C-7DE1052021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3" id="{B150DB27-FFA7-4BE5-B221-8036AAE16A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0" id="{EFA18866-2920-4562-B430-1013B34A8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9" id="{CE87BE92-5F67-4CCF-B7BA-B3A935D0B7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1" id="{7966BFC9-DD64-49CE-BC0A-511B557271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2" id="{C836A251-9D7D-4A87-BABA-5E170CE702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8" id="{15EB7621-2D0E-49E4-A906-20C1F4FC6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7" id="{B4D493A5-8F76-4501-9B2A-97BBEB1CFD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4" id="{431C37C7-5396-47FE-9DC9-B726803BB4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3" id="{35F9EC48-E34F-49D8-B591-87231FA4F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5" id="{A48FD235-85F1-4088-8C97-41275CFFF5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6" id="{B8DDC172-5BD1-405E-B3F3-13DB4727D5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2" id="{1C2A1588-2CEB-4C0D-8F31-ADE984B8A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1" id="{F3341AA3-4B9F-4D62-B044-E744590292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68" id="{5293B038-4697-4724-8723-025D116901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7" id="{DA1627C0-3E40-421D-B9B8-FEB45D6E14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9" id="{867E58CC-18A2-4ABA-9FF7-281A539573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70" id="{73C2D2A6-C95F-4A2F-9AA0-0CBE36331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6" id="{6A3DC006-0646-4BFB-92E8-FD3F7C555F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5" id="{E37D789B-DA27-4AF2-81EE-2F21F2F06D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2" id="{C3D5B7D5-7723-422C-840F-B9057A75CD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1" id="{68AFC579-042C-4140-A33F-DDECE045D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3" id="{98228674-0516-4DE7-AE78-F80CA8A0E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4" id="{8B626166-1E46-4F39-93A5-23FFB2E10A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0" id="{9413BBE5-351D-41E3-A547-6A067E7FD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9" id="{DEC64EF3-656E-44E5-8F3B-77899AA7B3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6" id="{105D310F-D8CE-4A05-AE6E-FB68FAC519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5" id="{73C2A625-4C6B-4E41-9407-7B9F03BEA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7" id="{15E96101-AB77-42C8-A15D-2C13E1A7AB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8" id="{5DFA1856-9A36-404F-8147-38F0D90F2A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4" id="{1B1AFB79-4895-4E0E-B68C-3FD13894D3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3" id="{306D6A41-7E6B-4429-B6B9-9DE06B59D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0" id="{D3C82794-232A-427A-9015-D00771D358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9" id="{A555A995-9D60-485A-B476-15AE0B485B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1" id="{67B8213D-52A9-40BB-BBF1-8056E4F06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2" id="{8C9F7923-617C-4F6A-A1F6-3C93F1832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8" id="{9B766FCA-E5B5-43B2-A7C8-44920E59B9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7" id="{DD951327-0F3D-4E69-837B-A33A23924C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4" id="{2CF583CB-6244-4583-A769-C3D745890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3" id="{78547692-E9D8-427A-8C98-FF59277B54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5" id="{7FF12D0E-A337-45FF-91E3-44FC6DC14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6" id="{FF31A78C-84D3-4CC1-843A-21F5A2A47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2" id="{64B475E3-43B8-4B81-8696-4712A84793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1" id="{9FD1B41C-4AF9-4277-83EC-4FAA633A49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38" id="{85818667-79EC-4931-A95C-021BFACEC0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7" id="{EDE92E14-9731-40F4-A07D-1DEE522AED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9" id="{F8854AEC-F268-4E46-8C63-06439684D5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40" id="{7EF081F0-FBA3-420E-9D2D-36CF7DDA21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6" id="{C2C432DA-BA21-4625-A819-257E79A12B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5" id="{D136D30B-6857-4292-A76B-6023336B7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2" id="{06EDB1C0-4977-4B0C-9E74-4780C1654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1" id="{31B50F76-05F4-42DA-9DEA-F20C7C2603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3" id="{CF0752EB-9717-4366-8810-BFA11E5AF4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4" id="{90AF3FDE-DEEC-497E-914B-E948D62B4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0" id="{2E306886-B91B-4957-A16F-D8F60E4EA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9" id="{C95194FF-52BE-4987-BCD6-D31588DBE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6" id="{742492CC-19AA-48A4-B239-1F6C1A126D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5" id="{DFF99062-457F-4165-AC31-E0801E0539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7" id="{F48BE1AB-6E8C-4312-B1F4-BDB3469E2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8" id="{F8385828-6E6E-4E5B-AF23-72E6BADA45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4" id="{66554A8A-EEBD-486F-9A8D-F9D54C76B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3" id="{55B99DDD-5D96-4E55-BBCA-59D010B0BD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0" id="{4E809E72-F88D-4900-AA74-CC05951FC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9" id="{2A4AC3E2-8C35-465B-8A9D-D2119FA4F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1" id="{3192704B-2B84-4343-A796-E722B5B77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2" id="{76BF7604-CC43-4C9E-956C-91515A3273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8" id="{7B9F6312-2EB7-409B-A184-171D666CD8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7" id="{12A86311-2555-4A45-929D-46478A5516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4" id="{76E52E92-9414-4521-B5A4-218157F47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3" id="{F6FEF744-91E6-44A1-86E9-9C9B35222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5" id="{17693F2A-4E23-47F4-94F4-D3F64B5BF3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6" id="{820738BD-7D52-4FF7-90EF-706EEDE49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2" id="{5894835F-5AA5-4D9F-934E-667C529490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1" id="{BC9596FA-145F-4378-88BD-15A04D904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08" id="{417FBB8D-EE08-4A53-BC30-03D0D758E0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7" id="{FFF87431-0EA0-4716-BB2A-4E8A33C7B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9" id="{415D259A-295F-4627-AFD5-759452FD8D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10" id="{DABDBDBB-D268-4693-A077-9678031E7C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6" id="{0EC495FF-F402-4250-8866-6D3587CD67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5" id="{617CE441-0E73-4401-970D-E838118771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2" id="{85D2D731-4811-45F5-BF05-7884E88736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1" id="{4E41E9CC-9FA9-41B1-9129-BA33D6C70A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3" id="{E33CB309-3FEE-425B-B844-7797B6627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4" id="{22461C7E-B3DB-445F-9684-BAD4EB00AF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0" id="{904D21F0-AF36-45C9-9691-0BEC55E50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9" id="{7A698C87-EB53-4963-A330-8897FF7444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7" id="{324C74C5-C041-4E78-A3D5-141FF5E279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8" id="{C9E60ABD-4015-4917-8CCE-FF01E94CB9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4" id="{0D3B3C3F-E8D7-4A78-BC0B-3A7506FC2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3" id="{B5172996-63B8-46B5-9A4A-0542C99C18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5" id="{10FC936E-F01D-439E-A925-BE84D6356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6" id="{51A56323-9010-4698-AB87-A492477C1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2" id="{FC0568E4-E30B-4FC2-9DAA-CC86BAC944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1" id="{AAD10C27-B3C2-4713-86B0-925AD73772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88" id="{56227D04-D275-44CA-A50A-CA0425E063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7" id="{6CFC73B3-9993-44D3-A3BB-C5DDA9EDAB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9" id="{80F6D2F2-5E3C-4C71-97E7-4C52FCBC24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90" id="{B3C1328A-8D85-4FCF-AA53-F803B4ADC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6" id="{19995D8E-C164-445D-9751-593F604660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5" id="{EB3DFA04-0677-45ED-86EB-DCFAC7E971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2" id="{559ABF3D-EAE5-4007-98B5-C4D72D53A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1" id="{DBFE59D3-8609-40B6-B129-8E1B325939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3" id="{E601872F-5E7D-48A9-B454-14D93E8D7A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4" id="{AA8E0029-1DA5-4D3D-9A75-5BB7235A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0" id="{EAC11279-C94B-4081-ACB3-3C78F4925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9" id="{4330751B-F0F8-492D-944C-49CED18071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6" id="{ECDB3D75-D076-4445-BC0D-B38C0691D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5" id="{9B979396-F2B7-4980-9E55-F90107F1B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7" id="{D3AEEC7E-A39B-43AB-9A4C-C5B68951B9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8" id="{B66CE815-79BF-4972-A148-573EBD185D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4" id="{FB371BAF-DCD7-47BB-95D9-E34ED4148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3" id="{0D5F70EA-792A-4181-91E7-8E4C93E89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0" id="{CE16D98A-5806-4C18-819F-0276B5AE94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9" id="{26BC9267-D284-4859-A416-841EDDB79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1" id="{E37584A2-55E0-408A-A99A-F931B1F05F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2" id="{35716531-4A91-4BC7-866A-817DEEA5B7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8" id="{5FE84D1D-AE82-474A-923B-7B94954087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7" id="{4D05B6BD-870E-42AB-9A03-FD6BC727F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4" id="{3942CFC9-DF08-4900-9907-7DEC8EB0A2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3" id="{407AE87B-94FF-4700-A6A2-EEF3C7083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5" id="{CD67D98B-F1F6-4504-8FDD-FF789AE4B5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6" id="{EE074C7E-50E1-45DB-92FD-47C5A96562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2" id="{023E6A60-F937-490C-8F2A-CAE4AF154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1" id="{579FFC33-F681-4587-AB11-4133DA8396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58" id="{88D4A3EE-E075-415F-A6D2-6DF4402399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7" id="{897483A9-55B7-49C4-83AD-45724E97D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9" id="{CDC979EA-0C88-4B81-AA01-0F627B9D39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0" id="{F9B3E43F-CB43-425C-AD59-EBE762BE76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6" id="{9DEB9B7A-5CB5-4EA2-8D2E-72378753F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5" id="{8A0BF0C1-954C-436D-B73C-FD6D7B8EC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2" id="{59EBC1A2-2B9E-4042-87EA-46DC87C10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1" id="{52E05E65-EB17-44C7-A05C-55C5518D3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3" id="{8C72BF81-CF25-44AD-B5E6-B0E34E90D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4" id="{15B56165-99F6-4F4D-960D-D39CF9CAB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0" id="{37487722-2005-45D3-8ADB-077FC81132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9" id="{30C8460B-5C71-462F-8999-4B840E509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6" id="{5D37956C-A943-4465-B2F1-ED0132BD4A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5" id="{F5FA346E-E10F-4E8C-A93F-613FB58884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7" id="{1DB36836-EE5A-40CD-AC8E-42BB8FD8F4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8" id="{1287B909-E6C7-4C47-8366-A5DBE17DC2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4" id="{405A60E9-0857-438A-B8F3-5CFBA79418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3" id="{CA3D0FC8-BBF9-4CB9-BE30-BA0E191420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0" id="{3725F953-CE36-4EE6-9980-5C42F3D195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9" id="{43C0A411-B33D-4629-93C2-1F50776DC2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1" id="{5E60DD9D-DA5D-4D7E-803A-C9BD4D56B9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2" id="{1C342907-3D02-470E-9F13-D61DC1813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8" id="{59E5DF1D-1486-4941-B195-FD50812635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7" id="{C5775B37-1602-49F2-8120-2E04A4BE2C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4" id="{69C92DD1-FD70-429E-9690-1D38FA7458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3" id="{240A3AC6-A73A-44B3-8C59-0E2D01A5B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5" id="{7B4D49EC-1A00-4DDB-BBAA-53FEFDECD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6" id="{F117D8E7-CE66-48AF-A387-4E10C60B3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2" id="{81211E63-B89A-4051-9E60-01C223178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1" id="{7F0BE02F-7EFA-4513-8475-DC23519BC7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28" id="{0680143D-9466-463C-AD4C-55B4488B3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7" id="{7B6FBE3D-F5C4-4AEC-ACF1-B96463E9EF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9" id="{2518BCAC-1363-4FA7-BABD-130C81C77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0" id="{593B300B-8C66-46E7-AD14-C8448E0507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6" id="{8104B343-57A9-417E-B1C5-2016EB2B17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5" id="{0005FDFE-B3A5-4389-9DB4-0B4831210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2" id="{3C2230C0-AF1C-48F2-A9AB-8B0AF55C7F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1" id="{006E8F13-77A4-456B-A28E-F218D8FAB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3" id="{7E76410A-63E7-4C5A-AF06-A23C141D81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4" id="{F930DCCF-D882-4EFE-A387-F4A081711C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0" id="{BC343BB5-C1D7-41AA-B060-77B8F82025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9" id="{A5B4D55A-3671-4E42-AFE7-BD1BD6BA90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6" id="{9A45444F-081F-421C-895A-AA14B184DE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5" id="{B6C782A4-3300-4DB1-A367-BAAF0024F6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7" id="{16F98894-C66B-4577-8462-5F83DCDED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8" id="{E10E16C0-34FF-486C-87A1-5C76B7DA53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4" id="{08F5F92C-2A7A-4DBE-800D-4425A8A36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3" id="{0D3F3093-66FC-4BD8-AD65-075DD599A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0" id="{16089479-DCFA-4A5F-9245-9A5BF5D63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9" id="{40E8984C-D897-44EB-A9AC-8484DC64C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1" id="{A45FBA5C-A0F6-402B-9B3A-98A3B63A82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2" id="{89E953CC-4AEE-4405-9452-59296C39DB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8" id="{F22F6D75-EBAD-4021-8F95-547694993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7" id="{E32950D2-164F-4442-B32E-B5462B4D20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4" id="{BB6C65DE-540E-4528-9707-A19C826F3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3" id="{154F1782-9B04-4581-92F8-6BD28D60F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5" id="{5D7CFB06-692C-4A07-85EC-B32E9C5B7B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6" id="{647E85D5-ACDE-4326-A0DE-A9F05DA2E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2" id="{BA769741-9D5D-47DA-8E43-29F5EEC250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1" id="{4ABDB6CF-E55D-45D9-8A2E-96AF5B1630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298" id="{97F45D49-BE0D-48CB-9398-151F27A91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7" id="{A8FA88FF-2BB8-4408-AD56-ECDAD1684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9" id="{38A003CC-7EFD-4A45-9A95-73189353D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0" id="{3CC12127-92C3-4F94-8C35-EC1E6ED468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6" id="{A09DEC27-0883-4C49-B9A2-F17D449CB9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5" id="{1D0D0278-F8D6-46A4-A41B-DE112B83B1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2" id="{D4A894FD-9324-4BED-B272-A4EF9FDCE8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91" id="{ABFCC96C-52C9-4B29-97E5-9451182A9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93" id="{23EF7CB1-E0E1-4922-A27C-378EB1F680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94" id="{D20CB532-2C8E-4E6D-9AA7-BED120DAF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90" id="{9591B9D2-DAC5-4D22-84FE-118CD2DE37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89" id="{68E5F430-4D06-4842-B2BD-0869FB2DA5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86" id="{723E7608-0879-47C8-B2AE-443036392D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5" id="{3CAC3447-2E1F-41E1-B3C2-CB97A976E6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7" id="{C764C9A5-4B14-4345-96BE-F992E9C97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8" id="{AD5F1B30-034E-428A-A478-A40CD517D5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4" id="{B3C2A9E4-84F7-4448-AEE0-DE851C6CC5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3" id="{B2D43CF7-16D2-4371-8B83-9890AC20A8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0" id="{1182A16B-764B-4071-A395-E5272322E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279" id="{CD2D990E-A706-49F6-8F2E-0EB865A23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1" id="{B8964067-6A50-412A-BDE8-FD794D3473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2" id="{9ACD259B-5F73-4CC0-8937-74F1229900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8" id="{1563A0F3-A649-4711-AF17-1980C9C7AA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7" id="{4591B5D1-BDED-4E5E-90AD-755852DF9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4" id="{7386DAD6-C71E-499D-9CBE-ACA6B987F0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3" id="{FD3EA5D7-6DF7-48EE-84B2-FA481C590C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5" id="{C2C486EB-834E-4AB5-9374-BF32F5A968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6" id="{06FF5D2E-83C4-4690-B426-6ED1688FC7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2" id="{30D6FFAD-924C-400B-B945-7394B2F6F0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1" id="{8A3805FF-01C5-4DBC-A922-B2F8C3B3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68" id="{81FD3B80-4C27-4C00-B0D0-097EFCEC1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7" id="{B9CD792A-C82C-4997-9742-79913A665E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9" id="{B5F40783-1E9E-4AF5-82AA-DE226A168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0" id="{2A0CB0DF-73D0-45C6-B2F0-799A370B5D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6" id="{9F36C4D9-0A23-4982-88AD-A497F046D3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5" id="{E1B23A0E-5DC3-4D2D-B595-9537551BDC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2" id="{8AEC291F-8BBF-4B10-9B97-A56D998FF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1" id="{E1B7FE08-0669-4B99-841F-2B768B104C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3" id="{7A8A1C26-09E2-41A8-BB85-7D612879BA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4" id="{F30BC312-FAA8-47FF-B468-A811365734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0" id="{2D717729-D2F8-4314-BA98-9A704240FB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9" id="{7FAE8A12-BBF9-4DE7-A2C2-BEC779CE30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6" id="{4A7E7291-A03C-49F4-A854-A1C5E15A5D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5" id="{6285B1DA-28DC-406E-8CF2-3C06CE68F8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7" id="{F8ED7E11-4887-4491-BF22-8D09851E81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8" id="{E63B2383-8236-4A42-B43D-D619BF619A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4" id="{6772E566-4ED7-40A1-AA6C-EAFB58338E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3" id="{2AE5FBB6-43D5-48C2-A0D2-3C56B7854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0" id="{983D72F5-4300-4362-93C5-35D9065BC6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9" id="{5B1F3EDB-62B4-409C-9002-B768FB5A0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1" id="{1A4CEE86-AF83-400B-8997-CDE9014D79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2" id="{3E551140-BB83-415D-BD98-2017B52D73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8" id="{820FBAEA-B70A-4F96-A35E-17A80487B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7" id="{DB7E1E2A-915D-4983-A0AD-096E776047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4" id="{6F5C24A9-D20D-4E63-85B6-63978066C7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3" id="{0A195620-E4B1-4DAE-82F7-E5A38D4AB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5" id="{807BF995-73F4-4E0A-8FD1-3D9CAE6AE6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6" id="{1F14D2CE-BAEC-4AC8-A790-09BEB77D34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2" id="{87FACCF8-CCF7-4A3F-AC6D-DD6E2FC98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1" id="{2F4DFE34-C74D-4109-9E56-369A40461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38" id="{7431371A-095B-4CCD-9E6A-342C96770D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7" id="{9A952E20-0682-486E-871B-E3F2990BB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9" id="{65822674-0B7E-47B1-8AFE-03AE691894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0" id="{0FC03BEF-FE19-413F-A8A0-9AC8DACB5D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6" id="{F0988C1C-79F2-40DA-B3BB-386134BAB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5" id="{52C55A75-855E-4802-82D8-ECBAA36F5B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2" id="{5FD3B8B5-F22A-4A58-9350-680DE7977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1" id="{829779FF-A9A9-4E4D-8D8E-0E2CADD8D2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3" id="{C1C6A4B3-4C5B-44A6-89D7-F268932F0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4" id="{324942E5-BE77-4F36-9DB4-08DE87946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0" id="{9BB49721-5F05-4098-AF4F-3DD7FF09B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9" id="{83D5662A-8D1C-49A4-A980-DC10A2B4EC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6" id="{13F3C199-5213-4BC5-845E-D8F710F3BA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5" id="{D8B68C4D-A5EA-4C69-B424-4F966BBA3C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7" id="{64672B7C-DA24-4E89-864E-394710B351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8" id="{E9DED867-0041-41AB-B4B6-1614C8A1A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4" id="{9BF10B0A-61E4-4FC9-97FA-05036C5A97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3" id="{16D875C9-63F9-4574-AC93-BD7D46D7A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0" id="{49ADD358-1BDB-40B6-977B-B75EE9F23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9" id="{7F59D210-603C-429A-8193-103182E55E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1" id="{5CB1E8FC-1B9D-46CA-B4F1-07A539A4B1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2" id="{0356AC70-8B5B-4FF4-9521-B5783D0CE1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8" id="{2C798117-A9A6-43EE-9A6F-6250F19B7F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7" id="{E741EB55-E3AF-43E7-A201-8279CC4FC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08" id="{D0AF83FB-5E72-48FB-AC13-F0EE56ACC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7" id="{ECFBD1B9-8260-4926-9CC2-9867B445F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9" id="{9C3E49F9-2DA8-4A71-AB23-10B2ECB49D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0" id="{9BD2FA19-4596-4922-9A58-148687879A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6" id="{B1F76F43-031B-4D0A-B799-4B9FB7DFA1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5" id="{E24FEDEE-C909-40C2-AEBF-154F6A1B72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2" id="{9750BB9E-4F5E-4E6A-B10C-1307158252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1" id="{9DF98972-C064-40D0-89B2-693174F09D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3" id="{527D6932-6BAD-43BC-B639-0112B87EAC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4" id="{6D8B7678-E6E2-44A5-BC62-042CF7C1A0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0" id="{E5016FB5-76C1-40BD-A0BB-1420809B7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9" id="{7120B90B-A759-44DD-81FE-8B3716473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6" id="{AC08693C-482F-4439-80A2-D5A3A8F946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5" id="{1ADF7F06-C2A9-408E-A39A-F6FA06270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7" id="{2D04D6AB-2634-449A-B013-55F290EA6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8" id="{EBF593F1-2844-4AC9-85C7-EE84B4E34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4" id="{15BA91DD-9E98-4FE2-A7A0-BE271B5639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3" id="{5320F933-B072-451A-9EFB-C137DCA58B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0" id="{F9AD0113-4FE8-45A8-92C2-1C1D1508A5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9" id="{5FE6684A-529D-4C49-BC4F-088F665203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1" id="{52FAB89A-7FBD-4ADD-A18C-D2812415E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2" id="{7014022E-4A64-44DE-8EC8-1BD3067773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8" id="{96FC01B1-65AB-427F-8855-D4D924A00E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7" id="{34767896-7358-4D12-9CD0-98179D7E5B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4" id="{B9A71009-F607-4817-B2C0-B309E2C616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 U4:V4</xm:sqref>
        </x14:conditionalFormatting>
        <x14:conditionalFormatting xmlns:xm="http://schemas.microsoft.com/office/excel/2006/main">
          <x14:cfRule type="iconSet" priority="183" id="{94C5B9A0-7691-49A0-9AAE-51AF8BEA2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5" id="{06C82686-58D8-49A8-97F3-A2D53DE88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6" id="{41FC1260-B822-4FC7-B190-F1F29BC217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2" id="{E62459E4-B02C-4328-A213-5CBD92F79A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1" id="{3FFE04E6-A099-4635-B8CD-4407960D0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78" id="{F12DD743-F51F-404B-A5FE-3F9658DFEA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7" id="{672B21E1-16E0-4737-B772-DA5E692679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9" id="{C3840EDB-60E3-4790-8B87-A6A55219E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0" id="{44DCA414-8537-46D5-9F20-0C0578F130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6" id="{3D233DF3-5BE4-4593-AC77-E9E344D5D3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5" id="{325DE836-FECF-4221-A584-62B2BDA4C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2" id="{3BC09E77-0C98-403F-BE80-728E08884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D4:T4</xm:sqref>
        </x14:conditionalFormatting>
        <x14:conditionalFormatting xmlns:xm="http://schemas.microsoft.com/office/excel/2006/main">
          <x14:cfRule type="iconSet" priority="171" id="{C8E1C730-A7CB-4FC6-8EE0-CBDE277E83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D4:T4</xm:sqref>
        </x14:conditionalFormatting>
        <x14:conditionalFormatting xmlns:xm="http://schemas.microsoft.com/office/excel/2006/main">
          <x14:cfRule type="iconSet" priority="173" id="{58195DDD-D7A2-4790-BF58-5747D84E62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D4:T4</xm:sqref>
        </x14:conditionalFormatting>
        <x14:conditionalFormatting xmlns:xm="http://schemas.microsoft.com/office/excel/2006/main">
          <x14:cfRule type="iconSet" priority="174" id="{902EF57A-5719-480E-B6AF-D012FAF009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D4:T4</xm:sqref>
        </x14:conditionalFormatting>
        <x14:conditionalFormatting xmlns:xm="http://schemas.microsoft.com/office/excel/2006/main">
          <x14:cfRule type="iconSet" priority="170" id="{7C1C6728-8BCC-404B-9959-01ACF35DA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D4:T4</xm:sqref>
        </x14:conditionalFormatting>
        <x14:conditionalFormatting xmlns:xm="http://schemas.microsoft.com/office/excel/2006/main">
          <x14:cfRule type="iconSet" priority="169" id="{A88ED476-2DA1-467B-8985-4F60D33FDA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D4:T4</xm:sqref>
        </x14:conditionalFormatting>
        <x14:conditionalFormatting xmlns:xm="http://schemas.microsoft.com/office/excel/2006/main">
          <x14:cfRule type="iconSet" priority="166" id="{9A693599-6495-4943-86E2-B647BF9AB3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 U7:V9 V12 U11:V11</xm:sqref>
        </x14:conditionalFormatting>
        <x14:conditionalFormatting xmlns:xm="http://schemas.microsoft.com/office/excel/2006/main">
          <x14:cfRule type="iconSet" priority="165" id="{62E4BEF5-5917-4CB9-98DA-FC6537333D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7" id="{217AA0F0-9772-446A-909E-60DC8EC51B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8" id="{0F317771-416C-45C8-B150-2DA573C2B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4" id="{FD930549-6AE6-4B35-A9AB-2F5BC19817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3" id="{E211DEF6-C19E-4396-B750-E76CB2BA2F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0" id="{7B57928E-EC2A-4688-AA3C-AA677F248D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59" id="{438FB263-DCF0-421D-9719-F296C36B8C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61" id="{684747BD-9FC4-4344-9D78-711EA9C77B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62" id="{D21B9A68-269B-4F9D-9523-7BE06D2879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58" id="{CC064CFA-9356-4D1A-90D6-2160A677B4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57" id="{90D65F5C-C4E2-4B98-A25E-6D1DF1C72C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54" id="{60582471-0405-4549-AAE8-4F6BB59C87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3" id="{5AA43895-1D51-4AAF-B4DD-A9BE2E38C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5" id="{40025A83-287C-4FAE-9475-D8215E1C68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6" id="{9C356DA9-6163-4938-BC0F-C955D221F6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2" id="{3A0E4B5D-3A64-4C56-9D69-4BCCA5EE4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1" id="{2EDBCE7E-4889-4FCE-A127-72D14EC2C8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48" id="{2E150F9B-29ED-43E6-86C9-E051C28CB1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7" id="{4D6ACE3E-1ACD-444A-96A5-004C2C5D1C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9" id="{3DCC8143-87D0-46CA-B9CD-13CD08D46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0" id="{A299E227-2292-42E3-B01C-0DC62B583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6" id="{22AD247F-CBDD-467A-84BE-FF4F8E674A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5" id="{602DD89F-6B6E-44C4-B735-AA4C5B6C9F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2" id="{482723B7-B96E-4C1D-AB61-78EA82C6FE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1" id="{ABF469E4-77CE-479A-B51F-BBC5317BA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3" id="{0CF09FB9-659E-4BCD-A4EA-8558E32AC2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4" id="{29DEDA33-3E93-4524-A190-545304749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0" id="{BF09EFBE-C987-42C6-961B-1C63E4D9F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9" id="{17236CC2-9884-4C06-BBE3-E47946409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6" id="{C90DBB61-BEB2-42FC-BDE0-421AB18DF8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5" id="{EC3096AF-CBB7-435D-9980-E4D1BAA13C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7" id="{0644EE88-0BDB-4086-BBFB-3EE2F145CE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8" id="{3E75831B-747A-4215-99B1-3853332D98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4" id="{411F792F-8C80-4EFE-9DB5-E0907697AE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3" id="{15BAC930-5C1B-4278-9EC4-6683BFCC25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0" id="{9BD044E1-E08A-4EA7-A80B-5DE0B0E18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9" id="{3D937094-EACD-4791-871E-253A71905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1" id="{07C4BEF0-3CB3-4C66-8B26-DA6DD1DA3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2" id="{5056A17C-3D7A-49E0-9296-D9CFCF05D5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8" id="{99D3D64F-7214-4818-A2CF-71A0CD348F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7" id="{B4450E4C-E745-4DAE-A170-7623512533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4" id="{59F331A4-7ED2-497D-9430-59C12CC8FE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3" id="{805C1A91-C839-4228-8293-B03BA62F6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5" id="{5CBB2383-4269-44C6-B86F-149C91270A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6" id="{5592E54D-70FE-40F1-8E89-A5F43D862F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2" id="{C1F1359E-DB69-4EB8-B742-4D2C8168AA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1" id="{91FF2DB0-546A-4EAC-9F3F-81156662BD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18" id="{704943FF-3ACE-49F3-A1EC-8677B3DD5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7" id="{41E25C9C-B32F-4450-82A8-77BABFA83F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9" id="{69FB8EEA-8EE9-484F-937C-8CCF97F43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0" id="{2C9B256A-BC66-4D5C-90E6-5CE795F570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6" id="{EDF7D389-CFA2-4DA3-82EE-D65E98A46D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5" id="{8E722AEF-2A18-43B5-90AD-153C8178CD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2" id="{B1A7075E-60AD-48F9-8FEB-E6F4E82395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1" id="{B2B8C120-84A1-48BE-A625-F558EE868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3" id="{82A7E661-23FC-4349-B13B-203C363B3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4" id="{5D89119E-3ABC-4C7D-8A9C-E3FDC536D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0" id="{9D049536-F36C-4683-BE62-257CFEE50E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9" id="{822830D2-6A79-4624-9E70-39D14AA26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6" id="{6A7C2CF8-18AC-4A36-8FA8-EF4D9BFDA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5" id="{795ED05E-DE57-47E8-BA68-B228FEF792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7" id="{0089D1EB-44F0-46D9-A99A-465A3854D1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8" id="{7791B559-5BC1-461B-86C3-8E6942E0F4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4" id="{4D356781-A84E-4B95-BB17-4D83FE9CB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3" id="{646DC6BB-1453-4D0D-AFA2-19EACBB21D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0" id="{3F2AC6B4-6A74-420C-868F-B37022A200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9" id="{2B143822-D03B-4908-879E-8AF6E2618A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1" id="{1C6A13AE-96EF-4AC0-A53B-3E2624669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2" id="{860FA265-5DFA-4CD0-B345-BAD5845A6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8" id="{291F0EF3-F8D2-4AE9-8E2E-BEA34B4F8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7" id="{3A4CA922-EB8D-4CD1-BE1C-C8FB96974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4" id="{A33AEB70-9603-4BDA-AEDF-182684947A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3" id="{35BDE844-DCFA-4CB9-92A8-F661FCC2F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5" id="{EDBDF88C-015A-41FC-876A-EF79B25E64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6" id="{B1087D84-7F5D-4801-99A6-31107A055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2" id="{242D28E7-37A4-4BF6-8302-C4897B4EB9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1" id="{CBEFC8EB-5D9B-4D8C-AE08-0BDF6AF2E3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88" id="{85B611A0-8671-4721-A4B4-5D82BCBAE9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T31:V34</xm:sqref>
        </x14:conditionalFormatting>
        <x14:conditionalFormatting xmlns:xm="http://schemas.microsoft.com/office/excel/2006/main">
          <x14:cfRule type="iconSet" priority="87" id="{6EC8AADF-737D-4931-B8F5-F09DD74A34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89" id="{8AF231DA-329D-4410-9701-298943A9BA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90" id="{B16109EC-599E-40DB-8793-4B36A9630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86" id="{5E371243-C8DC-486D-AFC9-42CF1F0D0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85" id="{BAE6DA02-17EB-4DD4-A254-C28C8145CB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82" id="{84BD9847-1C0D-4314-A37F-DFCD10A46D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U37:V37 U36:AD36</xm:sqref>
        </x14:conditionalFormatting>
        <x14:conditionalFormatting xmlns:xm="http://schemas.microsoft.com/office/excel/2006/main">
          <x14:cfRule type="iconSet" priority="81" id="{1235596D-9A78-4F6E-9DC0-1542C08078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U36:AD36</xm:sqref>
        </x14:conditionalFormatting>
        <x14:conditionalFormatting xmlns:xm="http://schemas.microsoft.com/office/excel/2006/main">
          <x14:cfRule type="iconSet" priority="83" id="{AB369B9D-9857-4D3C-B4E9-A6172A3C00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4" id="{5ADD4F97-226C-493B-9978-1EC7155FCA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0" id="{FE12AAB9-EDF3-4B23-B1B4-4C20335488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9" id="{22175D17-9FB2-48B2-82B6-EE2DA4B84D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6" id="{B04C3BB3-2389-4C4E-87E9-12815A447F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 T39:V39</xm:sqref>
        </x14:conditionalFormatting>
        <x14:conditionalFormatting xmlns:xm="http://schemas.microsoft.com/office/excel/2006/main">
          <x14:cfRule type="iconSet" priority="75" id="{96AFC850-072F-4A32-9B18-B85675918B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7" id="{DC8B1279-CFA3-4CDA-8F26-6394178D8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8" id="{9A5EC920-08AE-456D-81FF-6D289C1DC7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4" id="{9A4AD3C9-A12F-4211-8A14-BB6AC5D173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3" id="{B4D19BE7-B573-4106-8D16-19986CCB4D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0" id="{7F85D07C-8E59-43B9-AF50-806E228C74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 T41:AD44</xm:sqref>
        </x14:conditionalFormatting>
        <x14:conditionalFormatting xmlns:xm="http://schemas.microsoft.com/office/excel/2006/main">
          <x14:cfRule type="iconSet" priority="69" id="{219BF72E-0F86-4388-A0F9-439FD0165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1" id="{BBC998B4-6792-45C7-8840-F14440DDE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2" id="{F90F5F2E-9838-4D88-8A9E-854203FC4D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8" id="{8ED74BF7-F037-40DE-818C-E523FADFD6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7" id="{6A55D6C0-BAA4-4723-BED7-79317CB87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4" id="{61B7AF4E-5F09-4F26-A8E9-85D95A9206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3" id="{17790CEB-0DDA-476B-86F1-F58542614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5" id="{AFD1D89D-8EFF-46E2-A818-A1AD99790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6" id="{826FDD05-0636-49CF-B451-0800D8C75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2" id="{688411B8-1D65-46B1-A65E-D24A500DDB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1" id="{EA7F72EE-75DA-469F-A9C5-0644C49868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58" id="{09B74EDC-EA6C-49F0-B7C4-85C023634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7" id="{04DB8A36-21BA-417C-AB30-D8982F28F9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9" id="{238EA715-B0FB-457B-80C7-DF25895CCB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0" id="{C21AA848-C5F0-4EDA-8930-8F0D8B474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6" id="{84416710-7DE6-4EA0-AC64-A7F50387B0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5" id="{9B72665A-CCDC-4D41-B6F2-84434AFB00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2" id="{F023B6C1-5706-4639-9128-465D3ABC2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 U48:V48</xm:sqref>
        </x14:conditionalFormatting>
        <x14:conditionalFormatting xmlns:xm="http://schemas.microsoft.com/office/excel/2006/main">
          <x14:cfRule type="iconSet" priority="51" id="{BD9570E6-C8C9-44F8-8A63-9541F96B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3" id="{FAF4C1C4-CE8A-4F0D-8805-0935C88AF1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4" id="{67CEEFF1-0591-4667-8A6B-66EEAEA280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0" id="{FF9BF318-CA70-4F1E-942C-6F793BE05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9" id="{8F228C3E-DF72-4275-81D0-95F36B0035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4" id="{F7867DC8-66EE-468D-B2B3-28A22C641A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1" id="{8A0DFA3A-B55E-4CF3-8CC3-A90ACD4AA5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2" id="{E0B0860C-026D-42B4-9098-59FC50348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3" id="{A820CA82-7C66-4A27-844C-456A948855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0" id="{56BA1306-5C2B-4720-89D4-AAE57EFAD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9" id="{5719D682-F971-469E-B1F7-6D74C25E22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0" id="{0FE77189-D96C-40E6-889F-3FA1B000B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1811" id="{06EA2876-3203-4315-A26E-7ABDC142C4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1812" id="{EAE2DF10-C548-4554-84A6-9222099F38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813" id="{7BA427E9-3950-4BDF-8ACA-E096BD9F98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T47:V48</xm:sqref>
        </x14:conditionalFormatting>
        <x14:conditionalFormatting xmlns:xm="http://schemas.microsoft.com/office/excel/2006/main">
          <x14:cfRule type="iconSet" priority="1814" id="{AC222448-188D-42B1-ABCC-2D6FF97E2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AF5:AF9 AF11:AF31</xm:sqref>
        </x14:conditionalFormatting>
        <x14:conditionalFormatting xmlns:xm="http://schemas.microsoft.com/office/excel/2006/main">
          <x14:cfRule type="iconSet" priority="1815" id="{AD9D6AB1-79B8-49D2-BFB4-0A9DAC1AE1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1816" id="{C8F404CE-D427-49F5-8800-CAD5B2620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J15:J34 D3:J3 D5:J9 E11:I34 E51:AH72 D10:D72 J11:J12 E10:AH10 E36:J50 E35:AH35</xm:sqref>
        </x14:conditionalFormatting>
        <x14:conditionalFormatting xmlns:xm="http://schemas.microsoft.com/office/excel/2006/main">
          <x14:cfRule type="iconSet" priority="1817" id="{5190E59F-4FBA-4F8A-956A-7171E14E0E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8" id="{42F89E91-92F2-43F1-9DC1-184F61EEFF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AG7:AH9 S7:S9 S46:S48 AG5:AH5 X37:X40 X45 X3:X9 X47:X50 AE3 Z7:AD9 Z5:AD5 AB45:AD45 AB37:AD40 AB47:AD50 AE5:AE9 K5:L9 K11:L34 X11:X31 S11:S34 Z11:AE34 AG11:AH34 AG36:AH50 S36:S42 AE36:AE50 K36:L41</xm:sqref>
        </x14:conditionalFormatting>
        <x14:conditionalFormatting xmlns:xm="http://schemas.microsoft.com/office/excel/2006/main">
          <x14:cfRule type="iconSet" priority="1819" id="{A4BD7C6D-E295-4845-8145-1E525665FC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Y3:Y9 Y47:Y50 Y11:Y31</xm:sqref>
        </x14:conditionalFormatting>
        <x14:conditionalFormatting xmlns:xm="http://schemas.microsoft.com/office/excel/2006/main">
          <x14:cfRule type="iconSet" priority="1820" id="{0D5CF813-9049-48DE-A616-D41453BA13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W13:W34 W45 W37:W40 W47:W50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opLeftCell="B1" zoomScale="70" zoomScaleNormal="70" workbookViewId="0">
      <selection activeCell="E10" sqref="E10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SUBTOTAL(109,septiembre[1])</f>
        <v>0</v>
      </c>
      <c r="E1" s="8">
        <f>SUBTOTAL(109,septiembre[2])</f>
        <v>0</v>
      </c>
      <c r="F1" s="8">
        <f>SUBTOTAL(109,septiembre[3])</f>
        <v>0</v>
      </c>
      <c r="G1" s="8">
        <f>SUBTOTAL(109,septiembre[4])</f>
        <v>0</v>
      </c>
      <c r="H1" s="8">
        <f>SUBTOTAL(109,septiembre[5])</f>
        <v>0</v>
      </c>
      <c r="I1" s="8">
        <f>SUBTOTAL(109,septiembre[6])</f>
        <v>0</v>
      </c>
      <c r="J1" s="8">
        <f>SUBTOTAL(109,septiembre[7])</f>
        <v>0</v>
      </c>
      <c r="K1" s="8">
        <f>SUBTOTAL(109,septiembre[8])</f>
        <v>0</v>
      </c>
      <c r="L1" s="8">
        <f>SUBTOTAL(109,septiembre[9])</f>
        <v>0</v>
      </c>
      <c r="M1" s="8">
        <f>SUBTOTAL(109,septiembre[10])</f>
        <v>0</v>
      </c>
      <c r="N1" s="8">
        <f>SUBTOTAL(109,septiembre[11])</f>
        <v>0</v>
      </c>
      <c r="O1" s="8">
        <f>SUBTOTAL(109,septiembre[12])</f>
        <v>0</v>
      </c>
      <c r="P1" s="8">
        <f>SUBTOTAL(109,septiembre[13])</f>
        <v>0</v>
      </c>
      <c r="Q1" s="8">
        <f>SUBTOTAL(109,septiembre[14])</f>
        <v>0</v>
      </c>
      <c r="R1" s="8">
        <f>SUBTOTAL(109,septiembre[15])</f>
        <v>0</v>
      </c>
      <c r="S1" s="8">
        <f>SUBTOTAL(109,septiembre[16])</f>
        <v>0</v>
      </c>
      <c r="T1" s="8">
        <f>SUBTOTAL(109,septiembre[17])</f>
        <v>0</v>
      </c>
      <c r="U1" s="8">
        <f>SUBTOTAL(109,septiembre[18])</f>
        <v>0</v>
      </c>
      <c r="V1" s="8">
        <f>SUBTOTAL(109,septiembre[19])</f>
        <v>0</v>
      </c>
      <c r="W1" s="8">
        <f>SUBTOTAL(109,septiembre[20])</f>
        <v>0</v>
      </c>
      <c r="X1" s="8">
        <f>SUBTOTAL(109,septiembre[21])</f>
        <v>0</v>
      </c>
      <c r="Y1" s="8">
        <f>SUBTOTAL(109,septiembre[22])</f>
        <v>0</v>
      </c>
      <c r="Z1" s="8">
        <f>SUBTOTAL(109,septiembre[23])</f>
        <v>0</v>
      </c>
      <c r="AA1" s="8">
        <f>SUBTOTAL(109,septiembre[24])</f>
        <v>0</v>
      </c>
      <c r="AB1" s="8">
        <f>SUBTOTAL(109,septiembre[25])</f>
        <v>0</v>
      </c>
      <c r="AC1" s="8">
        <f>SUBTOTAL(109,septiembre[26])</f>
        <v>0</v>
      </c>
      <c r="AD1" s="8">
        <f>SUBTOTAL(109,septiembre[27])</f>
        <v>0</v>
      </c>
      <c r="AE1" s="8">
        <f>SUBTOTAL(109,septiembre[28])</f>
        <v>0</v>
      </c>
      <c r="AF1" s="8">
        <f>SUBTOTAL(109,septiembre[29])</f>
        <v>0</v>
      </c>
      <c r="AG1" s="8">
        <f>SUBTOTAL(109,septiembre[30])</f>
        <v>0</v>
      </c>
      <c r="AH1" s="8">
        <f>SUBTOTAL(109,septiembre[31])</f>
        <v>0</v>
      </c>
      <c r="AI1" s="10" t="e">
        <f>SUBTOTAL(101,septiembre[Fallas])</f>
        <v>#DIV/0!</v>
      </c>
      <c r="AJ1" s="30"/>
      <c r="AK1" s="30"/>
    </row>
    <row r="2" spans="1:37" ht="15.75" customHeight="1" x14ac:dyDescent="0.25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3" t="s">
        <v>6</v>
      </c>
      <c r="G2" s="34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  <c r="Y2" s="33" t="s">
        <v>25</v>
      </c>
      <c r="Z2" s="33" t="s">
        <v>26</v>
      </c>
      <c r="AA2" s="33" t="s">
        <v>27</v>
      </c>
      <c r="AB2" s="33" t="s">
        <v>28</v>
      </c>
      <c r="AC2" s="33" t="s">
        <v>29</v>
      </c>
      <c r="AD2" s="33" t="s">
        <v>30</v>
      </c>
      <c r="AE2" s="33" t="s">
        <v>31</v>
      </c>
      <c r="AF2" s="33" t="s">
        <v>32</v>
      </c>
      <c r="AG2" s="33" t="s">
        <v>33</v>
      </c>
      <c r="AH2" s="33" t="s">
        <v>34</v>
      </c>
      <c r="AI2" s="35" t="s">
        <v>35</v>
      </c>
      <c r="AJ2" s="12" t="s">
        <v>36</v>
      </c>
      <c r="AK2" s="12" t="s">
        <v>37</v>
      </c>
    </row>
    <row r="3" spans="1:37" ht="15.75" customHeight="1" x14ac:dyDescent="0.25">
      <c r="A3" s="13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6" t="e">
        <f>AVERAGE(septiembre[[#This Row],[1]:[31]])</f>
        <v>#DIV/0!</v>
      </c>
      <c r="AJ3" s="14"/>
      <c r="AK3" s="30"/>
    </row>
    <row r="4" spans="1:37" ht="15.75" customHeight="1" x14ac:dyDescent="0.25">
      <c r="A4" s="13"/>
      <c r="B4" s="14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6" t="e">
        <f>AVERAGE(septiembre[[#This Row],[1]:[31]])</f>
        <v>#DIV/0!</v>
      </c>
      <c r="AJ4" s="14"/>
      <c r="AK4" s="30"/>
    </row>
    <row r="5" spans="1:37" ht="15.75" customHeight="1" x14ac:dyDescent="0.25">
      <c r="A5" s="13"/>
      <c r="B5" s="14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6" t="e">
        <f>AVERAGE(septiembre[[#This Row],[1]:[31]])</f>
        <v>#DIV/0!</v>
      </c>
      <c r="AJ5" s="14"/>
      <c r="AK5" s="30"/>
    </row>
    <row r="6" spans="1:37" ht="15.75" customHeight="1" x14ac:dyDescent="0.25">
      <c r="A6" s="13"/>
      <c r="B6" s="14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6" t="e">
        <f>AVERAGE(septiembre[[#This Row],[1]:[31]])</f>
        <v>#DIV/0!</v>
      </c>
      <c r="AJ6" s="14"/>
      <c r="AK6" s="30"/>
    </row>
    <row r="7" spans="1:37" ht="15.75" customHeight="1" x14ac:dyDescent="0.25">
      <c r="A7" s="13"/>
      <c r="B7" s="14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 t="e">
        <f>AVERAGE(septiembre[[#This Row],[1]:[31]])</f>
        <v>#DIV/0!</v>
      </c>
      <c r="AJ7" s="14"/>
      <c r="AK7" s="30"/>
    </row>
    <row r="8" spans="1:37" ht="15.75" customHeight="1" x14ac:dyDescent="0.25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6" t="e">
        <f>AVERAGE(septiembre[[#This Row],[1]:[31]])</f>
        <v>#DIV/0!</v>
      </c>
      <c r="AJ8" s="14"/>
      <c r="AK8" s="30"/>
    </row>
    <row r="9" spans="1:37" s="6" customFormat="1" ht="15.75" customHeight="1" x14ac:dyDescent="0.25">
      <c r="A9" s="13"/>
      <c r="B9" s="14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6" t="e">
        <f>AVERAGE(septiembre[[#This Row],[1]:[31]])</f>
        <v>#DIV/0!</v>
      </c>
      <c r="AJ9" s="21"/>
      <c r="AK9" s="21"/>
    </row>
    <row r="10" spans="1:37" ht="15.75" customHeight="1" x14ac:dyDescent="0.25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7" t="e">
        <f>AVERAGE(septiembre[[#This Row],[1]:[31]])</f>
        <v>#DIV/0!</v>
      </c>
      <c r="AJ10" s="14"/>
      <c r="AK10" s="30"/>
    </row>
    <row r="11" spans="1:37" ht="15.75" customHeight="1" x14ac:dyDescent="0.25">
      <c r="A11" s="13"/>
      <c r="B11" s="14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6" t="e">
        <f>AVERAGE(septiembre[[#This Row],[1]:[31]])</f>
        <v>#DIV/0!</v>
      </c>
      <c r="AJ11" s="14"/>
      <c r="AK11" s="30"/>
    </row>
    <row r="12" spans="1:37" ht="15.75" customHeight="1" x14ac:dyDescent="0.25">
      <c r="A12" s="13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6" t="e">
        <f>AVERAGE(septiembre[[#This Row],[1]:[31]])</f>
        <v>#DIV/0!</v>
      </c>
      <c r="AJ12" s="14"/>
      <c r="AK12" s="30"/>
    </row>
    <row r="13" spans="1:37" ht="13.5" customHeight="1" x14ac:dyDescent="0.25">
      <c r="A13" s="13"/>
      <c r="B13" s="14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6" t="e">
        <f>AVERAGE(septiembre[[#This Row],[1]:[31]])</f>
        <v>#DIV/0!</v>
      </c>
      <c r="AJ13" s="14"/>
      <c r="AK13" s="30"/>
    </row>
    <row r="14" spans="1:37" ht="15.75" customHeight="1" x14ac:dyDescent="0.25">
      <c r="A14" s="13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6" t="e">
        <f>AVERAGE(septiembre[[#This Row],[1]:[31]])</f>
        <v>#DIV/0!</v>
      </c>
      <c r="AJ14" s="14"/>
      <c r="AK14" s="30"/>
    </row>
    <row r="15" spans="1:37" ht="15.75" customHeight="1" x14ac:dyDescent="0.25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6" t="e">
        <f>AVERAGE(septiembre[[#This Row],[1]:[31]])</f>
        <v>#DIV/0!</v>
      </c>
      <c r="AJ15" s="14"/>
      <c r="AK15" s="30"/>
    </row>
    <row r="16" spans="1:37" ht="15.75" customHeight="1" x14ac:dyDescent="0.25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6" t="e">
        <f>AVERAGE(septiembre[[#This Row],[1]:[31]])</f>
        <v>#DIV/0!</v>
      </c>
      <c r="AJ16" s="14"/>
      <c r="AK16" s="30"/>
    </row>
    <row r="17" spans="1:37" ht="15.75" customHeight="1" x14ac:dyDescent="0.25">
      <c r="A17" s="13"/>
      <c r="B17" s="1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6" t="e">
        <f>AVERAGE(septiembre[[#This Row],[1]:[31]])</f>
        <v>#DIV/0!</v>
      </c>
      <c r="AJ17" s="14"/>
      <c r="AK17" s="30"/>
    </row>
    <row r="18" spans="1:37" ht="15.75" customHeight="1" x14ac:dyDescent="0.25">
      <c r="A18" s="13"/>
      <c r="B18" s="14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6" t="e">
        <f>AVERAGE(septiembre[[#This Row],[1]:[31]])</f>
        <v>#DIV/0!</v>
      </c>
      <c r="AJ18" s="14"/>
      <c r="AK18" s="30"/>
    </row>
    <row r="19" spans="1:37" ht="15.75" customHeight="1" x14ac:dyDescent="0.25">
      <c r="A19" s="13"/>
      <c r="B19" s="14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6" t="e">
        <f>AVERAGE(septiembre[[#This Row],[1]:[31]])</f>
        <v>#DIV/0!</v>
      </c>
      <c r="AJ19" s="14"/>
      <c r="AK19" s="30"/>
    </row>
    <row r="20" spans="1:37" ht="15.75" customHeight="1" x14ac:dyDescent="0.25">
      <c r="A20" s="13"/>
      <c r="B20" s="14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6" t="e">
        <f>AVERAGE(septiembre[[#This Row],[1]:[31]])</f>
        <v>#DIV/0!</v>
      </c>
      <c r="AJ20" s="14"/>
      <c r="AK20" s="30"/>
    </row>
    <row r="21" spans="1:37" ht="15.75" customHeight="1" x14ac:dyDescent="0.25">
      <c r="A21" s="13"/>
      <c r="B21" s="14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7" t="e">
        <f>AVERAGE(septiembre[[#This Row],[1]:[31]])</f>
        <v>#DIV/0!</v>
      </c>
      <c r="AJ21" s="14"/>
      <c r="AK21" s="30"/>
    </row>
    <row r="22" spans="1:37" ht="15.75" customHeight="1" x14ac:dyDescent="0.25">
      <c r="A22" s="13"/>
      <c r="B22" s="14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7" t="e">
        <f>AVERAGE(septiembre[[#This Row],[1]:[31]])</f>
        <v>#DIV/0!</v>
      </c>
      <c r="AJ22" s="14"/>
      <c r="AK22" s="30"/>
    </row>
    <row r="23" spans="1:37" ht="15.75" customHeight="1" x14ac:dyDescent="0.25">
      <c r="A23" s="13"/>
      <c r="B23" s="14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6" t="e">
        <f>AVERAGE(septiembre[[#This Row],[1]:[31]])</f>
        <v>#DIV/0!</v>
      </c>
      <c r="AJ23" s="14"/>
      <c r="AK23" s="30"/>
    </row>
    <row r="24" spans="1:37" ht="15.75" customHeight="1" x14ac:dyDescent="0.25">
      <c r="A24" s="13"/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6" t="e">
        <f>AVERAGE(septiembre[[#This Row],[1]:[31]])</f>
        <v>#DIV/0!</v>
      </c>
      <c r="AJ24" s="14"/>
      <c r="AK24" s="30"/>
    </row>
    <row r="25" spans="1:37" ht="15.75" customHeight="1" x14ac:dyDescent="0.25">
      <c r="A25" s="13"/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6" t="e">
        <f>AVERAGE(septiembre[[#This Row],[1]:[31]])</f>
        <v>#DIV/0!</v>
      </c>
      <c r="AJ25" s="14"/>
      <c r="AK25" s="30"/>
    </row>
    <row r="26" spans="1:37" ht="15.75" customHeight="1" x14ac:dyDescent="0.25">
      <c r="A26" s="13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7" t="e">
        <f>AVERAGE(septiembre[[#This Row],[1]:[31]])</f>
        <v>#DIV/0!</v>
      </c>
      <c r="AJ26" s="14"/>
      <c r="AK26" s="30"/>
    </row>
    <row r="27" spans="1:37" ht="15.75" customHeight="1" x14ac:dyDescent="0.25">
      <c r="A27" s="13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7" t="e">
        <f>AVERAGE(septiembre[[#This Row],[1]:[31]])</f>
        <v>#DIV/0!</v>
      </c>
      <c r="AJ27" s="14"/>
      <c r="AK27" s="30"/>
    </row>
    <row r="28" spans="1:37" ht="15.75" customHeight="1" x14ac:dyDescent="0.25">
      <c r="A28" s="13"/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7" t="e">
        <f>AVERAGE(septiembre[[#This Row],[1]:[31]])</f>
        <v>#DIV/0!</v>
      </c>
      <c r="AJ28" s="14"/>
      <c r="AK28" s="30"/>
    </row>
    <row r="29" spans="1:37" ht="15.75" customHeight="1" x14ac:dyDescent="0.25">
      <c r="A29" s="13"/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6" t="e">
        <f>AVERAGE(septiembre[[#This Row],[1]:[31]])</f>
        <v>#DIV/0!</v>
      </c>
      <c r="AJ29" s="14"/>
      <c r="AK29" s="30"/>
    </row>
    <row r="30" spans="1:37" ht="15.75" customHeight="1" x14ac:dyDescent="0.25">
      <c r="A30" s="13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6" t="e">
        <f>AVERAGE(septiembre[[#This Row],[1]:[31]])</f>
        <v>#DIV/0!</v>
      </c>
      <c r="AJ30" s="14"/>
      <c r="AK30" s="30"/>
    </row>
    <row r="31" spans="1:37" ht="15.75" customHeight="1" x14ac:dyDescent="0.25">
      <c r="A31" s="13"/>
      <c r="B31" s="1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6" t="e">
        <f>AVERAGE(septiembre[[#This Row],[1]:[31]])</f>
        <v>#DIV/0!</v>
      </c>
      <c r="AJ31" s="14"/>
      <c r="AK31" s="30"/>
    </row>
    <row r="32" spans="1:37" ht="15.75" customHeight="1" x14ac:dyDescent="0.25">
      <c r="A32" s="13"/>
      <c r="B32" s="1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6" t="e">
        <f>AVERAGE(septiembre[[#This Row],[1]:[31]])</f>
        <v>#DIV/0!</v>
      </c>
      <c r="AJ32" s="14"/>
      <c r="AK32" s="30"/>
    </row>
    <row r="33" spans="1:37" ht="15.75" customHeight="1" x14ac:dyDescent="0.25">
      <c r="A33" s="13"/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6" t="e">
        <f>AVERAGE(septiembre[[#This Row],[1]:[31]])</f>
        <v>#DIV/0!</v>
      </c>
      <c r="AJ33" s="14"/>
      <c r="AK33" s="30"/>
    </row>
    <row r="34" spans="1:37" ht="15.75" customHeight="1" x14ac:dyDescent="0.25">
      <c r="A34" s="13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7" t="e">
        <f>AVERAGE(septiembre[[#This Row],[1]:[31]])</f>
        <v>#DIV/0!</v>
      </c>
      <c r="AJ34" s="14"/>
      <c r="AK34" s="30"/>
    </row>
    <row r="35" spans="1:37" ht="15.75" customHeight="1" x14ac:dyDescent="0.25">
      <c r="A35" s="13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7" t="e">
        <f>AVERAGE(septiembre[[#This Row],[1]:[31]])</f>
        <v>#DIV/0!</v>
      </c>
      <c r="AJ35" s="14"/>
      <c r="AK35" s="30"/>
    </row>
    <row r="36" spans="1:37" ht="15.75" customHeight="1" x14ac:dyDescent="0.25">
      <c r="A36" s="13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7" t="e">
        <f>AVERAGE(septiembre[[#This Row],[1]:[31]])</f>
        <v>#DIV/0!</v>
      </c>
      <c r="AJ36" s="14"/>
      <c r="AK36" s="30"/>
    </row>
    <row r="37" spans="1:37" ht="15.75" customHeight="1" x14ac:dyDescent="0.25">
      <c r="A37" s="13"/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6" t="e">
        <f>AVERAGE(septiembre[[#This Row],[1]:[31]])</f>
        <v>#DIV/0!</v>
      </c>
      <c r="AJ37" s="14"/>
      <c r="AK37" s="30"/>
    </row>
    <row r="38" spans="1:37" ht="15.75" customHeight="1" x14ac:dyDescent="0.25">
      <c r="A38" s="13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7" t="e">
        <f>AVERAGE(septiembre[[#This Row],[1]:[31]])</f>
        <v>#DIV/0!</v>
      </c>
      <c r="AJ38" s="14"/>
      <c r="AK38" s="30"/>
    </row>
    <row r="39" spans="1:37" ht="15.75" customHeight="1" x14ac:dyDescent="0.25">
      <c r="A39" s="13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36" t="e">
        <f>AVERAGE(septiembre[[#This Row],[1]:[31]])</f>
        <v>#DIV/0!</v>
      </c>
      <c r="AJ39" s="14"/>
      <c r="AK39" s="30"/>
    </row>
    <row r="40" spans="1:37" ht="15.75" customHeight="1" x14ac:dyDescent="0.25">
      <c r="A40" s="13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36" t="e">
        <f>AVERAGE(septiembre[[#This Row],[1]:[31]])</f>
        <v>#DIV/0!</v>
      </c>
      <c r="AJ40" s="14"/>
      <c r="AK40" s="30"/>
    </row>
    <row r="41" spans="1:37" ht="15.75" customHeight="1" x14ac:dyDescent="0.25">
      <c r="A41" s="13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36" t="e">
        <f>AVERAGE(septiembre[[#This Row],[1]:[31]])</f>
        <v>#DIV/0!</v>
      </c>
      <c r="AJ41" s="14"/>
      <c r="AK41" s="30"/>
    </row>
    <row r="42" spans="1:37" ht="15.75" customHeight="1" x14ac:dyDescent="0.25">
      <c r="A42" s="13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36" t="e">
        <f>AVERAGE(septiembre[[#This Row],[1]:[31]])</f>
        <v>#DIV/0!</v>
      </c>
      <c r="AJ42" s="14"/>
      <c r="AK42" s="30"/>
    </row>
    <row r="43" spans="1:37" ht="15.75" customHeight="1" x14ac:dyDescent="0.25">
      <c r="A43" s="13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36" t="e">
        <f>AVERAGE(septiembre[[#This Row],[1]:[31]])</f>
        <v>#DIV/0!</v>
      </c>
      <c r="AJ43" s="14"/>
      <c r="AK43" s="30"/>
    </row>
    <row r="44" spans="1:37" ht="15.75" customHeight="1" x14ac:dyDescent="0.25">
      <c r="A44" s="13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37" t="e">
        <f>AVERAGE(septiembre[[#This Row],[1]:[31]])</f>
        <v>#DIV/0!</v>
      </c>
      <c r="AJ44" s="14"/>
      <c r="AK44" s="30"/>
    </row>
    <row r="45" spans="1:37" ht="15.75" customHeight="1" x14ac:dyDescent="0.25">
      <c r="A45" s="13"/>
      <c r="B45" s="14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36" t="e">
        <f>AVERAGE(septiembre[[#This Row],[1]:[31]])</f>
        <v>#DIV/0!</v>
      </c>
      <c r="AJ45" s="14"/>
      <c r="AK45" s="30"/>
    </row>
    <row r="46" spans="1:37" ht="15.75" customHeight="1" x14ac:dyDescent="0.25">
      <c r="A46" s="13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37" t="e">
        <f>AVERAGE(septiembre[[#This Row],[1]:[31]])</f>
        <v>#DIV/0!</v>
      </c>
      <c r="AJ46" s="14"/>
      <c r="AK46" s="30"/>
    </row>
    <row r="47" spans="1:37" ht="15.75" customHeight="1" x14ac:dyDescent="0.25">
      <c r="A47" s="13"/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36" t="e">
        <f>AVERAGE(septiembre[[#This Row],[1]:[31]])</f>
        <v>#DIV/0!</v>
      </c>
      <c r="AJ47" s="14"/>
      <c r="AK47" s="30"/>
    </row>
    <row r="48" spans="1:37" ht="15.75" customHeight="1" x14ac:dyDescent="0.25">
      <c r="A48" s="13"/>
      <c r="B48" s="14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36" t="e">
        <f>AVERAGE(septiembre[[#This Row],[1]:[31]])</f>
        <v>#DIV/0!</v>
      </c>
      <c r="AJ48" s="14"/>
      <c r="AK48" s="30"/>
    </row>
    <row r="49" spans="1:37" ht="15.75" customHeight="1" x14ac:dyDescent="0.25">
      <c r="A49" s="13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36" t="e">
        <f>AVERAGE(septiembre[[#This Row],[1]:[31]])</f>
        <v>#DIV/0!</v>
      </c>
      <c r="AJ49" s="14"/>
      <c r="AK49" s="30"/>
    </row>
    <row r="50" spans="1:37" ht="15.75" customHeight="1" x14ac:dyDescent="0.25">
      <c r="A50" s="13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36" t="e">
        <f>AVERAGE(septiembre[[#This Row],[1]:[31]])</f>
        <v>#DIV/0!</v>
      </c>
      <c r="AJ50" s="14"/>
      <c r="AK50" s="30"/>
    </row>
    <row r="51" spans="1:37" ht="15.75" customHeight="1" x14ac:dyDescent="0.25">
      <c r="A51" s="13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36" t="e">
        <f>AVERAGE(septiembre[[#This Row],[1]:[31]])</f>
        <v>#DIV/0!</v>
      </c>
      <c r="AJ51" s="30"/>
      <c r="AK51" s="30"/>
    </row>
    <row r="52" spans="1:37" ht="15.75" customHeight="1" x14ac:dyDescent="0.25">
      <c r="A52" s="13" t="s">
        <v>43</v>
      </c>
      <c r="B52" s="42" t="s">
        <v>44</v>
      </c>
      <c r="C52" s="15" t="s">
        <v>45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36" t="e">
        <f>AVERAGE(septiembre[[#This Row],[1]:[31]])</f>
        <v>#DIV/0!</v>
      </c>
      <c r="AJ52" s="30"/>
      <c r="AK52" s="30"/>
    </row>
    <row r="53" spans="1:37" ht="15.75" customHeight="1" x14ac:dyDescent="0.25">
      <c r="A53" s="13" t="s">
        <v>43</v>
      </c>
      <c r="B53" s="42" t="s">
        <v>46</v>
      </c>
      <c r="C53" s="15" t="s">
        <v>47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36" t="e">
        <f>AVERAGE(septiembre[[#This Row],[1]:[31]])</f>
        <v>#DIV/0!</v>
      </c>
      <c r="AJ53" s="30"/>
      <c r="AK53" s="30"/>
    </row>
    <row r="54" spans="1:37" ht="15.75" customHeight="1" x14ac:dyDescent="0.25">
      <c r="A54" s="13" t="s">
        <v>43</v>
      </c>
      <c r="B54" s="42" t="s">
        <v>48</v>
      </c>
      <c r="C54" s="15" t="s">
        <v>49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36" t="e">
        <f>AVERAGE(septiembre[[#This Row],[1]:[31]])</f>
        <v>#DIV/0!</v>
      </c>
      <c r="AJ54" s="30"/>
      <c r="AK54" s="30"/>
    </row>
    <row r="55" spans="1:37" ht="15.75" customHeight="1" x14ac:dyDescent="0.25">
      <c r="A55" s="13" t="s">
        <v>43</v>
      </c>
      <c r="B55" s="42" t="s">
        <v>50</v>
      </c>
      <c r="C55" s="15" t="s">
        <v>51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36" t="e">
        <f>AVERAGE(septiembre[[#This Row],[1]:[31]])</f>
        <v>#DIV/0!</v>
      </c>
      <c r="AJ55" s="30"/>
      <c r="AK55" s="30"/>
    </row>
    <row r="56" spans="1:37" ht="15.75" customHeight="1" x14ac:dyDescent="0.25">
      <c r="A56" s="13" t="s">
        <v>43</v>
      </c>
      <c r="B56" s="42" t="s">
        <v>52</v>
      </c>
      <c r="C56" s="15" t="s">
        <v>53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36" t="e">
        <f>AVERAGE(septiembre[[#This Row],[1]:[31]])</f>
        <v>#DIV/0!</v>
      </c>
      <c r="AJ56" s="30"/>
      <c r="AK56" s="30"/>
    </row>
    <row r="57" spans="1:37" ht="15.75" customHeight="1" x14ac:dyDescent="0.25">
      <c r="A57" s="13" t="s">
        <v>43</v>
      </c>
      <c r="B57" s="42" t="s">
        <v>54</v>
      </c>
      <c r="C57" s="15" t="s">
        <v>55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36" t="e">
        <f>AVERAGE(septiembre[[#This Row],[1]:[31]])</f>
        <v>#DIV/0!</v>
      </c>
      <c r="AJ57" s="30"/>
      <c r="AK57" s="30"/>
    </row>
    <row r="58" spans="1:37" ht="15.75" customHeight="1" x14ac:dyDescent="0.25">
      <c r="A58" s="13" t="s">
        <v>56</v>
      </c>
      <c r="B58" s="42" t="s">
        <v>57</v>
      </c>
      <c r="C58" s="15" t="s">
        <v>58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36" t="e">
        <f>AVERAGE(septiembre[[#This Row],[1]:[31]])</f>
        <v>#DIV/0!</v>
      </c>
      <c r="AJ58" s="30"/>
      <c r="AK58" s="30"/>
    </row>
    <row r="59" spans="1:37" ht="15.75" customHeight="1" x14ac:dyDescent="0.25">
      <c r="A59" s="13" t="s">
        <v>56</v>
      </c>
      <c r="B59" s="42" t="s">
        <v>59</v>
      </c>
      <c r="C59" s="15" t="s">
        <v>60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36" t="e">
        <f>AVERAGE(septiembre[[#This Row],[1]:[31]])</f>
        <v>#DIV/0!</v>
      </c>
      <c r="AJ59" s="30"/>
      <c r="AK59" s="30"/>
    </row>
    <row r="60" spans="1:37" ht="15.75" customHeight="1" x14ac:dyDescent="0.25">
      <c r="A60" s="13" t="s">
        <v>56</v>
      </c>
      <c r="B60" s="42" t="s">
        <v>61</v>
      </c>
      <c r="C60" s="15" t="s">
        <v>62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36" t="e">
        <f>AVERAGE(septiembre[[#This Row],[1]:[31]])</f>
        <v>#DIV/0!</v>
      </c>
      <c r="AJ60" s="30"/>
      <c r="AK60" s="30"/>
    </row>
    <row r="61" spans="1:37" ht="15.75" customHeight="1" x14ac:dyDescent="0.25">
      <c r="A61" s="13" t="s">
        <v>56</v>
      </c>
      <c r="B61" s="42" t="s">
        <v>63</v>
      </c>
      <c r="C61" s="15" t="s">
        <v>64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 t="e">
        <f>AVERAGE(septiembre[[#This Row],[1]:[31]])</f>
        <v>#DIV/0!</v>
      </c>
      <c r="AJ61" s="30"/>
      <c r="AK61" s="30"/>
    </row>
    <row r="62" spans="1:37" ht="15.75" customHeight="1" x14ac:dyDescent="0.25">
      <c r="A62" s="13" t="s">
        <v>56</v>
      </c>
      <c r="B62" s="42" t="s">
        <v>65</v>
      </c>
      <c r="C62" s="15" t="s">
        <v>66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36" t="e">
        <f>AVERAGE(septiembre[[#This Row],[1]:[31]])</f>
        <v>#DIV/0!</v>
      </c>
      <c r="AJ62" s="30"/>
      <c r="AK62" s="30"/>
    </row>
    <row r="63" spans="1:37" ht="15.75" customHeight="1" x14ac:dyDescent="0.25">
      <c r="A63" s="13" t="s">
        <v>56</v>
      </c>
      <c r="B63" s="42" t="s">
        <v>67</v>
      </c>
      <c r="C63" s="19" t="s">
        <v>68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36" t="e">
        <f>AVERAGE(septiembre[[#This Row],[1]:[31]])</f>
        <v>#DIV/0!</v>
      </c>
      <c r="AJ63" s="30"/>
      <c r="AK63" s="30"/>
    </row>
    <row r="64" spans="1:37" ht="15.75" customHeight="1" x14ac:dyDescent="0.25">
      <c r="A64" s="13" t="s">
        <v>69</v>
      </c>
      <c r="B64" s="42" t="s">
        <v>70</v>
      </c>
      <c r="C64" s="19" t="s">
        <v>71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36" t="e">
        <f>AVERAGE(septiembre[[#This Row],[1]:[31]])</f>
        <v>#DIV/0!</v>
      </c>
      <c r="AJ64" s="30"/>
      <c r="AK64" s="30"/>
    </row>
    <row r="65" spans="1:37" ht="15.75" customHeight="1" x14ac:dyDescent="0.25">
      <c r="A65" s="13" t="s">
        <v>39</v>
      </c>
      <c r="B65" s="43" t="s">
        <v>72</v>
      </c>
      <c r="C65" s="15" t="s">
        <v>73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36" t="e">
        <f>AVERAGE(septiembre[[#This Row],[1]:[31]])</f>
        <v>#DIV/0!</v>
      </c>
      <c r="AJ65" s="30"/>
      <c r="AK65" s="30"/>
    </row>
    <row r="66" spans="1:37" ht="15.75" customHeight="1" x14ac:dyDescent="0.25">
      <c r="A66" s="13" t="s">
        <v>40</v>
      </c>
      <c r="B66" s="43" t="s">
        <v>74</v>
      </c>
      <c r="C66" s="15" t="s">
        <v>75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36" t="e">
        <f>AVERAGE(septiembre[[#This Row],[1]:[31]])</f>
        <v>#DIV/0!</v>
      </c>
      <c r="AJ66" s="30"/>
      <c r="AK66" s="30"/>
    </row>
    <row r="67" spans="1:37" ht="15.75" customHeight="1" x14ac:dyDescent="0.25">
      <c r="A67" s="13" t="s">
        <v>41</v>
      </c>
      <c r="B67" s="42" t="s">
        <v>76</v>
      </c>
      <c r="C67" s="15" t="s">
        <v>77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36" t="e">
        <f>AVERAGE(septiembre[[#This Row],[1]:[31]])</f>
        <v>#DIV/0!</v>
      </c>
      <c r="AJ67" s="30"/>
      <c r="AK67" s="30"/>
    </row>
    <row r="68" spans="1:37" ht="15.75" customHeight="1" x14ac:dyDescent="0.25">
      <c r="A68" s="13" t="s">
        <v>42</v>
      </c>
      <c r="B68" s="42" t="s">
        <v>78</v>
      </c>
      <c r="C68" s="19" t="s">
        <v>79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36" t="e">
        <f>AVERAGE(septiembre[[#This Row],[1]:[31]])</f>
        <v>#DIV/0!</v>
      </c>
      <c r="AJ68" s="30"/>
      <c r="AK68" s="30"/>
    </row>
    <row r="69" spans="1:37" ht="15.75" customHeight="1" x14ac:dyDescent="0.25">
      <c r="A69" s="13" t="s">
        <v>80</v>
      </c>
      <c r="B69" s="42" t="s">
        <v>81</v>
      </c>
      <c r="C69" s="28" t="s">
        <v>82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36" t="e">
        <f>AVERAGE(septiembre[[#This Row],[1]:[31]])</f>
        <v>#DIV/0!</v>
      </c>
      <c r="AJ69" s="30"/>
      <c r="AK69" s="30"/>
    </row>
    <row r="70" spans="1:37" ht="15.75" customHeight="1" x14ac:dyDescent="0.25">
      <c r="A70" s="13" t="s">
        <v>43</v>
      </c>
      <c r="B70" s="42" t="s">
        <v>83</v>
      </c>
      <c r="C70" s="19" t="s">
        <v>84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36" t="e">
        <f>AVERAGE(septiembre[[#This Row],[1]:[31]])</f>
        <v>#DIV/0!</v>
      </c>
      <c r="AJ70" s="30"/>
      <c r="AK70" s="30"/>
    </row>
    <row r="71" spans="1:37" ht="15.75" customHeight="1" x14ac:dyDescent="0.25">
      <c r="A71" s="13" t="s">
        <v>85</v>
      </c>
      <c r="B71" s="42" t="s">
        <v>86</v>
      </c>
      <c r="C71" s="19" t="s">
        <v>87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36" t="e">
        <f>AVERAGE(septiembre[[#This Row],[1]:[31]])</f>
        <v>#DIV/0!</v>
      </c>
      <c r="AJ71" s="30"/>
      <c r="AK71" s="30"/>
    </row>
    <row r="72" spans="1:37" ht="15.75" customHeight="1" x14ac:dyDescent="0.25">
      <c r="A72" s="13" t="s">
        <v>38</v>
      </c>
      <c r="B72" s="42" t="s">
        <v>88</v>
      </c>
      <c r="C72" s="15" t="s">
        <v>89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36" t="e">
        <f>AVERAGE(septiembre[[#This Row],[1]:[31]])</f>
        <v>#DIV/0!</v>
      </c>
      <c r="AJ72" s="30"/>
      <c r="AK72" s="30"/>
    </row>
    <row r="73" spans="1:37" ht="15.75" customHeight="1" x14ac:dyDescent="0.25">
      <c r="A73" s="59"/>
      <c r="B73" s="30"/>
      <c r="C73" s="3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40" t="e">
        <f>AVERAGE(septiembre[[#This Row],[1]:[31]])</f>
        <v>#DIV/0!</v>
      </c>
      <c r="AJ73" s="30"/>
      <c r="AK73" s="30"/>
    </row>
    <row r="74" spans="1:37" ht="15.75" customHeight="1" x14ac:dyDescent="0.25">
      <c r="A74" s="59"/>
      <c r="B74" s="30"/>
      <c r="C74" s="3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40" t="e">
        <f>AVERAGE(septiembre[[#This Row],[1]:[31]])</f>
        <v>#DIV/0!</v>
      </c>
      <c r="AJ74" s="30"/>
      <c r="AK74" s="30"/>
    </row>
    <row r="75" spans="1:37" ht="15.75" customHeight="1" x14ac:dyDescent="0.25">
      <c r="A75" s="59"/>
      <c r="B75" s="30"/>
      <c r="C75" s="3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40" t="e">
        <f>AVERAGE(septiembre[[#This Row],[1]:[31]])</f>
        <v>#DIV/0!</v>
      </c>
      <c r="AJ75" s="30"/>
      <c r="AK75" s="30"/>
    </row>
    <row r="76" spans="1:37" ht="15.75" customHeight="1" x14ac:dyDescent="0.25">
      <c r="A76" s="59"/>
      <c r="B76" s="30"/>
      <c r="C76" s="3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40" t="e">
        <f>AVERAGE(septiembre[[#This Row],[1]:[31]])</f>
        <v>#DIV/0!</v>
      </c>
      <c r="AJ76" s="30"/>
      <c r="AK76" s="30"/>
    </row>
    <row r="77" spans="1:37" ht="15.75" customHeight="1" x14ac:dyDescent="0.25">
      <c r="A77" s="59"/>
      <c r="B77" s="30"/>
      <c r="C77" s="3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40" t="e">
        <f>AVERAGE(septiembre[[#This Row],[1]:[31]])</f>
        <v>#DIV/0!</v>
      </c>
      <c r="AJ77" s="30"/>
      <c r="AK77" s="30"/>
    </row>
    <row r="78" spans="1:37" ht="15.75" customHeight="1" x14ac:dyDescent="0.25">
      <c r="A78" s="59"/>
      <c r="B78" s="30"/>
      <c r="C78" s="3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40" t="e">
        <f>AVERAGE(septiembre[[#This Row],[1]:[31]])</f>
        <v>#DIV/0!</v>
      </c>
      <c r="AJ78" s="30"/>
      <c r="AK78" s="30"/>
    </row>
    <row r="79" spans="1:37" ht="15.75" customHeight="1" x14ac:dyDescent="0.25">
      <c r="A79" s="59"/>
      <c r="B79" s="30"/>
      <c r="C79" s="3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40" t="e">
        <f>AVERAGE(septiembre[[#This Row],[1]:[31]])</f>
        <v>#DIV/0!</v>
      </c>
      <c r="AJ79" s="30"/>
      <c r="AK79" s="30"/>
    </row>
    <row r="80" spans="1:37" ht="15.75" customHeight="1" x14ac:dyDescent="0.25">
      <c r="A80" s="59"/>
      <c r="B80" s="30"/>
      <c r="C80" s="3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40" t="e">
        <f>AVERAGE(septiembre[[#This Row],[1]:[31]])</f>
        <v>#DIV/0!</v>
      </c>
      <c r="AJ80" s="30"/>
      <c r="AK80" s="30"/>
    </row>
    <row r="81" spans="1:37" ht="15.75" customHeight="1" x14ac:dyDescent="0.25">
      <c r="A81" s="59"/>
      <c r="B81" s="30"/>
      <c r="C81" s="3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40" t="e">
        <f>AVERAGE(septiembre[[#This Row],[1]:[31]])</f>
        <v>#DIV/0!</v>
      </c>
      <c r="AJ81" s="30"/>
      <c r="AK81" s="30"/>
    </row>
    <row r="82" spans="1:37" ht="15.75" customHeight="1" x14ac:dyDescent="0.25">
      <c r="A82" s="59"/>
      <c r="B82" s="30"/>
      <c r="C82" s="3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40" t="e">
        <f>AVERAGE(septiembre[[#This Row],[1]:[31]])</f>
        <v>#DIV/0!</v>
      </c>
      <c r="AJ82" s="30"/>
      <c r="AK82" s="30"/>
    </row>
    <row r="83" spans="1:37" ht="15.75" customHeight="1" x14ac:dyDescent="0.25">
      <c r="A83" s="59"/>
      <c r="B83" s="30"/>
      <c r="C83" s="3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40" t="e">
        <f>AVERAGE(septiembre[[#This Row],[1]:[31]])</f>
        <v>#DIV/0!</v>
      </c>
      <c r="AJ83" s="30"/>
      <c r="AK83" s="30"/>
    </row>
    <row r="84" spans="1:37" ht="15.75" customHeight="1" x14ac:dyDescent="0.25">
      <c r="A84" s="59"/>
      <c r="B84" s="30"/>
      <c r="C84" s="3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40" t="e">
        <f>AVERAGE(septiembre[[#This Row],[1]:[31]])</f>
        <v>#DIV/0!</v>
      </c>
      <c r="AJ84" s="30"/>
      <c r="AK84" s="30"/>
    </row>
    <row r="85" spans="1:37" ht="15.75" customHeight="1" x14ac:dyDescent="0.25">
      <c r="A85" s="59"/>
      <c r="B85" s="30"/>
      <c r="C85" s="3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40" t="e">
        <f>AVERAGE(septiembre[[#This Row],[1]:[31]])</f>
        <v>#DIV/0!</v>
      </c>
      <c r="AJ85" s="30"/>
      <c r="AK85" s="30"/>
    </row>
    <row r="86" spans="1:37" ht="15.75" customHeight="1" x14ac:dyDescent="0.25">
      <c r="A86" s="59"/>
      <c r="B86" s="30"/>
      <c r="C86" s="3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40" t="e">
        <f>AVERAGE(septiembre[[#This Row],[1]:[31]])</f>
        <v>#DIV/0!</v>
      </c>
      <c r="AJ86" s="30"/>
      <c r="AK86" s="30"/>
    </row>
    <row r="87" spans="1:37" ht="15.75" customHeight="1" x14ac:dyDescent="0.25">
      <c r="A87" s="59"/>
      <c r="B87" s="30"/>
      <c r="C87" s="3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40" t="e">
        <f>AVERAGE(septiembre[[#This Row],[1]:[31]])</f>
        <v>#DIV/0!</v>
      </c>
      <c r="AJ87" s="30"/>
      <c r="AK87" s="30"/>
    </row>
    <row r="88" spans="1:37" ht="15.75" customHeight="1" x14ac:dyDescent="0.25">
      <c r="A88" s="59"/>
      <c r="B88" s="30"/>
      <c r="C88" s="3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40" t="e">
        <f>AVERAGE(septiembre[[#This Row],[1]:[31]])</f>
        <v>#DIV/0!</v>
      </c>
      <c r="AJ88" s="30"/>
      <c r="AK88" s="30"/>
    </row>
    <row r="89" spans="1:37" ht="15.75" customHeight="1" x14ac:dyDescent="0.25">
      <c r="A89" s="59"/>
      <c r="B89" s="30"/>
      <c r="C89" s="3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40" t="e">
        <f>AVERAGE(septiembre[[#This Row],[1]:[31]])</f>
        <v>#DIV/0!</v>
      </c>
      <c r="AJ89" s="30"/>
      <c r="AK89" s="30"/>
    </row>
    <row r="90" spans="1:37" ht="15.75" customHeight="1" x14ac:dyDescent="0.25">
      <c r="A90" s="59"/>
      <c r="B90" s="30"/>
      <c r="C90" s="3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40" t="e">
        <f>AVERAGE(septiembre[[#This Row],[1]:[31]])</f>
        <v>#DIV/0!</v>
      </c>
      <c r="AJ90" s="30"/>
      <c r="AK90" s="30"/>
    </row>
    <row r="91" spans="1:37" ht="15.75" customHeight="1" x14ac:dyDescent="0.25">
      <c r="A91" s="59"/>
      <c r="B91" s="30"/>
      <c r="C91" s="3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40" t="e">
        <f>AVERAGE(septiembre[[#This Row],[1]:[31]])</f>
        <v>#DIV/0!</v>
      </c>
      <c r="AJ91" s="30"/>
      <c r="AK91" s="30"/>
    </row>
    <row r="92" spans="1:37" ht="15.75" customHeight="1" x14ac:dyDescent="0.25">
      <c r="A92" s="59"/>
      <c r="B92" s="30"/>
      <c r="C92" s="3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40" t="e">
        <f>AVERAGE(septiembre[[#This Row],[1]:[31]])</f>
        <v>#DIV/0!</v>
      </c>
      <c r="AJ92" s="30"/>
      <c r="AK92" s="30"/>
    </row>
    <row r="93" spans="1:37" ht="15.75" customHeight="1" x14ac:dyDescent="0.25">
      <c r="A93" s="59"/>
      <c r="B93" s="41"/>
      <c r="C93" s="3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40" t="e">
        <f>AVERAGE(septiembre[[#This Row],[1]:[31]])</f>
        <v>#DIV/0!</v>
      </c>
      <c r="AJ93" s="30"/>
      <c r="AK93" s="30"/>
    </row>
    <row r="94" spans="1:37" ht="15.75" customHeight="1" x14ac:dyDescent="0.25">
      <c r="A94" s="60"/>
      <c r="B94" s="30"/>
      <c r="C94" s="3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0" t="e">
        <f>AVERAGE(septiembre[[#This Row],[1]:[31]])</f>
        <v>#DIV/0!</v>
      </c>
      <c r="AJ94" s="30"/>
      <c r="AK94" s="30"/>
    </row>
    <row r="95" spans="1:37" ht="15.75" customHeight="1" x14ac:dyDescent="0.25">
      <c r="A95" s="60"/>
      <c r="B95" s="30"/>
      <c r="C95" s="3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0" t="e">
        <f>AVERAGE(septiembre[[#This Row],[1]:[31]])</f>
        <v>#DIV/0!</v>
      </c>
      <c r="AJ95" s="30"/>
      <c r="AK95" s="30"/>
    </row>
    <row r="96" spans="1:37" ht="15.75" customHeight="1" x14ac:dyDescent="0.25">
      <c r="A96" s="60"/>
      <c r="B96" s="30"/>
      <c r="C96" s="3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0" t="e">
        <f>AVERAGE(septiembre[[#This Row],[1]:[31]])</f>
        <v>#DIV/0!</v>
      </c>
      <c r="AJ96" s="30"/>
      <c r="AK96" s="30"/>
    </row>
    <row r="97" spans="1:37" ht="15.75" customHeight="1" x14ac:dyDescent="0.25">
      <c r="A97" s="60"/>
      <c r="B97" s="30"/>
      <c r="C97" s="3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0" t="e">
        <f>AVERAGE(septiembre[[#This Row],[1]:[31]])</f>
        <v>#DIV/0!</v>
      </c>
      <c r="AJ97" s="30"/>
      <c r="AK97" s="30"/>
    </row>
    <row r="98" spans="1:37" ht="15.75" customHeight="1" x14ac:dyDescent="0.25">
      <c r="A98" s="60"/>
      <c r="B98" s="30"/>
      <c r="C98" s="3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0" t="e">
        <f>AVERAGE(septiembre[[#This Row],[1]:[31]])</f>
        <v>#DIV/0!</v>
      </c>
      <c r="AJ98" s="30"/>
      <c r="AK98" s="30"/>
    </row>
    <row r="99" spans="1:37" ht="15.75" customHeight="1" x14ac:dyDescent="0.25">
      <c r="A99" s="60"/>
      <c r="B99" s="30"/>
      <c r="C99" s="3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0" t="e">
        <f>AVERAGE(septiembre[[#This Row],[1]:[31]])</f>
        <v>#DIV/0!</v>
      </c>
      <c r="AJ99" s="30"/>
      <c r="AK99" s="30"/>
    </row>
    <row r="100" spans="1:37" x14ac:dyDescent="0.25">
      <c r="A100" s="30"/>
      <c r="B100" s="30"/>
      <c r="C100" s="3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0" t="e">
        <f>AVERAGE(septiembre[[#This Row],[1]:[31]])</f>
        <v>#DIV/0!</v>
      </c>
      <c r="AJ100" s="30"/>
      <c r="AK100" s="30"/>
    </row>
    <row r="101" spans="1:37" x14ac:dyDescent="0.25">
      <c r="A101" s="30"/>
      <c r="B101" s="30"/>
      <c r="C101" s="3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0" t="e">
        <f>AVERAGE(septiembre[[#This Row],[1]:[31]])</f>
        <v>#DIV/0!</v>
      </c>
      <c r="AJ101" s="30"/>
      <c r="AK101" s="30"/>
    </row>
    <row r="102" spans="1:37" x14ac:dyDescent="0.25">
      <c r="A102" s="30"/>
      <c r="B102" s="30"/>
      <c r="C102" s="3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0" t="e">
        <f>AVERAGE(septiembre[[#This Row],[1]:[31]])</f>
        <v>#DIV/0!</v>
      </c>
      <c r="AJ102" s="30"/>
      <c r="AK102" s="30"/>
    </row>
    <row r="103" spans="1:37" x14ac:dyDescent="0.25">
      <c r="A103" s="30"/>
      <c r="B103" s="30"/>
      <c r="C103" s="3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0" t="e">
        <f>AVERAGE(septiembre[[#This Row],[1]:[31]])</f>
        <v>#DIV/0!</v>
      </c>
      <c r="AJ103" s="30"/>
      <c r="AK103" s="30"/>
    </row>
    <row r="104" spans="1:37" x14ac:dyDescent="0.25">
      <c r="A104" s="30"/>
      <c r="B104" s="30"/>
      <c r="C104" s="30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0" t="e">
        <f>AVERAGE(septiembre[[#This Row],[1]:[31]])</f>
        <v>#DIV/0!</v>
      </c>
      <c r="AJ104" s="30"/>
      <c r="AK104" s="30"/>
    </row>
    <row r="105" spans="1:37" x14ac:dyDescent="0.25">
      <c r="A105" s="30"/>
      <c r="B105" s="30"/>
      <c r="C105" s="30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0" t="e">
        <f>AVERAGE(septiembre[[#This Row],[1]:[31]])</f>
        <v>#DIV/0!</v>
      </c>
      <c r="AJ105" s="30"/>
      <c r="AK105" s="30"/>
    </row>
    <row r="106" spans="1:37" x14ac:dyDescent="0.25">
      <c r="A106" s="30"/>
      <c r="B106" s="30"/>
      <c r="C106" s="3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0" t="e">
        <f>AVERAGE(septiembre[[#This Row],[1]:[31]])</f>
        <v>#DIV/0!</v>
      </c>
      <c r="AJ106" s="30"/>
      <c r="AK106" s="30"/>
    </row>
    <row r="107" spans="1:37" x14ac:dyDescent="0.25">
      <c r="A107" s="30"/>
      <c r="B107" s="30"/>
      <c r="C107" s="30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0" t="e">
        <f>AVERAGE(septiembre[[#This Row],[1]:[31]])</f>
        <v>#DIV/0!</v>
      </c>
      <c r="AJ107" s="30"/>
      <c r="AK107" s="30"/>
    </row>
    <row r="108" spans="1:37" x14ac:dyDescent="0.25">
      <c r="A108" s="30"/>
      <c r="B108" s="30"/>
      <c r="C108" s="30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0" t="e">
        <f>AVERAGE(septiembre[[#This Row],[1]:[31]])</f>
        <v>#DIV/0!</v>
      </c>
      <c r="AJ108" s="30"/>
      <c r="AK108" s="30"/>
    </row>
    <row r="109" spans="1:37" x14ac:dyDescent="0.25">
      <c r="A109" s="30"/>
      <c r="B109" s="30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0" t="e">
        <f>AVERAGE(septiembre[[#This Row],[1]:[31]])</f>
        <v>#DIV/0!</v>
      </c>
      <c r="AJ109" s="30"/>
      <c r="AK109" s="30"/>
    </row>
    <row r="110" spans="1:37" x14ac:dyDescent="0.25">
      <c r="A110" s="30"/>
      <c r="B110" s="30"/>
      <c r="C110" s="3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0" t="e">
        <f>AVERAGE(septiembre[[#This Row],[1]:[31]])</f>
        <v>#DIV/0!</v>
      </c>
      <c r="AJ110" s="30"/>
      <c r="AK110" s="30"/>
    </row>
    <row r="111" spans="1:37" x14ac:dyDescent="0.25">
      <c r="A111" s="30"/>
      <c r="B111" s="30"/>
      <c r="C111" s="30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0" t="e">
        <f>AVERAGE(septiembre[[#This Row],[1]:[31]])</f>
        <v>#DIV/0!</v>
      </c>
      <c r="AJ111" s="30"/>
      <c r="AK111" s="30"/>
    </row>
    <row r="112" spans="1:37" x14ac:dyDescent="0.25">
      <c r="A112" s="30"/>
      <c r="B112" s="30"/>
      <c r="C112" s="30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0" t="e">
        <f>AVERAGE(septiembre[[#This Row],[1]:[31]])</f>
        <v>#DIV/0!</v>
      </c>
      <c r="AJ112" s="30"/>
      <c r="AK112" s="30"/>
    </row>
    <row r="113" spans="1:37" x14ac:dyDescent="0.25">
      <c r="A113" s="30"/>
      <c r="B113" s="30"/>
      <c r="C113" s="30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0" t="e">
        <f>AVERAGE(septiembre[[#This Row],[1]:[31]])</f>
        <v>#DIV/0!</v>
      </c>
      <c r="AJ113" s="30"/>
      <c r="AK113" s="30"/>
    </row>
    <row r="114" spans="1:37" x14ac:dyDescent="0.25">
      <c r="A114" s="30"/>
      <c r="B114" s="30"/>
      <c r="C114" s="30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0" t="e">
        <f>AVERAGE(septiembre[[#This Row],[1]:[31]])</f>
        <v>#DIV/0!</v>
      </c>
      <c r="AJ114" s="30"/>
      <c r="AK114" s="30"/>
    </row>
    <row r="115" spans="1:37" x14ac:dyDescent="0.25">
      <c r="A115" s="30"/>
      <c r="B115" s="30"/>
      <c r="C115" s="30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0" t="e">
        <f>AVERAGE(septiembre[[#This Row],[1]:[31]])</f>
        <v>#DIV/0!</v>
      </c>
      <c r="AJ115" s="30"/>
      <c r="AK115" s="30"/>
    </row>
    <row r="116" spans="1:37" x14ac:dyDescent="0.25">
      <c r="A116" s="30"/>
      <c r="B116" s="30"/>
      <c r="C116" s="30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0" t="e">
        <f>AVERAGE(septiembre[[#This Row],[1]:[31]])</f>
        <v>#DIV/0!</v>
      </c>
      <c r="AJ116" s="30"/>
      <c r="AK116" s="30"/>
    </row>
    <row r="117" spans="1:37" x14ac:dyDescent="0.25">
      <c r="A117" s="30"/>
      <c r="B117" s="30"/>
      <c r="C117" s="30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0" t="e">
        <f>AVERAGE(septiembre[[#This Row],[1]:[31]])</f>
        <v>#DIV/0!</v>
      </c>
      <c r="AJ117" s="30"/>
      <c r="AK117" s="30"/>
    </row>
    <row r="118" spans="1:37" x14ac:dyDescent="0.25">
      <c r="A118" s="30"/>
      <c r="B118" s="30"/>
      <c r="C118" s="30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0" t="e">
        <f>AVERAGE(septiembre[[#This Row],[1]:[31]])</f>
        <v>#DIV/0!</v>
      </c>
      <c r="AJ118" s="30"/>
      <c r="AK118" s="30"/>
    </row>
    <row r="119" spans="1:37" x14ac:dyDescent="0.25">
      <c r="A119" s="30"/>
      <c r="B119" s="30"/>
      <c r="C119" s="30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0" t="e">
        <f>AVERAGE(septiembre[[#This Row],[1]:[31]])</f>
        <v>#DIV/0!</v>
      </c>
      <c r="AJ119" s="30"/>
      <c r="AK119" s="30"/>
    </row>
    <row r="120" spans="1:37" x14ac:dyDescent="0.25">
      <c r="A120" s="30"/>
      <c r="B120" s="30"/>
      <c r="C120" s="3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0" t="e">
        <f>AVERAGE(septiembre[[#This Row],[1]:[31]])</f>
        <v>#DIV/0!</v>
      </c>
      <c r="AJ120" s="30"/>
      <c r="AK120" s="30"/>
    </row>
    <row r="121" spans="1:37" x14ac:dyDescent="0.25">
      <c r="A121" s="30"/>
      <c r="B121" s="30"/>
      <c r="C121" s="30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0" t="e">
        <f>AVERAGE(septiembre[[#This Row],[1]:[31]])</f>
        <v>#DIV/0!</v>
      </c>
      <c r="AJ121" s="30"/>
      <c r="AK121" s="30"/>
    </row>
    <row r="122" spans="1:37" x14ac:dyDescent="0.25">
      <c r="A122" s="30"/>
      <c r="B122" s="30"/>
      <c r="C122" s="30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30" t="e">
        <f>AVERAGE(septiembre[[#This Row],[1]:[31]])</f>
        <v>#DIV/0!</v>
      </c>
      <c r="AJ122" s="30"/>
      <c r="AK122" s="30"/>
    </row>
    <row r="123" spans="1:37" x14ac:dyDescent="0.25">
      <c r="A123" s="30"/>
      <c r="B123" s="30"/>
      <c r="C123" s="30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30" t="e">
        <f>AVERAGE(septiembre[[#This Row],[1]:[31]])</f>
        <v>#DIV/0!</v>
      </c>
      <c r="AJ123" s="30"/>
      <c r="AK123" s="30"/>
    </row>
    <row r="124" spans="1:37" x14ac:dyDescent="0.25">
      <c r="A124" s="30"/>
      <c r="B124" s="30"/>
      <c r="C124" s="30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30" t="e">
        <f>AVERAGE(septiembre[[#This Row],[1]:[31]])</f>
        <v>#DIV/0!</v>
      </c>
      <c r="AJ124" s="30"/>
      <c r="AK124" s="30"/>
    </row>
    <row r="125" spans="1:37" x14ac:dyDescent="0.25">
      <c r="A125" s="30"/>
      <c r="B125" s="30"/>
      <c r="C125" s="30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30" t="e">
        <f>AVERAGE(septiembre[[#This Row],[1]:[31]])</f>
        <v>#DIV/0!</v>
      </c>
      <c r="AJ125" s="30"/>
      <c r="AK125" s="30"/>
    </row>
    <row r="126" spans="1:37" x14ac:dyDescent="0.25">
      <c r="A126" s="30"/>
      <c r="B126" s="30"/>
      <c r="C126" s="30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30" t="e">
        <f>AVERAGE(septiembre[[#This Row],[1]:[31]])</f>
        <v>#DIV/0!</v>
      </c>
      <c r="AJ126" s="30"/>
      <c r="AK126" s="30"/>
    </row>
    <row r="127" spans="1:37" x14ac:dyDescent="0.25">
      <c r="A127" s="30"/>
      <c r="B127" s="30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30" t="e">
        <f>AVERAGE(septiembre[[#This Row],[1]:[31]])</f>
        <v>#DIV/0!</v>
      </c>
      <c r="AJ127" s="30"/>
      <c r="AK127" s="30"/>
    </row>
    <row r="128" spans="1:37" x14ac:dyDescent="0.25">
      <c r="A128" s="30"/>
      <c r="B128" s="30"/>
      <c r="C128" s="30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30" t="e">
        <f>AVERAGE(septiembre[[#This Row],[1]:[31]])</f>
        <v>#DIV/0!</v>
      </c>
      <c r="AJ128" s="30"/>
      <c r="AK128" s="30"/>
    </row>
    <row r="129" spans="1:37" x14ac:dyDescent="0.25">
      <c r="A129" s="30"/>
      <c r="B129" s="30"/>
      <c r="C129" s="3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30" t="e">
        <f>AVERAGE(septiembre[[#This Row],[1]:[31]])</f>
        <v>#DIV/0!</v>
      </c>
      <c r="AJ129" s="30"/>
      <c r="AK129" s="30"/>
    </row>
    <row r="130" spans="1:37" x14ac:dyDescent="0.25">
      <c r="A130" s="30"/>
      <c r="B130" s="30"/>
      <c r="C130" s="30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30" t="e">
        <f>AVERAGE(septiembre[[#This Row],[1]:[31]])</f>
        <v>#DIV/0!</v>
      </c>
      <c r="AJ130" s="30"/>
      <c r="AK130" s="30"/>
    </row>
    <row r="131" spans="1:37" x14ac:dyDescent="0.25">
      <c r="A131" s="30"/>
      <c r="B131" s="30"/>
      <c r="C131" s="30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30" t="e">
        <f>AVERAGE(septiembre[[#This Row],[1]:[31]])</f>
        <v>#DIV/0!</v>
      </c>
      <c r="AJ131" s="30"/>
      <c r="AK131" s="30"/>
    </row>
    <row r="132" spans="1:37" x14ac:dyDescent="0.25">
      <c r="A132" s="30"/>
      <c r="B132" s="30"/>
      <c r="C132" s="30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30" t="e">
        <f>AVERAGE(septiembre[[#This Row],[1]:[31]])</f>
        <v>#DIV/0!</v>
      </c>
      <c r="AJ132" s="30"/>
      <c r="AK132" s="30"/>
    </row>
    <row r="133" spans="1:37" x14ac:dyDescent="0.25">
      <c r="A133" s="30"/>
      <c r="B133" s="30"/>
      <c r="C133" s="30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30" t="e">
        <f>AVERAGE(septiembre[[#This Row],[1]:[31]])</f>
        <v>#DIV/0!</v>
      </c>
      <c r="AJ133" s="30"/>
      <c r="AK133" s="30"/>
    </row>
    <row r="134" spans="1:37" x14ac:dyDescent="0.25">
      <c r="A134" s="30"/>
      <c r="B134" s="30"/>
      <c r="C134" s="30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30" t="e">
        <f>AVERAGE(septiembre[[#This Row],[1]:[31]])</f>
        <v>#DIV/0!</v>
      </c>
      <c r="AJ134" s="30"/>
      <c r="AK134" s="30"/>
    </row>
    <row r="135" spans="1:37" x14ac:dyDescent="0.25">
      <c r="A135" s="30"/>
      <c r="B135" s="30"/>
      <c r="C135" s="30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30" t="e">
        <f>AVERAGE(septiembre[[#This Row],[1]:[31]])</f>
        <v>#DIV/0!</v>
      </c>
      <c r="AJ135" s="30"/>
      <c r="AK135" s="30"/>
    </row>
    <row r="136" spans="1:37" x14ac:dyDescent="0.25">
      <c r="A136" s="30"/>
      <c r="B136" s="30"/>
      <c r="C136" s="30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30" t="e">
        <f>AVERAGE(septiembre[[#This Row],[1]:[31]])</f>
        <v>#DIV/0!</v>
      </c>
      <c r="AJ136" s="30"/>
      <c r="AK136" s="30"/>
    </row>
    <row r="137" spans="1:37" x14ac:dyDescent="0.25">
      <c r="A137" s="30"/>
      <c r="B137" s="30"/>
      <c r="C137" s="30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30" t="e">
        <f>AVERAGE(septiembre[[#This Row],[1]:[31]])</f>
        <v>#DIV/0!</v>
      </c>
      <c r="AJ137" s="30"/>
      <c r="AK137" s="30"/>
    </row>
    <row r="138" spans="1:37" x14ac:dyDescent="0.25">
      <c r="A138" s="30"/>
      <c r="B138" s="30"/>
      <c r="C138" s="3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30" t="e">
        <f>AVERAGE(septiembre[[#This Row],[1]:[31]])</f>
        <v>#DIV/0!</v>
      </c>
      <c r="AJ138" s="30"/>
      <c r="AK138" s="30"/>
    </row>
    <row r="139" spans="1:37" x14ac:dyDescent="0.25">
      <c r="A139" s="30"/>
      <c r="B139" s="30"/>
      <c r="C139" s="30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30" t="e">
        <f>AVERAGE(septiembre[[#This Row],[1]:[31]])</f>
        <v>#DIV/0!</v>
      </c>
      <c r="AJ139" s="30"/>
      <c r="AK139" s="30"/>
    </row>
    <row r="140" spans="1:37" x14ac:dyDescent="0.25">
      <c r="A140" s="30"/>
      <c r="B140" s="30"/>
      <c r="C140" s="30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30" t="e">
        <f>AVERAGE(septiembre[[#This Row],[1]:[31]])</f>
        <v>#DIV/0!</v>
      </c>
      <c r="AJ140" s="30"/>
      <c r="AK140" s="30"/>
    </row>
    <row r="141" spans="1:37" x14ac:dyDescent="0.25">
      <c r="A141" s="30"/>
      <c r="B141" s="30"/>
      <c r="C141" s="30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30" t="e">
        <f>AVERAGE(septiembre[[#This Row],[1]:[31]])</f>
        <v>#DIV/0!</v>
      </c>
      <c r="AJ141" s="30"/>
      <c r="AK141" s="30"/>
    </row>
    <row r="142" spans="1:37" x14ac:dyDescent="0.25">
      <c r="A142" s="30"/>
      <c r="B142" s="30"/>
      <c r="C142" s="30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30" t="e">
        <f>AVERAGE(septiembre[[#This Row],[1]:[31]])</f>
        <v>#DIV/0!</v>
      </c>
      <c r="AJ142" s="30"/>
      <c r="AK142" s="30"/>
    </row>
    <row r="143" spans="1:37" x14ac:dyDescent="0.25">
      <c r="A143" s="30"/>
      <c r="B143" s="30"/>
      <c r="C143" s="30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30" t="e">
        <f>AVERAGE(septiembre[[#This Row],[1]:[31]])</f>
        <v>#DIV/0!</v>
      </c>
      <c r="AJ143" s="30"/>
      <c r="AK143" s="30"/>
    </row>
    <row r="144" spans="1:37" x14ac:dyDescent="0.25">
      <c r="A144" s="30"/>
      <c r="B144" s="30"/>
      <c r="C144" s="30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30" t="e">
        <f>AVERAGE(septiembre[[#This Row],[1]:[31]])</f>
        <v>#DIV/0!</v>
      </c>
      <c r="AJ144" s="30"/>
      <c r="AK144" s="30"/>
    </row>
    <row r="145" spans="1:37" x14ac:dyDescent="0.25">
      <c r="A145" s="30"/>
      <c r="B145" s="30"/>
      <c r="C145" s="30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30" t="e">
        <f>AVERAGE(septiembre[[#This Row],[1]:[31]])</f>
        <v>#DIV/0!</v>
      </c>
      <c r="AJ145" s="30"/>
      <c r="AK145" s="30"/>
    </row>
    <row r="146" spans="1:37" x14ac:dyDescent="0.25">
      <c r="A146" s="30"/>
      <c r="B146" s="30"/>
      <c r="C146" s="30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30" t="e">
        <f>AVERAGE(septiembre[[#This Row],[1]:[31]])</f>
        <v>#DIV/0!</v>
      </c>
      <c r="AJ146" s="30"/>
      <c r="AK146" s="30"/>
    </row>
    <row r="147" spans="1:37" x14ac:dyDescent="0.25">
      <c r="A147" s="30"/>
      <c r="B147" s="30"/>
      <c r="C147" s="30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30" t="e">
        <f>AVERAGE(septiembre[[#This Row],[1]:[31]])</f>
        <v>#DIV/0!</v>
      </c>
      <c r="AJ147" s="30"/>
      <c r="AK147" s="30"/>
    </row>
    <row r="148" spans="1:37" x14ac:dyDescent="0.25">
      <c r="A148" s="30"/>
      <c r="B148" s="30"/>
      <c r="C148" s="30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30" t="e">
        <f>AVERAGE(septiembre[[#This Row],[1]:[31]])</f>
        <v>#DIV/0!</v>
      </c>
      <c r="AJ148" s="30"/>
      <c r="AK148" s="30"/>
    </row>
    <row r="149" spans="1:37" x14ac:dyDescent="0.25">
      <c r="A149" s="30"/>
      <c r="B149" s="30"/>
      <c r="C149" s="30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30" t="e">
        <f>AVERAGE(septiembre[[#This Row],[1]:[31]])</f>
        <v>#DIV/0!</v>
      </c>
      <c r="AJ149" s="30"/>
      <c r="AK149" s="30"/>
    </row>
    <row r="150" spans="1:37" x14ac:dyDescent="0.25">
      <c r="A150" s="30"/>
      <c r="B150" s="30"/>
      <c r="C150" s="30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30" t="e">
        <f>AVERAGE(septiembre[[#This Row],[1]:[31]])</f>
        <v>#DIV/0!</v>
      </c>
      <c r="AJ150" s="30"/>
      <c r="AK150" s="30"/>
    </row>
    <row r="151" spans="1:37" x14ac:dyDescent="0.25">
      <c r="A151" s="30"/>
      <c r="B151" s="30"/>
      <c r="C151" s="30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30" t="e">
        <f>AVERAGE(septiembre[[#This Row],[1]:[31]])</f>
        <v>#DIV/0!</v>
      </c>
      <c r="AJ151" s="30"/>
      <c r="AK151" s="30"/>
    </row>
    <row r="152" spans="1:37" x14ac:dyDescent="0.25">
      <c r="A152" s="30"/>
      <c r="B152" s="30"/>
      <c r="C152" s="30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30" t="e">
        <f>AVERAGE(septiembre[[#This Row],[1]:[31]])</f>
        <v>#DIV/0!</v>
      </c>
      <c r="AJ152" s="30"/>
      <c r="AK152" s="30"/>
    </row>
    <row r="153" spans="1:37" x14ac:dyDescent="0.25">
      <c r="A153" s="30"/>
      <c r="B153" s="30"/>
      <c r="C153" s="30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30" t="e">
        <f>AVERAGE(septiembre[[#This Row],[1]:[31]])</f>
        <v>#DIV/0!</v>
      </c>
      <c r="AJ153" s="30"/>
      <c r="AK153" s="30"/>
    </row>
    <row r="154" spans="1:37" x14ac:dyDescent="0.25">
      <c r="A154" s="30"/>
      <c r="B154" s="30"/>
      <c r="C154" s="30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30" t="e">
        <f>AVERAGE(septiembre[[#This Row],[1]:[31]])</f>
        <v>#DIV/0!</v>
      </c>
      <c r="AJ154" s="30"/>
      <c r="AK154" s="30"/>
    </row>
    <row r="155" spans="1:37" x14ac:dyDescent="0.25">
      <c r="A155" s="30"/>
      <c r="B155" s="30"/>
      <c r="C155" s="30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30" t="e">
        <f>AVERAGE(septiembre[[#This Row],[1]:[31]])</f>
        <v>#DIV/0!</v>
      </c>
      <c r="AJ155" s="30"/>
      <c r="AK155" s="30"/>
    </row>
    <row r="156" spans="1:37" x14ac:dyDescent="0.25">
      <c r="A156" s="30"/>
      <c r="B156" s="30"/>
      <c r="C156" s="30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30" t="e">
        <f>AVERAGE(septiembre[[#This Row],[1]:[31]])</f>
        <v>#DIV/0!</v>
      </c>
      <c r="AJ156" s="30"/>
      <c r="AK156" s="30"/>
    </row>
    <row r="157" spans="1:37" x14ac:dyDescent="0.25">
      <c r="A157" s="30"/>
      <c r="B157" s="30"/>
      <c r="C157" s="30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30" t="e">
        <f>AVERAGE(septiembre[[#This Row],[1]:[31]])</f>
        <v>#DIV/0!</v>
      </c>
      <c r="AJ157" s="30"/>
      <c r="AK157" s="30"/>
    </row>
    <row r="158" spans="1:37" x14ac:dyDescent="0.25">
      <c r="A158" s="30"/>
      <c r="B158" s="30"/>
      <c r="C158" s="3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30" t="e">
        <f>AVERAGE(septiembre[[#This Row],[1]:[31]])</f>
        <v>#DIV/0!</v>
      </c>
      <c r="AJ158" s="30"/>
      <c r="AK158" s="30"/>
    </row>
    <row r="159" spans="1:37" x14ac:dyDescent="0.25">
      <c r="A159" s="30"/>
      <c r="B159" s="30"/>
      <c r="C159" s="30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30" t="e">
        <f>AVERAGE(septiembre[[#This Row],[1]:[31]])</f>
        <v>#DIV/0!</v>
      </c>
      <c r="AJ159" s="30"/>
      <c r="AK159" s="30"/>
    </row>
    <row r="160" spans="1:37" x14ac:dyDescent="0.25">
      <c r="A160" s="30"/>
      <c r="B160" s="30"/>
      <c r="C160" s="30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30" t="e">
        <f>AVERAGE(septiembre[[#This Row],[1]:[31]])</f>
        <v>#DIV/0!</v>
      </c>
      <c r="AJ160" s="30"/>
      <c r="AK160" s="30"/>
    </row>
    <row r="161" spans="1:37" x14ac:dyDescent="0.25">
      <c r="A161" s="30"/>
      <c r="B161" s="30"/>
      <c r="C161" s="30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30" t="e">
        <f>AVERAGE(septiembre[[#This Row],[1]:[31]])</f>
        <v>#DIV/0!</v>
      </c>
      <c r="AJ161" s="30"/>
      <c r="AK161" s="30"/>
    </row>
    <row r="162" spans="1:37" x14ac:dyDescent="0.25">
      <c r="A162" s="30"/>
      <c r="B162" s="30"/>
      <c r="C162" s="30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30" t="e">
        <f>AVERAGE(septiembre[[#This Row],[1]:[31]])</f>
        <v>#DIV/0!</v>
      </c>
      <c r="AJ162" s="30"/>
      <c r="AK162" s="30"/>
    </row>
    <row r="163" spans="1:37" x14ac:dyDescent="0.25">
      <c r="A163" s="30"/>
      <c r="B163" s="30"/>
      <c r="C163" s="30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30" t="e">
        <f>AVERAGE(septiembre[[#This Row],[1]:[31]])</f>
        <v>#DIV/0!</v>
      </c>
      <c r="AJ163" s="30"/>
      <c r="AK163" s="30"/>
    </row>
    <row r="164" spans="1:37" x14ac:dyDescent="0.25">
      <c r="A164" s="30"/>
      <c r="B164" s="30"/>
      <c r="C164" s="30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30" t="e">
        <f>AVERAGE(septiembre[[#This Row],[1]:[31]])</f>
        <v>#DIV/0!</v>
      </c>
      <c r="AJ164" s="30"/>
      <c r="AK164" s="30"/>
    </row>
    <row r="165" spans="1:37" x14ac:dyDescent="0.25">
      <c r="A165" s="30"/>
      <c r="B165" s="30"/>
      <c r="C165" s="30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30" t="e">
        <f>AVERAGE(septiembre[[#This Row],[1]:[31]])</f>
        <v>#DIV/0!</v>
      </c>
      <c r="AJ165" s="30"/>
      <c r="AK165" s="30"/>
    </row>
    <row r="166" spans="1:37" x14ac:dyDescent="0.25">
      <c r="A166" s="30"/>
      <c r="B166" s="30"/>
      <c r="C166" s="30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30" t="e">
        <f>AVERAGE(septiembre[[#This Row],[1]:[31]])</f>
        <v>#DIV/0!</v>
      </c>
      <c r="AJ166" s="30"/>
      <c r="AK166" s="30"/>
    </row>
    <row r="167" spans="1:37" x14ac:dyDescent="0.25">
      <c r="A167" s="30"/>
      <c r="B167" s="30"/>
      <c r="C167" s="3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30" t="e">
        <f>AVERAGE(septiembre[[#This Row],[1]:[31]])</f>
        <v>#DIV/0!</v>
      </c>
      <c r="AJ167" s="30"/>
      <c r="AK167" s="30"/>
    </row>
    <row r="168" spans="1:37" x14ac:dyDescent="0.25">
      <c r="A168" s="30"/>
      <c r="B168" s="30"/>
      <c r="C168" s="30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30" t="e">
        <f>AVERAGE(septiembre[[#This Row],[1]:[31]])</f>
        <v>#DIV/0!</v>
      </c>
      <c r="AJ168" s="30"/>
      <c r="AK168" s="30"/>
    </row>
    <row r="169" spans="1:37" x14ac:dyDescent="0.25">
      <c r="A169" s="30"/>
      <c r="B169" s="30"/>
      <c r="C169" s="30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30" t="e">
        <f>AVERAGE(septiembre[[#This Row],[1]:[31]])</f>
        <v>#DIV/0!</v>
      </c>
      <c r="AJ169" s="30"/>
      <c r="AK169" s="30"/>
    </row>
    <row r="170" spans="1:37" x14ac:dyDescent="0.25">
      <c r="A170" s="30"/>
      <c r="B170" s="30"/>
      <c r="C170" s="30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30" t="e">
        <f>AVERAGE(septiembre[[#This Row],[1]:[31]])</f>
        <v>#DIV/0!</v>
      </c>
      <c r="AJ170" s="30"/>
      <c r="AK170" s="30"/>
    </row>
    <row r="171" spans="1:37" x14ac:dyDescent="0.25">
      <c r="A171" s="30"/>
      <c r="B171" s="30"/>
      <c r="C171" s="30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30" t="e">
        <f>AVERAGE(septiembre[[#This Row],[1]:[31]])</f>
        <v>#DIV/0!</v>
      </c>
      <c r="AJ171" s="30"/>
      <c r="AK171" s="30"/>
    </row>
    <row r="172" spans="1:37" x14ac:dyDescent="0.25">
      <c r="A172" s="30"/>
      <c r="B172" s="30"/>
      <c r="C172" s="30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30" t="e">
        <f>AVERAGE(septiembre[[#This Row],[1]:[31]])</f>
        <v>#DIV/0!</v>
      </c>
      <c r="AJ172" s="30"/>
      <c r="AK172" s="30"/>
    </row>
    <row r="173" spans="1:37" x14ac:dyDescent="0.25">
      <c r="A173" s="30"/>
      <c r="B173" s="30"/>
      <c r="C173" s="30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30" t="e">
        <f>AVERAGE(septiembre[[#This Row],[1]:[31]])</f>
        <v>#DIV/0!</v>
      </c>
      <c r="AJ173" s="30"/>
      <c r="AK173" s="30"/>
    </row>
    <row r="174" spans="1:37" x14ac:dyDescent="0.25">
      <c r="A174" s="30"/>
      <c r="B174" s="30"/>
      <c r="C174" s="30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30" t="e">
        <f>AVERAGE(septiembre[[#This Row],[1]:[31]])</f>
        <v>#DIV/0!</v>
      </c>
      <c r="AJ174" s="30"/>
      <c r="AK174" s="30"/>
    </row>
    <row r="175" spans="1:37" x14ac:dyDescent="0.25">
      <c r="A175" s="30"/>
      <c r="B175" s="30"/>
      <c r="C175" s="30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30" t="e">
        <f>AVERAGE(septiembre[[#This Row],[1]:[31]])</f>
        <v>#DIV/0!</v>
      </c>
      <c r="AJ175" s="30"/>
      <c r="AK175" s="30"/>
    </row>
    <row r="176" spans="1:37" x14ac:dyDescent="0.25">
      <c r="A176" s="30"/>
      <c r="B176" s="30"/>
      <c r="C176" s="3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30" t="e">
        <f>AVERAGE(septiembre[[#This Row],[1]:[31]])</f>
        <v>#DIV/0!</v>
      </c>
      <c r="AJ176" s="30"/>
      <c r="AK176" s="30"/>
    </row>
    <row r="177" spans="1:37" x14ac:dyDescent="0.25">
      <c r="A177" s="30"/>
      <c r="B177" s="30"/>
      <c r="C177" s="30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30" t="e">
        <f>AVERAGE(septiembre[[#This Row],[1]:[31]])</f>
        <v>#DIV/0!</v>
      </c>
      <c r="AJ177" s="30"/>
      <c r="AK177" s="30"/>
    </row>
    <row r="178" spans="1:37" x14ac:dyDescent="0.25">
      <c r="A178" s="30"/>
      <c r="B178" s="30"/>
      <c r="C178" s="30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30" t="e">
        <f>AVERAGE(septiembre[[#This Row],[1]:[31]])</f>
        <v>#DIV/0!</v>
      </c>
      <c r="AJ178" s="30"/>
      <c r="AK178" s="30"/>
    </row>
    <row r="179" spans="1:37" x14ac:dyDescent="0.25">
      <c r="A179" s="30"/>
      <c r="B179" s="30"/>
      <c r="C179" s="30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30" t="e">
        <f>AVERAGE(septiembre[[#This Row],[1]:[31]])</f>
        <v>#DIV/0!</v>
      </c>
      <c r="AJ179" s="30"/>
      <c r="AK179" s="30"/>
    </row>
    <row r="180" spans="1:37" x14ac:dyDescent="0.25">
      <c r="A180" s="30"/>
      <c r="B180" s="30"/>
      <c r="C180" s="30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30" t="e">
        <f>AVERAGE(septiembre[[#This Row],[1]:[31]])</f>
        <v>#DIV/0!</v>
      </c>
      <c r="AJ180" s="30"/>
      <c r="AK180" s="30"/>
    </row>
    <row r="181" spans="1:37" x14ac:dyDescent="0.25">
      <c r="A181" s="30"/>
      <c r="B181" s="30"/>
      <c r="C181" s="30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30" t="e">
        <f>AVERAGE(septiembre[[#This Row],[1]:[31]])</f>
        <v>#DIV/0!</v>
      </c>
      <c r="AJ181" s="30"/>
      <c r="AK181" s="30"/>
    </row>
    <row r="182" spans="1:37" x14ac:dyDescent="0.25">
      <c r="A182" s="30"/>
      <c r="B182" s="30"/>
      <c r="C182" s="30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30" t="e">
        <f>AVERAGE(septiembre[[#This Row],[1]:[31]])</f>
        <v>#DIV/0!</v>
      </c>
      <c r="AJ182" s="30"/>
      <c r="AK182" s="30"/>
    </row>
    <row r="183" spans="1:37" x14ac:dyDescent="0.25">
      <c r="A183" s="30"/>
      <c r="B183" s="30"/>
      <c r="C183" s="30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30" t="e">
        <f>AVERAGE(septiembre[[#This Row],[1]:[31]])</f>
        <v>#DIV/0!</v>
      </c>
      <c r="AJ183" s="30"/>
      <c r="AK183" s="30"/>
    </row>
    <row r="184" spans="1:37" x14ac:dyDescent="0.25">
      <c r="A184" s="30"/>
      <c r="B184" s="30"/>
      <c r="C184" s="30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30" t="e">
        <f>AVERAGE(septiembre[[#This Row],[1]:[31]])</f>
        <v>#DIV/0!</v>
      </c>
      <c r="AJ184" s="30"/>
      <c r="AK184" s="30"/>
    </row>
    <row r="185" spans="1:37" x14ac:dyDescent="0.25">
      <c r="A185" s="30"/>
      <c r="B185" s="30"/>
      <c r="C185" s="30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30" t="e">
        <f>AVERAGE(septiembre[[#This Row],[1]:[31]])</f>
        <v>#DIV/0!</v>
      </c>
      <c r="AJ185" s="30"/>
      <c r="AK185" s="30"/>
    </row>
    <row r="186" spans="1:37" x14ac:dyDescent="0.25">
      <c r="A186" s="30"/>
      <c r="B186" s="30"/>
      <c r="C186" s="30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30" t="e">
        <f>AVERAGE(septiembre[[#This Row],[1]:[31]])</f>
        <v>#DIV/0!</v>
      </c>
      <c r="AJ186" s="30"/>
      <c r="AK186" s="30"/>
    </row>
    <row r="187" spans="1:37" x14ac:dyDescent="0.25">
      <c r="A187" s="30"/>
      <c r="B187" s="30"/>
      <c r="C187" s="30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30" t="e">
        <f>AVERAGE(septiembre[[#This Row],[1]:[31]])</f>
        <v>#DIV/0!</v>
      </c>
      <c r="AJ187" s="30"/>
      <c r="AK187" s="30"/>
    </row>
    <row r="188" spans="1:37" x14ac:dyDescent="0.25">
      <c r="A188" s="30"/>
      <c r="B188" s="30"/>
      <c r="C188" s="30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30" t="e">
        <f>AVERAGE(septiembre[[#This Row],[1]:[31]])</f>
        <v>#DIV/0!</v>
      </c>
      <c r="AJ188" s="30"/>
      <c r="AK188" s="30"/>
    </row>
    <row r="189" spans="1:37" x14ac:dyDescent="0.25">
      <c r="A189" s="30"/>
      <c r="B189" s="30"/>
      <c r="C189" s="30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30" t="e">
        <f>AVERAGE(septiembre[[#This Row],[1]:[31]])</f>
        <v>#DIV/0!</v>
      </c>
      <c r="AJ189" s="30"/>
      <c r="AK189" s="30"/>
    </row>
    <row r="190" spans="1:37" x14ac:dyDescent="0.25">
      <c r="A190" s="30"/>
      <c r="B190" s="30"/>
      <c r="C190" s="30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30" t="e">
        <f>AVERAGE(septiembre[[#This Row],[1]:[31]])</f>
        <v>#DIV/0!</v>
      </c>
      <c r="AJ190" s="30"/>
      <c r="AK190" s="30"/>
    </row>
    <row r="191" spans="1:37" x14ac:dyDescent="0.25">
      <c r="A191" s="30"/>
      <c r="B191" s="30"/>
      <c r="C191" s="30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30" t="e">
        <f>AVERAGE(septiembre[[#This Row],[1]:[31]])</f>
        <v>#DIV/0!</v>
      </c>
      <c r="AJ191" s="30"/>
      <c r="AK191" s="30"/>
    </row>
    <row r="192" spans="1:37" x14ac:dyDescent="0.25">
      <c r="A192" s="30"/>
      <c r="B192" s="30"/>
      <c r="C192" s="30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30" t="e">
        <f>AVERAGE(septiembre[[#This Row],[1]:[31]])</f>
        <v>#DIV/0!</v>
      </c>
      <c r="AJ192" s="30"/>
      <c r="AK192" s="30"/>
    </row>
    <row r="193" spans="1:37" x14ac:dyDescent="0.25">
      <c r="A193" s="30"/>
      <c r="B193" s="30"/>
      <c r="C193" s="30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30" t="e">
        <f>AVERAGE(septiembre[[#This Row],[1]:[31]])</f>
        <v>#DIV/0!</v>
      </c>
      <c r="AJ193" s="30"/>
      <c r="AK193" s="30"/>
    </row>
    <row r="194" spans="1:37" x14ac:dyDescent="0.25">
      <c r="A194" s="30"/>
      <c r="B194" s="30"/>
      <c r="C194" s="30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30" t="e">
        <f>AVERAGE(septiembre[[#This Row],[1]:[31]])</f>
        <v>#DIV/0!</v>
      </c>
      <c r="AJ194" s="30"/>
      <c r="AK194" s="30"/>
    </row>
    <row r="195" spans="1:37" x14ac:dyDescent="0.25">
      <c r="A195" s="30"/>
      <c r="B195" s="30"/>
      <c r="C195" s="30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30" t="e">
        <f>AVERAGE(septiembre[[#This Row],[1]:[31]])</f>
        <v>#DIV/0!</v>
      </c>
      <c r="AJ195" s="30"/>
      <c r="AK195" s="30"/>
    </row>
    <row r="196" spans="1:37" x14ac:dyDescent="0.25">
      <c r="A196" s="30"/>
      <c r="B196" s="30"/>
      <c r="C196" s="3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30" t="e">
        <f>AVERAGE(septiembre[[#This Row],[1]:[31]])</f>
        <v>#DIV/0!</v>
      </c>
      <c r="AJ196" s="30"/>
      <c r="AK196" s="30"/>
    </row>
    <row r="197" spans="1:37" x14ac:dyDescent="0.25">
      <c r="A197" s="30"/>
      <c r="B197" s="30"/>
      <c r="C197" s="30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30" t="e">
        <f>AVERAGE(septiembre[[#This Row],[1]:[31]])</f>
        <v>#DIV/0!</v>
      </c>
      <c r="AJ197" s="30"/>
      <c r="AK197" s="30"/>
    </row>
    <row r="198" spans="1:37" x14ac:dyDescent="0.25">
      <c r="A198" s="30"/>
      <c r="B198" s="30"/>
      <c r="C198" s="30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30" t="e">
        <f>AVERAGE(septiembre[[#This Row],[1]:[31]])</f>
        <v>#DIV/0!</v>
      </c>
      <c r="AJ198" s="30"/>
      <c r="AK198" s="30"/>
    </row>
    <row r="199" spans="1:37" x14ac:dyDescent="0.25">
      <c r="A199" s="30"/>
      <c r="B199" s="30"/>
      <c r="C199" s="30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30" t="e">
        <f>AVERAGE(septiembre[[#This Row],[1]:[31]])</f>
        <v>#DIV/0!</v>
      </c>
      <c r="AJ199" s="30"/>
      <c r="AK199" s="30"/>
    </row>
    <row r="200" spans="1:37" x14ac:dyDescent="0.25">
      <c r="A200" s="61"/>
      <c r="B200" s="30"/>
      <c r="C200" s="30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30" t="e">
        <f>AVERAGE(septiembre[[#This Row],[1]:[31]])</f>
        <v>#DIV/0!</v>
      </c>
      <c r="AJ200" s="30"/>
      <c r="AK200" s="49"/>
    </row>
    <row r="201" spans="1:37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21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EE324C57-E7CF-4DF9-B6A8-F661E33CC4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graficos Ene-Mar</vt:lpstr>
      <vt:lpstr>graficos Abr-Jun</vt:lpstr>
      <vt:lpstr>graficos Jul-Sep</vt:lpstr>
      <vt:lpstr>graficos Oct-Dic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DiseñoWebGTS</dc:creator>
  <cp:lastModifiedBy>acer</cp:lastModifiedBy>
  <dcterms:created xsi:type="dcterms:W3CDTF">2016-12-30T23:04:52Z</dcterms:created>
  <dcterms:modified xsi:type="dcterms:W3CDTF">2018-08-17T21:53:53Z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78773a16-ed39-4641-a730-49c3fc2e759a</vt:lpwstr>
  </property>
</Properties>
</file>