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fresa\"/>
    </mc:Choice>
  </mc:AlternateContent>
  <xr:revisionPtr revIDLastSave="0" documentId="13_ncr:1_{3EAF2213-76D2-4CDE-A129-584AFF88E2D6}" xr6:coauthVersionLast="47" xr6:coauthVersionMax="47" xr10:uidLastSave="{00000000-0000-0000-0000-000000000000}"/>
  <bookViews>
    <workbookView xWindow="-120" yWindow="-120" windowWidth="29040" windowHeight="15840" tabRatio="731" firstSheet="2" activeTab="13" xr2:uid="{1F24BA72-A2E1-41EF-8CA5-CB8FB5E3581F}"/>
  </bookViews>
  <sheets>
    <sheet name="PICKSUPPORT" sheetId="2" state="hidden" r:id="rId1"/>
    <sheet name="Inventario" sheetId="10" state="hidden" r:id="rId2"/>
    <sheet name="Uds. en transito" sheetId="1" r:id="rId3"/>
    <sheet name="pronostico" sheetId="11" r:id="rId4"/>
    <sheet name="Ventas año" sheetId="8" r:id="rId5"/>
    <sheet name="A. stock" sheetId="30" r:id="rId6"/>
    <sheet name="STOCK" sheetId="24" r:id="rId7"/>
    <sheet name="Hoja1" sheetId="31" state="hidden" r:id="rId8"/>
    <sheet name="A. ventas" sheetId="27" r:id="rId9"/>
    <sheet name="Hoja2" sheetId="12" state="hidden" r:id="rId10"/>
    <sheet name="JONAS" sheetId="18" r:id="rId11"/>
    <sheet name="AG" sheetId="25" r:id="rId12"/>
    <sheet name="summary" sheetId="32" r:id="rId13"/>
    <sheet name="presentacion" sheetId="33" r:id="rId14"/>
    <sheet name="Hoja4" sheetId="34" r:id="rId15"/>
  </sheets>
  <externalReferences>
    <externalReference r:id="rId16"/>
  </externalReferences>
  <definedNames>
    <definedName name="_xlnm._FilterDatabase" localSheetId="8" hidden="1">'A. ventas'!$AZ$100:$BB$137</definedName>
    <definedName name="_xlnm._FilterDatabase" localSheetId="1" hidden="1">Inventario!$A$1:$AE$1</definedName>
    <definedName name="_xlnm._FilterDatabase" localSheetId="10" hidden="1">JONAS!$A$1:$J$197</definedName>
    <definedName name="_xlnm._FilterDatabase" localSheetId="6" hidden="1">STOCK!$A$1:$AD$400</definedName>
    <definedName name="_xlchart.v1.0" hidden="1">pronostico!$R$2:$R$28</definedName>
    <definedName name="_xlchart.v1.1" hidden="1">pronostico!$S$1</definedName>
    <definedName name="_xlchart.v1.2" hidden="1">pronostico!$S$2:$S$28</definedName>
    <definedName name="_xlchart.v1.3" hidden="1">pronostico!$T$1</definedName>
    <definedName name="_xlchart.v1.4" hidden="1">pronostico!$T$2:$T$28</definedName>
    <definedName name="DatosExternos_1" localSheetId="0" hidden="1">PICKSUPPORT!$A$1:$S$60</definedName>
    <definedName name="SegmentaciónDeDatos_Ano_Periodo">#N/A</definedName>
  </definedNames>
  <calcPr calcId="191029"/>
  <pivotCaches>
    <pivotCache cacheId="0" r:id="rId17"/>
    <pivotCache cacheId="1" r:id="rId18"/>
    <pivotCache cacheId="2" r:id="rId19"/>
    <pivotCache cacheId="3" r:id="rId20"/>
  </pivotCaches>
  <fileRecoveryPr repairLoad="1"/>
  <extLst>
    <ext xmlns:x14="http://schemas.microsoft.com/office/spreadsheetml/2009/9/main" uri="{BBE1A952-AA13-448e-AADC-164F8A28A991}">
      <x14:slicerCaches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33" l="1"/>
  <c r="J67" i="33"/>
  <c r="H67" i="33"/>
  <c r="J64" i="33"/>
  <c r="J60" i="33"/>
  <c r="J56" i="33"/>
  <c r="AY56" i="33" l="1"/>
  <c r="AY54" i="33"/>
  <c r="T12" i="34"/>
  <c r="T10" i="34"/>
  <c r="AP57" i="33"/>
  <c r="AP56" i="33"/>
  <c r="AP54" i="33"/>
  <c r="H64" i="33"/>
  <c r="H60" i="33"/>
  <c r="H56" i="33"/>
  <c r="H69" i="33"/>
  <c r="G68" i="33"/>
  <c r="G63" i="33"/>
  <c r="G62" i="33"/>
  <c r="G61" i="33"/>
  <c r="G60" i="33"/>
  <c r="G59" i="33"/>
  <c r="G58" i="33"/>
  <c r="G57" i="33"/>
  <c r="G56" i="33"/>
  <c r="R52" i="34"/>
  <c r="S63" i="34"/>
  <c r="S60" i="34"/>
  <c r="S56" i="34"/>
  <c r="S65" i="34"/>
  <c r="R64" i="34"/>
  <c r="R59" i="34"/>
  <c r="R58" i="34"/>
  <c r="R57" i="34"/>
  <c r="R56" i="34"/>
  <c r="R55" i="34"/>
  <c r="R54" i="34"/>
  <c r="S52" i="34"/>
  <c r="R53" i="34"/>
  <c r="T91" i="32"/>
  <c r="S90" i="32"/>
  <c r="S91" i="32"/>
  <c r="S93" i="32"/>
  <c r="R93" i="32"/>
  <c r="R90" i="32"/>
  <c r="F24" i="33"/>
  <c r="I23" i="33"/>
  <c r="H23" i="33"/>
  <c r="G23" i="33"/>
  <c r="F23" i="33"/>
  <c r="I28" i="33"/>
  <c r="H28" i="33"/>
  <c r="G28" i="33"/>
  <c r="F28" i="33"/>
  <c r="I27" i="33"/>
  <c r="H27" i="33"/>
  <c r="G27" i="33"/>
  <c r="F27" i="33"/>
  <c r="I26" i="33"/>
  <c r="H26" i="33"/>
  <c r="G26" i="33"/>
  <c r="F26" i="33"/>
  <c r="I25" i="33"/>
  <c r="H25" i="33"/>
  <c r="G25" i="33"/>
  <c r="F25" i="33"/>
  <c r="I24" i="33"/>
  <c r="H24" i="33"/>
  <c r="G24" i="33"/>
  <c r="AD21" i="32"/>
  <c r="AD24" i="32"/>
  <c r="AD23" i="32"/>
  <c r="AD22" i="32"/>
  <c r="AD20" i="32"/>
  <c r="AC20" i="32"/>
  <c r="AC24" i="32"/>
  <c r="AB24" i="32"/>
  <c r="AC23" i="32"/>
  <c r="AB23" i="32"/>
  <c r="AC22" i="32"/>
  <c r="AB22" i="32"/>
  <c r="AC21" i="32"/>
  <c r="AB21" i="32"/>
  <c r="AB20" i="32"/>
  <c r="AA24" i="32"/>
  <c r="AA23" i="32"/>
  <c r="AA22" i="32"/>
  <c r="AA21" i="32"/>
  <c r="AA25" i="32"/>
  <c r="AA20" i="32"/>
  <c r="AD25" i="32"/>
  <c r="AC25" i="32"/>
  <c r="AB25" i="32"/>
  <c r="AQ81" i="25"/>
  <c r="AP81" i="25"/>
  <c r="AQ75" i="25"/>
  <c r="AI60" i="25"/>
  <c r="AI62" i="25"/>
  <c r="AI61" i="25"/>
  <c r="AI64" i="25"/>
  <c r="AI65" i="25"/>
  <c r="AI66" i="25"/>
  <c r="AI67" i="25"/>
  <c r="AI63" i="25"/>
  <c r="AI70" i="25"/>
  <c r="AI71" i="25"/>
  <c r="AI72" i="25"/>
  <c r="AI73" i="25"/>
  <c r="AI69" i="25"/>
  <c r="AI68" i="25"/>
  <c r="Q69" i="25"/>
  <c r="Q71" i="25"/>
  <c r="Q72" i="25"/>
  <c r="Q73" i="25"/>
  <c r="Q74" i="25"/>
  <c r="Q75" i="25"/>
  <c r="Q76" i="25"/>
  <c r="Q70" i="25"/>
  <c r="AE73" i="25"/>
  <c r="AE74" i="25"/>
  <c r="AE72" i="25"/>
  <c r="AE69" i="25"/>
  <c r="AE70" i="25"/>
  <c r="AE68" i="25"/>
  <c r="AE64" i="25"/>
  <c r="AE65" i="25"/>
  <c r="AE66" i="25"/>
  <c r="AE63" i="25"/>
  <c r="Q60" i="25"/>
  <c r="AE60" i="25"/>
  <c r="AE71" i="25"/>
  <c r="AE67" i="25"/>
  <c r="AE62" i="25"/>
  <c r="AE61" i="25"/>
  <c r="Q64" i="25"/>
  <c r="Q65" i="25"/>
  <c r="Q66" i="25"/>
  <c r="Q67" i="25"/>
  <c r="Q68" i="25"/>
  <c r="Q63" i="25"/>
  <c r="Q61" i="25"/>
  <c r="Q62" i="25"/>
  <c r="M78" i="25"/>
  <c r="M79" i="25"/>
  <c r="M80" i="25"/>
  <c r="M77" i="25"/>
  <c r="M71" i="25"/>
  <c r="M72" i="25"/>
  <c r="M73" i="25"/>
  <c r="M74" i="25"/>
  <c r="M75" i="25"/>
  <c r="M70" i="25"/>
  <c r="M65" i="25"/>
  <c r="M66" i="25"/>
  <c r="M67" i="25"/>
  <c r="M68" i="25"/>
  <c r="M64" i="25"/>
  <c r="M62" i="25"/>
  <c r="M61" i="25"/>
  <c r="M76" i="25"/>
  <c r="M69" i="25"/>
  <c r="M63" i="25"/>
  <c r="M60" i="25"/>
  <c r="BB133" i="27"/>
  <c r="BB128" i="27"/>
  <c r="BB127" i="27"/>
  <c r="BB122" i="27"/>
  <c r="BB117" i="27"/>
  <c r="BB116" i="27"/>
  <c r="BB111" i="27"/>
  <c r="BB109" i="27"/>
  <c r="BB105" i="27"/>
  <c r="AY137" i="27"/>
  <c r="BB137" i="27" s="1"/>
  <c r="AY136" i="27"/>
  <c r="BB136" i="27" s="1"/>
  <c r="AY135" i="27"/>
  <c r="BB135" i="27" s="1"/>
  <c r="AY134" i="27"/>
  <c r="BB134" i="27" s="1"/>
  <c r="AY133" i="27"/>
  <c r="AY129" i="27"/>
  <c r="BB129" i="27" s="1"/>
  <c r="AY128" i="27"/>
  <c r="AY127" i="27"/>
  <c r="AY126" i="27"/>
  <c r="BB126" i="27" s="1"/>
  <c r="AY125" i="27"/>
  <c r="BB125" i="27" s="1"/>
  <c r="AY124" i="27"/>
  <c r="BB124" i="27" s="1"/>
  <c r="AY123" i="27"/>
  <c r="BB123" i="27" s="1"/>
  <c r="AY122" i="27"/>
  <c r="AY121" i="27"/>
  <c r="BB121" i="27" s="1"/>
  <c r="AY117" i="27"/>
  <c r="AY116" i="27"/>
  <c r="AY115" i="27"/>
  <c r="BB115" i="27" s="1"/>
  <c r="AY114" i="27"/>
  <c r="BB114" i="27" s="1"/>
  <c r="AY113" i="27"/>
  <c r="BB113" i="27" s="1"/>
  <c r="AY112" i="27"/>
  <c r="BB112" i="27" s="1"/>
  <c r="AY111" i="27"/>
  <c r="AY110" i="27"/>
  <c r="BB110" i="27" s="1"/>
  <c r="AY109" i="27"/>
  <c r="AY105" i="27"/>
  <c r="AY104" i="27"/>
  <c r="BB104" i="27" s="1"/>
  <c r="AY103" i="27"/>
  <c r="BB103" i="27" s="1"/>
  <c r="AY102" i="27"/>
  <c r="BB102" i="27" s="1"/>
  <c r="AY101" i="27"/>
  <c r="BB101" i="27" s="1"/>
  <c r="BB132" i="27"/>
  <c r="BB131" i="27"/>
  <c r="BB130" i="27"/>
  <c r="BB120" i="27"/>
  <c r="BB119" i="27"/>
  <c r="BB118" i="27"/>
  <c r="BB108" i="27"/>
  <c r="BB107" i="27"/>
  <c r="BB106" i="27"/>
  <c r="V184" i="25"/>
  <c r="V185" i="25"/>
  <c r="V186" i="25"/>
  <c r="V187" i="25"/>
  <c r="V183" i="25"/>
  <c r="V126" i="25"/>
  <c r="V125" i="25"/>
  <c r="V124" i="25"/>
  <c r="V123" i="25"/>
  <c r="V122" i="25"/>
  <c r="V121" i="25"/>
  <c r="V120" i="25"/>
  <c r="I197" i="18"/>
  <c r="J197" i="18" s="1"/>
  <c r="I196" i="18"/>
  <c r="J196" i="18" s="1"/>
  <c r="I195" i="18"/>
  <c r="J195" i="18" s="1"/>
  <c r="I194" i="18"/>
  <c r="J194" i="18" s="1"/>
  <c r="I193" i="18"/>
  <c r="J193" i="18" s="1"/>
  <c r="I192" i="18"/>
  <c r="J192" i="18" s="1"/>
  <c r="I171" i="18"/>
  <c r="J171" i="18" s="1"/>
  <c r="I190" i="18"/>
  <c r="J190" i="18" s="1"/>
  <c r="I189" i="18"/>
  <c r="J189" i="18" s="1"/>
  <c r="I188" i="18"/>
  <c r="J188" i="18" s="1"/>
  <c r="I187" i="18"/>
  <c r="J187" i="18" s="1"/>
  <c r="I186" i="18"/>
  <c r="J186" i="18" s="1"/>
  <c r="I185" i="18"/>
  <c r="J185" i="18" s="1"/>
  <c r="I184" i="18"/>
  <c r="J184" i="18" s="1"/>
  <c r="I183" i="18"/>
  <c r="J183" i="18" s="1"/>
  <c r="I182" i="18"/>
  <c r="J182" i="18" s="1"/>
  <c r="I181" i="18"/>
  <c r="J181" i="18" s="1"/>
  <c r="I180" i="18"/>
  <c r="J180" i="18" s="1"/>
  <c r="I179" i="18"/>
  <c r="J179" i="18" s="1"/>
  <c r="I178" i="18"/>
  <c r="J178" i="18" s="1"/>
  <c r="I177" i="18"/>
  <c r="J177" i="18" s="1"/>
  <c r="I176" i="18"/>
  <c r="J176" i="18" s="1"/>
  <c r="I175" i="18"/>
  <c r="J175" i="18" s="1"/>
  <c r="I174" i="18"/>
  <c r="J174" i="18" s="1"/>
  <c r="I41" i="18"/>
  <c r="J41" i="18" s="1"/>
  <c r="I172" i="18"/>
  <c r="J172" i="18" s="1"/>
  <c r="I170" i="18"/>
  <c r="J170" i="18" s="1"/>
  <c r="I159" i="18"/>
  <c r="J159" i="18" s="1"/>
  <c r="I114" i="18"/>
  <c r="J114" i="18" s="1"/>
  <c r="I102" i="18"/>
  <c r="J102" i="18" s="1"/>
  <c r="I95" i="18"/>
  <c r="J95" i="18" s="1"/>
  <c r="I31" i="18"/>
  <c r="J31" i="18" s="1"/>
  <c r="I165" i="18"/>
  <c r="J165" i="18" s="1"/>
  <c r="I164" i="18"/>
  <c r="J164" i="18" s="1"/>
  <c r="I163" i="18"/>
  <c r="J163" i="18" s="1"/>
  <c r="I162" i="18"/>
  <c r="J162" i="18" s="1"/>
  <c r="I161" i="18"/>
  <c r="J161" i="18" s="1"/>
  <c r="I160" i="18"/>
  <c r="J160" i="18" s="1"/>
  <c r="I30" i="18"/>
  <c r="J30" i="18" s="1"/>
  <c r="I158" i="18"/>
  <c r="J158" i="18" s="1"/>
  <c r="I157" i="18"/>
  <c r="J157" i="18" s="1"/>
  <c r="I156" i="18"/>
  <c r="J156" i="18" s="1"/>
  <c r="I155" i="18"/>
  <c r="J155" i="18" s="1"/>
  <c r="I154" i="18"/>
  <c r="J154" i="18" s="1"/>
  <c r="I153" i="18"/>
  <c r="J153" i="18" s="1"/>
  <c r="I152" i="18"/>
  <c r="J152" i="18" s="1"/>
  <c r="I151" i="18"/>
  <c r="J151" i="18" s="1"/>
  <c r="I150" i="18"/>
  <c r="J150" i="18" s="1"/>
  <c r="I149" i="18"/>
  <c r="J149" i="18" s="1"/>
  <c r="I148" i="18"/>
  <c r="J148" i="18" s="1"/>
  <c r="I147" i="18"/>
  <c r="J147" i="18" s="1"/>
  <c r="I146" i="18"/>
  <c r="J146" i="18" s="1"/>
  <c r="I145" i="18"/>
  <c r="J145" i="18" s="1"/>
  <c r="I144" i="18"/>
  <c r="J144" i="18" s="1"/>
  <c r="I143" i="18"/>
  <c r="J143" i="18" s="1"/>
  <c r="I142" i="18"/>
  <c r="J142" i="18" s="1"/>
  <c r="I141" i="18"/>
  <c r="J141" i="18" s="1"/>
  <c r="I140" i="18"/>
  <c r="J140" i="18" s="1"/>
  <c r="I139" i="18"/>
  <c r="J139" i="18" s="1"/>
  <c r="I138" i="18"/>
  <c r="J138" i="18" s="1"/>
  <c r="I137" i="18"/>
  <c r="J137" i="18" s="1"/>
  <c r="I136" i="18"/>
  <c r="J136" i="18" s="1"/>
  <c r="I135" i="18"/>
  <c r="J135" i="18" s="1"/>
  <c r="I134" i="18"/>
  <c r="J134" i="18" s="1"/>
  <c r="I133" i="18"/>
  <c r="J133" i="18" s="1"/>
  <c r="I132" i="18"/>
  <c r="J132" i="18" s="1"/>
  <c r="I131" i="18"/>
  <c r="J131" i="18" s="1"/>
  <c r="I130" i="18"/>
  <c r="J130" i="18" s="1"/>
  <c r="I129" i="18"/>
  <c r="J129" i="18" s="1"/>
  <c r="I128" i="18"/>
  <c r="J128" i="18" s="1"/>
  <c r="I127" i="18"/>
  <c r="J127" i="18" s="1"/>
  <c r="I126" i="18"/>
  <c r="J126" i="18" s="1"/>
  <c r="I125" i="18"/>
  <c r="J125" i="18" s="1"/>
  <c r="I124" i="18"/>
  <c r="J124" i="18" s="1"/>
  <c r="I123" i="18"/>
  <c r="J123" i="18" s="1"/>
  <c r="I122" i="18"/>
  <c r="J122" i="18" s="1"/>
  <c r="I121" i="18"/>
  <c r="J121" i="18" s="1"/>
  <c r="I120" i="18"/>
  <c r="J120" i="18" s="1"/>
  <c r="I119" i="18"/>
  <c r="J119" i="18" s="1"/>
  <c r="I118" i="18"/>
  <c r="J118" i="18" s="1"/>
  <c r="I117" i="18"/>
  <c r="J117" i="18" s="1"/>
  <c r="I116" i="18"/>
  <c r="J116" i="18" s="1"/>
  <c r="I115" i="18"/>
  <c r="J115" i="18" s="1"/>
  <c r="I101" i="18"/>
  <c r="J101" i="18" s="1"/>
  <c r="I113" i="18"/>
  <c r="J113" i="18" s="1"/>
  <c r="I112" i="18"/>
  <c r="J112" i="18" s="1"/>
  <c r="I111" i="18"/>
  <c r="J111" i="18" s="1"/>
  <c r="I110" i="18"/>
  <c r="J110" i="18" s="1"/>
  <c r="I169" i="18"/>
  <c r="J169" i="18" s="1"/>
  <c r="I108" i="18"/>
  <c r="J108" i="18" s="1"/>
  <c r="I107" i="18"/>
  <c r="J107" i="18" s="1"/>
  <c r="I106" i="18"/>
  <c r="J106" i="18" s="1"/>
  <c r="I105" i="18"/>
  <c r="J105" i="18" s="1"/>
  <c r="I104" i="18"/>
  <c r="J104" i="18" s="1"/>
  <c r="I103" i="18"/>
  <c r="J103" i="18" s="1"/>
  <c r="I168" i="18"/>
  <c r="J168" i="18" s="1"/>
  <c r="I166" i="18"/>
  <c r="J166" i="18" s="1"/>
  <c r="I29" i="18"/>
  <c r="J29" i="18" s="1"/>
  <c r="I99" i="18"/>
  <c r="J99" i="18" s="1"/>
  <c r="I98" i="18"/>
  <c r="J98" i="18" s="1"/>
  <c r="I97" i="18"/>
  <c r="J97" i="18" s="1"/>
  <c r="I96" i="18"/>
  <c r="J96" i="18" s="1"/>
  <c r="I109" i="18"/>
  <c r="J109" i="18" s="1"/>
  <c r="I94" i="18"/>
  <c r="J94" i="18" s="1"/>
  <c r="I93" i="18"/>
  <c r="J93" i="18" s="1"/>
  <c r="I92" i="18"/>
  <c r="J92" i="18" s="1"/>
  <c r="I91" i="18"/>
  <c r="J91" i="18" s="1"/>
  <c r="I90" i="18"/>
  <c r="J90" i="18" s="1"/>
  <c r="I89" i="18"/>
  <c r="J89" i="18" s="1"/>
  <c r="I88" i="18"/>
  <c r="J88" i="18" s="1"/>
  <c r="I87" i="18"/>
  <c r="J87" i="18" s="1"/>
  <c r="I86" i="18"/>
  <c r="J86" i="18" s="1"/>
  <c r="I85" i="18"/>
  <c r="J85" i="18" s="1"/>
  <c r="I84" i="18"/>
  <c r="J84" i="18" s="1"/>
  <c r="I83" i="18"/>
  <c r="J83" i="18" s="1"/>
  <c r="I82" i="18"/>
  <c r="J82" i="18" s="1"/>
  <c r="I81" i="18"/>
  <c r="J81" i="18" s="1"/>
  <c r="I80" i="18"/>
  <c r="J80" i="18" s="1"/>
  <c r="I79" i="18"/>
  <c r="J79" i="18" s="1"/>
  <c r="I78" i="18"/>
  <c r="J78" i="18" s="1"/>
  <c r="I77" i="18"/>
  <c r="J77" i="18" s="1"/>
  <c r="I76" i="18"/>
  <c r="J76" i="18" s="1"/>
  <c r="I75" i="18"/>
  <c r="J75" i="18" s="1"/>
  <c r="I74" i="18"/>
  <c r="J74" i="18" s="1"/>
  <c r="I73" i="18"/>
  <c r="J73" i="18" s="1"/>
  <c r="I72" i="18"/>
  <c r="J72" i="18" s="1"/>
  <c r="I71" i="18"/>
  <c r="J71" i="18" s="1"/>
  <c r="I70" i="18"/>
  <c r="J70" i="18" s="1"/>
  <c r="I69" i="18"/>
  <c r="J69" i="18" s="1"/>
  <c r="I68" i="18"/>
  <c r="J68" i="18" s="1"/>
  <c r="I67" i="18"/>
  <c r="J67" i="18" s="1"/>
  <c r="I66" i="18"/>
  <c r="J66" i="18" s="1"/>
  <c r="I65" i="18"/>
  <c r="J65" i="18" s="1"/>
  <c r="I64" i="18"/>
  <c r="J64" i="18" s="1"/>
  <c r="I63" i="18"/>
  <c r="J63" i="18" s="1"/>
  <c r="I62" i="18"/>
  <c r="J62" i="18" s="1"/>
  <c r="I61" i="18"/>
  <c r="J61" i="18" s="1"/>
  <c r="I60" i="18"/>
  <c r="J60" i="18" s="1"/>
  <c r="I59" i="18"/>
  <c r="J59" i="18" s="1"/>
  <c r="I58" i="18"/>
  <c r="J58" i="18" s="1"/>
  <c r="I57" i="18"/>
  <c r="J57" i="18" s="1"/>
  <c r="I56" i="18"/>
  <c r="J56" i="18" s="1"/>
  <c r="I55" i="18"/>
  <c r="J55" i="18" s="1"/>
  <c r="I54" i="18"/>
  <c r="J54" i="18" s="1"/>
  <c r="I53" i="18"/>
  <c r="J53" i="18" s="1"/>
  <c r="I52" i="18"/>
  <c r="J52" i="18" s="1"/>
  <c r="I51" i="18"/>
  <c r="J51" i="18" s="1"/>
  <c r="I50" i="18"/>
  <c r="J50" i="18" s="1"/>
  <c r="I49" i="18"/>
  <c r="J49" i="18" s="1"/>
  <c r="I48" i="18"/>
  <c r="J48" i="18" s="1"/>
  <c r="I47" i="18"/>
  <c r="J47" i="18" s="1"/>
  <c r="I46" i="18"/>
  <c r="J46" i="18" s="1"/>
  <c r="I45" i="18"/>
  <c r="J45" i="18" s="1"/>
  <c r="I44" i="18"/>
  <c r="J44" i="18" s="1"/>
  <c r="I43" i="18"/>
  <c r="J43" i="18" s="1"/>
  <c r="I42" i="18"/>
  <c r="J42" i="18" s="1"/>
  <c r="I11" i="18"/>
  <c r="J11" i="18" s="1"/>
  <c r="I40" i="18"/>
  <c r="J40" i="18" s="1"/>
  <c r="I39" i="18"/>
  <c r="J39" i="18" s="1"/>
  <c r="I38" i="18"/>
  <c r="J38" i="18" s="1"/>
  <c r="I37" i="18"/>
  <c r="J37" i="18" s="1"/>
  <c r="I36" i="18"/>
  <c r="J36" i="18" s="1"/>
  <c r="I35" i="18"/>
  <c r="J35" i="18" s="1"/>
  <c r="I34" i="18"/>
  <c r="J34" i="18" s="1"/>
  <c r="I33" i="18"/>
  <c r="J33" i="18" s="1"/>
  <c r="I32" i="18"/>
  <c r="J32" i="18" s="1"/>
  <c r="I167" i="18"/>
  <c r="J167" i="18" s="1"/>
  <c r="I100" i="18"/>
  <c r="J100" i="18" s="1"/>
  <c r="I10" i="18"/>
  <c r="J10" i="18" s="1"/>
  <c r="I28" i="18"/>
  <c r="J28" i="18" s="1"/>
  <c r="I27" i="18"/>
  <c r="J27" i="18" s="1"/>
  <c r="I26" i="18"/>
  <c r="J26" i="18" s="1"/>
  <c r="I25" i="18"/>
  <c r="J25" i="18" s="1"/>
  <c r="I24" i="18"/>
  <c r="J24" i="18" s="1"/>
  <c r="I23" i="18"/>
  <c r="J23" i="18" s="1"/>
  <c r="I22" i="18"/>
  <c r="J22" i="18" s="1"/>
  <c r="I21" i="18"/>
  <c r="J21" i="18" s="1"/>
  <c r="I20" i="18"/>
  <c r="J20" i="18" s="1"/>
  <c r="I19" i="18"/>
  <c r="J19" i="18" s="1"/>
  <c r="I18" i="18"/>
  <c r="J18" i="18" s="1"/>
  <c r="I17" i="18"/>
  <c r="J17" i="18" s="1"/>
  <c r="I16" i="18"/>
  <c r="J16" i="18" s="1"/>
  <c r="I15" i="18"/>
  <c r="J15" i="18" s="1"/>
  <c r="I14" i="18"/>
  <c r="J14" i="18" s="1"/>
  <c r="I13" i="18"/>
  <c r="J13" i="18" s="1"/>
  <c r="I12" i="18"/>
  <c r="J12" i="18" s="1"/>
  <c r="I191" i="18"/>
  <c r="J191" i="18" s="1"/>
  <c r="I173" i="18"/>
  <c r="J173" i="18" s="1"/>
  <c r="I9" i="18"/>
  <c r="J9" i="18" s="1"/>
  <c r="I8" i="18"/>
  <c r="J8" i="18" s="1"/>
  <c r="I7" i="18"/>
  <c r="J7" i="18" s="1"/>
  <c r="I6" i="18"/>
  <c r="J6" i="18" s="1"/>
  <c r="I5" i="18"/>
  <c r="J5" i="18" s="1"/>
  <c r="I4" i="18"/>
  <c r="J4" i="18" s="1"/>
  <c r="I3" i="18"/>
  <c r="J3" i="18" s="1"/>
  <c r="I2" i="18"/>
  <c r="J2" i="18" s="1"/>
  <c r="H135" i="27"/>
  <c r="H134" i="27"/>
  <c r="H133" i="27"/>
  <c r="H132" i="27"/>
  <c r="H131" i="27"/>
  <c r="H130" i="27"/>
  <c r="H129" i="27"/>
  <c r="H128" i="27"/>
  <c r="H127" i="27"/>
  <c r="H125" i="27"/>
  <c r="H124" i="27"/>
  <c r="H123" i="27"/>
  <c r="H122" i="27"/>
  <c r="H121" i="27"/>
  <c r="H120" i="27"/>
  <c r="H118" i="27"/>
  <c r="H117" i="27"/>
  <c r="H116" i="27"/>
  <c r="H115" i="27"/>
  <c r="H113" i="27"/>
  <c r="H112" i="27"/>
  <c r="H111" i="27"/>
  <c r="H109" i="27"/>
  <c r="H108" i="27"/>
  <c r="H107" i="27"/>
  <c r="H106" i="27"/>
  <c r="H105" i="27"/>
  <c r="AV96" i="27"/>
  <c r="AO96" i="27"/>
  <c r="AV95" i="27"/>
  <c r="AO95" i="27"/>
  <c r="AV94" i="27"/>
  <c r="AO94" i="27"/>
  <c r="AV93" i="27"/>
  <c r="AO93" i="27"/>
  <c r="AV92" i="27"/>
  <c r="AO92" i="27"/>
  <c r="AW91" i="27"/>
  <c r="AV91" i="27"/>
  <c r="AO91" i="27"/>
  <c r="AW90" i="27"/>
  <c r="AV90" i="27"/>
  <c r="AO90" i="27"/>
  <c r="AW89" i="27"/>
  <c r="AV89" i="27"/>
  <c r="AO89" i="27"/>
  <c r="AW88" i="27"/>
  <c r="AV88" i="27"/>
  <c r="AO88" i="27"/>
  <c r="AW87" i="27"/>
  <c r="AV87" i="27"/>
  <c r="AQ87" i="27"/>
  <c r="AO87" i="27"/>
  <c r="AW86" i="27"/>
  <c r="AV86" i="27"/>
  <c r="AO86" i="27"/>
  <c r="AW85" i="27"/>
  <c r="AV85" i="27"/>
  <c r="AO85" i="27"/>
  <c r="AW84" i="27"/>
  <c r="AV84" i="27"/>
  <c r="AO84" i="27"/>
  <c r="AW83" i="27"/>
  <c r="AV83" i="27"/>
  <c r="AO83" i="27"/>
  <c r="BJ82" i="27"/>
  <c r="AW82" i="27"/>
  <c r="AV82" i="27"/>
  <c r="AO82" i="27"/>
  <c r="BJ81" i="27"/>
  <c r="AW81" i="27"/>
  <c r="AV81" i="27"/>
  <c r="AO81" i="27"/>
  <c r="BJ80" i="27"/>
  <c r="AW80" i="27"/>
  <c r="AV80" i="27"/>
  <c r="AO80" i="27"/>
  <c r="BJ79" i="27"/>
  <c r="AV79" i="27"/>
  <c r="AO79" i="27"/>
  <c r="BJ78" i="27"/>
  <c r="AV78" i="27"/>
  <c r="AO78" i="27"/>
  <c r="BJ77" i="27"/>
  <c r="AV77" i="27"/>
  <c r="AO77" i="27"/>
  <c r="BJ76" i="27"/>
  <c r="AV76" i="27"/>
  <c r="AO76" i="27"/>
  <c r="BJ75" i="27"/>
  <c r="AV75" i="27"/>
  <c r="AO75" i="27"/>
  <c r="BJ74" i="27"/>
  <c r="AV74" i="27"/>
  <c r="AO74" i="27"/>
  <c r="BJ73" i="27"/>
  <c r="AV73" i="27"/>
  <c r="AO73" i="27"/>
  <c r="BJ72" i="27"/>
  <c r="AV72" i="27"/>
  <c r="AO72" i="27"/>
  <c r="BJ71" i="27"/>
  <c r="AV71" i="27"/>
  <c r="AO71" i="27"/>
  <c r="BJ70" i="27"/>
  <c r="AV70" i="27"/>
  <c r="AO70" i="27"/>
  <c r="BJ69" i="27"/>
  <c r="AV69" i="27"/>
  <c r="AO69" i="27"/>
  <c r="BJ68" i="27"/>
  <c r="AV68" i="27"/>
  <c r="AO68" i="27"/>
  <c r="BJ67" i="27"/>
  <c r="AV67" i="27"/>
  <c r="AO67" i="27"/>
  <c r="BJ66" i="27"/>
  <c r="AV66" i="27"/>
  <c r="AO66" i="27"/>
  <c r="BJ65" i="27"/>
  <c r="AV65" i="27"/>
  <c r="AO65" i="27"/>
  <c r="BJ64" i="27"/>
  <c r="AV64" i="27"/>
  <c r="AO64" i="27"/>
  <c r="BJ63" i="27"/>
  <c r="AV63" i="27"/>
  <c r="AO63" i="27"/>
  <c r="BJ62" i="27"/>
  <c r="AV62" i="27"/>
  <c r="AO62" i="27"/>
  <c r="BJ61" i="27"/>
  <c r="AV61" i="27"/>
  <c r="AO61" i="27"/>
  <c r="BJ60" i="27"/>
  <c r="AV60" i="27"/>
  <c r="AO60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Q59" i="11"/>
  <c r="Q58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2" i="11"/>
  <c r="T11" i="11"/>
  <c r="T10" i="11"/>
  <c r="T9" i="11"/>
  <c r="T8" i="11"/>
  <c r="T7" i="11"/>
  <c r="T6" i="11"/>
  <c r="T5" i="11"/>
  <c r="T4" i="11"/>
  <c r="T3" i="1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W2" i="2"/>
  <c r="G2" i="2"/>
  <c r="C49" i="27"/>
  <c r="C47" i="27"/>
  <c r="C51" i="27"/>
  <c r="C50" i="27"/>
  <c r="C4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6F36EFA3-1B11-41EE-9693-B143C78C583B}">
      <text>
        <r>
          <rPr>
            <sz val="11"/>
            <color theme="1"/>
            <rFont val="Arial"/>
            <family val="2"/>
          </rPr>
          <t>======
ID#AAAALieEdmY
tc={2E781CEE-588F-4FC2-9B32-C677B9CABB0A}    (2021-02-22 21:33:44)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de Compra</t>
        </r>
      </text>
    </comment>
    <comment ref="F1" authorId="0" shapeId="0" xr:uid="{5EFAA755-BCD1-43B6-A07E-410683715C71}">
      <text>
        <r>
          <rPr>
            <sz val="11"/>
            <color theme="1"/>
            <rFont val="Arial"/>
            <family val="2"/>
          </rPr>
          <t>======
ID#AAAALieEdmc
tc={627EAF13-7740-45B4-B1DB-D3665EA8B575}    (2021-02-22 21:33:44)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Ingreso Compra a spiga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tc={D4F4B046-3CBA-4604-A47C-87421C1A7089}</author>
    <author>tc={A84F0EC3-64E2-470B-8CC2-C543CC4B29B9}</author>
    <author>tc={69904106-C00E-4549-9D43-006486CD83E4}</author>
  </authors>
  <commentList>
    <comment ref="AM64" authorId="0" shapeId="0" xr:uid="{D4F4B046-3CBA-4604-A47C-87421C1A70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Rotar el inventario en yerbabuena y itagui</t>
      </text>
    </comment>
    <comment ref="R70" authorId="1" shapeId="0" xr:uid="{A84F0EC3-64E2-470B-8CC2-C543CC4B29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Trasladar unidades a itagui, cali yumbo y barranquilla</t>
      </text>
    </comment>
    <comment ref="R72" authorId="2" shapeId="0" xr:uid="{69904106-C00E-4549-9D43-006486CD83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Bajo inventario para cantidad de ventas en el 2022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68801D-83C6-4B21-BBA7-0738EFC08B6D}" keepAlive="1" name="Consulta - pickssport" description="Conexión a la consulta 'pickssport' en el libro." type="5" refreshedVersion="7" background="1" saveData="1">
    <dbPr connection="Provider=Microsoft.Mashup.OleDb.1;Data Source=$Workbook$;Location=pickssport;Extended Properties=&quot;&quot;" command="SELECT * FROM [pickssport]"/>
  </connection>
</connections>
</file>

<file path=xl/sharedStrings.xml><?xml version="1.0" encoding="utf-8"?>
<sst xmlns="http://schemas.openxmlformats.org/spreadsheetml/2006/main" count="7829" uniqueCount="669">
  <si>
    <t xml:space="preserve">N° PEDIDO </t>
  </si>
  <si>
    <t>F. PI.  PC3</t>
  </si>
  <si>
    <t xml:space="preserve">PO. I2
</t>
  </si>
  <si>
    <t xml:space="preserve">SAP. Fab
</t>
  </si>
  <si>
    <t xml:space="preserve"> Fecha PO.I2</t>
  </si>
  <si>
    <t>OC. Spiga</t>
  </si>
  <si>
    <t xml:space="preserve"> Fecha Entrada Factura Spiga</t>
  </si>
  <si>
    <t>Mar</t>
  </si>
  <si>
    <t>Ref.</t>
  </si>
  <si>
    <t>Ctd</t>
  </si>
  <si>
    <t>Descripción</t>
  </si>
  <si>
    <t>Total Exw</t>
  </si>
  <si>
    <t>T.M</t>
  </si>
  <si>
    <t xml:space="preserve"> Fecha. Despacho Fab.</t>
  </si>
  <si>
    <t>Envió Vía:</t>
  </si>
  <si>
    <t>21Guía</t>
  </si>
  <si>
    <t>Factura</t>
  </si>
  <si>
    <t xml:space="preserve"> Fecha. Emisión Factura</t>
  </si>
  <si>
    <t>Arribo a puerto</t>
  </si>
  <si>
    <t xml:space="preserve"> Fecha. Llegada Bodega</t>
  </si>
  <si>
    <t xml:space="preserve"> Fecha. Ingreso Inventario. Linda</t>
  </si>
  <si>
    <t>Fecha Solicitud dist</t>
  </si>
  <si>
    <t>2Vendedor</t>
  </si>
  <si>
    <t>3Suc. Destino</t>
  </si>
  <si>
    <t>10Cliente Fin</t>
  </si>
  <si>
    <t>12 Lugar Entrega</t>
  </si>
  <si>
    <t>Stock</t>
  </si>
  <si>
    <t>PAR-6710</t>
  </si>
  <si>
    <t>WIR</t>
  </si>
  <si>
    <t>PICK SUPPORT HT11-R D22</t>
  </si>
  <si>
    <t>Eur</t>
  </si>
  <si>
    <t>AWB</t>
  </si>
  <si>
    <t>057-03304394</t>
  </si>
  <si>
    <t>JD-Mayorista</t>
  </si>
  <si>
    <t>Casatoro</t>
  </si>
  <si>
    <t>sucursal</t>
  </si>
  <si>
    <t>PAR-7484</t>
  </si>
  <si>
    <t>Magnum</t>
  </si>
  <si>
    <t>020-8568 1466</t>
  </si>
  <si>
    <t>JD- Mayorista</t>
  </si>
  <si>
    <t>STOCK</t>
  </si>
  <si>
    <t>SUCURSAL</t>
  </si>
  <si>
    <t>87.619</t>
  </si>
  <si>
    <t>PAR-7688</t>
  </si>
  <si>
    <t> 1151697561</t>
  </si>
  <si>
    <t>074-51516290</t>
  </si>
  <si>
    <t>Jorge Bejarano</t>
  </si>
  <si>
    <t>JD-Chia-Yerbabuena</t>
  </si>
  <si>
    <t xml:space="preserve">  AGREGADOS TETUAN SAS </t>
  </si>
  <si>
    <t>88.140</t>
  </si>
  <si>
    <t>PAR-7726</t>
  </si>
  <si>
    <t>020-8568 1724</t>
  </si>
  <si>
    <t>67.299</t>
  </si>
  <si>
    <t>I21-0726</t>
  </si>
  <si>
    <t>74801</t>
  </si>
  <si>
    <t>20,0000</t>
  </si>
  <si>
    <t>020-91092072</t>
  </si>
  <si>
    <t>J.Gomez</t>
  </si>
  <si>
    <t>JD-Itagui-Cra 92</t>
  </si>
  <si>
    <t xml:space="preserve">  INGENIERIA, TRANSPORTE Y MAQUINARIA S.A.S </t>
  </si>
  <si>
    <t xml:space="preserve">Sucursal </t>
  </si>
  <si>
    <t>69.244</t>
  </si>
  <si>
    <t>I21-0757</t>
  </si>
  <si>
    <t>020-91092223</t>
  </si>
  <si>
    <t xml:space="preserve">  INGENIERIA, TRANSPORTE Y MAQUINARIA S.A.S   INGENIERIA, TRANSPORTE Y MAQUINARIA S.A.S </t>
  </si>
  <si>
    <t>I21-0757-1</t>
  </si>
  <si>
    <t>020-91092245</t>
  </si>
  <si>
    <t>PAR-7015</t>
  </si>
  <si>
    <t>PICK SUPPORT HT2 170</t>
  </si>
  <si>
    <t>SEA</t>
  </si>
  <si>
    <t>79.901</t>
  </si>
  <si>
    <t>PAR-7131</t>
  </si>
  <si>
    <t>DHL</t>
  </si>
  <si>
    <t>SEA-7020</t>
  </si>
  <si>
    <t> 1151681455</t>
  </si>
  <si>
    <t>88.134</t>
  </si>
  <si>
    <r>
      <t xml:space="preserve">Exw </t>
    </r>
    <r>
      <rPr>
        <i/>
        <u/>
        <sz val="10"/>
        <color theme="1"/>
        <rFont val="Arial"/>
        <family val="2"/>
      </rPr>
      <t>Un.</t>
    </r>
  </si>
  <si>
    <t>NºDoc.</t>
  </si>
  <si>
    <t>Nombre Cliente/Proveedor</t>
  </si>
  <si>
    <t>fecha</t>
  </si>
  <si>
    <t>Centro</t>
  </si>
  <si>
    <t>Vendedor</t>
  </si>
  <si>
    <t>Unidades</t>
  </si>
  <si>
    <t>venta</t>
  </si>
  <si>
    <t>UDS_49</t>
  </si>
  <si>
    <t>VTS_49</t>
  </si>
  <si>
    <t>CPA_49</t>
  </si>
  <si>
    <t>cla6</t>
  </si>
  <si>
    <t>desc</t>
  </si>
  <si>
    <t>MR</t>
  </si>
  <si>
    <t>año</t>
  </si>
  <si>
    <t>7531751</t>
  </si>
  <si>
    <t>LUIS ALBERTO GONZALEZ CHAUX</t>
  </si>
  <si>
    <t>DAVIER ANDRADE CALDERON</t>
  </si>
  <si>
    <t>Wirtgen</t>
  </si>
  <si>
    <t>PICK SUPPORT HT11-R D20</t>
  </si>
  <si>
    <t>8002051667</t>
  </si>
  <si>
    <t xml:space="preserve">ROCALES Y CONCRETOS SOCIEDAD POR ACCIONES SIMPLIFICADA  </t>
  </si>
  <si>
    <t>DUBERNEY ARCOS SABOGAL</t>
  </si>
  <si>
    <t>8002191675</t>
  </si>
  <si>
    <t xml:space="preserve">MAVI PAVIMENTACIONES S.A.S  </t>
  </si>
  <si>
    <t>MARBIN ANDRES MOTH AMADOR</t>
  </si>
  <si>
    <t>DAVID ESTEBAN BERGAÑO VARGAS</t>
  </si>
  <si>
    <t>8010043141</t>
  </si>
  <si>
    <t xml:space="preserve">AGREGADOS TETUAN SAS  </t>
  </si>
  <si>
    <t>JORGE ANTONIO BEJARANO LEGIZAMO</t>
  </si>
  <si>
    <t>8250001642</t>
  </si>
  <si>
    <t xml:space="preserve">LA MACUIRA INVERSIONES Y CONSTRUCCIONES SA  </t>
  </si>
  <si>
    <t>HUMBERTO MANUEL GONZALEZ DE LA CRUZ</t>
  </si>
  <si>
    <t>8600059861</t>
  </si>
  <si>
    <t xml:space="preserve">ICEIN INGENIEROS CONSTRUCTORES S.A.S   </t>
  </si>
  <si>
    <t>JOSE DANILO BUITRAGO ROJAS</t>
  </si>
  <si>
    <t>8600583891</t>
  </si>
  <si>
    <t xml:space="preserve">INFERCAL S.A.  </t>
  </si>
  <si>
    <t>QUERUBIN HERRERA GONZALEZ</t>
  </si>
  <si>
    <t>8600770144</t>
  </si>
  <si>
    <t xml:space="preserve">CONCAY S.A.  </t>
  </si>
  <si>
    <t>NA</t>
  </si>
  <si>
    <t>8604509131</t>
  </si>
  <si>
    <t xml:space="preserve">FIZA S.A.S  </t>
  </si>
  <si>
    <t>8909007410</t>
  </si>
  <si>
    <t xml:space="preserve">ASFALTADORA COLOMBIA S.A.S   </t>
  </si>
  <si>
    <t>JULIAN VELEZ RAMIREZ</t>
  </si>
  <si>
    <t>8909063880</t>
  </si>
  <si>
    <t xml:space="preserve">PROCOPAL SA  </t>
  </si>
  <si>
    <t>JEISON SNEITHER GOMEZ ARANGO</t>
  </si>
  <si>
    <t>8909224474</t>
  </si>
  <si>
    <t xml:space="preserve">CONSTRUCCIONES EL CONDOR S.A  </t>
  </si>
  <si>
    <t>8909305451</t>
  </si>
  <si>
    <t xml:space="preserve">MINCIVIL S.A  </t>
  </si>
  <si>
    <t>KEVIN DAVID CANO ZAPATA</t>
  </si>
  <si>
    <t>9004540329</t>
  </si>
  <si>
    <t xml:space="preserve">ENGICOL S.A.S.  </t>
  </si>
  <si>
    <t>9007491664</t>
  </si>
  <si>
    <t xml:space="preserve">MECO INFRAESTRUCTURA SAS  </t>
  </si>
  <si>
    <t>9009764661</t>
  </si>
  <si>
    <t xml:space="preserve">CONSTRUCCIONES Y PAVIMENTOS HE SAS   </t>
  </si>
  <si>
    <t>FABIAN RICARDO RAMIREZ GARCIA</t>
  </si>
  <si>
    <t>9011858601</t>
  </si>
  <si>
    <t xml:space="preserve">CONSORCIO CORREDOR VIAL DEL ORIENTE  </t>
  </si>
  <si>
    <t>9014766928</t>
  </si>
  <si>
    <t xml:space="preserve">MILLING SAS  </t>
  </si>
  <si>
    <t>522806641</t>
  </si>
  <si>
    <t xml:space="preserve">GABRIELINA BAQUERO </t>
  </si>
  <si>
    <t>PICK SUPPORT HT3-R D20</t>
  </si>
  <si>
    <t>8000196542</t>
  </si>
  <si>
    <t xml:space="preserve">ESGAMO INGENIEROS CONSTRUCTORES S.A.S  </t>
  </si>
  <si>
    <t>8300337104</t>
  </si>
  <si>
    <t xml:space="preserve">FRESAR INGENIEROS S A S  </t>
  </si>
  <si>
    <t>8300711146</t>
  </si>
  <si>
    <t xml:space="preserve">CONCRETOS ASFALTICOS DE COLOMBIA SA  </t>
  </si>
  <si>
    <t>9002314600</t>
  </si>
  <si>
    <t xml:space="preserve">INGERPAV SAS INGERPAV SAS </t>
  </si>
  <si>
    <t>8001078009</t>
  </si>
  <si>
    <t xml:space="preserve">PAVIMENTOS EL DORADO S.A.S  </t>
  </si>
  <si>
    <t>PICK SUPPORT HT22 PLUS D20</t>
  </si>
  <si>
    <t>8300949205</t>
  </si>
  <si>
    <t xml:space="preserve">KMA CONSTRUCCIONES S.A.S  </t>
  </si>
  <si>
    <t>MARCOS ENRIQUE FIGUEROA JIMENEZ</t>
  </si>
  <si>
    <t>8301342461</t>
  </si>
  <si>
    <t xml:space="preserve">IMPORTADORA COLOMBIANA DE AUTOPARTES SAS  </t>
  </si>
  <si>
    <t>JOHN EDICSON SANCHEZ PERALTA</t>
  </si>
  <si>
    <t>8600030638</t>
  </si>
  <si>
    <t xml:space="preserve">COMPAÑIA DE TRABAJOS URBANOS S.A  </t>
  </si>
  <si>
    <t>8600245868</t>
  </si>
  <si>
    <t xml:space="preserve">PAVIMENTOS COLOMBIA S.A.S.  </t>
  </si>
  <si>
    <t>890932730</t>
  </si>
  <si>
    <t xml:space="preserve">CONSTRUCCIONES Y TRACTORES S.A  </t>
  </si>
  <si>
    <t>9001955485</t>
  </si>
  <si>
    <t xml:space="preserve">TRITURADOS PEÑALISA S.A.  </t>
  </si>
  <si>
    <t>9003546375</t>
  </si>
  <si>
    <t xml:space="preserve">HIDALGO E HIDALGO COLOMBIA SAS  </t>
  </si>
  <si>
    <t>9008391868</t>
  </si>
  <si>
    <t xml:space="preserve">LUGON S.A.S  </t>
  </si>
  <si>
    <t>9015360063</t>
  </si>
  <si>
    <t xml:space="preserve">CONSORCIO PROBOGOTA 13  </t>
  </si>
  <si>
    <t>9001022681</t>
  </si>
  <si>
    <t xml:space="preserve">INGENIERIA, TRANSPORTE Y MAQUINARIA S.A.S  </t>
  </si>
  <si>
    <t>DE12999435</t>
  </si>
  <si>
    <t xml:space="preserve">WIRTGEN GMBH  </t>
  </si>
  <si>
    <t>DIEGO FERNANDO ACOSTA GOMEZ</t>
  </si>
  <si>
    <t>8911008814</t>
  </si>
  <si>
    <t xml:space="preserve">MORENO VARGAS S.A.  </t>
  </si>
  <si>
    <t>KELLY JOHANNA MONROY BELTRAN</t>
  </si>
  <si>
    <t>9009924225</t>
  </si>
  <si>
    <t xml:space="preserve">CONSORCIO CONSTRUCTOR AUTOVIA NEIVA GIRARDOT  </t>
  </si>
  <si>
    <t>Total general</t>
  </si>
  <si>
    <t>JD-B/Quilla-Cl.110</t>
  </si>
  <si>
    <t>JD-Bta-P. Aranda</t>
  </si>
  <si>
    <t>JD-Cali-Yumbo</t>
  </si>
  <si>
    <t>JD-Chia-Mayorista</t>
  </si>
  <si>
    <t xml:space="preserve">JD-Neiva-Cra 5 </t>
  </si>
  <si>
    <t>2019 10 15</t>
  </si>
  <si>
    <t>2019 07 2</t>
  </si>
  <si>
    <t>2019 10 22</t>
  </si>
  <si>
    <t>2019 10 7</t>
  </si>
  <si>
    <t>2019 10 23</t>
  </si>
  <si>
    <t>2019 06 21</t>
  </si>
  <si>
    <t>2020 04 29</t>
  </si>
  <si>
    <t>2020 01 23</t>
  </si>
  <si>
    <t>2020 08 8</t>
  </si>
  <si>
    <t>2020 07 14</t>
  </si>
  <si>
    <t>2020 08 19</t>
  </si>
  <si>
    <t>2020 09 21</t>
  </si>
  <si>
    <t>2020 04 2</t>
  </si>
  <si>
    <t>2020 07 13</t>
  </si>
  <si>
    <t>2020 09 14</t>
  </si>
  <si>
    <t>2020 10 16</t>
  </si>
  <si>
    <t>2020 01 12</t>
  </si>
  <si>
    <t>2020 02 23</t>
  </si>
  <si>
    <t>2020 09 23</t>
  </si>
  <si>
    <t>2020 09 6</t>
  </si>
  <si>
    <t>2020 01 26</t>
  </si>
  <si>
    <t>2020 02 5</t>
  </si>
  <si>
    <t>2021 03 15</t>
  </si>
  <si>
    <t>2021 11 5</t>
  </si>
  <si>
    <t>2021 09 6</t>
  </si>
  <si>
    <t>2021 02 16</t>
  </si>
  <si>
    <t>2021 07 13</t>
  </si>
  <si>
    <t>2021 11 11</t>
  </si>
  <si>
    <t>2021 10 29</t>
  </si>
  <si>
    <t>2021 11 22</t>
  </si>
  <si>
    <t>2021 10 9</t>
  </si>
  <si>
    <t>2021 05 24</t>
  </si>
  <si>
    <t>2021 04 27</t>
  </si>
  <si>
    <t>2021 06 19</t>
  </si>
  <si>
    <t>2021 11 24</t>
  </si>
  <si>
    <t>2021 07 8</t>
  </si>
  <si>
    <t>2021 12 21</t>
  </si>
  <si>
    <t>2021 06 4</t>
  </si>
  <si>
    <t>2021 07 21</t>
  </si>
  <si>
    <t>2021 08 6</t>
  </si>
  <si>
    <t>2022 01 14</t>
  </si>
  <si>
    <t>2022 01 13</t>
  </si>
  <si>
    <t>2022 05 18</t>
  </si>
  <si>
    <t>2022 01 8</t>
  </si>
  <si>
    <t>2022 03 24</t>
  </si>
  <si>
    <t>2022 02 1</t>
  </si>
  <si>
    <t>2022 01 18</t>
  </si>
  <si>
    <t>2022 02 7</t>
  </si>
  <si>
    <t>2022 05 20</t>
  </si>
  <si>
    <t>2022 03 5</t>
  </si>
  <si>
    <t>2022 03 21</t>
  </si>
  <si>
    <t>2022 04 16</t>
  </si>
  <si>
    <t>2022 05 10</t>
  </si>
  <si>
    <t>2020 02 15</t>
  </si>
  <si>
    <t>ID</t>
  </si>
  <si>
    <t>Nombre centro</t>
  </si>
  <si>
    <t>Media Movil</t>
  </si>
  <si>
    <t xml:space="preserve">Total Suma de Frecuencia </t>
  </si>
  <si>
    <t xml:space="preserve">Suma de Frecuencia </t>
  </si>
  <si>
    <t/>
  </si>
  <si>
    <t>CENTROS Y REF.</t>
  </si>
  <si>
    <t>Total Unidades vendidas</t>
  </si>
  <si>
    <t>Unidades vendidas</t>
  </si>
  <si>
    <t>Nombre</t>
  </si>
  <si>
    <t>cuenta.x</t>
  </si>
  <si>
    <t>unidades</t>
  </si>
  <si>
    <t>utilidad</t>
  </si>
  <si>
    <t>rotacion</t>
  </si>
  <si>
    <t>R_utilidad</t>
  </si>
  <si>
    <t>FechaUltimaCompra</t>
  </si>
  <si>
    <t>Ctd..Comprar</t>
  </si>
  <si>
    <t>Stk.Ideal</t>
  </si>
  <si>
    <t>Ct.Trans.</t>
  </si>
  <si>
    <t>Pop.</t>
  </si>
  <si>
    <t>cte</t>
  </si>
  <si>
    <t>cobertura_mensual</t>
  </si>
  <si>
    <t>min</t>
  </si>
  <si>
    <t>max</t>
  </si>
  <si>
    <t>grupo</t>
  </si>
  <si>
    <t>uds_maritimo.x</t>
  </si>
  <si>
    <t>dias_arrivo_maritimo</t>
  </si>
  <si>
    <t>uds_maritimo.y</t>
  </si>
  <si>
    <t>dias_arrivo_aereo</t>
  </si>
  <si>
    <t>fecha_inventario</t>
  </si>
  <si>
    <t>UndPteRecibir</t>
  </si>
  <si>
    <t>Stock_total</t>
  </si>
  <si>
    <t>alertas</t>
  </si>
  <si>
    <t>cuenta.y</t>
  </si>
  <si>
    <t>d.baja</t>
  </si>
  <si>
    <t>c.alto</t>
  </si>
  <si>
    <t>4.8</t>
  </si>
  <si>
    <t>19.2</t>
  </si>
  <si>
    <t>28.8</t>
  </si>
  <si>
    <t>G3_W</t>
  </si>
  <si>
    <t>alerta superior</t>
  </si>
  <si>
    <t>17611398.96</t>
  </si>
  <si>
    <t>c.muy baja</t>
  </si>
  <si>
    <t>G4_W</t>
  </si>
  <si>
    <t>Sin alerta</t>
  </si>
  <si>
    <t>1203616.4</t>
  </si>
  <si>
    <t>b.un movimiento</t>
  </si>
  <si>
    <t>G5_W</t>
  </si>
  <si>
    <t>f.alta</t>
  </si>
  <si>
    <t>42.6</t>
  </si>
  <si>
    <t>170.4</t>
  </si>
  <si>
    <t>255.6</t>
  </si>
  <si>
    <t>G1_W</t>
  </si>
  <si>
    <t>alerta_inferior</t>
  </si>
  <si>
    <t>6548522.37</t>
  </si>
  <si>
    <t>e.media</t>
  </si>
  <si>
    <t>G2_W</t>
  </si>
  <si>
    <t>2591639.27</t>
  </si>
  <si>
    <t>20273720.2</t>
  </si>
  <si>
    <t>4989731.36</t>
  </si>
  <si>
    <t>9182691.74</t>
  </si>
  <si>
    <t>17042272.05</t>
  </si>
  <si>
    <t>1749595.4</t>
  </si>
  <si>
    <t xml:space="preserve">JD-Monteria-Via Cereté </t>
  </si>
  <si>
    <t>228401.49</t>
  </si>
  <si>
    <t>JD- Bta Centro Aduanas</t>
  </si>
  <si>
    <t>JD-Cali-Palmira</t>
  </si>
  <si>
    <t>STOCK HISTORICO</t>
  </si>
  <si>
    <t>2020 12</t>
  </si>
  <si>
    <t>2020 03 23</t>
  </si>
  <si>
    <t>2021 08 13</t>
  </si>
  <si>
    <t>2019 09 7</t>
  </si>
  <si>
    <t>2019 09 22</t>
  </si>
  <si>
    <t>fecha2</t>
  </si>
  <si>
    <t>fechastock</t>
  </si>
  <si>
    <t>en transito 24 sin stock</t>
  </si>
  <si>
    <t>descripcion</t>
  </si>
  <si>
    <t>no se tiene registro</t>
  </si>
  <si>
    <t>2021 10 06</t>
  </si>
  <si>
    <t>2022 03 1</t>
  </si>
  <si>
    <t>2019 11 23</t>
  </si>
  <si>
    <t>2019 09 21</t>
  </si>
  <si>
    <t>2022 03 16</t>
  </si>
  <si>
    <t>2022 03 10</t>
  </si>
  <si>
    <t>2021 06 8</t>
  </si>
  <si>
    <t>2022 02 18</t>
  </si>
  <si>
    <t>2022 05 5</t>
  </si>
  <si>
    <t>indice de crecimiento</t>
  </si>
  <si>
    <t>2019 06</t>
  </si>
  <si>
    <t>2019 07</t>
  </si>
  <si>
    <t>2019 10</t>
  </si>
  <si>
    <t>2020 01</t>
  </si>
  <si>
    <t>2020 02</t>
  </si>
  <si>
    <t>2020 04</t>
  </si>
  <si>
    <t>2020 07</t>
  </si>
  <si>
    <t>2020 08</t>
  </si>
  <si>
    <t>2020 09</t>
  </si>
  <si>
    <t>2020 10</t>
  </si>
  <si>
    <t>2021 02</t>
  </si>
  <si>
    <t>2021 03</t>
  </si>
  <si>
    <t>2021 04</t>
  </si>
  <si>
    <t>2021 05</t>
  </si>
  <si>
    <t>2021 06</t>
  </si>
  <si>
    <t>2021 07</t>
  </si>
  <si>
    <t>2021 08</t>
  </si>
  <si>
    <t>2021 09</t>
  </si>
  <si>
    <t>2021 10</t>
  </si>
  <si>
    <t>2021 11</t>
  </si>
  <si>
    <t>2021 12</t>
  </si>
  <si>
    <t>2022 01</t>
  </si>
  <si>
    <t>2022 02</t>
  </si>
  <si>
    <t>2022 03</t>
  </si>
  <si>
    <t>2022 04</t>
  </si>
  <si>
    <t>2022 05</t>
  </si>
  <si>
    <t>Etiquetas de fila</t>
  </si>
  <si>
    <t>201906</t>
  </si>
  <si>
    <t>201907</t>
  </si>
  <si>
    <t>201910</t>
  </si>
  <si>
    <t>202001</t>
  </si>
  <si>
    <t>202002</t>
  </si>
  <si>
    <t>202004</t>
  </si>
  <si>
    <t>202007</t>
  </si>
  <si>
    <t>202008</t>
  </si>
  <si>
    <t>202009</t>
  </si>
  <si>
    <t>202010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</si>
  <si>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</si>
  <si>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</si>
  <si>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</si>
  <si>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</si>
  <si>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</si>
  <si>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</si>
  <si>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</si>
  <si>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</si>
  <si>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</si>
  <si>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</si>
  <si>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</si>
  <si>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</si>
  <si>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</si>
  <si>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</si>
  <si>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</si>
  <si>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</si>
  <si>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id1</t>
  </si>
  <si>
    <t>199001JD-Chia-Yerbabuena201909</t>
  </si>
  <si>
    <t>187002JD-Chia-Yerbabuena201907</t>
  </si>
  <si>
    <t>187002JD-Itagui-Cra 92201910</t>
  </si>
  <si>
    <t>198000JD-Chia-Yerbabuena201909</t>
  </si>
  <si>
    <t>198000JD-Itagui-Cra 92201911</t>
  </si>
  <si>
    <t>2682808JD-Itagui-Cra 92202001</t>
  </si>
  <si>
    <t>187002JD-Chia-Yerbabuena202003</t>
  </si>
  <si>
    <t>199001JD-Itagui-Cra 92202001</t>
  </si>
  <si>
    <t>198000JD-Chia-Yerbabuena202002</t>
  </si>
  <si>
    <t>2682808JD-Itagui-Cra 92202002</t>
  </si>
  <si>
    <t>199001JD-Itagui-Cra 92202002</t>
  </si>
  <si>
    <t>187002JD-Chia-Yerbabuena202004</t>
  </si>
  <si>
    <t>198000JD-Chia-Yerbabuena202007</t>
  </si>
  <si>
    <t>187002JD-Chia-Yerbabuena202007</t>
  </si>
  <si>
    <t>187002JD-Itagui-Cra 92202008</t>
  </si>
  <si>
    <t>187002JD-Chia-Yerbabuena202008</t>
  </si>
  <si>
    <t>2682808JD-Bta-P. Aranda202009</t>
  </si>
  <si>
    <t>187002JD-Itagui-Cra 92202009</t>
  </si>
  <si>
    <t>199001JD-Chia-Mayorista202009</t>
  </si>
  <si>
    <t>2682808JD-Itagui-Cra 92202009</t>
  </si>
  <si>
    <t>74801JD-Chia-Mayorista202009</t>
  </si>
  <si>
    <t>2682808JD-Chia-Mayorista202010</t>
  </si>
  <si>
    <t>187002JD-B/Quilla-Cl.110202102</t>
  </si>
  <si>
    <t>187002JD-Neiva-Cra 5 202103</t>
  </si>
  <si>
    <t>198000JD-Chia-Mayorista202104</t>
  </si>
  <si>
    <t>198000JD-Itagui-Cra 92202105</t>
  </si>
  <si>
    <t>2682808JD-Chia-Mayorista202106</t>
  </si>
  <si>
    <t>74801JD-Chia-Mayorista202106</t>
  </si>
  <si>
    <t>187002JD-Chia-Yerbabuena202108</t>
  </si>
  <si>
    <t>199001JD-Itagui-Cra 92202107</t>
  </si>
  <si>
    <t>2682808JD-Itagui-Cra 92202106</t>
  </si>
  <si>
    <t>199001JD-Itagui-Cra 92202108</t>
  </si>
  <si>
    <t>187002JD-Chia-Yerbabuena202110</t>
  </si>
  <si>
    <t>2682808JD-Chia-Yerbabuena202109</t>
  </si>
  <si>
    <t>187002JD-Itagui-Cra 92202110</t>
  </si>
  <si>
    <t>198000JD-Chia-Yerbabuena202110</t>
  </si>
  <si>
    <t>187002JD-Itagui-Cra 92202111</t>
  </si>
  <si>
    <t>199001JD-Itagui-Cra 92202111</t>
  </si>
  <si>
    <t>187002JD-Chia-Yerbabuena202111</t>
  </si>
  <si>
    <t>2682808JD-Itagui-Cra 92202111</t>
  </si>
  <si>
    <t>187002JD-Cali-Yumbo202111</t>
  </si>
  <si>
    <t>2682808JD-Itagui-Cra 92202112</t>
  </si>
  <si>
    <t>187002JD-Cali-Yumbo202201</t>
  </si>
  <si>
    <t>187002JD-Chia-Yerbabuena202201</t>
  </si>
  <si>
    <t>2682808JD-Chia-Yerbabuena202202</t>
  </si>
  <si>
    <t>198000JD-Chia-Yerbabuena202203</t>
  </si>
  <si>
    <t>74801JD-Chia-Yerbabuena202203</t>
  </si>
  <si>
    <t>187002JD-Cali-Yumbo202203</t>
  </si>
  <si>
    <t>2682808JD-Chia-Yerbabuena202205</t>
  </si>
  <si>
    <t>199001JD-Chia-Yerbabuena202203</t>
  </si>
  <si>
    <t>187002JD-Chia-Yerbabuena202205</t>
  </si>
  <si>
    <t>74801JD-Itagui-Cra 92202012</t>
  </si>
  <si>
    <t>202011</t>
  </si>
  <si>
    <t>202012</t>
  </si>
  <si>
    <t>201908</t>
  </si>
  <si>
    <t>201909</t>
  </si>
  <si>
    <t>201911</t>
  </si>
  <si>
    <t>201912</t>
  </si>
  <si>
    <t>202003</t>
  </si>
  <si>
    <t>202005</t>
  </si>
  <si>
    <t>202006</t>
  </si>
  <si>
    <t>202101</t>
  </si>
  <si>
    <t>Ano_Periodo</t>
  </si>
  <si>
    <t>Mes_Periodo</t>
  </si>
  <si>
    <t>FechaDeCorte</t>
  </si>
  <si>
    <t>IdUbicaciones</t>
  </si>
  <si>
    <t>IdMR</t>
  </si>
  <si>
    <t>IdReferencias</t>
  </si>
  <si>
    <t>PrecioMedio</t>
  </si>
  <si>
    <t>PrecioCompra</t>
  </si>
  <si>
    <t>PrecioVenta</t>
  </si>
  <si>
    <t>ValorMedioReservado</t>
  </si>
  <si>
    <t>PrecioMedioDepreciado</t>
  </si>
  <si>
    <t>DescripcionReferencia</t>
  </si>
  <si>
    <t>IdReferenciasNueva</t>
  </si>
  <si>
    <t>NombreCentro</t>
  </si>
  <si>
    <t>DescripcionSeccion</t>
  </si>
  <si>
    <t>IdClasificacion1</t>
  </si>
  <si>
    <t>DescripcionClasificacion1</t>
  </si>
  <si>
    <t>AbreviaturaUnidadesMedida</t>
  </si>
  <si>
    <t>DescripcionUnidadesMedida</t>
  </si>
  <si>
    <t>UnidadesPtesConfirmar</t>
  </si>
  <si>
    <t>FactorCambioPMContravalor</t>
  </si>
  <si>
    <t>Grupo WGP</t>
  </si>
  <si>
    <t>NULL</t>
  </si>
  <si>
    <t>PORTA PICA HT11-R D20</t>
  </si>
  <si>
    <t>Bodega de Tránsito</t>
  </si>
  <si>
    <t>TRANSMISION</t>
  </si>
  <si>
    <t>Uds</t>
  </si>
  <si>
    <t>1-C-18-E</t>
  </si>
  <si>
    <t>JD-B/Quilla-Cl,110</t>
  </si>
  <si>
    <t>Bodega JD Agrícola B/quilla Calle 110</t>
  </si>
  <si>
    <t>1A03B</t>
  </si>
  <si>
    <t>Bodega JD Construcción Carrera 92</t>
  </si>
  <si>
    <t>LUBRICANTES</t>
  </si>
  <si>
    <t>REPUESTOS</t>
  </si>
  <si>
    <t>1G06A01</t>
  </si>
  <si>
    <t>1H05A01</t>
  </si>
  <si>
    <t>Bodega291</t>
  </si>
  <si>
    <t>Bodega JD Agrícola Yerbabuena</t>
  </si>
  <si>
    <t>MALLA</t>
  </si>
  <si>
    <t>Bodega 772</t>
  </si>
  <si>
    <t>Bodega JD Agrícola Itaguí Carrera 92</t>
  </si>
  <si>
    <t>1F08A01</t>
  </si>
  <si>
    <t>1I02A02</t>
  </si>
  <si>
    <t>JD-Bta-P, Aranda</t>
  </si>
  <si>
    <t>Bodega JD Agrícola Puente Aranda</t>
  </si>
  <si>
    <t>1G05A01</t>
  </si>
  <si>
    <t>1F02A01</t>
  </si>
  <si>
    <t>Bodega JD Agrícola Palmira</t>
  </si>
  <si>
    <t>ELEMENTOS DE CORTE Y DESGASTE</t>
  </si>
  <si>
    <t>MAL ESTADO</t>
  </si>
  <si>
    <t>Bodega187</t>
  </si>
  <si>
    <t>JD-Bta Centro Aduanas</t>
  </si>
  <si>
    <t>Bodega JD Centro de Aduanas</t>
  </si>
  <si>
    <t>1F05A01</t>
  </si>
  <si>
    <t>CLIENTES</t>
  </si>
  <si>
    <t>1F06A01</t>
  </si>
  <si>
    <t>ELEM</t>
  </si>
  <si>
    <t>Elementos de Corte</t>
  </si>
  <si>
    <t>1A04D04</t>
  </si>
  <si>
    <t>Bodega JD Agrícola Monteria Via Cerete</t>
  </si>
  <si>
    <t>1A05A</t>
  </si>
  <si>
    <t>JD-Monteria-Via Cereté</t>
  </si>
  <si>
    <t>Mes</t>
  </si>
  <si>
    <t>Año</t>
  </si>
  <si>
    <t>llave</t>
  </si>
  <si>
    <t>dato</t>
  </si>
  <si>
    <t>2019</t>
  </si>
  <si>
    <t>2020</t>
  </si>
  <si>
    <t>2021</t>
  </si>
  <si>
    <t>2022</t>
  </si>
  <si>
    <t>Tiempo</t>
  </si>
  <si>
    <t>Suma de Stock</t>
  </si>
  <si>
    <t>dic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</si>
  <si>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</si>
  <si>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</si>
  <si>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</si>
  <si>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</si>
  <si>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</si>
  <si>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</si>
  <si>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</si>
  <si>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</si>
  <si>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</si>
  <si>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1A02A</t>
  </si>
  <si>
    <t>GUACAL</t>
  </si>
  <si>
    <t>1G05C01</t>
  </si>
  <si>
    <t>1F01C07</t>
  </si>
  <si>
    <t>1G05B01</t>
  </si>
  <si>
    <t>WGREEXPORT</t>
  </si>
  <si>
    <t>1F08B01</t>
  </si>
  <si>
    <t>0 - Tarifa 251</t>
  </si>
  <si>
    <t>1I01A01</t>
  </si>
  <si>
    <t>Bodega 377</t>
  </si>
  <si>
    <t>1G08B01</t>
  </si>
  <si>
    <t>1A04E02</t>
  </si>
  <si>
    <t>1G06B01</t>
  </si>
  <si>
    <t>1i04a01</t>
  </si>
  <si>
    <t>1G08C01</t>
  </si>
  <si>
    <t>1f04a02</t>
  </si>
  <si>
    <t>1E07A02</t>
  </si>
  <si>
    <t>1I04A01</t>
  </si>
  <si>
    <t>Importaciones</t>
  </si>
  <si>
    <t>1H04C01</t>
  </si>
  <si>
    <t>Stock historico total</t>
  </si>
  <si>
    <t>Frc%</t>
  </si>
  <si>
    <t>(Varios elementos)</t>
  </si>
  <si>
    <t>201905</t>
  </si>
  <si>
    <t>201903</t>
  </si>
  <si>
    <t>201904</t>
  </si>
  <si>
    <t>201902</t>
  </si>
  <si>
    <t>201901</t>
  </si>
  <si>
    <t>Ene</t>
  </si>
  <si>
    <t>aug</t>
  </si>
  <si>
    <t xml:space="preserve">Analisis Porta Puntas </t>
  </si>
  <si>
    <t>Ventas globales del 2019-2022</t>
  </si>
  <si>
    <t>Tabla de Ref. Top ventas</t>
  </si>
  <si>
    <t>Analisis por centro en Ref. especifico</t>
  </si>
  <si>
    <t>Ref. total por centro</t>
  </si>
  <si>
    <t>CENTRO</t>
  </si>
  <si>
    <t>años</t>
  </si>
  <si>
    <t>mes</t>
  </si>
  <si>
    <t>Fecha</t>
  </si>
  <si>
    <t>ventas Mayorista</t>
  </si>
  <si>
    <t>Stock Mayorista</t>
  </si>
  <si>
    <t>ventas barran</t>
  </si>
  <si>
    <t>Stock barran</t>
  </si>
  <si>
    <t>ventas cali yumbo</t>
  </si>
  <si>
    <t>stock cali yumbo</t>
  </si>
  <si>
    <t>Total ref. 187002</t>
  </si>
  <si>
    <t>Total ref. 2682808</t>
  </si>
  <si>
    <t>Ind</t>
  </si>
  <si>
    <t xml:space="preserve">Stock </t>
  </si>
  <si>
    <t>Periodo anual</t>
  </si>
  <si>
    <t xml:space="preserve"> Stock</t>
  </si>
  <si>
    <t xml:space="preserve">Tiempo </t>
  </si>
  <si>
    <t xml:space="preserve">Fecha </t>
  </si>
  <si>
    <t>(Todas)</t>
  </si>
  <si>
    <t xml:space="preserve">Unidades </t>
  </si>
  <si>
    <t>Unidades MY</t>
  </si>
  <si>
    <t>Stock MY</t>
  </si>
  <si>
    <t>Unidades B. pa</t>
  </si>
  <si>
    <t>Stock B. pa</t>
  </si>
  <si>
    <t>Unidades mc</t>
  </si>
  <si>
    <t>Stock mc</t>
  </si>
  <si>
    <t>Suma de Unidades</t>
  </si>
  <si>
    <t>Etiquetas de columna</t>
  </si>
  <si>
    <t>Total Suma de Unidades</t>
  </si>
  <si>
    <t>Total Suma de Stock</t>
  </si>
  <si>
    <t xml:space="preserve">Año </t>
  </si>
  <si>
    <t>Máx. de Stock</t>
  </si>
  <si>
    <t>Porta puntas a tener en cuenta</t>
  </si>
  <si>
    <t>Indicador venta P mes</t>
  </si>
  <si>
    <t>nice</t>
  </si>
  <si>
    <t>dont</t>
  </si>
  <si>
    <t>bajo en inventario en el 2021</t>
  </si>
  <si>
    <t>y las ventas enel 2021</t>
  </si>
  <si>
    <t>Suma de UDS_49</t>
  </si>
  <si>
    <t>cali</t>
  </si>
  <si>
    <t>Ojo enviar porta puntas a</t>
  </si>
  <si>
    <t>Itagui minimo 30</t>
  </si>
  <si>
    <t xml:space="preserve">enviar a baranquilla  </t>
  </si>
  <si>
    <t>Nunca ha vendido pregunta a marcos cuantas podria ofertar según la demanda que ha perdido maximo 30</t>
  </si>
  <si>
    <t>enviar a monteria 3 o 4?</t>
  </si>
  <si>
    <t>Ahora vamos con la 19.800</t>
  </si>
  <si>
    <t>ita</t>
  </si>
  <si>
    <t>yer</t>
  </si>
  <si>
    <t>validar con asesor</t>
  </si>
  <si>
    <t>validar con asessor</t>
  </si>
  <si>
    <t>itg</t>
  </si>
  <si>
    <t>yrb</t>
  </si>
  <si>
    <t>pedir 10 a fabrica</t>
  </si>
  <si>
    <t>averiguar precios de mercado y competencia</t>
  </si>
  <si>
    <t>enviar a itagui 40 porta puntas de esta referencia</t>
  </si>
  <si>
    <t>Analisis de porta puntas</t>
  </si>
  <si>
    <t>informacion desde 06-2019 al 202205</t>
  </si>
  <si>
    <t>Total</t>
  </si>
  <si>
    <t>Referencia</t>
  </si>
  <si>
    <t>Indicador (Venta Prom Mes)</t>
  </si>
  <si>
    <t>caida</t>
  </si>
  <si>
    <t>una carrera</t>
  </si>
  <si>
    <t>venta prom mes</t>
  </si>
  <si>
    <t>Stock -202205</t>
  </si>
  <si>
    <t>JD-Cali</t>
  </si>
  <si>
    <t>JD-blla</t>
  </si>
  <si>
    <t>deciones</t>
  </si>
  <si>
    <t xml:space="preserve"> enviar 40</t>
  </si>
  <si>
    <t>Enviar unas 20 de prueba.</t>
  </si>
  <si>
    <t>stock</t>
  </si>
  <si>
    <t>nombre</t>
  </si>
  <si>
    <t>yerbabuena</t>
  </si>
  <si>
    <t>Itagui</t>
  </si>
  <si>
    <t>b/lla</t>
  </si>
  <si>
    <t>neiva</t>
  </si>
  <si>
    <t>Indicador de venta mensual</t>
  </si>
  <si>
    <t>Cobertura 3,5</t>
  </si>
  <si>
    <t>Stock actual</t>
  </si>
  <si>
    <t>ya tenemos stock</t>
  </si>
  <si>
    <t>miramos la distribucion del mismo sobre las sedes</t>
  </si>
  <si>
    <t>mala distribucion</t>
  </si>
  <si>
    <t>itagui</t>
  </si>
  <si>
    <t>mayorista</t>
  </si>
  <si>
    <t>monteria</t>
  </si>
  <si>
    <t>indicador de venta mensual</t>
  </si>
  <si>
    <t>cobertura 3.5</t>
  </si>
  <si>
    <t>barranquilla</t>
  </si>
  <si>
    <t xml:space="preserve">cantidad </t>
  </si>
  <si>
    <t>centro</t>
  </si>
  <si>
    <t>stock actual</t>
  </si>
  <si>
    <t>B/lla</t>
  </si>
  <si>
    <t>bogota</t>
  </si>
  <si>
    <t>valledupar</t>
  </si>
  <si>
    <t>g.muy alta</t>
  </si>
  <si>
    <t>modelo centralizado en mayorista</t>
  </si>
  <si>
    <t>Sedes tengan minimo un 1.5 veces inventario</t>
  </si>
  <si>
    <t>Principal tengan el 1.5 restante de la sede</t>
  </si>
  <si>
    <t>centralizado en mayorista</t>
  </si>
  <si>
    <t>cuenta</t>
  </si>
  <si>
    <t>Sirve bastante pero las sedes que nunca han tenido ese repuesto no las podemos monitorear</t>
  </si>
  <si>
    <t>Que hacer en ese caso?</t>
  </si>
  <si>
    <t>Tambien seria bueno yerbabuena trabajara con el inventario de mayorista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</si>
</sst>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"/>
    <numFmt numFmtId="165" formatCode="0.0"/>
    <numFmt numFmtId="166" formatCode="0.0%"/>
    <numFmt numFmtId="167" formatCode="0.000%"/>
    <numFmt numFmtId="168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i/>
      <u/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92D050"/>
        <bgColor rgb="FF92D050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/>
      </left>
      <right style="thin">
        <color theme="9"/>
      </right>
      <top style="thin">
        <color theme="0"/>
      </top>
      <bottom style="medium">
        <color theme="9"/>
      </bottom>
      <diagonal/>
    </border>
    <border>
      <left/>
      <right/>
      <top style="thin">
        <color theme="0"/>
      </top>
      <bottom style="medium">
        <color theme="9"/>
      </bottom>
      <diagonal/>
    </border>
    <border>
      <left/>
      <right style="medium">
        <color theme="9"/>
      </right>
      <top style="thin">
        <color theme="0"/>
      </top>
      <bottom style="medium">
        <color theme="9"/>
      </bottom>
      <diagonal/>
    </border>
    <border>
      <left/>
      <right style="thin">
        <color theme="9"/>
      </right>
      <top style="thin">
        <color theme="9" tint="0.79998168889431442"/>
      </top>
      <bottom style="thin">
        <color theme="0"/>
      </bottom>
      <diagonal/>
    </border>
    <border>
      <left/>
      <right/>
      <top style="thin">
        <color theme="9" tint="0.79998168889431442"/>
      </top>
      <bottom style="thin">
        <color theme="0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9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3" fontId="3" fillId="0" borderId="2" xfId="0" applyNumberFormat="1" applyFont="1" applyBorder="1" applyAlignment="1">
      <alignment horizontal="left"/>
    </xf>
    <xf numFmtId="0" fontId="4" fillId="0" borderId="2" xfId="0" applyFont="1" applyBorder="1"/>
    <xf numFmtId="0" fontId="6" fillId="0" borderId="2" xfId="0" applyFont="1" applyBorder="1"/>
    <xf numFmtId="49" fontId="7" fillId="0" borderId="2" xfId="0" applyNumberFormat="1" applyFont="1" applyBorder="1" applyAlignment="1">
      <alignment horizontal="right"/>
    </xf>
    <xf numFmtId="3" fontId="3" fillId="8" borderId="2" xfId="0" applyNumberFormat="1" applyFont="1" applyFill="1" applyBorder="1" applyAlignment="1">
      <alignment horizontal="left"/>
    </xf>
    <xf numFmtId="0" fontId="5" fillId="0" borderId="0" xfId="0" applyFont="1"/>
    <xf numFmtId="0" fontId="6" fillId="0" borderId="4" xfId="0" applyFont="1" applyBorder="1"/>
    <xf numFmtId="0" fontId="7" fillId="0" borderId="2" xfId="0" applyFont="1" applyBorder="1" applyAlignment="1">
      <alignment horizontal="right"/>
    </xf>
    <xf numFmtId="3" fontId="3" fillId="0" borderId="2" xfId="0" applyNumberFormat="1" applyFont="1" applyFill="1" applyBorder="1" applyAlignment="1">
      <alignment horizontal="left"/>
    </xf>
    <xf numFmtId="0" fontId="0" fillId="0" borderId="0" xfId="0" applyFill="1"/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/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3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/>
    <xf numFmtId="0" fontId="12" fillId="0" borderId="3" xfId="0" applyFont="1" applyBorder="1"/>
    <xf numFmtId="0" fontId="12" fillId="0" borderId="2" xfId="0" applyFont="1" applyBorder="1" applyAlignment="1">
      <alignment horizontal="left"/>
    </xf>
    <xf numFmtId="164" fontId="6" fillId="8" borderId="2" xfId="0" applyNumberFormat="1" applyFont="1" applyFill="1" applyBorder="1" applyAlignment="1">
      <alignment horizontal="center"/>
    </xf>
    <xf numFmtId="0" fontId="2" fillId="8" borderId="2" xfId="0" applyFont="1" applyFill="1" applyBorder="1"/>
    <xf numFmtId="49" fontId="7" fillId="8" borderId="2" xfId="0" applyNumberFormat="1" applyFont="1" applyFill="1" applyBorder="1" applyAlignment="1">
      <alignment horizontal="right"/>
    </xf>
    <xf numFmtId="3" fontId="6" fillId="8" borderId="2" xfId="0" applyNumberFormat="1" applyFont="1" applyFill="1" applyBorder="1" applyAlignment="1">
      <alignment horizontal="center"/>
    </xf>
    <xf numFmtId="0" fontId="6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2" xfId="0" applyFont="1" applyFill="1" applyBorder="1"/>
    <xf numFmtId="14" fontId="6" fillId="8" borderId="2" xfId="0" applyNumberFormat="1" applyFont="1" applyFill="1" applyBorder="1"/>
    <xf numFmtId="1" fontId="6" fillId="8" borderId="2" xfId="0" applyNumberFormat="1" applyFont="1" applyFill="1" applyBorder="1"/>
    <xf numFmtId="0" fontId="12" fillId="8" borderId="3" xfId="0" applyFont="1" applyFill="1" applyBorder="1"/>
    <xf numFmtId="0" fontId="12" fillId="8" borderId="2" xfId="0" applyFont="1" applyFill="1" applyBorder="1" applyAlignment="1">
      <alignment horizontal="left"/>
    </xf>
    <xf numFmtId="164" fontId="6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49" fontId="7" fillId="0" borderId="2" xfId="0" applyNumberFormat="1" applyFont="1" applyFill="1" applyBorder="1" applyAlignment="1">
      <alignment horizontal="right"/>
    </xf>
    <xf numFmtId="3" fontId="6" fillId="0" borderId="3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/>
    <xf numFmtId="14" fontId="6" fillId="0" borderId="2" xfId="0" applyNumberFormat="1" applyFont="1" applyFill="1" applyBorder="1"/>
    <xf numFmtId="1" fontId="6" fillId="0" borderId="2" xfId="0" applyNumberFormat="1" applyFont="1" applyFill="1" applyBorder="1"/>
    <xf numFmtId="0" fontId="12" fillId="0" borderId="3" xfId="0" applyFont="1" applyFill="1" applyBorder="1"/>
    <xf numFmtId="0" fontId="12" fillId="0" borderId="2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5" xfId="0" applyNumberFormat="1" applyFont="1" applyFill="1" applyBorder="1"/>
    <xf numFmtId="0" fontId="15" fillId="0" borderId="5" xfId="0" applyFont="1" applyFill="1" applyBorder="1"/>
    <xf numFmtId="9" fontId="0" fillId="0" borderId="0" xfId="1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6" xfId="0" applyFont="1" applyFill="1" applyBorder="1"/>
    <xf numFmtId="0" fontId="0" fillId="0" borderId="6" xfId="0" applyFont="1" applyBorder="1"/>
    <xf numFmtId="2" fontId="0" fillId="0" borderId="0" xfId="0" applyNumberFormat="1"/>
    <xf numFmtId="1" fontId="0" fillId="0" borderId="0" xfId="0" applyNumberFormat="1"/>
    <xf numFmtId="0" fontId="16" fillId="10" borderId="6" xfId="0" applyNumberFormat="1" applyFont="1" applyFill="1" applyBorder="1"/>
    <xf numFmtId="166" fontId="0" fillId="0" borderId="0" xfId="0" applyNumberFormat="1"/>
    <xf numFmtId="0" fontId="17" fillId="0" borderId="7" xfId="0" applyFont="1" applyBorder="1"/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11" borderId="10" xfId="0" applyFont="1" applyFill="1" applyBorder="1" applyAlignment="1">
      <alignment horizontal="left"/>
    </xf>
    <xf numFmtId="0" fontId="17" fillId="11" borderId="11" xfId="0" applyNumberFormat="1" applyFont="1" applyFill="1" applyBorder="1"/>
    <xf numFmtId="0" fontId="18" fillId="0" borderId="13" xfId="0" applyFont="1" applyBorder="1" applyAlignment="1">
      <alignment horizontal="left" indent="1"/>
    </xf>
    <xf numFmtId="0" fontId="18" fillId="0" borderId="12" xfId="0" applyNumberFormat="1" applyFont="1" applyBorder="1"/>
    <xf numFmtId="0" fontId="17" fillId="0" borderId="14" xfId="0" applyFont="1" applyBorder="1" applyAlignment="1">
      <alignment horizontal="left"/>
    </xf>
    <xf numFmtId="0" fontId="17" fillId="0" borderId="15" xfId="0" applyNumberFormat="1" applyFont="1" applyBorder="1"/>
    <xf numFmtId="0" fontId="17" fillId="0" borderId="16" xfId="0" applyNumberFormat="1" applyFont="1" applyBorder="1"/>
    <xf numFmtId="0" fontId="17" fillId="12" borderId="17" xfId="0" applyFont="1" applyFill="1" applyBorder="1"/>
    <xf numFmtId="0" fontId="17" fillId="0" borderId="0" xfId="0" applyFont="1"/>
    <xf numFmtId="0" fontId="17" fillId="12" borderId="18" xfId="0" applyFont="1" applyFill="1" applyBorder="1" applyAlignment="1">
      <alignment horizontal="left"/>
    </xf>
    <xf numFmtId="0" fontId="17" fillId="12" borderId="18" xfId="0" applyNumberFormat="1" applyFont="1" applyFill="1" applyBorder="1"/>
    <xf numFmtId="0" fontId="17" fillId="0" borderId="16" xfId="0" applyFont="1" applyBorder="1"/>
    <xf numFmtId="49" fontId="0" fillId="0" borderId="0" xfId="0" applyNumberFormat="1" applyAlignment="1">
      <alignment horizontal="center"/>
    </xf>
    <xf numFmtId="0" fontId="0" fillId="13" borderId="0" xfId="0" applyFill="1"/>
    <xf numFmtId="0" fontId="0" fillId="13" borderId="2" xfId="0" applyFill="1" applyBorder="1"/>
    <xf numFmtId="47" fontId="0" fillId="0" borderId="0" xfId="0" applyNumberFormat="1"/>
    <xf numFmtId="3" fontId="0" fillId="0" borderId="0" xfId="0" applyNumberFormat="1"/>
    <xf numFmtId="2" fontId="0" fillId="13" borderId="2" xfId="0" applyNumberFormat="1" applyFill="1" applyBorder="1"/>
    <xf numFmtId="1" fontId="0" fillId="0" borderId="2" xfId="0" applyNumberFormat="1" applyBorder="1"/>
    <xf numFmtId="0" fontId="0" fillId="13" borderId="4" xfId="0" applyFill="1" applyBorder="1"/>
    <xf numFmtId="1" fontId="0" fillId="0" borderId="0" xfId="0" applyNumberFormat="1" applyAlignment="1">
      <alignment horizontal="left"/>
    </xf>
    <xf numFmtId="49" fontId="0" fillId="0" borderId="0" xfId="2" applyNumberFormat="1" applyFont="1"/>
    <xf numFmtId="49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0" fontId="0" fillId="14" borderId="0" xfId="0" applyFill="1"/>
    <xf numFmtId="0" fontId="17" fillId="0" borderId="17" xfId="0" applyNumberFormat="1" applyFont="1" applyBorder="1"/>
    <xf numFmtId="9" fontId="0" fillId="13" borderId="2" xfId="1" applyFont="1" applyFill="1" applyBorder="1"/>
    <xf numFmtId="0" fontId="0" fillId="0" borderId="0" xfId="0" applyAlignment="1">
      <alignment horizontal="center"/>
    </xf>
    <xf numFmtId="0" fontId="15" fillId="16" borderId="17" xfId="0" applyFont="1" applyFill="1" applyBorder="1"/>
    <xf numFmtId="0" fontId="21" fillId="13" borderId="0" xfId="0" applyFont="1" applyFill="1"/>
    <xf numFmtId="0" fontId="21" fillId="0" borderId="0" xfId="0" applyFont="1" applyAlignment="1">
      <alignment horizontal="left"/>
    </xf>
    <xf numFmtId="0" fontId="21" fillId="0" borderId="0" xfId="0" applyNumberFormat="1" applyFont="1"/>
    <xf numFmtId="166" fontId="21" fillId="0" borderId="0" xfId="1" applyNumberFormat="1" applyFont="1"/>
    <xf numFmtId="1" fontId="0" fillId="0" borderId="0" xfId="0" applyNumberFormat="1" applyAlignment="1">
      <alignment horizontal="left" indent="2"/>
    </xf>
    <xf numFmtId="0" fontId="17" fillId="16" borderId="17" xfId="0" applyFont="1" applyFill="1" applyBorder="1"/>
    <xf numFmtId="0" fontId="17" fillId="16" borderId="0" xfId="0" applyFont="1" applyFill="1" applyBorder="1"/>
    <xf numFmtId="166" fontId="0" fillId="0" borderId="0" xfId="1" applyNumberFormat="1" applyFont="1"/>
    <xf numFmtId="0" fontId="20" fillId="0" borderId="0" xfId="0" applyFont="1" applyFill="1" applyAlignment="1">
      <alignment horizontal="center" vertical="center"/>
    </xf>
    <xf numFmtId="9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22" fillId="0" borderId="16" xfId="0" applyFont="1" applyBorder="1"/>
    <xf numFmtId="165" fontId="17" fillId="18" borderId="0" xfId="0" applyNumberFormat="1" applyFont="1" applyFill="1"/>
    <xf numFmtId="2" fontId="17" fillId="18" borderId="0" xfId="0" applyNumberFormat="1" applyFont="1" applyFill="1"/>
    <xf numFmtId="0" fontId="15" fillId="13" borderId="19" xfId="0" applyFont="1" applyFill="1" applyBorder="1"/>
    <xf numFmtId="166" fontId="21" fillId="19" borderId="0" xfId="1" applyNumberFormat="1" applyFont="1" applyFill="1"/>
    <xf numFmtId="166" fontId="21" fillId="0" borderId="0" xfId="1" applyNumberFormat="1" applyFont="1" applyFill="1"/>
    <xf numFmtId="167" fontId="0" fillId="0" borderId="0" xfId="1" applyNumberFormat="1" applyFont="1"/>
    <xf numFmtId="0" fontId="23" fillId="0" borderId="0" xfId="0" pivotButton="1" applyFont="1"/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NumberFormat="1" applyFont="1"/>
    <xf numFmtId="0" fontId="23" fillId="0" borderId="0" xfId="0" applyFont="1" applyAlignment="1">
      <alignment horizontal="left" indent="1"/>
    </xf>
    <xf numFmtId="9" fontId="0" fillId="0" borderId="0" xfId="1" applyFont="1" applyFill="1"/>
    <xf numFmtId="0" fontId="17" fillId="18" borderId="0" xfId="1" applyNumberFormat="1" applyFont="1" applyFill="1"/>
    <xf numFmtId="166" fontId="21" fillId="0" borderId="0" xfId="1" applyNumberFormat="1" applyFont="1" applyFill="1" applyBorder="1"/>
    <xf numFmtId="1" fontId="23" fillId="0" borderId="0" xfId="0" applyNumberFormat="1" applyFont="1" applyAlignment="1">
      <alignment horizontal="left"/>
    </xf>
    <xf numFmtId="0" fontId="24" fillId="0" borderId="0" xfId="0" applyFont="1" applyFill="1"/>
    <xf numFmtId="1" fontId="0" fillId="0" borderId="0" xfId="2" applyNumberFormat="1" applyFont="1"/>
    <xf numFmtId="0" fontId="18" fillId="0" borderId="13" xfId="0" applyFont="1" applyBorder="1" applyAlignment="1">
      <alignment horizontal="left"/>
    </xf>
    <xf numFmtId="168" fontId="0" fillId="0" borderId="0" xfId="0" applyNumberFormat="1"/>
    <xf numFmtId="1" fontId="23" fillId="0" borderId="0" xfId="0" applyNumberFormat="1" applyFont="1"/>
    <xf numFmtId="1" fontId="0" fillId="20" borderId="0" xfId="0" applyNumberFormat="1" applyFill="1"/>
    <xf numFmtId="1" fontId="0" fillId="21" borderId="0" xfId="0" applyNumberFormat="1" applyFill="1"/>
    <xf numFmtId="0" fontId="0" fillId="0" borderId="0" xfId="0" applyAlignment="1">
      <alignment horizontal="center"/>
    </xf>
    <xf numFmtId="168" fontId="0" fillId="0" borderId="0" xfId="2" applyNumberFormat="1" applyFont="1"/>
    <xf numFmtId="168" fontId="0" fillId="0" borderId="2" xfId="2" applyNumberFormat="1" applyFont="1" applyBorder="1"/>
    <xf numFmtId="0" fontId="0" fillId="22" borderId="2" xfId="0" applyFill="1" applyBorder="1"/>
    <xf numFmtId="168" fontId="0" fillId="22" borderId="2" xfId="2" applyNumberFormat="1" applyFont="1" applyFill="1" applyBorder="1"/>
    <xf numFmtId="0" fontId="0" fillId="2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" fontId="0" fillId="0" borderId="2" xfId="2" applyNumberFormat="1" applyFont="1" applyBorder="1"/>
    <xf numFmtId="1" fontId="0" fillId="23" borderId="2" xfId="0" applyNumberFormat="1" applyFill="1" applyBorder="1"/>
    <xf numFmtId="0" fontId="18" fillId="0" borderId="2" xfId="0" applyFont="1" applyBorder="1" applyAlignment="1">
      <alignment horizontal="center" vertical="center"/>
    </xf>
    <xf numFmtId="0" fontId="18" fillId="0" borderId="20" xfId="0" applyFont="1" applyBorder="1" applyAlignment="1">
      <alignment horizontal="left"/>
    </xf>
    <xf numFmtId="0" fontId="0" fillId="23" borderId="0" xfId="0" applyFill="1"/>
    <xf numFmtId="1" fontId="6" fillId="0" borderId="26" xfId="0" applyNumberFormat="1" applyFont="1" applyBorder="1" applyAlignment="1">
      <alignment horizontal="center"/>
    </xf>
    <xf numFmtId="168" fontId="0" fillId="0" borderId="26" xfId="2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8" fontId="0" fillId="0" borderId="0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168" fontId="0" fillId="0" borderId="30" xfId="2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" fontId="23" fillId="14" borderId="24" xfId="0" applyNumberFormat="1" applyFont="1" applyFill="1" applyBorder="1" applyAlignment="1">
      <alignment horizontal="center"/>
    </xf>
    <xf numFmtId="1" fontId="23" fillId="0" borderId="0" xfId="0" applyNumberFormat="1" applyFont="1" applyAlignment="1">
      <alignment vertical="center"/>
    </xf>
    <xf numFmtId="0" fontId="19" fillId="17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23" fillId="14" borderId="34" xfId="0" applyNumberFormat="1" applyFont="1" applyFill="1" applyBorder="1" applyAlignment="1">
      <alignment horizontal="center" vertical="center"/>
    </xf>
    <xf numFmtId="1" fontId="23" fillId="14" borderId="35" xfId="0" applyNumberFormat="1" applyFont="1" applyFill="1" applyBorder="1" applyAlignment="1">
      <alignment horizontal="center" vertical="center"/>
    </xf>
    <xf numFmtId="1" fontId="23" fillId="14" borderId="36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3" borderId="27" xfId="0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3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wrapText="1"/>
    </xf>
    <xf numFmtId="0" fontId="0" fillId="14" borderId="36" xfId="0" applyFill="1" applyBorder="1" applyAlignment="1">
      <alignment horizontal="center" wrapText="1"/>
    </xf>
    <xf numFmtId="0" fontId="0" fillId="14" borderId="34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wrapText="1"/>
    </xf>
    <xf numFmtId="0" fontId="0" fillId="14" borderId="31" xfId="0" applyFill="1" applyBorder="1" applyAlignment="1">
      <alignment horizontal="center" wrapText="1"/>
    </xf>
    <xf numFmtId="1" fontId="23" fillId="0" borderId="0" xfId="0" applyNumberFormat="1" applyFont="1" applyAlignment="1">
      <alignment horizontal="center" vertical="center"/>
    </xf>
    <xf numFmtId="0" fontId="0" fillId="14" borderId="0" xfId="0" applyFill="1" applyBorder="1" applyAlignment="1">
      <alignment horizontal="center" wrapText="1"/>
    </xf>
    <xf numFmtId="0" fontId="0" fillId="23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1" fontId="23" fillId="0" borderId="38" xfId="0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1" fontId="23" fillId="0" borderId="41" xfId="0" applyNumberFormat="1" applyFont="1" applyBorder="1" applyAlignment="1">
      <alignment horizontal="center" vertical="center"/>
    </xf>
    <xf numFmtId="1" fontId="23" fillId="0" borderId="48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5" fillId="14" borderId="37" xfId="0" applyFont="1" applyFill="1" applyBorder="1" applyAlignment="1">
      <alignment horizontal="center" vertical="center"/>
    </xf>
    <xf numFmtId="0" fontId="25" fillId="14" borderId="45" xfId="0" applyFont="1" applyFill="1" applyBorder="1" applyAlignment="1">
      <alignment horizontal="center" vertical="center"/>
    </xf>
    <xf numFmtId="0" fontId="25" fillId="14" borderId="40" xfId="0" applyFont="1" applyFill="1" applyBorder="1" applyAlignment="1">
      <alignment horizontal="center" vertical="center"/>
    </xf>
    <xf numFmtId="0" fontId="25" fillId="14" borderId="47" xfId="0" applyFont="1" applyFill="1" applyBorder="1" applyAlignment="1">
      <alignment horizontal="center"/>
    </xf>
    <xf numFmtId="0" fontId="0" fillId="14" borderId="47" xfId="0" applyFill="1" applyBorder="1" applyAlignment="1">
      <alignment horizontal="center"/>
    </xf>
    <xf numFmtId="0" fontId="0" fillId="14" borderId="37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 wrapText="1"/>
    </xf>
    <xf numFmtId="0" fontId="0" fillId="14" borderId="39" xfId="0" applyFill="1" applyBorder="1" applyAlignment="1">
      <alignment horizontal="center" vertical="center" wrapText="1"/>
    </xf>
    <xf numFmtId="0" fontId="0" fillId="14" borderId="4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 wrapText="1"/>
    </xf>
    <xf numFmtId="0" fontId="0" fillId="14" borderId="44" xfId="0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/>
    <xf numFmtId="0" fontId="0" fillId="14" borderId="54" xfId="0" applyFill="1" applyBorder="1" applyAlignment="1">
      <alignment horizontal="center" vertical="center"/>
    </xf>
    <xf numFmtId="0" fontId="0" fillId="14" borderId="52" xfId="0" applyFill="1" applyBorder="1" applyAlignment="1">
      <alignment horizontal="center" vertical="center" wrapText="1"/>
    </xf>
    <xf numFmtId="0" fontId="0" fillId="14" borderId="50" xfId="0" applyFill="1" applyBorder="1" applyAlignment="1">
      <alignment horizontal="center" vertical="center" wrapText="1"/>
    </xf>
    <xf numFmtId="0" fontId="0" fillId="14" borderId="55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 wrapText="1"/>
    </xf>
    <xf numFmtId="0" fontId="0" fillId="14" borderId="51" xfId="0" applyFill="1" applyBorder="1" applyAlignment="1">
      <alignment horizontal="center" vertical="center" wrapText="1"/>
    </xf>
    <xf numFmtId="0" fontId="25" fillId="14" borderId="54" xfId="0" applyFont="1" applyFill="1" applyBorder="1" applyAlignment="1">
      <alignment horizontal="center" vertical="center"/>
    </xf>
    <xf numFmtId="0" fontId="25" fillId="14" borderId="57" xfId="0" applyFont="1" applyFill="1" applyBorder="1" applyAlignment="1">
      <alignment horizontal="center" vertical="center"/>
    </xf>
    <xf numFmtId="0" fontId="25" fillId="14" borderId="55" xfId="0" applyFont="1" applyFill="1" applyBorder="1" applyAlignment="1">
      <alignment horizontal="center" vertical="center"/>
    </xf>
    <xf numFmtId="0" fontId="0" fillId="24" borderId="50" xfId="0" applyFill="1" applyBorder="1" applyAlignment="1">
      <alignment horizontal="center" vertical="center"/>
    </xf>
    <xf numFmtId="0" fontId="0" fillId="24" borderId="56" xfId="0" applyFill="1" applyBorder="1" applyAlignment="1">
      <alignment horizontal="center" vertical="center"/>
    </xf>
    <xf numFmtId="0" fontId="0" fillId="24" borderId="51" xfId="0" applyFill="1" applyBorder="1" applyAlignment="1">
      <alignment horizontal="center" vertical="center"/>
    </xf>
    <xf numFmtId="0" fontId="0" fillId="24" borderId="49" xfId="0" applyFill="1" applyBorder="1" applyAlignment="1">
      <alignment horizontal="center"/>
    </xf>
    <xf numFmtId="0" fontId="25" fillId="14" borderId="37" xfId="0" applyFont="1" applyFill="1" applyBorder="1" applyAlignment="1">
      <alignment horizontal="center" vertical="center"/>
    </xf>
    <xf numFmtId="0" fontId="25" fillId="14" borderId="40" xfId="0" applyFont="1" applyFill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1" fontId="23" fillId="0" borderId="52" xfId="0" applyNumberFormat="1" applyFont="1" applyBorder="1" applyAlignment="1">
      <alignment horizontal="center" vertical="center"/>
    </xf>
    <xf numFmtId="0" fontId="25" fillId="14" borderId="54" xfId="0" applyFont="1" applyFill="1" applyBorder="1" applyAlignment="1">
      <alignment horizontal="center" vertical="center"/>
    </xf>
    <xf numFmtId="14" fontId="0" fillId="0" borderId="0" xfId="0" applyNumberFormat="1"/>
    <xf numFmtId="0" fontId="0" fillId="14" borderId="26" xfId="0" applyFill="1" applyBorder="1" applyAlignment="1">
      <alignment horizontal="center" vertical="center" wrapText="1"/>
    </xf>
    <xf numFmtId="0" fontId="0" fillId="14" borderId="30" xfId="0" applyFill="1" applyBorder="1" applyAlignment="1">
      <alignment horizontal="center" vertical="center" wrapText="1"/>
    </xf>
    <xf numFmtId="0" fontId="0" fillId="23" borderId="26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1" fontId="6" fillId="0" borderId="25" xfId="0" applyNumberFormat="1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1" fontId="6" fillId="0" borderId="5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23" fillId="14" borderId="62" xfId="0" applyNumberFormat="1" applyFont="1" applyFill="1" applyBorder="1" applyAlignment="1">
      <alignment horizontal="center"/>
    </xf>
    <xf numFmtId="0" fontId="0" fillId="0" borderId="29" xfId="0" applyBorder="1"/>
    <xf numFmtId="0" fontId="0" fillId="0" borderId="26" xfId="0" applyBorder="1" applyAlignment="1">
      <alignment vertical="center"/>
    </xf>
    <xf numFmtId="0" fontId="0" fillId="0" borderId="27" xfId="0" applyBorder="1"/>
    <xf numFmtId="0" fontId="0" fillId="0" borderId="62" xfId="0" applyBorder="1"/>
    <xf numFmtId="0" fontId="0" fillId="0" borderId="32" xfId="0" applyBorder="1"/>
    <xf numFmtId="14" fontId="0" fillId="0" borderId="2" xfId="0" applyNumberFormat="1" applyBorder="1"/>
    <xf numFmtId="0" fontId="0" fillId="24" borderId="2" xfId="0" applyFill="1" applyBorder="1"/>
    <xf numFmtId="0" fontId="0" fillId="18" borderId="2" xfId="0" applyFill="1" applyBorder="1"/>
    <xf numFmtId="0" fontId="0" fillId="24" borderId="39" xfId="0" applyFill="1" applyBorder="1" applyAlignment="1">
      <alignment horizontal="center" vertical="center"/>
    </xf>
    <xf numFmtId="0" fontId="0" fillId="24" borderId="46" xfId="0" applyFill="1" applyBorder="1" applyAlignment="1">
      <alignment horizontal="center" vertical="center"/>
    </xf>
    <xf numFmtId="0" fontId="0" fillId="24" borderId="42" xfId="0" applyFill="1" applyBorder="1" applyAlignment="1">
      <alignment horizontal="center" vertical="center"/>
    </xf>
    <xf numFmtId="1" fontId="0" fillId="25" borderId="2" xfId="0" applyNumberFormat="1" applyFill="1" applyBorder="1"/>
    <xf numFmtId="1" fontId="0" fillId="0" borderId="2" xfId="0" applyNumberFormat="1" applyBorder="1" applyAlignment="1">
      <alignment horizontal="center" vertical="center"/>
    </xf>
    <xf numFmtId="0" fontId="0" fillId="14" borderId="2" xfId="0" applyFill="1" applyBorder="1"/>
    <xf numFmtId="0" fontId="0" fillId="23" borderId="2" xfId="0" applyFill="1" applyBorder="1"/>
  </cellXfs>
  <cellStyles count="3">
    <cellStyle name="Millares" xfId="2" builtinId="3"/>
    <cellStyle name="Normal" xfId="0" builtinId="0"/>
    <cellStyle name="Porcentaje" xfId="1" builtinId="5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_-* #,##0_-;\-* #,##0_-;_-* &quot;-&quot;??_-;_-@_-"/>
    </dxf>
    <dxf>
      <numFmt numFmtId="1" formatCode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_-* #,##0_-;\-* #,##0_-;_-* &quot;-&quot;??_-;_-@_-"/>
    </dxf>
    <dxf>
      <numFmt numFmtId="1" formatCode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" formatCode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" formatCode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_-* #,##0_-;\-* #,##0_-;_-* &quot;-&quot;??_-;_-@_-"/>
    </dxf>
    <dxf>
      <numFmt numFmtId="1" formatCode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" formatCode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4" tint="0.59999389629810485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</dxf>
    <dxf>
      <alignment wrapText="1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Pronostico</a:t>
            </a:r>
            <a:r>
              <a:rPr lang="es-CO" baseline="0"/>
              <a:t> mensual de ventas Porta puntas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pronostico!$A$1:$A$60</c:f>
              <c:strCache>
                <c:ptCount val="59"/>
                <c:pt idx="0">
                  <c:v>fecha</c:v>
                </c:pt>
                <c:pt idx="1">
                  <c:v>2019 06 21</c:v>
                </c:pt>
                <c:pt idx="2">
                  <c:v>2019 07 2</c:v>
                </c:pt>
                <c:pt idx="3">
                  <c:v>2019 10 15</c:v>
                </c:pt>
                <c:pt idx="4">
                  <c:v>2019 10 22</c:v>
                </c:pt>
                <c:pt idx="5">
                  <c:v>2019 10 23</c:v>
                </c:pt>
                <c:pt idx="6">
                  <c:v>2019 10 7</c:v>
                </c:pt>
                <c:pt idx="7">
                  <c:v>2020 01 12</c:v>
                </c:pt>
                <c:pt idx="8">
                  <c:v>2020 01 23</c:v>
                </c:pt>
                <c:pt idx="9">
                  <c:v>2020 01 26</c:v>
                </c:pt>
                <c:pt idx="10">
                  <c:v>2020 02 15</c:v>
                </c:pt>
                <c:pt idx="11">
                  <c:v>2020 02 23</c:v>
                </c:pt>
                <c:pt idx="12">
                  <c:v>2020 02 5</c:v>
                </c:pt>
                <c:pt idx="13">
                  <c:v>2020 04 2</c:v>
                </c:pt>
                <c:pt idx="14">
                  <c:v>2020 04 29</c:v>
                </c:pt>
                <c:pt idx="15">
                  <c:v>2020 07 13</c:v>
                </c:pt>
                <c:pt idx="16">
                  <c:v>2020 07 14</c:v>
                </c:pt>
                <c:pt idx="17">
                  <c:v>2020 08 19</c:v>
                </c:pt>
                <c:pt idx="18">
                  <c:v>2020 08 8</c:v>
                </c:pt>
                <c:pt idx="19">
                  <c:v>2020 09 14</c:v>
                </c:pt>
                <c:pt idx="20">
                  <c:v>2020 09 21</c:v>
                </c:pt>
                <c:pt idx="21">
                  <c:v>2020 09 21</c:v>
                </c:pt>
                <c:pt idx="22">
                  <c:v>2020 09 23</c:v>
                </c:pt>
                <c:pt idx="23">
                  <c:v>2020 09 6</c:v>
                </c:pt>
                <c:pt idx="24">
                  <c:v>2020 10 16</c:v>
                </c:pt>
                <c:pt idx="25">
                  <c:v>2021 02 16</c:v>
                </c:pt>
                <c:pt idx="26">
                  <c:v>2021 03 15</c:v>
                </c:pt>
                <c:pt idx="27">
                  <c:v>2021 04 27</c:v>
                </c:pt>
                <c:pt idx="28">
                  <c:v>2021 05 24</c:v>
                </c:pt>
                <c:pt idx="29">
                  <c:v>2021 06 19</c:v>
                </c:pt>
                <c:pt idx="30">
                  <c:v>2021 06 4</c:v>
                </c:pt>
                <c:pt idx="31">
                  <c:v>2021 07 13</c:v>
                </c:pt>
                <c:pt idx="32">
                  <c:v>2021 07 21</c:v>
                </c:pt>
                <c:pt idx="33">
                  <c:v>2021 07 8</c:v>
                </c:pt>
                <c:pt idx="34">
                  <c:v>2021 08 6</c:v>
                </c:pt>
                <c:pt idx="35">
                  <c:v>2021 09 6</c:v>
                </c:pt>
                <c:pt idx="36">
                  <c:v>2021 09 6</c:v>
                </c:pt>
                <c:pt idx="37">
                  <c:v>2021 10 29</c:v>
                </c:pt>
                <c:pt idx="38">
                  <c:v>2021 10 9</c:v>
                </c:pt>
                <c:pt idx="39">
                  <c:v>2021 11 11</c:v>
                </c:pt>
                <c:pt idx="40">
                  <c:v>2021 11 11</c:v>
                </c:pt>
                <c:pt idx="41">
                  <c:v>2021 11 22</c:v>
                </c:pt>
                <c:pt idx="42">
                  <c:v>2021 11 24</c:v>
                </c:pt>
                <c:pt idx="43">
                  <c:v>2021 11 5</c:v>
                </c:pt>
                <c:pt idx="44">
                  <c:v>2021 12 21</c:v>
                </c:pt>
                <c:pt idx="45">
                  <c:v>2022 01 13</c:v>
                </c:pt>
                <c:pt idx="46">
                  <c:v>2022 01 14</c:v>
                </c:pt>
                <c:pt idx="47">
                  <c:v>2022 01 18</c:v>
                </c:pt>
                <c:pt idx="48">
                  <c:v>2022 01 8</c:v>
                </c:pt>
                <c:pt idx="49">
                  <c:v>2022 02 1</c:v>
                </c:pt>
                <c:pt idx="50">
                  <c:v>2022 02 7</c:v>
                </c:pt>
                <c:pt idx="51">
                  <c:v>2022 03 21</c:v>
                </c:pt>
                <c:pt idx="52">
                  <c:v>2022 03 24</c:v>
                </c:pt>
                <c:pt idx="53">
                  <c:v>2022 03 5</c:v>
                </c:pt>
                <c:pt idx="54">
                  <c:v>2022 03 5</c:v>
                </c:pt>
                <c:pt idx="55">
                  <c:v>2022 04 16</c:v>
                </c:pt>
                <c:pt idx="56">
                  <c:v>2022 05 10</c:v>
                </c:pt>
                <c:pt idx="57">
                  <c:v>2022 05 18</c:v>
                </c:pt>
                <c:pt idx="58">
                  <c:v>2022 05 20</c:v>
                </c:pt>
              </c:strCache>
            </c:strRef>
          </c:cat>
          <c:val>
            <c:numRef>
              <c:f>PICKSUPPORT!$K$3:$K$59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180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9-479D-B011-A62A8B3DEAA6}"/>
            </c:ext>
          </c:extLst>
        </c:ser>
        <c:ser>
          <c:idx val="1"/>
          <c:order val="1"/>
          <c:tx>
            <c:v>Pronóstico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312837108953608E-2"/>
                  <c:y val="-0.31730131066419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pronostico!$A$1:$A$60</c:f>
              <c:strCache>
                <c:ptCount val="59"/>
                <c:pt idx="0">
                  <c:v>fecha</c:v>
                </c:pt>
                <c:pt idx="1">
                  <c:v>2019 06 21</c:v>
                </c:pt>
                <c:pt idx="2">
                  <c:v>2019 07 2</c:v>
                </c:pt>
                <c:pt idx="3">
                  <c:v>2019 10 15</c:v>
                </c:pt>
                <c:pt idx="4">
                  <c:v>2019 10 22</c:v>
                </c:pt>
                <c:pt idx="5">
                  <c:v>2019 10 23</c:v>
                </c:pt>
                <c:pt idx="6">
                  <c:v>2019 10 7</c:v>
                </c:pt>
                <c:pt idx="7">
                  <c:v>2020 01 12</c:v>
                </c:pt>
                <c:pt idx="8">
                  <c:v>2020 01 23</c:v>
                </c:pt>
                <c:pt idx="9">
                  <c:v>2020 01 26</c:v>
                </c:pt>
                <c:pt idx="10">
                  <c:v>2020 02 15</c:v>
                </c:pt>
                <c:pt idx="11">
                  <c:v>2020 02 23</c:v>
                </c:pt>
                <c:pt idx="12">
                  <c:v>2020 02 5</c:v>
                </c:pt>
                <c:pt idx="13">
                  <c:v>2020 04 2</c:v>
                </c:pt>
                <c:pt idx="14">
                  <c:v>2020 04 29</c:v>
                </c:pt>
                <c:pt idx="15">
                  <c:v>2020 07 13</c:v>
                </c:pt>
                <c:pt idx="16">
                  <c:v>2020 07 14</c:v>
                </c:pt>
                <c:pt idx="17">
                  <c:v>2020 08 19</c:v>
                </c:pt>
                <c:pt idx="18">
                  <c:v>2020 08 8</c:v>
                </c:pt>
                <c:pt idx="19">
                  <c:v>2020 09 14</c:v>
                </c:pt>
                <c:pt idx="20">
                  <c:v>2020 09 21</c:v>
                </c:pt>
                <c:pt idx="21">
                  <c:v>2020 09 21</c:v>
                </c:pt>
                <c:pt idx="22">
                  <c:v>2020 09 23</c:v>
                </c:pt>
                <c:pt idx="23">
                  <c:v>2020 09 6</c:v>
                </c:pt>
                <c:pt idx="24">
                  <c:v>2020 10 16</c:v>
                </c:pt>
                <c:pt idx="25">
                  <c:v>2021 02 16</c:v>
                </c:pt>
                <c:pt idx="26">
                  <c:v>2021 03 15</c:v>
                </c:pt>
                <c:pt idx="27">
                  <c:v>2021 04 27</c:v>
                </c:pt>
                <c:pt idx="28">
                  <c:v>2021 05 24</c:v>
                </c:pt>
                <c:pt idx="29">
                  <c:v>2021 06 19</c:v>
                </c:pt>
                <c:pt idx="30">
                  <c:v>2021 06 4</c:v>
                </c:pt>
                <c:pt idx="31">
                  <c:v>2021 07 13</c:v>
                </c:pt>
                <c:pt idx="32">
                  <c:v>2021 07 21</c:v>
                </c:pt>
                <c:pt idx="33">
                  <c:v>2021 07 8</c:v>
                </c:pt>
                <c:pt idx="34">
                  <c:v>2021 08 6</c:v>
                </c:pt>
                <c:pt idx="35">
                  <c:v>2021 09 6</c:v>
                </c:pt>
                <c:pt idx="36">
                  <c:v>2021 09 6</c:v>
                </c:pt>
                <c:pt idx="37">
                  <c:v>2021 10 29</c:v>
                </c:pt>
                <c:pt idx="38">
                  <c:v>2021 10 9</c:v>
                </c:pt>
                <c:pt idx="39">
                  <c:v>2021 11 11</c:v>
                </c:pt>
                <c:pt idx="40">
                  <c:v>2021 11 11</c:v>
                </c:pt>
                <c:pt idx="41">
                  <c:v>2021 11 22</c:v>
                </c:pt>
                <c:pt idx="42">
                  <c:v>2021 11 24</c:v>
                </c:pt>
                <c:pt idx="43">
                  <c:v>2021 11 5</c:v>
                </c:pt>
                <c:pt idx="44">
                  <c:v>2021 12 21</c:v>
                </c:pt>
                <c:pt idx="45">
                  <c:v>2022 01 13</c:v>
                </c:pt>
                <c:pt idx="46">
                  <c:v>2022 01 14</c:v>
                </c:pt>
                <c:pt idx="47">
                  <c:v>2022 01 18</c:v>
                </c:pt>
                <c:pt idx="48">
                  <c:v>2022 01 8</c:v>
                </c:pt>
                <c:pt idx="49">
                  <c:v>2022 02 1</c:v>
                </c:pt>
                <c:pt idx="50">
                  <c:v>2022 02 7</c:v>
                </c:pt>
                <c:pt idx="51">
                  <c:v>2022 03 21</c:v>
                </c:pt>
                <c:pt idx="52">
                  <c:v>2022 03 24</c:v>
                </c:pt>
                <c:pt idx="53">
                  <c:v>2022 03 5</c:v>
                </c:pt>
                <c:pt idx="54">
                  <c:v>2022 03 5</c:v>
                </c:pt>
                <c:pt idx="55">
                  <c:v>2022 04 16</c:v>
                </c:pt>
                <c:pt idx="56">
                  <c:v>2022 05 10</c:v>
                </c:pt>
                <c:pt idx="57">
                  <c:v>2022 05 18</c:v>
                </c:pt>
                <c:pt idx="58">
                  <c:v>2022 05 20</c:v>
                </c:pt>
              </c:strCache>
            </c:strRef>
          </c:cat>
          <c:val>
            <c:numRef>
              <c:f>pronostico!$B$3:$B$59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29</c:v>
                </c:pt>
                <c:pt idx="3">
                  <c:v>29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8</c:v>
                </c:pt>
                <c:pt idx="8">
                  <c:v>14</c:v>
                </c:pt>
                <c:pt idx="9">
                  <c:v>69</c:v>
                </c:pt>
                <c:pt idx="10">
                  <c:v>70</c:v>
                </c:pt>
                <c:pt idx="11">
                  <c:v>73</c:v>
                </c:pt>
                <c:pt idx="12">
                  <c:v>24</c:v>
                </c:pt>
                <c:pt idx="13">
                  <c:v>44</c:v>
                </c:pt>
                <c:pt idx="14">
                  <c:v>34</c:v>
                </c:pt>
                <c:pt idx="15">
                  <c:v>27</c:v>
                </c:pt>
                <c:pt idx="16">
                  <c:v>8</c:v>
                </c:pt>
                <c:pt idx="17">
                  <c:v>35</c:v>
                </c:pt>
                <c:pt idx="18">
                  <c:v>38</c:v>
                </c:pt>
                <c:pt idx="19">
                  <c:v>60</c:v>
                </c:pt>
                <c:pt idx="20">
                  <c:v>37</c:v>
                </c:pt>
                <c:pt idx="21">
                  <c:v>37</c:v>
                </c:pt>
                <c:pt idx="22">
                  <c:v>13</c:v>
                </c:pt>
                <c:pt idx="23">
                  <c:v>17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51</c:v>
                </c:pt>
                <c:pt idx="28">
                  <c:v>53</c:v>
                </c:pt>
                <c:pt idx="29">
                  <c:v>47</c:v>
                </c:pt>
                <c:pt idx="30">
                  <c:v>12</c:v>
                </c:pt>
                <c:pt idx="31">
                  <c:v>37</c:v>
                </c:pt>
                <c:pt idx="32">
                  <c:v>38</c:v>
                </c:pt>
                <c:pt idx="33">
                  <c:v>40</c:v>
                </c:pt>
                <c:pt idx="34">
                  <c:v>22</c:v>
                </c:pt>
                <c:pt idx="35">
                  <c:v>22</c:v>
                </c:pt>
                <c:pt idx="36">
                  <c:v>17</c:v>
                </c:pt>
                <c:pt idx="37">
                  <c:v>13</c:v>
                </c:pt>
                <c:pt idx="38">
                  <c:v>15</c:v>
                </c:pt>
                <c:pt idx="39">
                  <c:v>17</c:v>
                </c:pt>
                <c:pt idx="40">
                  <c:v>17</c:v>
                </c:pt>
                <c:pt idx="41">
                  <c:v>11</c:v>
                </c:pt>
                <c:pt idx="42">
                  <c:v>9</c:v>
                </c:pt>
                <c:pt idx="43">
                  <c:v>5</c:v>
                </c:pt>
                <c:pt idx="44">
                  <c:v>14</c:v>
                </c:pt>
                <c:pt idx="45">
                  <c:v>20</c:v>
                </c:pt>
                <c:pt idx="46">
                  <c:v>30</c:v>
                </c:pt>
                <c:pt idx="47">
                  <c:v>20</c:v>
                </c:pt>
                <c:pt idx="48">
                  <c:v>17</c:v>
                </c:pt>
                <c:pt idx="49">
                  <c:v>9</c:v>
                </c:pt>
                <c:pt idx="50">
                  <c:v>9</c:v>
                </c:pt>
                <c:pt idx="51">
                  <c:v>16</c:v>
                </c:pt>
                <c:pt idx="52">
                  <c:v>12</c:v>
                </c:pt>
                <c:pt idx="53">
                  <c:v>15</c:v>
                </c:pt>
                <c:pt idx="54">
                  <c:v>6</c:v>
                </c:pt>
                <c:pt idx="55">
                  <c:v>9</c:v>
                </c:pt>
                <c:pt idx="5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9-479D-B011-A62A8B3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75232"/>
        <c:axId val="499083432"/>
      </c:lineChart>
      <c:catAx>
        <c:axId val="4990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083432"/>
        <c:crosses val="autoZero"/>
        <c:auto val="1"/>
        <c:lblAlgn val="ctr"/>
        <c:lblOffset val="100"/>
        <c:noMultiLvlLbl val="0"/>
      </c:catAx>
      <c:valAx>
        <c:axId val="499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0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 ventas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ventas'!$AP$68:$AP$79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36</c:v>
                </c:pt>
                <c:pt idx="3">
                  <c:v>206</c:v>
                </c:pt>
                <c:pt idx="4">
                  <c:v>0</c:v>
                </c:pt>
                <c:pt idx="5">
                  <c:v>28</c:v>
                </c:pt>
                <c:pt idx="6">
                  <c:v>34</c:v>
                </c:pt>
                <c:pt idx="7">
                  <c:v>15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C-4084-968D-6BF022016E64}"/>
            </c:ext>
          </c:extLst>
        </c:ser>
        <c:ser>
          <c:idx val="2"/>
          <c:order val="1"/>
          <c:tx>
            <c:v>2020 stock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ventas'!$AQ$68:$AQ$79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084-968D-6BF022016E64}"/>
            </c:ext>
          </c:extLst>
        </c:ser>
        <c:ser>
          <c:idx val="0"/>
          <c:order val="2"/>
          <c:tx>
            <c:v>2019 ventas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('A. ventas'!$AN$60:$AN$67,'A. ventas'!$AP$60:$AP$67)</c:f>
              <c:numCache>
                <c:formatCode>0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 formatCode="General">
                  <c:v>30</c:v>
                </c:pt>
                <c:pt idx="9" formatCode="General">
                  <c:v>0</c:v>
                </c:pt>
                <c:pt idx="10" formatCode="General">
                  <c:v>12</c:v>
                </c:pt>
                <c:pt idx="11" formatCode="General">
                  <c:v>91</c:v>
                </c:pt>
                <c:pt idx="12" formatCode="General">
                  <c:v>25</c:v>
                </c:pt>
                <c:pt idx="13" formatCode="General">
                  <c:v>60</c:v>
                </c:pt>
                <c:pt idx="14" formatCode="General">
                  <c:v>15</c:v>
                </c:pt>
                <c:pt idx="1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8C-4084-968D-6BF022016E64}"/>
            </c:ext>
          </c:extLst>
        </c:ser>
        <c:ser>
          <c:idx val="3"/>
          <c:order val="3"/>
          <c:tx>
            <c:v>2019 stock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ventas'!$AQ$60:$AQ$67</c:f>
              <c:numCache>
                <c:formatCode>General</c:formatCode>
                <c:ptCount val="8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8C-4084-968D-6BF022016E64}"/>
            </c:ext>
          </c:extLst>
        </c:ser>
        <c:ser>
          <c:idx val="4"/>
          <c:order val="4"/>
          <c:tx>
            <c:v>2021 ventas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ventas'!$AP$80:$AP$91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20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8C-4084-968D-6BF022016E64}"/>
            </c:ext>
          </c:extLst>
        </c:ser>
        <c:ser>
          <c:idx val="5"/>
          <c:order val="5"/>
          <c:tx>
            <c:v>2021 stock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#N/A</c:v>
                </c:pt>
                <c:pt idx="8">
                  <c:v>0</c:v>
                </c:pt>
                <c:pt idx="9">
                  <c:v>4</c:v>
                </c:pt>
                <c:pt idx="10">
                  <c:v>44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8C-4084-968D-6BF022016E64}"/>
            </c:ext>
          </c:extLst>
        </c:ser>
        <c:ser>
          <c:idx val="6"/>
          <c:order val="6"/>
          <c:tx>
            <c:v>2022 ventas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ventas'!$AP$92:$AP$96</c:f>
              <c:numCache>
                <c:formatCode>General</c:formatCode>
                <c:ptCount val="5"/>
                <c:pt idx="0">
                  <c:v>95</c:v>
                </c:pt>
                <c:pt idx="1">
                  <c:v>40</c:v>
                </c:pt>
                <c:pt idx="2">
                  <c:v>12</c:v>
                </c:pt>
                <c:pt idx="3">
                  <c:v>0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8C-4084-968D-6BF022016E64}"/>
            </c:ext>
          </c:extLst>
        </c:ser>
        <c:ser>
          <c:idx val="7"/>
          <c:order val="7"/>
          <c:tx>
            <c:v>2022 stock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'A. ventas'!$AN$60:$AN$96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</c:numCache>
            </c:numRef>
          </c:cat>
          <c:val>
            <c:numRef>
              <c:f>'A. ventas'!$AQ$92:$AQ$96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8C-4084-968D-6BF02201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72368"/>
        <c:axId val="789967792"/>
      </c:lineChart>
      <c:catAx>
        <c:axId val="7899723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67792"/>
        <c:crosses val="autoZero"/>
        <c:auto val="1"/>
        <c:lblAlgn val="ctr"/>
        <c:lblOffset val="100"/>
        <c:noMultiLvlLbl val="0"/>
      </c:catAx>
      <c:valAx>
        <c:axId val="789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yerbabuena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ventas'!$AP$59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ventas'!$AO$60:$AO$96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ventas'!$AP$60:$AP$96</c:f>
              <c:numCache>
                <c:formatCode>General</c:formatCode>
                <c:ptCount val="37"/>
                <c:pt idx="0">
                  <c:v>30</c:v>
                </c:pt>
                <c:pt idx="1">
                  <c:v>0</c:v>
                </c:pt>
                <c:pt idx="2">
                  <c:v>12</c:v>
                </c:pt>
                <c:pt idx="3">
                  <c:v>91</c:v>
                </c:pt>
                <c:pt idx="4">
                  <c:v>25</c:v>
                </c:pt>
                <c:pt idx="5">
                  <c:v>60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36</c:v>
                </c:pt>
                <c:pt idx="11">
                  <c:v>206</c:v>
                </c:pt>
                <c:pt idx="12">
                  <c:v>0</c:v>
                </c:pt>
                <c:pt idx="13">
                  <c:v>28</c:v>
                </c:pt>
                <c:pt idx="14">
                  <c:v>34</c:v>
                </c:pt>
                <c:pt idx="15">
                  <c:v>15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20</c:v>
                </c:pt>
                <c:pt idx="29">
                  <c:v>65</c:v>
                </c:pt>
                <c:pt idx="30">
                  <c:v>54</c:v>
                </c:pt>
                <c:pt idx="31">
                  <c:v>44</c:v>
                </c:pt>
                <c:pt idx="32">
                  <c:v>95</c:v>
                </c:pt>
                <c:pt idx="33">
                  <c:v>40</c:v>
                </c:pt>
                <c:pt idx="34">
                  <c:v>12</c:v>
                </c:pt>
                <c:pt idx="35">
                  <c:v>0</c:v>
                </c:pt>
                <c:pt idx="3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9-4432-8A97-CB04D218E5CE}"/>
            </c:ext>
          </c:extLst>
        </c:ser>
        <c:ser>
          <c:idx val="1"/>
          <c:order val="1"/>
          <c:tx>
            <c:strRef>
              <c:f>'A. ventas'!$AQ$59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ventas'!$AO$60:$AO$96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ventas'!$AQ$60:$AQ$96</c:f>
              <c:numCache>
                <c:formatCode>General</c:formatCode>
                <c:ptCount val="37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14</c:v>
                </c:pt>
                <c:pt idx="12">
                  <c:v>0</c:v>
                </c:pt>
                <c:pt idx="13">
                  <c:v>46</c:v>
                </c:pt>
                <c:pt idx="14">
                  <c:v>32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#N/A</c:v>
                </c:pt>
                <c:pt idx="28">
                  <c:v>0</c:v>
                </c:pt>
                <c:pt idx="29">
                  <c:v>4</c:v>
                </c:pt>
                <c:pt idx="30">
                  <c:v>44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4432-8A97-CB04D218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75263"/>
        <c:axId val="514274847"/>
      </c:lineChart>
      <c:catAx>
        <c:axId val="51427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274847"/>
        <c:crosses val="autoZero"/>
        <c:auto val="1"/>
        <c:lblAlgn val="ctr"/>
        <c:lblOffset val="100"/>
        <c:noMultiLvlLbl val="0"/>
      </c:catAx>
      <c:valAx>
        <c:axId val="5142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2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ventas'!$AW$59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ventas'!$AV$60:$AV$96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ventas'!$AW$60:$AW$96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7</c:v>
                </c:pt>
                <c:pt idx="4">
                  <c:v>63</c:v>
                </c:pt>
                <c:pt idx="5">
                  <c:v>80</c:v>
                </c:pt>
                <c:pt idx="6">
                  <c:v>20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55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3-4034-B033-33707FA93EF0}"/>
            </c:ext>
          </c:extLst>
        </c:ser>
        <c:ser>
          <c:idx val="1"/>
          <c:order val="1"/>
          <c:tx>
            <c:strRef>
              <c:f>'A. ventas'!$AX$59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ventas'!$AV$60:$AV$96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ventas'!$AX$60:$AX$96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91</c:v>
                </c:pt>
                <c:pt idx="6">
                  <c:v>514</c:v>
                </c:pt>
                <c:pt idx="7">
                  <c:v>514</c:v>
                </c:pt>
                <c:pt idx="8">
                  <c:v>502</c:v>
                </c:pt>
                <c:pt idx="9">
                  <c:v>502</c:v>
                </c:pt>
                <c:pt idx="10">
                  <c:v>383</c:v>
                </c:pt>
                <c:pt idx="11">
                  <c:v>195</c:v>
                </c:pt>
                <c:pt idx="12">
                  <c:v>190</c:v>
                </c:pt>
                <c:pt idx="13">
                  <c:v>190</c:v>
                </c:pt>
                <c:pt idx="14">
                  <c:v>170</c:v>
                </c:pt>
                <c:pt idx="15">
                  <c:v>146</c:v>
                </c:pt>
                <c:pt idx="16">
                  <c:v>53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20</c:v>
                </c:pt>
                <c:pt idx="23">
                  <c:v>0</c:v>
                </c:pt>
                <c:pt idx="24">
                  <c:v>14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30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17</c:v>
                </c:pt>
                <c:pt idx="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3-4034-B033-33707FA9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00096"/>
        <c:axId val="974894272"/>
      </c:lineChart>
      <c:catAx>
        <c:axId val="9749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4894272"/>
        <c:crosses val="autoZero"/>
        <c:auto val="1"/>
        <c:lblAlgn val="ctr"/>
        <c:lblOffset val="100"/>
        <c:noMultiLvlLbl val="0"/>
      </c:catAx>
      <c:valAx>
        <c:axId val="974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49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ventas'!$BJ$60:$BJ$82</c:f>
              <c:strCache>
                <c:ptCount val="23"/>
                <c:pt idx="0">
                  <c:v>20201</c:v>
                </c:pt>
                <c:pt idx="1">
                  <c:v>20208</c:v>
                </c:pt>
                <c:pt idx="2">
                  <c:v>20209</c:v>
                </c:pt>
                <c:pt idx="3">
                  <c:v>202010</c:v>
                </c:pt>
                <c:pt idx="4">
                  <c:v>202011</c:v>
                </c:pt>
                <c:pt idx="5">
                  <c:v>202012</c:v>
                </c:pt>
                <c:pt idx="6">
                  <c:v>20211</c:v>
                </c:pt>
                <c:pt idx="7">
                  <c:v>20212</c:v>
                </c:pt>
                <c:pt idx="8">
                  <c:v>20213</c:v>
                </c:pt>
                <c:pt idx="9">
                  <c:v>20214</c:v>
                </c:pt>
                <c:pt idx="10">
                  <c:v>20215</c:v>
                </c:pt>
                <c:pt idx="11">
                  <c:v>20216</c:v>
                </c:pt>
                <c:pt idx="12">
                  <c:v>20217</c:v>
                </c:pt>
                <c:pt idx="13">
                  <c:v>20218</c:v>
                </c:pt>
                <c:pt idx="14">
                  <c:v>20219</c:v>
                </c:pt>
                <c:pt idx="15">
                  <c:v>202110</c:v>
                </c:pt>
                <c:pt idx="16">
                  <c:v>202111</c:v>
                </c:pt>
                <c:pt idx="17">
                  <c:v>202112</c:v>
                </c:pt>
                <c:pt idx="18">
                  <c:v>20221</c:v>
                </c:pt>
                <c:pt idx="19">
                  <c:v>20222</c:v>
                </c:pt>
                <c:pt idx="20">
                  <c:v>20223</c:v>
                </c:pt>
                <c:pt idx="21">
                  <c:v>20224</c:v>
                </c:pt>
                <c:pt idx="22">
                  <c:v>20225</c:v>
                </c:pt>
              </c:strCache>
            </c:strRef>
          </c:cat>
          <c:val>
            <c:numRef>
              <c:f>'A. ventas'!$BK$60:$BK$82</c:f>
              <c:numCache>
                <c:formatCode>General</c:formatCode>
                <c:ptCount val="23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1B-49EB-82CA-9FBA982AE8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ventas'!$BJ$60:$BJ$82</c:f>
              <c:strCache>
                <c:ptCount val="23"/>
                <c:pt idx="0">
                  <c:v>20201</c:v>
                </c:pt>
                <c:pt idx="1">
                  <c:v>20208</c:v>
                </c:pt>
                <c:pt idx="2">
                  <c:v>20209</c:v>
                </c:pt>
                <c:pt idx="3">
                  <c:v>202010</c:v>
                </c:pt>
                <c:pt idx="4">
                  <c:v>202011</c:v>
                </c:pt>
                <c:pt idx="5">
                  <c:v>202012</c:v>
                </c:pt>
                <c:pt idx="6">
                  <c:v>20211</c:v>
                </c:pt>
                <c:pt idx="7">
                  <c:v>20212</c:v>
                </c:pt>
                <c:pt idx="8">
                  <c:v>20213</c:v>
                </c:pt>
                <c:pt idx="9">
                  <c:v>20214</c:v>
                </c:pt>
                <c:pt idx="10">
                  <c:v>20215</c:v>
                </c:pt>
                <c:pt idx="11">
                  <c:v>20216</c:v>
                </c:pt>
                <c:pt idx="12">
                  <c:v>20217</c:v>
                </c:pt>
                <c:pt idx="13">
                  <c:v>20218</c:v>
                </c:pt>
                <c:pt idx="14">
                  <c:v>20219</c:v>
                </c:pt>
                <c:pt idx="15">
                  <c:v>202110</c:v>
                </c:pt>
                <c:pt idx="16">
                  <c:v>202111</c:v>
                </c:pt>
                <c:pt idx="17">
                  <c:v>202112</c:v>
                </c:pt>
                <c:pt idx="18">
                  <c:v>20221</c:v>
                </c:pt>
                <c:pt idx="19">
                  <c:v>20222</c:v>
                </c:pt>
                <c:pt idx="20">
                  <c:v>20223</c:v>
                </c:pt>
                <c:pt idx="21">
                  <c:v>20224</c:v>
                </c:pt>
                <c:pt idx="22">
                  <c:v>20225</c:v>
                </c:pt>
              </c:strCache>
            </c:strRef>
          </c:cat>
          <c:val>
            <c:numRef>
              <c:f>'A. ventas'!$BL$60:$BL$82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9</c:v>
                </c:pt>
                <c:pt idx="4">
                  <c:v>61</c:v>
                </c:pt>
                <c:pt idx="5">
                  <c:v>61</c:v>
                </c:pt>
                <c:pt idx="6">
                  <c:v>51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69</c:v>
                </c:pt>
                <c:pt idx="11">
                  <c:v>69</c:v>
                </c:pt>
                <c:pt idx="12">
                  <c:v>33</c:v>
                </c:pt>
                <c:pt idx="13">
                  <c:v>4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70</c:v>
                </c:pt>
                <c:pt idx="18">
                  <c:v>236</c:v>
                </c:pt>
                <c:pt idx="19">
                  <c:v>198</c:v>
                </c:pt>
                <c:pt idx="20">
                  <c:v>187</c:v>
                </c:pt>
                <c:pt idx="21">
                  <c:v>351</c:v>
                </c:pt>
                <c:pt idx="22">
                  <c:v>169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1B-49EB-82CA-9FBA982A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28896"/>
        <c:axId val="1067106848"/>
      </c:lineChart>
      <c:catAx>
        <c:axId val="10671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7106848"/>
        <c:crosses val="autoZero"/>
        <c:auto val="1"/>
        <c:lblAlgn val="ctr"/>
        <c:lblOffset val="100"/>
        <c:noMultiLvlLbl val="0"/>
      </c:catAx>
      <c:valAx>
        <c:axId val="1067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71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 187002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ventas'!$H$57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548556430446195E-2"/>
                  <c:y val="-0.38797535724701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'A. ventas'!$G$58:$G$94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ventas'!$H$58:$H$94</c:f>
              <c:numCache>
                <c:formatCode>General</c:formatCode>
                <c:ptCount val="37"/>
                <c:pt idx="0">
                  <c:v>30</c:v>
                </c:pt>
                <c:pt idx="1">
                  <c:v>0</c:v>
                </c:pt>
                <c:pt idx="2">
                  <c:v>42</c:v>
                </c:pt>
                <c:pt idx="3">
                  <c:v>98</c:v>
                </c:pt>
                <c:pt idx="4">
                  <c:v>88</c:v>
                </c:pt>
                <c:pt idx="5">
                  <c:v>140</c:v>
                </c:pt>
                <c:pt idx="6">
                  <c:v>35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91</c:v>
                </c:pt>
                <c:pt idx="11">
                  <c:v>206</c:v>
                </c:pt>
                <c:pt idx="12">
                  <c:v>5</c:v>
                </c:pt>
                <c:pt idx="13">
                  <c:v>28</c:v>
                </c:pt>
                <c:pt idx="14">
                  <c:v>34</c:v>
                </c:pt>
                <c:pt idx="15">
                  <c:v>45</c:v>
                </c:pt>
                <c:pt idx="16">
                  <c:v>125</c:v>
                </c:pt>
                <c:pt idx="17">
                  <c:v>41</c:v>
                </c:pt>
                <c:pt idx="18">
                  <c:v>15</c:v>
                </c:pt>
                <c:pt idx="19">
                  <c:v>0</c:v>
                </c:pt>
                <c:pt idx="20">
                  <c:v>10</c:v>
                </c:pt>
                <c:pt idx="21">
                  <c:v>64</c:v>
                </c:pt>
                <c:pt idx="22">
                  <c:v>8</c:v>
                </c:pt>
                <c:pt idx="23">
                  <c:v>10</c:v>
                </c:pt>
                <c:pt idx="24">
                  <c:v>30</c:v>
                </c:pt>
                <c:pt idx="25">
                  <c:v>0</c:v>
                </c:pt>
                <c:pt idx="26">
                  <c:v>30</c:v>
                </c:pt>
                <c:pt idx="27">
                  <c:v>15</c:v>
                </c:pt>
                <c:pt idx="28">
                  <c:v>20</c:v>
                </c:pt>
                <c:pt idx="29">
                  <c:v>91</c:v>
                </c:pt>
                <c:pt idx="30">
                  <c:v>78</c:v>
                </c:pt>
                <c:pt idx="31">
                  <c:v>44</c:v>
                </c:pt>
                <c:pt idx="32">
                  <c:v>105</c:v>
                </c:pt>
                <c:pt idx="33">
                  <c:v>40</c:v>
                </c:pt>
                <c:pt idx="34">
                  <c:v>14</c:v>
                </c:pt>
                <c:pt idx="35">
                  <c:v>18</c:v>
                </c:pt>
                <c:pt idx="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B-4E83-B50E-AF648049D1FA}"/>
            </c:ext>
          </c:extLst>
        </c:ser>
        <c:ser>
          <c:idx val="1"/>
          <c:order val="1"/>
          <c:tx>
            <c:strRef>
              <c:f>'A. ventas'!$I$57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'A. ventas'!$G$58:$G$94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ventas'!$I$58:$I$94</c:f>
              <c:numCache>
                <c:formatCode>General</c:formatCode>
                <c:ptCount val="37"/>
                <c:pt idx="0">
                  <c:v>470</c:v>
                </c:pt>
                <c:pt idx="1">
                  <c:v>470</c:v>
                </c:pt>
                <c:pt idx="2">
                  <c:v>428</c:v>
                </c:pt>
                <c:pt idx="3">
                  <c:v>273</c:v>
                </c:pt>
                <c:pt idx="4">
                  <c:v>252</c:v>
                </c:pt>
                <c:pt idx="5">
                  <c:v>169</c:v>
                </c:pt>
                <c:pt idx="6">
                  <c:v>577</c:v>
                </c:pt>
                <c:pt idx="7">
                  <c:v>577</c:v>
                </c:pt>
                <c:pt idx="8">
                  <c:v>538</c:v>
                </c:pt>
                <c:pt idx="9">
                  <c:v>538</c:v>
                </c:pt>
                <c:pt idx="10">
                  <c:v>415</c:v>
                </c:pt>
                <c:pt idx="11">
                  <c:v>209</c:v>
                </c:pt>
                <c:pt idx="12">
                  <c:v>236</c:v>
                </c:pt>
                <c:pt idx="13">
                  <c:v>222</c:v>
                </c:pt>
                <c:pt idx="14">
                  <c:v>172</c:v>
                </c:pt>
                <c:pt idx="15">
                  <c:v>153</c:v>
                </c:pt>
                <c:pt idx="16">
                  <c:v>108</c:v>
                </c:pt>
                <c:pt idx="17">
                  <c:v>43</c:v>
                </c:pt>
                <c:pt idx="18">
                  <c:v>89</c:v>
                </c:pt>
                <c:pt idx="19">
                  <c:v>89</c:v>
                </c:pt>
                <c:pt idx="20">
                  <c:v>79</c:v>
                </c:pt>
                <c:pt idx="21">
                  <c:v>35</c:v>
                </c:pt>
                <c:pt idx="22">
                  <c:v>27</c:v>
                </c:pt>
                <c:pt idx="23">
                  <c:v>7</c:v>
                </c:pt>
                <c:pt idx="24">
                  <c:v>83</c:v>
                </c:pt>
                <c:pt idx="25">
                  <c:v>83</c:v>
                </c:pt>
                <c:pt idx="26">
                  <c:v>53</c:v>
                </c:pt>
                <c:pt idx="27">
                  <c:v>118</c:v>
                </c:pt>
                <c:pt idx="28">
                  <c:v>102</c:v>
                </c:pt>
                <c:pt idx="29">
                  <c:v>11</c:v>
                </c:pt>
                <c:pt idx="30">
                  <c:v>63</c:v>
                </c:pt>
                <c:pt idx="31">
                  <c:v>104</c:v>
                </c:pt>
                <c:pt idx="32">
                  <c:v>265</c:v>
                </c:pt>
                <c:pt idx="33">
                  <c:v>254</c:v>
                </c:pt>
                <c:pt idx="34">
                  <c:v>241</c:v>
                </c:pt>
                <c:pt idx="35">
                  <c:v>418</c:v>
                </c:pt>
                <c:pt idx="3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B-4E83-B50E-AF648049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37152"/>
        <c:axId val="1211430496"/>
      </c:lineChart>
      <c:catAx>
        <c:axId val="1211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30496"/>
        <c:crosses val="autoZero"/>
        <c:auto val="1"/>
        <c:lblAlgn val="ctr"/>
        <c:lblOffset val="100"/>
        <c:noMultiLvlLbl val="0"/>
      </c:catAx>
      <c:valAx>
        <c:axId val="1211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'A. ventas'!$AL$109:$AL$120</c:f>
              <c:numCache>
                <c:formatCode>General</c:formatCode>
                <c:ptCount val="12"/>
                <c:pt idx="0">
                  <c:v>131</c:v>
                </c:pt>
                <c:pt idx="1">
                  <c:v>131</c:v>
                </c:pt>
                <c:pt idx="2">
                  <c:v>31</c:v>
                </c:pt>
                <c:pt idx="3">
                  <c:v>0</c:v>
                </c:pt>
                <c:pt idx="4">
                  <c:v>104</c:v>
                </c:pt>
                <c:pt idx="5">
                  <c:v>50</c:v>
                </c:pt>
                <c:pt idx="6">
                  <c:v>116</c:v>
                </c:pt>
                <c:pt idx="7">
                  <c:v>0</c:v>
                </c:pt>
                <c:pt idx="8">
                  <c:v>114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8-4827-907E-92952739A01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'A. ventas'!$AM$109:$AM$120</c:f>
              <c:numCache>
                <c:formatCode>General</c:formatCode>
                <c:ptCount val="12"/>
                <c:pt idx="0">
                  <c:v>51</c:v>
                </c:pt>
                <c:pt idx="1">
                  <c:v>10</c:v>
                </c:pt>
                <c:pt idx="2">
                  <c:v>27</c:v>
                </c:pt>
                <c:pt idx="3">
                  <c:v>267</c:v>
                </c:pt>
                <c:pt idx="4">
                  <c:v>163</c:v>
                </c:pt>
                <c:pt idx="5">
                  <c:v>113</c:v>
                </c:pt>
                <c:pt idx="6">
                  <c:v>9</c:v>
                </c:pt>
                <c:pt idx="7">
                  <c:v>9</c:v>
                </c:pt>
                <c:pt idx="8">
                  <c:v>135</c:v>
                </c:pt>
                <c:pt idx="9">
                  <c:v>119</c:v>
                </c:pt>
                <c:pt idx="10">
                  <c:v>109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8-4827-907E-92952739A015}"/>
            </c:ext>
          </c:extLst>
        </c:ser>
        <c:ser>
          <c:idx val="0"/>
          <c:order val="2"/>
          <c:tx>
            <c:v>2019 ventas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'A. ventas'!$AL$101:$AL$108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8-4827-907E-92952739A015}"/>
            </c:ext>
          </c:extLst>
        </c:ser>
        <c:ser>
          <c:idx val="3"/>
          <c:order val="3"/>
          <c:tx>
            <c:v>2019 stock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'A. ventas'!$AM$101:$AM$108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18-4827-907E-92952739A015}"/>
            </c:ext>
          </c:extLst>
        </c:ser>
        <c:ser>
          <c:idx val="4"/>
          <c:order val="4"/>
          <c:tx>
            <c:v>2021 ventas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'A. ventas'!$AL$121:$AL$132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65</c:v>
                </c:pt>
                <c:pt idx="3">
                  <c:v>25</c:v>
                </c:pt>
                <c:pt idx="4">
                  <c:v>120</c:v>
                </c:pt>
                <c:pt idx="5">
                  <c:v>170</c:v>
                </c:pt>
                <c:pt idx="6">
                  <c:v>89</c:v>
                </c:pt>
                <c:pt idx="7">
                  <c:v>0</c:v>
                </c:pt>
                <c:pt idx="8">
                  <c:v>54</c:v>
                </c:pt>
                <c:pt idx="9">
                  <c:v>10</c:v>
                </c:pt>
                <c:pt idx="10">
                  <c:v>28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8-4827-907E-92952739A0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C518-4827-907E-92952739A015}"/>
            </c:ext>
          </c:extLst>
        </c:ser>
        <c:ser>
          <c:idx val="6"/>
          <c:order val="6"/>
          <c:tx>
            <c:v>2021 stock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'A. ventas'!$AM$121:$AM$132</c:f>
              <c:numCache>
                <c:formatCode>General</c:formatCode>
                <c:ptCount val="12"/>
                <c:pt idx="0">
                  <c:v>103</c:v>
                </c:pt>
                <c:pt idx="1">
                  <c:v>97</c:v>
                </c:pt>
                <c:pt idx="2">
                  <c:v>167</c:v>
                </c:pt>
                <c:pt idx="3">
                  <c:v>142</c:v>
                </c:pt>
                <c:pt idx="4">
                  <c:v>142</c:v>
                </c:pt>
                <c:pt idx="5">
                  <c:v>92</c:v>
                </c:pt>
                <c:pt idx="6">
                  <c:v>3</c:v>
                </c:pt>
                <c:pt idx="7">
                  <c:v>123</c:v>
                </c:pt>
                <c:pt idx="8">
                  <c:v>69</c:v>
                </c:pt>
                <c:pt idx="9">
                  <c:v>29</c:v>
                </c:pt>
                <c:pt idx="10">
                  <c:v>131</c:v>
                </c:pt>
                <c:pt idx="1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D-4BD9-8C1E-E81AFFF91F7D}"/>
            </c:ext>
          </c:extLst>
        </c:ser>
        <c:ser>
          <c:idx val="7"/>
          <c:order val="7"/>
          <c:tx>
            <c:v>2022 ventas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'A. ventas'!$AL$133:$AL$137</c:f>
              <c:numCache>
                <c:formatCode>General</c:formatCode>
                <c:ptCount val="5"/>
                <c:pt idx="0">
                  <c:v>20</c:v>
                </c:pt>
                <c:pt idx="1">
                  <c:v>29</c:v>
                </c:pt>
                <c:pt idx="2">
                  <c:v>44</c:v>
                </c:pt>
                <c:pt idx="3">
                  <c:v>30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D-4BD9-8C1E-E81AFFF91F7D}"/>
            </c:ext>
          </c:extLst>
        </c:ser>
        <c:ser>
          <c:idx val="8"/>
          <c:order val="8"/>
          <c:tx>
            <c:v>2022 stock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'A. ventas'!$AM$133:$AM$137</c:f>
              <c:numCache>
                <c:formatCode>General</c:formatCode>
                <c:ptCount val="5"/>
                <c:pt idx="0">
                  <c:v>403</c:v>
                </c:pt>
                <c:pt idx="1">
                  <c:v>370</c:v>
                </c:pt>
                <c:pt idx="2">
                  <c:v>330</c:v>
                </c:pt>
                <c:pt idx="3">
                  <c:v>501</c:v>
                </c:pt>
                <c:pt idx="4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D-4BD9-8C1E-E81AFFF9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35840"/>
        <c:axId val="1076150816"/>
      </c:lineChart>
      <c:catAx>
        <c:axId val="107613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6150816"/>
        <c:crosses val="autoZero"/>
        <c:auto val="1"/>
        <c:lblAlgn val="ctr"/>
        <c:lblOffset val="100"/>
        <c:noMultiLvlLbl val="0"/>
      </c:catAx>
      <c:valAx>
        <c:axId val="10761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61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ventas'!$BC$100</c:f>
              <c:strCache>
                <c:ptCount val="1"/>
                <c:pt idx="0">
                  <c:v>Unidades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ventas'!$BB$101:$BB$137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ventas'!$BC$101:$BC$137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113</c:v>
                </c:pt>
                <c:pt idx="9">
                  <c:v>131</c:v>
                </c:pt>
                <c:pt idx="10">
                  <c:v>23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2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91D-A178-DB45752B0DC1}"/>
            </c:ext>
          </c:extLst>
        </c:ser>
        <c:ser>
          <c:idx val="1"/>
          <c:order val="1"/>
          <c:tx>
            <c:strRef>
              <c:f>'A. ventas'!$BD$100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ventas'!$BB$101:$BB$137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ventas'!$BD$101:$BD$137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  <c:pt idx="8">
                  <c:v>49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24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30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16</c:v>
                </c:pt>
                <c:pt idx="22">
                  <c:v>10</c:v>
                </c:pt>
                <c:pt idx="23">
                  <c:v>10</c:v>
                </c:pt>
                <c:pt idx="24">
                  <c:v>18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9-491D-A178-DB45752B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55839"/>
        <c:axId val="2067956255"/>
      </c:lineChart>
      <c:catAx>
        <c:axId val="206795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956255"/>
        <c:crosses val="autoZero"/>
        <c:auto val="1"/>
        <c:lblAlgn val="ctr"/>
        <c:lblOffset val="100"/>
        <c:noMultiLvlLbl val="0"/>
      </c:catAx>
      <c:valAx>
        <c:axId val="20679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9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ventas'!$BK$101:$BK$137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ventas'!$BL$101:$BL$137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54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</c:v>
                </c:pt>
                <c:pt idx="29">
                  <c:v>10</c:v>
                </c:pt>
                <c:pt idx="30">
                  <c:v>0</c:v>
                </c:pt>
                <c:pt idx="31">
                  <c:v>6</c:v>
                </c:pt>
                <c:pt idx="32">
                  <c:v>20</c:v>
                </c:pt>
                <c:pt idx="33">
                  <c:v>16</c:v>
                </c:pt>
                <c:pt idx="34">
                  <c:v>44</c:v>
                </c:pt>
                <c:pt idx="35">
                  <c:v>30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7-4DF9-84AC-2BCEC4D16D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ventas'!$BK$101:$BK$137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ventas'!$BM$101:$BM$137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7-4DF9-84AC-2BCEC4D1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36559"/>
        <c:axId val="417436975"/>
      </c:lineChart>
      <c:catAx>
        <c:axId val="4174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436975"/>
        <c:crosses val="autoZero"/>
        <c:auto val="1"/>
        <c:lblAlgn val="ctr"/>
        <c:lblOffset val="100"/>
        <c:noMultiLvlLbl val="0"/>
      </c:catAx>
      <c:valAx>
        <c:axId val="4174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4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ventas'!$BT$100</c:f>
              <c:strCache>
                <c:ptCount val="1"/>
                <c:pt idx="0">
                  <c:v>Unidades 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ventas'!$BT$101:$BT$137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8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</c:v>
                </c:pt>
                <c:pt idx="24">
                  <c:v>120</c:v>
                </c:pt>
                <c:pt idx="25">
                  <c:v>170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E-4546-8EA5-0C460DB31E48}"/>
            </c:ext>
          </c:extLst>
        </c:ser>
        <c:ser>
          <c:idx val="1"/>
          <c:order val="1"/>
          <c:tx>
            <c:strRef>
              <c:f>'A. ventas'!$BU$100</c:f>
              <c:strCache>
                <c:ptCount val="1"/>
                <c:pt idx="0">
                  <c:v>Stock 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ventas'!$BU$101:$BU$137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241</c:v>
                </c:pt>
                <c:pt idx="12">
                  <c:v>121</c:v>
                </c:pt>
                <c:pt idx="13">
                  <c:v>100</c:v>
                </c:pt>
                <c:pt idx="14">
                  <c:v>1</c:v>
                </c:pt>
                <c:pt idx="15">
                  <c:v>1</c:v>
                </c:pt>
                <c:pt idx="16">
                  <c:v>105</c:v>
                </c:pt>
                <c:pt idx="17">
                  <c:v>97</c:v>
                </c:pt>
                <c:pt idx="18">
                  <c:v>84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154</c:v>
                </c:pt>
                <c:pt idx="23">
                  <c:v>129</c:v>
                </c:pt>
                <c:pt idx="24">
                  <c:v>121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64</c:v>
                </c:pt>
                <c:pt idx="29">
                  <c:v>26</c:v>
                </c:pt>
                <c:pt idx="30">
                  <c:v>110</c:v>
                </c:pt>
                <c:pt idx="31">
                  <c:v>110</c:v>
                </c:pt>
                <c:pt idx="32">
                  <c:v>390</c:v>
                </c:pt>
                <c:pt idx="33">
                  <c:v>346</c:v>
                </c:pt>
                <c:pt idx="34">
                  <c:v>306</c:v>
                </c:pt>
                <c:pt idx="35">
                  <c:v>477</c:v>
                </c:pt>
                <c:pt idx="3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E-4546-8EA5-0C460DB31E48}"/>
            </c:ext>
          </c:extLst>
        </c:ser>
        <c:ser>
          <c:idx val="2"/>
          <c:order val="2"/>
          <c:tx>
            <c:strRef>
              <c:f>'A. ventas'!$BV$100</c:f>
              <c:strCache>
                <c:ptCount val="1"/>
                <c:pt idx="0">
                  <c:v>Unidades B. 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ventas'!$BV$101:$BV$137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E-4546-8EA5-0C460DB31E48}"/>
            </c:ext>
          </c:extLst>
        </c:ser>
        <c:ser>
          <c:idx val="3"/>
          <c:order val="3"/>
          <c:tx>
            <c:strRef>
              <c:f>'A. ventas'!$BW$100</c:f>
              <c:strCache>
                <c:ptCount val="1"/>
                <c:pt idx="0">
                  <c:v>Stock B. 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ventas'!$BW$101:$BW$137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E-4546-8EA5-0C460DB31E48}"/>
            </c:ext>
          </c:extLst>
        </c:ser>
        <c:ser>
          <c:idx val="4"/>
          <c:order val="4"/>
          <c:tx>
            <c:strRef>
              <c:f>'A. ventas'!$BX$100</c:f>
              <c:strCache>
                <c:ptCount val="1"/>
                <c:pt idx="0">
                  <c:v>Unidades 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ventas'!$BX$101:$BX$137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E-4546-8EA5-0C460DB31E48}"/>
            </c:ext>
          </c:extLst>
        </c:ser>
        <c:ser>
          <c:idx val="5"/>
          <c:order val="5"/>
          <c:tx>
            <c:strRef>
              <c:f>'A. ventas'!$BY$100</c:f>
              <c:strCache>
                <c:ptCount val="1"/>
                <c:pt idx="0">
                  <c:v>Stock mc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ventas'!$BY$101:$BY$137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E-4546-8EA5-0C460DB3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9375"/>
        <c:axId val="417510607"/>
      </c:lineChart>
      <c:catAx>
        <c:axId val="4174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510607"/>
        <c:crosses val="autoZero"/>
        <c:auto val="1"/>
        <c:lblAlgn val="ctr"/>
        <c:lblOffset val="100"/>
        <c:noMultiLvlLbl val="0"/>
      </c:catAx>
      <c:valAx>
        <c:axId val="4175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4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Porta puntas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v>Ventas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'A. ventas'!$G$2:$G$38</c:f>
              <c:numCache>
                <c:formatCode>General</c:formatCod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numCache>
            </c:numRef>
          </c:cat>
          <c:val>
            <c:numRef>
              <c:f>'A. ventas'!$H$2:$H$38</c:f>
              <c:numCache>
                <c:formatCode>General</c:formatCode>
                <c:ptCount val="37"/>
                <c:pt idx="0">
                  <c:v>30</c:v>
                </c:pt>
                <c:pt idx="1">
                  <c:v>48</c:v>
                </c:pt>
                <c:pt idx="2">
                  <c:v>42</c:v>
                </c:pt>
                <c:pt idx="3">
                  <c:v>98</c:v>
                </c:pt>
                <c:pt idx="4">
                  <c:v>122</c:v>
                </c:pt>
                <c:pt idx="5">
                  <c:v>174</c:v>
                </c:pt>
                <c:pt idx="6">
                  <c:v>65</c:v>
                </c:pt>
                <c:pt idx="7">
                  <c:v>98</c:v>
                </c:pt>
                <c:pt idx="8">
                  <c:v>186</c:v>
                </c:pt>
                <c:pt idx="9">
                  <c:v>161</c:v>
                </c:pt>
                <c:pt idx="10">
                  <c:v>128</c:v>
                </c:pt>
                <c:pt idx="11">
                  <c:v>206</c:v>
                </c:pt>
                <c:pt idx="12">
                  <c:v>109</c:v>
                </c:pt>
                <c:pt idx="13">
                  <c:v>84</c:v>
                </c:pt>
                <c:pt idx="14">
                  <c:v>250</c:v>
                </c:pt>
                <c:pt idx="15">
                  <c:v>45</c:v>
                </c:pt>
                <c:pt idx="16">
                  <c:v>364</c:v>
                </c:pt>
                <c:pt idx="17">
                  <c:v>109</c:v>
                </c:pt>
                <c:pt idx="18">
                  <c:v>135</c:v>
                </c:pt>
                <c:pt idx="19">
                  <c:v>100</c:v>
                </c:pt>
                <c:pt idx="20">
                  <c:v>20</c:v>
                </c:pt>
                <c:pt idx="21">
                  <c:v>90</c:v>
                </c:pt>
                <c:pt idx="22">
                  <c:v>73</c:v>
                </c:pt>
                <c:pt idx="23">
                  <c:v>37</c:v>
                </c:pt>
                <c:pt idx="24">
                  <c:v>168</c:v>
                </c:pt>
                <c:pt idx="25">
                  <c:v>180</c:v>
                </c:pt>
                <c:pt idx="26">
                  <c:v>164</c:v>
                </c:pt>
                <c:pt idx="27">
                  <c:v>64</c:v>
                </c:pt>
                <c:pt idx="28">
                  <c:v>97</c:v>
                </c:pt>
                <c:pt idx="29">
                  <c:v>115</c:v>
                </c:pt>
                <c:pt idx="30">
                  <c:v>134</c:v>
                </c:pt>
                <c:pt idx="31">
                  <c:v>98</c:v>
                </c:pt>
                <c:pt idx="32">
                  <c:v>125</c:v>
                </c:pt>
                <c:pt idx="33">
                  <c:v>69</c:v>
                </c:pt>
                <c:pt idx="34">
                  <c:v>78</c:v>
                </c:pt>
                <c:pt idx="35">
                  <c:v>80</c:v>
                </c:pt>
                <c:pt idx="36">
                  <c:v>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A2-44E5-BF61-8CE4404CA1C0}"/>
            </c:ext>
          </c:extLst>
        </c:ser>
        <c:ser>
          <c:idx val="2"/>
          <c:order val="1"/>
          <c:tx>
            <c:v>Stock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'A. ventas'!$G$2:$G$38</c:f>
              <c:numCache>
                <c:formatCode>General</c:formatCod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numCache>
            </c:numRef>
          </c:cat>
          <c:val>
            <c:numRef>
              <c:f>'A. ventas'!$I$2:$I$38</c:f>
              <c:numCache>
                <c:formatCode>General</c:formatCode>
                <c:ptCount val="37"/>
                <c:pt idx="0">
                  <c:v>770</c:v>
                </c:pt>
                <c:pt idx="1">
                  <c:v>722</c:v>
                </c:pt>
                <c:pt idx="2">
                  <c:v>680</c:v>
                </c:pt>
                <c:pt idx="3">
                  <c:v>525</c:v>
                </c:pt>
                <c:pt idx="4">
                  <c:v>488</c:v>
                </c:pt>
                <c:pt idx="5">
                  <c:v>405</c:v>
                </c:pt>
                <c:pt idx="6">
                  <c:v>1072</c:v>
                </c:pt>
                <c:pt idx="7">
                  <c:v>977</c:v>
                </c:pt>
                <c:pt idx="8">
                  <c:v>811</c:v>
                </c:pt>
                <c:pt idx="9">
                  <c:v>740</c:v>
                </c:pt>
                <c:pt idx="10">
                  <c:v>628</c:v>
                </c:pt>
                <c:pt idx="11">
                  <c:v>742</c:v>
                </c:pt>
                <c:pt idx="12">
                  <c:v>665</c:v>
                </c:pt>
                <c:pt idx="13">
                  <c:v>595</c:v>
                </c:pt>
                <c:pt idx="14">
                  <c:v>341</c:v>
                </c:pt>
                <c:pt idx="15">
                  <c:v>322</c:v>
                </c:pt>
                <c:pt idx="16">
                  <c:v>299</c:v>
                </c:pt>
                <c:pt idx="17">
                  <c:v>218</c:v>
                </c:pt>
                <c:pt idx="18">
                  <c:v>269</c:v>
                </c:pt>
                <c:pt idx="19">
                  <c:v>303</c:v>
                </c:pt>
                <c:pt idx="20">
                  <c:v>283</c:v>
                </c:pt>
                <c:pt idx="21">
                  <c:v>273</c:v>
                </c:pt>
                <c:pt idx="22">
                  <c:v>335</c:v>
                </c:pt>
                <c:pt idx="23">
                  <c:v>288</c:v>
                </c:pt>
                <c:pt idx="24">
                  <c:v>401</c:v>
                </c:pt>
                <c:pt idx="25">
                  <c:v>361</c:v>
                </c:pt>
                <c:pt idx="26">
                  <c:v>207</c:v>
                </c:pt>
                <c:pt idx="27">
                  <c:v>173</c:v>
                </c:pt>
                <c:pt idx="28">
                  <c:v>364</c:v>
                </c:pt>
                <c:pt idx="29">
                  <c:v>219</c:v>
                </c:pt>
                <c:pt idx="30">
                  <c:v>365</c:v>
                </c:pt>
                <c:pt idx="31">
                  <c:v>362</c:v>
                </c:pt>
                <c:pt idx="32">
                  <c:v>1003</c:v>
                </c:pt>
                <c:pt idx="33">
                  <c:v>958</c:v>
                </c:pt>
                <c:pt idx="34">
                  <c:v>926</c:v>
                </c:pt>
                <c:pt idx="35">
                  <c:v>1344</c:v>
                </c:pt>
                <c:pt idx="36">
                  <c:v>1223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A2-44E5-BF61-8CE4404C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57791"/>
        <c:axId val="1363758207"/>
      </c:lineChart>
      <c:catAx>
        <c:axId val="13637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8207"/>
        <c:crosses val="autoZero"/>
        <c:auto val="1"/>
        <c:lblAlgn val="ctr"/>
        <c:lblOffset val="100"/>
        <c:noMultiLvlLbl val="0"/>
      </c:catAx>
      <c:valAx>
        <c:axId val="136375820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[PORTAPUNTAS (version 1).xlsx]Hoja1!TablaDinámica5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ysDot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Hoja1!$B$3:$B$5</c:f>
              <c:strCache>
                <c:ptCount val="1"/>
                <c:pt idx="0">
                  <c:v>2019 - 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Hoja1!$B$6:$B$18</c:f>
              <c:numCache>
                <c:formatCode>General</c:formatCode>
                <c:ptCount val="12"/>
                <c:pt idx="4">
                  <c:v>30</c:v>
                </c:pt>
                <c:pt idx="5">
                  <c:v>0</c:v>
                </c:pt>
                <c:pt idx="6">
                  <c:v>12</c:v>
                </c:pt>
                <c:pt idx="7">
                  <c:v>91</c:v>
                </c:pt>
                <c:pt idx="8">
                  <c:v>25</c:v>
                </c:pt>
                <c:pt idx="9">
                  <c:v>60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B-49EA-843C-F19ED146F356}"/>
            </c:ext>
          </c:extLst>
        </c:ser>
        <c:ser>
          <c:idx val="1"/>
          <c:order val="1"/>
          <c:tx>
            <c:strRef>
              <c:f>Hoja1!$C$3:$C$5</c:f>
              <c:strCache>
                <c:ptCount val="1"/>
                <c:pt idx="0">
                  <c:v>2019 - Suma de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Hoja1!$C$6:$C$18</c:f>
              <c:numCache>
                <c:formatCode>General</c:formatCode>
                <c:ptCount val="12"/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B-49EA-843C-F19ED146F356}"/>
            </c:ext>
          </c:extLst>
        </c:ser>
        <c:ser>
          <c:idx val="2"/>
          <c:order val="2"/>
          <c:tx>
            <c:strRef>
              <c:f>Hoja1!$D$3:$D$5</c:f>
              <c:strCache>
                <c:ptCount val="1"/>
                <c:pt idx="0">
                  <c:v>2020 - Suma de Unidades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Hoja1!$D$6:$D$18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36</c:v>
                </c:pt>
                <c:pt idx="3">
                  <c:v>206</c:v>
                </c:pt>
                <c:pt idx="4">
                  <c:v>0</c:v>
                </c:pt>
                <c:pt idx="5">
                  <c:v>28</c:v>
                </c:pt>
                <c:pt idx="6">
                  <c:v>34</c:v>
                </c:pt>
                <c:pt idx="7">
                  <c:v>15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B-49EA-843C-F19ED146F356}"/>
            </c:ext>
          </c:extLst>
        </c:ser>
        <c:ser>
          <c:idx val="3"/>
          <c:order val="3"/>
          <c:tx>
            <c:strRef>
              <c:f>Hoja1!$E$3:$E$5</c:f>
              <c:strCache>
                <c:ptCount val="1"/>
                <c:pt idx="0">
                  <c:v>2020 - Suma de Stock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Hoja1!$E$6:$E$18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B-49EA-843C-F19ED146F356}"/>
            </c:ext>
          </c:extLst>
        </c:ser>
        <c:ser>
          <c:idx val="4"/>
          <c:order val="4"/>
          <c:tx>
            <c:strRef>
              <c:f>Hoja1!$F$3:$F$5</c:f>
              <c:strCache>
                <c:ptCount val="1"/>
                <c:pt idx="0">
                  <c:v>2021 - Suma de Unidades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Hoja1!$F$6:$F$18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20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B-49EA-843C-F19ED146F356}"/>
            </c:ext>
          </c:extLst>
        </c:ser>
        <c:ser>
          <c:idx val="5"/>
          <c:order val="5"/>
          <c:tx>
            <c:strRef>
              <c:f>Hoja1!$G$3:$G$5</c:f>
              <c:strCache>
                <c:ptCount val="1"/>
                <c:pt idx="0">
                  <c:v>2021 - Suma de Stock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Hoja1!$G$6:$G$18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#N/A</c:v>
                </c:pt>
                <c:pt idx="8">
                  <c:v>0</c:v>
                </c:pt>
                <c:pt idx="9">
                  <c:v>4</c:v>
                </c:pt>
                <c:pt idx="10">
                  <c:v>44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1B-49EA-843C-F19ED146F356}"/>
            </c:ext>
          </c:extLst>
        </c:ser>
        <c:ser>
          <c:idx val="6"/>
          <c:order val="6"/>
          <c:tx>
            <c:strRef>
              <c:f>Hoja1!$H$3:$H$5</c:f>
              <c:strCache>
                <c:ptCount val="1"/>
                <c:pt idx="0">
                  <c:v>2022 - Suma de Unidades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Hoja1!$H$6:$H$18</c:f>
              <c:numCache>
                <c:formatCode>General</c:formatCode>
                <c:ptCount val="12"/>
                <c:pt idx="0">
                  <c:v>95</c:v>
                </c:pt>
                <c:pt idx="1">
                  <c:v>40</c:v>
                </c:pt>
                <c:pt idx="2">
                  <c:v>12</c:v>
                </c:pt>
                <c:pt idx="3">
                  <c:v>0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1B-49EA-843C-F19ED146F356}"/>
            </c:ext>
          </c:extLst>
        </c:ser>
        <c:ser>
          <c:idx val="7"/>
          <c:order val="7"/>
          <c:tx>
            <c:strRef>
              <c:f>Hoja1!$I$3:$I$5</c:f>
              <c:strCache>
                <c:ptCount val="1"/>
                <c:pt idx="0">
                  <c:v>2022 - Suma de Stock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Hoja1!$A$6:$A$18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Hoja1!$I$6:$I$18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1B-49EA-843C-F19ED146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90527"/>
        <c:axId val="566422303"/>
      </c:lineChart>
      <c:catAx>
        <c:axId val="5664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422303"/>
        <c:crosses val="autoZero"/>
        <c:auto val="1"/>
        <c:lblAlgn val="ctr"/>
        <c:lblOffset val="100"/>
        <c:noMultiLvlLbl val="0"/>
      </c:catAx>
      <c:valAx>
        <c:axId val="5664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4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</a:t>
            </a:r>
            <a:r>
              <a:rPr lang="es-CO" baseline="0"/>
              <a:t> 2682808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ventas'!$H$98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990870860778024E-2"/>
                  <c:y val="-0.48507140130153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'A. ventas'!$G$99:$G$135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ventas'!$H$99:$H$135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131</c:v>
                </c:pt>
                <c:pt idx="9">
                  <c:v>131</c:v>
                </c:pt>
                <c:pt idx="10">
                  <c:v>31</c:v>
                </c:pt>
                <c:pt idx="11">
                  <c:v>0</c:v>
                </c:pt>
                <c:pt idx="12">
                  <c:v>104</c:v>
                </c:pt>
                <c:pt idx="13">
                  <c:v>50</c:v>
                </c:pt>
                <c:pt idx="14">
                  <c:v>116</c:v>
                </c:pt>
                <c:pt idx="15">
                  <c:v>0</c:v>
                </c:pt>
                <c:pt idx="16">
                  <c:v>114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  <c:pt idx="21">
                  <c:v>6</c:v>
                </c:pt>
                <c:pt idx="22">
                  <c:v>65</c:v>
                </c:pt>
                <c:pt idx="23">
                  <c:v>25</c:v>
                </c:pt>
                <c:pt idx="24">
                  <c:v>120</c:v>
                </c:pt>
                <c:pt idx="25">
                  <c:v>170</c:v>
                </c:pt>
                <c:pt idx="26">
                  <c:v>89</c:v>
                </c:pt>
                <c:pt idx="27">
                  <c:v>0</c:v>
                </c:pt>
                <c:pt idx="28">
                  <c:v>54</c:v>
                </c:pt>
                <c:pt idx="29">
                  <c:v>10</c:v>
                </c:pt>
                <c:pt idx="30">
                  <c:v>28</c:v>
                </c:pt>
                <c:pt idx="31">
                  <c:v>8</c:v>
                </c:pt>
                <c:pt idx="32">
                  <c:v>20</c:v>
                </c:pt>
                <c:pt idx="33">
                  <c:v>29</c:v>
                </c:pt>
                <c:pt idx="34">
                  <c:v>44</c:v>
                </c:pt>
                <c:pt idx="35">
                  <c:v>30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8-4450-B06D-3638DE47AEA8}"/>
            </c:ext>
          </c:extLst>
        </c:ser>
        <c:ser>
          <c:idx val="1"/>
          <c:order val="1"/>
          <c:tx>
            <c:strRef>
              <c:f>'A. ventas'!$I$98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  <a:prstDash val="sysDot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F8-4450-B06D-3638DE47AEA8}"/>
              </c:ext>
            </c:extLst>
          </c:dPt>
          <c:cat>
            <c:strRef>
              <c:f>'A. ventas'!$G$99:$G$135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ventas'!$I$99:$I$135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  <c:pt idx="8">
                  <c:v>51</c:v>
                </c:pt>
                <c:pt idx="9">
                  <c:v>10</c:v>
                </c:pt>
                <c:pt idx="10">
                  <c:v>27</c:v>
                </c:pt>
                <c:pt idx="11">
                  <c:v>267</c:v>
                </c:pt>
                <c:pt idx="12">
                  <c:v>163</c:v>
                </c:pt>
                <c:pt idx="13">
                  <c:v>113</c:v>
                </c:pt>
                <c:pt idx="14">
                  <c:v>9</c:v>
                </c:pt>
                <c:pt idx="15">
                  <c:v>9</c:v>
                </c:pt>
                <c:pt idx="16">
                  <c:v>135</c:v>
                </c:pt>
                <c:pt idx="17">
                  <c:v>119</c:v>
                </c:pt>
                <c:pt idx="18">
                  <c:v>109</c:v>
                </c:pt>
                <c:pt idx="19">
                  <c:v>103</c:v>
                </c:pt>
                <c:pt idx="20">
                  <c:v>103</c:v>
                </c:pt>
                <c:pt idx="21">
                  <c:v>97</c:v>
                </c:pt>
                <c:pt idx="22">
                  <c:v>167</c:v>
                </c:pt>
                <c:pt idx="23">
                  <c:v>142</c:v>
                </c:pt>
                <c:pt idx="24">
                  <c:v>142</c:v>
                </c:pt>
                <c:pt idx="25">
                  <c:v>92</c:v>
                </c:pt>
                <c:pt idx="26">
                  <c:v>3</c:v>
                </c:pt>
                <c:pt idx="27">
                  <c:v>123</c:v>
                </c:pt>
                <c:pt idx="28">
                  <c:v>69</c:v>
                </c:pt>
                <c:pt idx="29">
                  <c:v>29</c:v>
                </c:pt>
                <c:pt idx="30">
                  <c:v>131</c:v>
                </c:pt>
                <c:pt idx="31">
                  <c:v>123</c:v>
                </c:pt>
                <c:pt idx="32">
                  <c:v>403</c:v>
                </c:pt>
                <c:pt idx="33">
                  <c:v>370</c:v>
                </c:pt>
                <c:pt idx="34">
                  <c:v>330</c:v>
                </c:pt>
                <c:pt idx="35">
                  <c:v>501</c:v>
                </c:pt>
                <c:pt idx="36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8-4450-B06D-3638DE47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5807"/>
        <c:axId val="2099304543"/>
      </c:lineChart>
      <c:catAx>
        <c:axId val="20992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304543"/>
        <c:crosses val="autoZero"/>
        <c:auto val="1"/>
        <c:lblAlgn val="ctr"/>
        <c:lblOffset val="100"/>
        <c:noMultiLvlLbl val="0"/>
      </c:catAx>
      <c:valAx>
        <c:axId val="2099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2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totales referencia 198000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ventas'!$H$140</c:f>
              <c:strCache>
                <c:ptCount val="1"/>
                <c:pt idx="0">
                  <c:v>Unidades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998143460147107E-2"/>
                  <c:y val="-0.4947686648657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'A. ventas'!$G$141:$G$177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ventas'!$H$141:$H$177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34</c:v>
                </c:pt>
                <c:pt idx="6">
                  <c:v>0</c:v>
                </c:pt>
                <c:pt idx="7">
                  <c:v>94</c:v>
                </c:pt>
                <c:pt idx="8">
                  <c:v>10</c:v>
                </c:pt>
                <c:pt idx="9">
                  <c:v>20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70</c:v>
                </c:pt>
                <c:pt idx="15">
                  <c:v>0</c:v>
                </c:pt>
                <c:pt idx="16">
                  <c:v>25</c:v>
                </c:pt>
                <c:pt idx="17">
                  <c:v>20</c:v>
                </c:pt>
                <c:pt idx="18">
                  <c:v>110</c:v>
                </c:pt>
                <c:pt idx="19">
                  <c:v>94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2</c:v>
                </c:pt>
                <c:pt idx="24">
                  <c:v>18</c:v>
                </c:pt>
                <c:pt idx="25">
                  <c:v>0</c:v>
                </c:pt>
                <c:pt idx="26">
                  <c:v>10</c:v>
                </c:pt>
                <c:pt idx="27">
                  <c:v>4</c:v>
                </c:pt>
                <c:pt idx="28">
                  <c:v>23</c:v>
                </c:pt>
                <c:pt idx="29">
                  <c:v>14</c:v>
                </c:pt>
                <c:pt idx="30">
                  <c:v>8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DB8-9659-5A0221A8E173}"/>
            </c:ext>
          </c:extLst>
        </c:ser>
        <c:ser>
          <c:idx val="1"/>
          <c:order val="1"/>
          <c:tx>
            <c:strRef>
              <c:f>'A. ventas'!$I$140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F0"/>
                </a:solidFill>
                <a:prstDash val="sysDot"/>
              </a:ln>
              <a:effectLst/>
            </c:spPr>
          </c:marker>
          <c:cat>
            <c:strRef>
              <c:f>'A. ventas'!$G$141:$G$177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ventas'!$I$141:$I$177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34</c:v>
                </c:pt>
                <c:pt idx="5">
                  <c:v>34</c:v>
                </c:pt>
                <c:pt idx="6">
                  <c:v>110</c:v>
                </c:pt>
                <c:pt idx="7">
                  <c:v>16</c:v>
                </c:pt>
                <c:pt idx="8">
                  <c:v>26</c:v>
                </c:pt>
                <c:pt idx="9">
                  <c:v>6</c:v>
                </c:pt>
                <c:pt idx="10">
                  <c:v>0</c:v>
                </c:pt>
                <c:pt idx="11">
                  <c:v>80</c:v>
                </c:pt>
                <c:pt idx="12">
                  <c:v>80</c:v>
                </c:pt>
                <c:pt idx="13">
                  <c:v>74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35</c:v>
                </c:pt>
                <c:pt idx="20">
                  <c:v>35</c:v>
                </c:pt>
                <c:pt idx="21">
                  <c:v>75</c:v>
                </c:pt>
                <c:pt idx="22">
                  <c:v>75</c:v>
                </c:pt>
                <c:pt idx="23">
                  <c:v>73</c:v>
                </c:pt>
                <c:pt idx="24">
                  <c:v>120</c:v>
                </c:pt>
                <c:pt idx="25">
                  <c:v>120</c:v>
                </c:pt>
                <c:pt idx="26">
                  <c:v>110</c:v>
                </c:pt>
                <c:pt idx="27">
                  <c:v>186</c:v>
                </c:pt>
                <c:pt idx="28">
                  <c:v>167</c:v>
                </c:pt>
                <c:pt idx="29">
                  <c:v>153</c:v>
                </c:pt>
                <c:pt idx="30">
                  <c:v>165</c:v>
                </c:pt>
                <c:pt idx="31">
                  <c:v>119</c:v>
                </c:pt>
                <c:pt idx="32">
                  <c:v>319</c:v>
                </c:pt>
                <c:pt idx="33">
                  <c:v>318</c:v>
                </c:pt>
                <c:pt idx="34">
                  <c:v>319</c:v>
                </c:pt>
                <c:pt idx="35">
                  <c:v>401</c:v>
                </c:pt>
                <c:pt idx="3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7-4DB8-9659-5A0221A8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714384"/>
        <c:axId val="789715216"/>
      </c:lineChart>
      <c:catAx>
        <c:axId val="7897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15216"/>
        <c:crosses val="autoZero"/>
        <c:auto val="1"/>
        <c:lblAlgn val="ctr"/>
        <c:lblOffset val="100"/>
        <c:noMultiLvlLbl val="0"/>
      </c:catAx>
      <c:valAx>
        <c:axId val="789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disciminadas por mes  187002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2316153039616781E-2"/>
          <c:y val="0.12096759958487351"/>
          <c:w val="0.8046092802368372"/>
          <c:h val="0.8267301727536347"/>
        </c:manualLayout>
      </c:layout>
      <c:lineChart>
        <c:grouping val="standard"/>
        <c:varyColors val="0"/>
        <c:ser>
          <c:idx val="2"/>
          <c:order val="0"/>
          <c:tx>
            <c:v>2019 ventas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ventas'!$P$58:$P$65</c:f>
              <c:numCache>
                <c:formatCode>General</c:formatCode>
                <c:ptCount val="8"/>
                <c:pt idx="0">
                  <c:v>30</c:v>
                </c:pt>
                <c:pt idx="1">
                  <c:v>0</c:v>
                </c:pt>
                <c:pt idx="2">
                  <c:v>42</c:v>
                </c:pt>
                <c:pt idx="3">
                  <c:v>98</c:v>
                </c:pt>
                <c:pt idx="4">
                  <c:v>88</c:v>
                </c:pt>
                <c:pt idx="5">
                  <c:v>140</c:v>
                </c:pt>
                <c:pt idx="6">
                  <c:v>35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9-4CE5-B9B2-FB171A7583D0}"/>
            </c:ext>
          </c:extLst>
        </c:ser>
        <c:ser>
          <c:idx val="3"/>
          <c:order val="1"/>
          <c:tx>
            <c:v>2019 stock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ventas'!$Q$58:$Q$65</c:f>
              <c:numCache>
                <c:formatCode>General</c:formatCode>
                <c:ptCount val="8"/>
                <c:pt idx="0">
                  <c:v>470</c:v>
                </c:pt>
                <c:pt idx="1">
                  <c:v>470</c:v>
                </c:pt>
                <c:pt idx="2">
                  <c:v>428</c:v>
                </c:pt>
                <c:pt idx="3">
                  <c:v>273</c:v>
                </c:pt>
                <c:pt idx="4">
                  <c:v>252</c:v>
                </c:pt>
                <c:pt idx="5">
                  <c:v>169</c:v>
                </c:pt>
                <c:pt idx="6">
                  <c:v>577</c:v>
                </c:pt>
                <c:pt idx="7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9-4CE5-B9B2-FB171A7583D0}"/>
            </c:ext>
          </c:extLst>
        </c:ser>
        <c:ser>
          <c:idx val="0"/>
          <c:order val="2"/>
          <c:tx>
            <c:v>2020 Ventas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ventas'!$P$66:$P$77</c:f>
              <c:numCache>
                <c:formatCode>General</c:formatCode>
                <c:ptCount val="12"/>
                <c:pt idx="0">
                  <c:v>39</c:v>
                </c:pt>
                <c:pt idx="1">
                  <c:v>0</c:v>
                </c:pt>
                <c:pt idx="2">
                  <c:v>91</c:v>
                </c:pt>
                <c:pt idx="3">
                  <c:v>206</c:v>
                </c:pt>
                <c:pt idx="4">
                  <c:v>5</c:v>
                </c:pt>
                <c:pt idx="5">
                  <c:v>28</c:v>
                </c:pt>
                <c:pt idx="6">
                  <c:v>34</c:v>
                </c:pt>
                <c:pt idx="7">
                  <c:v>45</c:v>
                </c:pt>
                <c:pt idx="8">
                  <c:v>125</c:v>
                </c:pt>
                <c:pt idx="9">
                  <c:v>41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9-4CE5-B9B2-FB171A7583D0}"/>
            </c:ext>
          </c:extLst>
        </c:ser>
        <c:ser>
          <c:idx val="1"/>
          <c:order val="3"/>
          <c:tx>
            <c:v>2020 Stock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F0"/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ventas'!$Q$66:$Q$77</c:f>
              <c:numCache>
                <c:formatCode>General</c:formatCode>
                <c:ptCount val="12"/>
                <c:pt idx="0">
                  <c:v>538</c:v>
                </c:pt>
                <c:pt idx="1">
                  <c:v>538</c:v>
                </c:pt>
                <c:pt idx="2">
                  <c:v>415</c:v>
                </c:pt>
                <c:pt idx="3">
                  <c:v>209</c:v>
                </c:pt>
                <c:pt idx="4">
                  <c:v>236</c:v>
                </c:pt>
                <c:pt idx="5">
                  <c:v>222</c:v>
                </c:pt>
                <c:pt idx="6">
                  <c:v>172</c:v>
                </c:pt>
                <c:pt idx="7">
                  <c:v>153</c:v>
                </c:pt>
                <c:pt idx="8">
                  <c:v>108</c:v>
                </c:pt>
                <c:pt idx="9">
                  <c:v>43</c:v>
                </c:pt>
                <c:pt idx="10">
                  <c:v>89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9-4CE5-B9B2-FB171A7583D0}"/>
            </c:ext>
          </c:extLst>
        </c:ser>
        <c:ser>
          <c:idx val="4"/>
          <c:order val="4"/>
          <c:tx>
            <c:v>2021 Ventas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'A. ventas'!$P$78:$P$89</c:f>
              <c:numCache>
                <c:formatCode>General</c:formatCode>
                <c:ptCount val="12"/>
                <c:pt idx="0">
                  <c:v>10</c:v>
                </c:pt>
                <c:pt idx="1">
                  <c:v>64</c:v>
                </c:pt>
                <c:pt idx="2">
                  <c:v>8</c:v>
                </c:pt>
                <c:pt idx="3">
                  <c:v>10</c:v>
                </c:pt>
                <c:pt idx="4">
                  <c:v>30</c:v>
                </c:pt>
                <c:pt idx="5">
                  <c:v>0</c:v>
                </c:pt>
                <c:pt idx="6">
                  <c:v>30</c:v>
                </c:pt>
                <c:pt idx="7">
                  <c:v>15</c:v>
                </c:pt>
                <c:pt idx="8">
                  <c:v>20</c:v>
                </c:pt>
                <c:pt idx="9">
                  <c:v>91</c:v>
                </c:pt>
                <c:pt idx="10">
                  <c:v>78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9-4CE5-B9B2-FB171A7583D0}"/>
            </c:ext>
          </c:extLst>
        </c:ser>
        <c:ser>
          <c:idx val="5"/>
          <c:order val="5"/>
          <c:tx>
            <c:v>2021 Stock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val>
            <c:numRef>
              <c:f>'A. ventas'!$Q$78:$Q$89</c:f>
              <c:numCache>
                <c:formatCode>General</c:formatCode>
                <c:ptCount val="12"/>
                <c:pt idx="0">
                  <c:v>79</c:v>
                </c:pt>
                <c:pt idx="1">
                  <c:v>35</c:v>
                </c:pt>
                <c:pt idx="2">
                  <c:v>27</c:v>
                </c:pt>
                <c:pt idx="3">
                  <c:v>7</c:v>
                </c:pt>
                <c:pt idx="4">
                  <c:v>83</c:v>
                </c:pt>
                <c:pt idx="5">
                  <c:v>83</c:v>
                </c:pt>
                <c:pt idx="6">
                  <c:v>53</c:v>
                </c:pt>
                <c:pt idx="7">
                  <c:v>118</c:v>
                </c:pt>
                <c:pt idx="8">
                  <c:v>102</c:v>
                </c:pt>
                <c:pt idx="9">
                  <c:v>11</c:v>
                </c:pt>
                <c:pt idx="10">
                  <c:v>63</c:v>
                </c:pt>
                <c:pt idx="1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F9-4CE5-B9B2-FB171A7583D0}"/>
            </c:ext>
          </c:extLst>
        </c:ser>
        <c:ser>
          <c:idx val="6"/>
          <c:order val="6"/>
          <c:tx>
            <c:v>2022 Ventas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'A. ventas'!$P$90:$P$94</c:f>
              <c:numCache>
                <c:formatCode>General</c:formatCode>
                <c:ptCount val="5"/>
                <c:pt idx="0">
                  <c:v>105</c:v>
                </c:pt>
                <c:pt idx="1">
                  <c:v>40</c:v>
                </c:pt>
                <c:pt idx="2">
                  <c:v>14</c:v>
                </c:pt>
                <c:pt idx="3">
                  <c:v>18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F9-4CE5-B9B2-FB171A7583D0}"/>
            </c:ext>
          </c:extLst>
        </c:ser>
        <c:ser>
          <c:idx val="7"/>
          <c:order val="7"/>
          <c:tx>
            <c:v>2022 Stock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val>
            <c:numRef>
              <c:f>'A. ventas'!$Q$90:$Q$94</c:f>
              <c:numCache>
                <c:formatCode>General</c:formatCode>
                <c:ptCount val="5"/>
                <c:pt idx="0">
                  <c:v>265</c:v>
                </c:pt>
                <c:pt idx="1">
                  <c:v>254</c:v>
                </c:pt>
                <c:pt idx="2">
                  <c:v>241</c:v>
                </c:pt>
                <c:pt idx="3">
                  <c:v>418</c:v>
                </c:pt>
                <c:pt idx="4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F9-4CE5-B9B2-FB171A75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01199"/>
        <c:axId val="1453412847"/>
      </c:lineChart>
      <c:catAx>
        <c:axId val="14534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3412847"/>
        <c:crosses val="autoZero"/>
        <c:auto val="1"/>
        <c:lblAlgn val="ctr"/>
        <c:lblOffset val="100"/>
        <c:noMultiLvlLbl val="0"/>
      </c:catAx>
      <c:valAx>
        <c:axId val="1453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34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yerbabuena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ventas'!$AP$59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ventas'!$AO$60:$AO$96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ventas'!$AP$60:$AP$96</c:f>
              <c:numCache>
                <c:formatCode>General</c:formatCode>
                <c:ptCount val="37"/>
                <c:pt idx="0">
                  <c:v>30</c:v>
                </c:pt>
                <c:pt idx="1">
                  <c:v>0</c:v>
                </c:pt>
                <c:pt idx="2">
                  <c:v>12</c:v>
                </c:pt>
                <c:pt idx="3">
                  <c:v>91</c:v>
                </c:pt>
                <c:pt idx="4">
                  <c:v>25</c:v>
                </c:pt>
                <c:pt idx="5">
                  <c:v>60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36</c:v>
                </c:pt>
                <c:pt idx="11">
                  <c:v>206</c:v>
                </c:pt>
                <c:pt idx="12">
                  <c:v>0</c:v>
                </c:pt>
                <c:pt idx="13">
                  <c:v>28</c:v>
                </c:pt>
                <c:pt idx="14">
                  <c:v>34</c:v>
                </c:pt>
                <c:pt idx="15">
                  <c:v>15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20</c:v>
                </c:pt>
                <c:pt idx="29">
                  <c:v>65</c:v>
                </c:pt>
                <c:pt idx="30">
                  <c:v>54</c:v>
                </c:pt>
                <c:pt idx="31">
                  <c:v>44</c:v>
                </c:pt>
                <c:pt idx="32">
                  <c:v>95</c:v>
                </c:pt>
                <c:pt idx="33">
                  <c:v>40</c:v>
                </c:pt>
                <c:pt idx="34">
                  <c:v>12</c:v>
                </c:pt>
                <c:pt idx="35">
                  <c:v>0</c:v>
                </c:pt>
                <c:pt idx="3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8F1-8686-D2A44BFB8F76}"/>
            </c:ext>
          </c:extLst>
        </c:ser>
        <c:ser>
          <c:idx val="1"/>
          <c:order val="1"/>
          <c:tx>
            <c:strRef>
              <c:f>'A. ventas'!$AQ$59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ot"/>
              </a:ln>
              <a:effectLst/>
            </c:spPr>
          </c:marker>
          <c:cat>
            <c:strRef>
              <c:f>'A. ventas'!$AO$60:$AO$96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ventas'!$AQ$60:$AQ$96</c:f>
              <c:numCache>
                <c:formatCode>General</c:formatCode>
                <c:ptCount val="37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14</c:v>
                </c:pt>
                <c:pt idx="12">
                  <c:v>0</c:v>
                </c:pt>
                <c:pt idx="13">
                  <c:v>46</c:v>
                </c:pt>
                <c:pt idx="14">
                  <c:v>32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#N/A</c:v>
                </c:pt>
                <c:pt idx="28">
                  <c:v>0</c:v>
                </c:pt>
                <c:pt idx="29">
                  <c:v>4</c:v>
                </c:pt>
                <c:pt idx="30">
                  <c:v>44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2-48F1-8686-D2A44BFB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75263"/>
        <c:axId val="514274847"/>
      </c:lineChart>
      <c:catAx>
        <c:axId val="51427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274847"/>
        <c:crosses val="autoZero"/>
        <c:auto val="1"/>
        <c:lblAlgn val="ctr"/>
        <c:lblOffset val="100"/>
        <c:noMultiLvlLbl val="0"/>
      </c:catAx>
      <c:valAx>
        <c:axId val="5142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2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itagui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ventas'!$AW$59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'A. ventas'!$AV$60:$AV$96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</c:strRef>
          </c:cat>
          <c:val>
            <c:numRef>
              <c:f>'A. ventas'!$AW$60:$AW$96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7</c:v>
                </c:pt>
                <c:pt idx="4">
                  <c:v>63</c:v>
                </c:pt>
                <c:pt idx="5">
                  <c:v>80</c:v>
                </c:pt>
                <c:pt idx="6">
                  <c:v>20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55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C-4B2E-A0F6-3700E4F6C520}"/>
            </c:ext>
          </c:extLst>
        </c:ser>
        <c:ser>
          <c:idx val="1"/>
          <c:order val="1"/>
          <c:tx>
            <c:strRef>
              <c:f>'A. ventas'!$AX$59</c:f>
              <c:strCache>
                <c:ptCount val="1"/>
                <c:pt idx="0">
                  <c:v>Stock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'A. ventas'!$AV$60:$AV$96</c:f>
              <c:strCache>
                <c:ptCount val="37"/>
                <c:pt idx="0">
                  <c:v>20195</c:v>
                </c:pt>
                <c:pt idx="1">
                  <c:v>20196</c:v>
                </c:pt>
                <c:pt idx="2">
                  <c:v>20197</c:v>
                </c:pt>
                <c:pt idx="3">
                  <c:v>20198</c:v>
                </c:pt>
                <c:pt idx="4">
                  <c:v>20199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20201</c:v>
                </c:pt>
                <c:pt idx="9">
                  <c:v>20202</c:v>
                </c:pt>
                <c:pt idx="10">
                  <c:v>20203</c:v>
                </c:pt>
                <c:pt idx="11">
                  <c:v>20204</c:v>
                </c:pt>
                <c:pt idx="12">
                  <c:v>20205</c:v>
                </c:pt>
                <c:pt idx="13">
                  <c:v>20206</c:v>
                </c:pt>
                <c:pt idx="14">
                  <c:v>20207</c:v>
                </c:pt>
                <c:pt idx="15">
                  <c:v>20208</c:v>
                </c:pt>
                <c:pt idx="16">
                  <c:v>20209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20211</c:v>
                </c:pt>
                <c:pt idx="21">
                  <c:v>20212</c:v>
                </c:pt>
                <c:pt idx="22">
                  <c:v>20213</c:v>
                </c:pt>
                <c:pt idx="23">
                  <c:v>20214</c:v>
                </c:pt>
                <c:pt idx="24">
                  <c:v>20215</c:v>
                </c:pt>
                <c:pt idx="25">
                  <c:v>20216</c:v>
                </c:pt>
                <c:pt idx="26">
                  <c:v>20217</c:v>
                </c:pt>
                <c:pt idx="27">
                  <c:v>20218</c:v>
                </c:pt>
                <c:pt idx="28">
                  <c:v>20219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20221</c:v>
                </c:pt>
                <c:pt idx="33">
                  <c:v>20222</c:v>
                </c:pt>
                <c:pt idx="34">
                  <c:v>20223</c:v>
                </c:pt>
                <c:pt idx="35">
                  <c:v>20224</c:v>
                </c:pt>
                <c:pt idx="36">
                  <c:v>20225</c:v>
                </c:pt>
              </c:strCache>
              <c:extLst xmlns:c15="http://schemas.microsoft.com/office/drawing/2012/chart"/>
            </c:strRef>
          </c:cat>
          <c:val>
            <c:numRef>
              <c:f>'A. ventas'!$AX$60:$AX$96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91</c:v>
                </c:pt>
                <c:pt idx="6">
                  <c:v>514</c:v>
                </c:pt>
                <c:pt idx="7">
                  <c:v>514</c:v>
                </c:pt>
                <c:pt idx="8">
                  <c:v>502</c:v>
                </c:pt>
                <c:pt idx="9">
                  <c:v>502</c:v>
                </c:pt>
                <c:pt idx="10">
                  <c:v>383</c:v>
                </c:pt>
                <c:pt idx="11">
                  <c:v>195</c:v>
                </c:pt>
                <c:pt idx="12">
                  <c:v>190</c:v>
                </c:pt>
                <c:pt idx="13">
                  <c:v>190</c:v>
                </c:pt>
                <c:pt idx="14">
                  <c:v>170</c:v>
                </c:pt>
                <c:pt idx="15">
                  <c:v>146</c:v>
                </c:pt>
                <c:pt idx="16">
                  <c:v>53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20</c:v>
                </c:pt>
                <c:pt idx="23">
                  <c:v>0</c:v>
                </c:pt>
                <c:pt idx="24">
                  <c:v>14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30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17</c:v>
                </c:pt>
                <c:pt idx="36">
                  <c:v>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4CC-4B2E-A0F6-3700E4F6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00096"/>
        <c:axId val="974894272"/>
        <c:extLst/>
      </c:lineChart>
      <c:catAx>
        <c:axId val="9749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4894272"/>
        <c:crosses val="autoZero"/>
        <c:auto val="1"/>
        <c:lblAlgn val="ctr"/>
        <c:lblOffset val="100"/>
        <c:noMultiLvlLbl val="0"/>
      </c:catAx>
      <c:valAx>
        <c:axId val="974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49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ventas'!$BK$59</c:f>
              <c:strCache>
                <c:ptCount val="1"/>
                <c:pt idx="0">
                  <c:v>ventas Mayorista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f>'A. ventas'!$BJ$60:$BJ$82</c:f>
              <c:strCache>
                <c:ptCount val="23"/>
                <c:pt idx="0">
                  <c:v>20201</c:v>
                </c:pt>
                <c:pt idx="1">
                  <c:v>20208</c:v>
                </c:pt>
                <c:pt idx="2">
                  <c:v>20209</c:v>
                </c:pt>
                <c:pt idx="3">
                  <c:v>202010</c:v>
                </c:pt>
                <c:pt idx="4">
                  <c:v>202011</c:v>
                </c:pt>
                <c:pt idx="5">
                  <c:v>202012</c:v>
                </c:pt>
                <c:pt idx="6">
                  <c:v>20211</c:v>
                </c:pt>
                <c:pt idx="7">
                  <c:v>20212</c:v>
                </c:pt>
                <c:pt idx="8">
                  <c:v>20213</c:v>
                </c:pt>
                <c:pt idx="9">
                  <c:v>20214</c:v>
                </c:pt>
                <c:pt idx="10">
                  <c:v>20215</c:v>
                </c:pt>
                <c:pt idx="11">
                  <c:v>20216</c:v>
                </c:pt>
                <c:pt idx="12">
                  <c:v>20217</c:v>
                </c:pt>
                <c:pt idx="13">
                  <c:v>20218</c:v>
                </c:pt>
                <c:pt idx="14">
                  <c:v>20219</c:v>
                </c:pt>
                <c:pt idx="15">
                  <c:v>202110</c:v>
                </c:pt>
                <c:pt idx="16">
                  <c:v>202111</c:v>
                </c:pt>
                <c:pt idx="17">
                  <c:v>202112</c:v>
                </c:pt>
                <c:pt idx="18">
                  <c:v>20221</c:v>
                </c:pt>
                <c:pt idx="19">
                  <c:v>20222</c:v>
                </c:pt>
                <c:pt idx="20">
                  <c:v>20223</c:v>
                </c:pt>
                <c:pt idx="21">
                  <c:v>20224</c:v>
                </c:pt>
                <c:pt idx="22">
                  <c:v>20225</c:v>
                </c:pt>
              </c:strCache>
            </c:strRef>
          </c:cat>
          <c:val>
            <c:numRef>
              <c:f>'A. ventas'!$BK$60:$BK$82</c:f>
              <c:numCache>
                <c:formatCode>General</c:formatCode>
                <c:ptCount val="23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9-4AD9-B7BC-065D16C1BE68}"/>
            </c:ext>
          </c:extLst>
        </c:ser>
        <c:ser>
          <c:idx val="1"/>
          <c:order val="1"/>
          <c:tx>
            <c:strRef>
              <c:f>'A. ventas'!$BL$59</c:f>
              <c:strCache>
                <c:ptCount val="1"/>
                <c:pt idx="0">
                  <c:v>Stock Mayorista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'A. ventas'!$BJ$60:$BJ$82</c:f>
              <c:strCache>
                <c:ptCount val="23"/>
                <c:pt idx="0">
                  <c:v>20201</c:v>
                </c:pt>
                <c:pt idx="1">
                  <c:v>20208</c:v>
                </c:pt>
                <c:pt idx="2">
                  <c:v>20209</c:v>
                </c:pt>
                <c:pt idx="3">
                  <c:v>202010</c:v>
                </c:pt>
                <c:pt idx="4">
                  <c:v>202011</c:v>
                </c:pt>
                <c:pt idx="5">
                  <c:v>202012</c:v>
                </c:pt>
                <c:pt idx="6">
                  <c:v>20211</c:v>
                </c:pt>
                <c:pt idx="7">
                  <c:v>20212</c:v>
                </c:pt>
                <c:pt idx="8">
                  <c:v>20213</c:v>
                </c:pt>
                <c:pt idx="9">
                  <c:v>20214</c:v>
                </c:pt>
                <c:pt idx="10">
                  <c:v>20215</c:v>
                </c:pt>
                <c:pt idx="11">
                  <c:v>20216</c:v>
                </c:pt>
                <c:pt idx="12">
                  <c:v>20217</c:v>
                </c:pt>
                <c:pt idx="13">
                  <c:v>20218</c:v>
                </c:pt>
                <c:pt idx="14">
                  <c:v>20219</c:v>
                </c:pt>
                <c:pt idx="15">
                  <c:v>202110</c:v>
                </c:pt>
                <c:pt idx="16">
                  <c:v>202111</c:v>
                </c:pt>
                <c:pt idx="17">
                  <c:v>202112</c:v>
                </c:pt>
                <c:pt idx="18">
                  <c:v>20221</c:v>
                </c:pt>
                <c:pt idx="19">
                  <c:v>20222</c:v>
                </c:pt>
                <c:pt idx="20">
                  <c:v>20223</c:v>
                </c:pt>
                <c:pt idx="21">
                  <c:v>20224</c:v>
                </c:pt>
                <c:pt idx="22">
                  <c:v>20225</c:v>
                </c:pt>
              </c:strCache>
            </c:strRef>
          </c:cat>
          <c:val>
            <c:numRef>
              <c:f>'A. ventas'!$BL$60:$BL$82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9</c:v>
                </c:pt>
                <c:pt idx="4">
                  <c:v>61</c:v>
                </c:pt>
                <c:pt idx="5">
                  <c:v>61</c:v>
                </c:pt>
                <c:pt idx="6">
                  <c:v>51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69</c:v>
                </c:pt>
                <c:pt idx="11">
                  <c:v>69</c:v>
                </c:pt>
                <c:pt idx="12">
                  <c:v>33</c:v>
                </c:pt>
                <c:pt idx="13">
                  <c:v>4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70</c:v>
                </c:pt>
                <c:pt idx="18">
                  <c:v>236</c:v>
                </c:pt>
                <c:pt idx="19">
                  <c:v>198</c:v>
                </c:pt>
                <c:pt idx="20">
                  <c:v>187</c:v>
                </c:pt>
                <c:pt idx="21">
                  <c:v>351</c:v>
                </c:pt>
                <c:pt idx="2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9-4AD9-B7BC-065D16C1BE68}"/>
            </c:ext>
          </c:extLst>
        </c:ser>
        <c:ser>
          <c:idx val="2"/>
          <c:order val="2"/>
          <c:tx>
            <c:v>stock barran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  <a:prstDash val="sysDot"/>
              </a:ln>
              <a:effectLst/>
            </c:spPr>
          </c:marker>
          <c:val>
            <c:numRef>
              <c:f>'A. ventas'!$BN$60:$BN$82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9-4AD9-B7BC-065D16C1BE68}"/>
            </c:ext>
          </c:extLst>
        </c:ser>
        <c:ser>
          <c:idx val="3"/>
          <c:order val="3"/>
          <c:tx>
            <c:v>ventas barran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'A. ventas'!$BM$60:$BM$82</c:f>
              <c:numCache>
                <c:formatCode>General</c:formatCode>
                <c:ptCount val="2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9-4AD9-B7BC-065D16C1BE68}"/>
            </c:ext>
          </c:extLst>
        </c:ser>
        <c:ser>
          <c:idx val="4"/>
          <c:order val="4"/>
          <c:tx>
            <c:v>ventas cali 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'A. ventas'!$BO$60:$BO$82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9-4AD9-B7BC-065D16C1BE68}"/>
            </c:ext>
          </c:extLst>
        </c:ser>
        <c:ser>
          <c:idx val="5"/>
          <c:order val="5"/>
          <c:tx>
            <c:v>stock cali y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val>
            <c:numRef>
              <c:f>'A. ventas'!$BP$60:$BP$82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9-4AD9-B7BC-065D16C1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28896"/>
        <c:axId val="1067106848"/>
      </c:lineChart>
      <c:catAx>
        <c:axId val="10671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7106848"/>
        <c:crosses val="autoZero"/>
        <c:auto val="1"/>
        <c:lblAlgn val="ctr"/>
        <c:lblOffset val="100"/>
        <c:noMultiLvlLbl val="0"/>
      </c:catAx>
      <c:valAx>
        <c:axId val="1067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71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 198001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933802786401481E-2"/>
          <c:y val="0.15734574807690099"/>
          <c:w val="0.93823171583980847"/>
          <c:h val="0.62881370849548646"/>
        </c:manualLayout>
      </c:layout>
      <c:lineChart>
        <c:grouping val="standard"/>
        <c:varyColors val="0"/>
        <c:ser>
          <c:idx val="0"/>
          <c:order val="0"/>
          <c:tx>
            <c:strRef>
              <c:f>'A. ventas'!$H$181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ventas'!$H$182:$H$218</c:f>
              <c:numCache>
                <c:formatCode>General</c:formatCode>
                <c:ptCount val="37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12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6-4C0C-8C95-579FB19BCE35}"/>
            </c:ext>
          </c:extLst>
        </c:ser>
        <c:ser>
          <c:idx val="1"/>
          <c:order val="1"/>
          <c:tx>
            <c:strRef>
              <c:f>'A. ventas'!$I$181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ventas'!$I$182:$I$218</c:f>
              <c:numCache>
                <c:formatCode>General</c:formatCode>
                <c:ptCount val="37"/>
                <c:pt idx="0">
                  <c:v>200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146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41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12</c:v>
                </c:pt>
                <c:pt idx="35">
                  <c:v>0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6-4C0C-8C95-579FB19B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71952"/>
        <c:axId val="789970288"/>
      </c:lineChart>
      <c:catAx>
        <c:axId val="789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0288"/>
        <c:crosses val="autoZero"/>
        <c:auto val="1"/>
        <c:lblAlgn val="ctr"/>
        <c:lblOffset val="100"/>
        <c:noMultiLvlLbl val="0"/>
      </c:catAx>
      <c:valAx>
        <c:axId val="789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</a:t>
            </a:r>
            <a:r>
              <a:rPr lang="es-CO" baseline="0"/>
              <a:t> 76801</a:t>
            </a:r>
            <a:endParaRPr lang="es-CO"/>
          </a:p>
        </c:rich>
      </c:tx>
      <c:layout>
        <c:manualLayout>
          <c:xMode val="edge"/>
          <c:yMode val="edge"/>
          <c:x val="0.2541248906386701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ventas'!$H$224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ventas'!$H$225:$H$261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5-46D6-B9AB-3B50AC86C85E}"/>
            </c:ext>
          </c:extLst>
        </c:ser>
        <c:ser>
          <c:idx val="1"/>
          <c:order val="1"/>
          <c:tx>
            <c:strRef>
              <c:f>'A. ventas'!$I$224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ventas'!$I$225:$I$261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40</c:v>
                </c:pt>
                <c:pt idx="34">
                  <c:v>24</c:v>
                </c:pt>
                <c:pt idx="35">
                  <c:v>24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5-46D6-B9AB-3B50AC86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45120"/>
        <c:axId val="1060255936"/>
      </c:lineChart>
      <c:catAx>
        <c:axId val="10602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55936"/>
        <c:crosses val="autoZero"/>
        <c:auto val="1"/>
        <c:lblAlgn val="ctr"/>
        <c:lblOffset val="100"/>
        <c:noMultiLvlLbl val="0"/>
      </c:catAx>
      <c:valAx>
        <c:axId val="1060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 187002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ventas'!$H$57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76619967958551E-2"/>
                  <c:y val="-0.43421817843635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'A. ventas'!$G$58:$G$94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ventas'!$H$58:$H$94</c:f>
              <c:numCache>
                <c:formatCode>General</c:formatCode>
                <c:ptCount val="37"/>
                <c:pt idx="0">
                  <c:v>30</c:v>
                </c:pt>
                <c:pt idx="1">
                  <c:v>0</c:v>
                </c:pt>
                <c:pt idx="2">
                  <c:v>42</c:v>
                </c:pt>
                <c:pt idx="3">
                  <c:v>98</c:v>
                </c:pt>
                <c:pt idx="4">
                  <c:v>88</c:v>
                </c:pt>
                <c:pt idx="5">
                  <c:v>140</c:v>
                </c:pt>
                <c:pt idx="6">
                  <c:v>35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91</c:v>
                </c:pt>
                <c:pt idx="11">
                  <c:v>206</c:v>
                </c:pt>
                <c:pt idx="12">
                  <c:v>5</c:v>
                </c:pt>
                <c:pt idx="13">
                  <c:v>28</c:v>
                </c:pt>
                <c:pt idx="14">
                  <c:v>34</c:v>
                </c:pt>
                <c:pt idx="15">
                  <c:v>45</c:v>
                </c:pt>
                <c:pt idx="16">
                  <c:v>125</c:v>
                </c:pt>
                <c:pt idx="17">
                  <c:v>41</c:v>
                </c:pt>
                <c:pt idx="18">
                  <c:v>15</c:v>
                </c:pt>
                <c:pt idx="19">
                  <c:v>0</c:v>
                </c:pt>
                <c:pt idx="20">
                  <c:v>10</c:v>
                </c:pt>
                <c:pt idx="21">
                  <c:v>64</c:v>
                </c:pt>
                <c:pt idx="22">
                  <c:v>8</c:v>
                </c:pt>
                <c:pt idx="23">
                  <c:v>10</c:v>
                </c:pt>
                <c:pt idx="24">
                  <c:v>30</c:v>
                </c:pt>
                <c:pt idx="25">
                  <c:v>0</c:v>
                </c:pt>
                <c:pt idx="26">
                  <c:v>30</c:v>
                </c:pt>
                <c:pt idx="27">
                  <c:v>15</c:v>
                </c:pt>
                <c:pt idx="28">
                  <c:v>20</c:v>
                </c:pt>
                <c:pt idx="29">
                  <c:v>91</c:v>
                </c:pt>
                <c:pt idx="30">
                  <c:v>78</c:v>
                </c:pt>
                <c:pt idx="31">
                  <c:v>44</c:v>
                </c:pt>
                <c:pt idx="32">
                  <c:v>105</c:v>
                </c:pt>
                <c:pt idx="33">
                  <c:v>40</c:v>
                </c:pt>
                <c:pt idx="34">
                  <c:v>14</c:v>
                </c:pt>
                <c:pt idx="35">
                  <c:v>18</c:v>
                </c:pt>
                <c:pt idx="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B98-A0BC-E5F46275E942}"/>
            </c:ext>
          </c:extLst>
        </c:ser>
        <c:ser>
          <c:idx val="1"/>
          <c:order val="1"/>
          <c:tx>
            <c:strRef>
              <c:f>'A. ventas'!$I$57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'A. ventas'!$G$58:$G$94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ventas'!$I$58:$I$94</c:f>
              <c:numCache>
                <c:formatCode>General</c:formatCode>
                <c:ptCount val="37"/>
                <c:pt idx="0">
                  <c:v>470</c:v>
                </c:pt>
                <c:pt idx="1">
                  <c:v>470</c:v>
                </c:pt>
                <c:pt idx="2">
                  <c:v>428</c:v>
                </c:pt>
                <c:pt idx="3">
                  <c:v>273</c:v>
                </c:pt>
                <c:pt idx="4">
                  <c:v>252</c:v>
                </c:pt>
                <c:pt idx="5">
                  <c:v>169</c:v>
                </c:pt>
                <c:pt idx="6">
                  <c:v>577</c:v>
                </c:pt>
                <c:pt idx="7">
                  <c:v>577</c:v>
                </c:pt>
                <c:pt idx="8">
                  <c:v>538</c:v>
                </c:pt>
                <c:pt idx="9">
                  <c:v>538</c:v>
                </c:pt>
                <c:pt idx="10">
                  <c:v>415</c:v>
                </c:pt>
                <c:pt idx="11">
                  <c:v>209</c:v>
                </c:pt>
                <c:pt idx="12">
                  <c:v>236</c:v>
                </c:pt>
                <c:pt idx="13">
                  <c:v>222</c:v>
                </c:pt>
                <c:pt idx="14">
                  <c:v>172</c:v>
                </c:pt>
                <c:pt idx="15">
                  <c:v>153</c:v>
                </c:pt>
                <c:pt idx="16">
                  <c:v>108</c:v>
                </c:pt>
                <c:pt idx="17">
                  <c:v>43</c:v>
                </c:pt>
                <c:pt idx="18">
                  <c:v>89</c:v>
                </c:pt>
                <c:pt idx="19">
                  <c:v>89</c:v>
                </c:pt>
                <c:pt idx="20">
                  <c:v>79</c:v>
                </c:pt>
                <c:pt idx="21">
                  <c:v>35</c:v>
                </c:pt>
                <c:pt idx="22">
                  <c:v>27</c:v>
                </c:pt>
                <c:pt idx="23">
                  <c:v>7</c:v>
                </c:pt>
                <c:pt idx="24">
                  <c:v>83</c:v>
                </c:pt>
                <c:pt idx="25">
                  <c:v>83</c:v>
                </c:pt>
                <c:pt idx="26">
                  <c:v>53</c:v>
                </c:pt>
                <c:pt idx="27">
                  <c:v>118</c:v>
                </c:pt>
                <c:pt idx="28">
                  <c:v>102</c:v>
                </c:pt>
                <c:pt idx="29">
                  <c:v>11</c:v>
                </c:pt>
                <c:pt idx="30">
                  <c:v>63</c:v>
                </c:pt>
                <c:pt idx="31">
                  <c:v>104</c:v>
                </c:pt>
                <c:pt idx="32">
                  <c:v>265</c:v>
                </c:pt>
                <c:pt idx="33">
                  <c:v>254</c:v>
                </c:pt>
                <c:pt idx="34">
                  <c:v>241</c:v>
                </c:pt>
                <c:pt idx="35">
                  <c:v>418</c:v>
                </c:pt>
                <c:pt idx="3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B98-A0BC-E5F46275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37152"/>
        <c:axId val="1211430496"/>
      </c:lineChart>
      <c:catAx>
        <c:axId val="1211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30496"/>
        <c:crosses val="autoZero"/>
        <c:auto val="1"/>
        <c:lblAlgn val="ctr"/>
        <c:lblOffset val="100"/>
        <c:noMultiLvlLbl val="0"/>
      </c:catAx>
      <c:valAx>
        <c:axId val="1211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discriminado por meses</a:t>
            </a:r>
            <a:r>
              <a:rPr lang="es-CO" baseline="0"/>
              <a:t> </a:t>
            </a:r>
            <a:r>
              <a:rPr lang="es-CO"/>
              <a:t>referencia 2682808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 ventas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ventas'!$AL$101:$AL$108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0-4DE6-ABD2-E0AFB77BEF9D}"/>
            </c:ext>
          </c:extLst>
        </c:ser>
        <c:ser>
          <c:idx val="3"/>
          <c:order val="1"/>
          <c:tx>
            <c:v>2019 stock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ventas'!$AM$101:$AM$108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0-4DE6-ABD2-E0AFB77BEF9D}"/>
            </c:ext>
          </c:extLst>
        </c:ser>
        <c:ser>
          <c:idx val="1"/>
          <c:order val="2"/>
          <c:tx>
            <c:v>2020 ventas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ventas'!$AL$109:$AL$120</c:f>
              <c:numCache>
                <c:formatCode>General</c:formatCode>
                <c:ptCount val="12"/>
                <c:pt idx="0">
                  <c:v>131</c:v>
                </c:pt>
                <c:pt idx="1">
                  <c:v>131</c:v>
                </c:pt>
                <c:pt idx="2">
                  <c:v>31</c:v>
                </c:pt>
                <c:pt idx="3">
                  <c:v>0</c:v>
                </c:pt>
                <c:pt idx="4">
                  <c:v>104</c:v>
                </c:pt>
                <c:pt idx="5">
                  <c:v>50</c:v>
                </c:pt>
                <c:pt idx="6">
                  <c:v>116</c:v>
                </c:pt>
                <c:pt idx="7">
                  <c:v>0</c:v>
                </c:pt>
                <c:pt idx="8">
                  <c:v>114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DE6-ABD2-E0AFB77BEF9D}"/>
            </c:ext>
          </c:extLst>
        </c:ser>
        <c:ser>
          <c:idx val="2"/>
          <c:order val="3"/>
          <c:tx>
            <c:v>2020 stock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ventas'!$AM$109:$AM$120</c:f>
              <c:numCache>
                <c:formatCode>General</c:formatCode>
                <c:ptCount val="12"/>
                <c:pt idx="0">
                  <c:v>51</c:v>
                </c:pt>
                <c:pt idx="1">
                  <c:v>10</c:v>
                </c:pt>
                <c:pt idx="2">
                  <c:v>27</c:v>
                </c:pt>
                <c:pt idx="3">
                  <c:v>267</c:v>
                </c:pt>
                <c:pt idx="4">
                  <c:v>163</c:v>
                </c:pt>
                <c:pt idx="5">
                  <c:v>113</c:v>
                </c:pt>
                <c:pt idx="6">
                  <c:v>9</c:v>
                </c:pt>
                <c:pt idx="7">
                  <c:v>9</c:v>
                </c:pt>
                <c:pt idx="8">
                  <c:v>135</c:v>
                </c:pt>
                <c:pt idx="9">
                  <c:v>119</c:v>
                </c:pt>
                <c:pt idx="10">
                  <c:v>109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DE6-ABD2-E0AFB77BEF9D}"/>
            </c:ext>
          </c:extLst>
        </c:ser>
        <c:ser>
          <c:idx val="4"/>
          <c:order val="4"/>
          <c:tx>
            <c:v>2021 ventas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ventas'!$AL$121:$AL$132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65</c:v>
                </c:pt>
                <c:pt idx="3">
                  <c:v>25</c:v>
                </c:pt>
                <c:pt idx="4">
                  <c:v>120</c:v>
                </c:pt>
                <c:pt idx="5">
                  <c:v>170</c:v>
                </c:pt>
                <c:pt idx="6">
                  <c:v>89</c:v>
                </c:pt>
                <c:pt idx="7">
                  <c:v>0</c:v>
                </c:pt>
                <c:pt idx="8">
                  <c:v>54</c:v>
                </c:pt>
                <c:pt idx="9">
                  <c:v>10</c:v>
                </c:pt>
                <c:pt idx="10">
                  <c:v>28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0-4DE6-ABD2-E0AFB77BEF9D}"/>
            </c:ext>
          </c:extLst>
        </c:ser>
        <c:ser>
          <c:idx val="6"/>
          <c:order val="5"/>
          <c:tx>
            <c:v>2021 stock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ventas'!$AM$121:$AM$132</c:f>
              <c:numCache>
                <c:formatCode>General</c:formatCode>
                <c:ptCount val="12"/>
                <c:pt idx="0">
                  <c:v>103</c:v>
                </c:pt>
                <c:pt idx="1">
                  <c:v>97</c:v>
                </c:pt>
                <c:pt idx="2">
                  <c:v>167</c:v>
                </c:pt>
                <c:pt idx="3">
                  <c:v>142</c:v>
                </c:pt>
                <c:pt idx="4">
                  <c:v>142</c:v>
                </c:pt>
                <c:pt idx="5">
                  <c:v>92</c:v>
                </c:pt>
                <c:pt idx="6">
                  <c:v>3</c:v>
                </c:pt>
                <c:pt idx="7">
                  <c:v>123</c:v>
                </c:pt>
                <c:pt idx="8">
                  <c:v>69</c:v>
                </c:pt>
                <c:pt idx="9">
                  <c:v>29</c:v>
                </c:pt>
                <c:pt idx="10">
                  <c:v>131</c:v>
                </c:pt>
                <c:pt idx="1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40-4DE6-ABD2-E0AFB77BEF9D}"/>
            </c:ext>
          </c:extLst>
        </c:ser>
        <c:ser>
          <c:idx val="7"/>
          <c:order val="6"/>
          <c:tx>
            <c:v>2022 ventas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ventas'!$AL$133:$AL$137</c:f>
              <c:numCache>
                <c:formatCode>General</c:formatCode>
                <c:ptCount val="5"/>
                <c:pt idx="0">
                  <c:v>20</c:v>
                </c:pt>
                <c:pt idx="1">
                  <c:v>29</c:v>
                </c:pt>
                <c:pt idx="2">
                  <c:v>44</c:v>
                </c:pt>
                <c:pt idx="3">
                  <c:v>30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40-4DE6-ABD2-E0AFB77BEF9D}"/>
            </c:ext>
          </c:extLst>
        </c:ser>
        <c:ser>
          <c:idx val="8"/>
          <c:order val="7"/>
          <c:tx>
            <c:v>2022 stock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ventas'!$AM$133:$AM$137</c:f>
              <c:numCache>
                <c:formatCode>General</c:formatCode>
                <c:ptCount val="5"/>
                <c:pt idx="0">
                  <c:v>403</c:v>
                </c:pt>
                <c:pt idx="1">
                  <c:v>370</c:v>
                </c:pt>
                <c:pt idx="2">
                  <c:v>330</c:v>
                </c:pt>
                <c:pt idx="3">
                  <c:v>501</c:v>
                </c:pt>
                <c:pt idx="4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40-4DE6-ABD2-E0AFB77B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35840"/>
        <c:axId val="1076150816"/>
      </c:lineChart>
      <c:catAx>
        <c:axId val="10761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6150816"/>
        <c:crosses val="autoZero"/>
        <c:auto val="1"/>
        <c:lblAlgn val="ctr"/>
        <c:lblOffset val="100"/>
        <c:noMultiLvlLbl val="0"/>
      </c:catAx>
      <c:valAx>
        <c:axId val="10761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61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>
                <a:solidFill>
                  <a:schemeClr val="accent5"/>
                </a:solidFill>
              </a:rPr>
              <a:t>Ventas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'A. ventas'!$H$2:$H$38</c:f>
              <c:numCache>
                <c:formatCode>General</c:formatCode>
                <c:ptCount val="37"/>
                <c:pt idx="0">
                  <c:v>30</c:v>
                </c:pt>
                <c:pt idx="1">
                  <c:v>48</c:v>
                </c:pt>
                <c:pt idx="2">
                  <c:v>42</c:v>
                </c:pt>
                <c:pt idx="3">
                  <c:v>98</c:v>
                </c:pt>
                <c:pt idx="4">
                  <c:v>122</c:v>
                </c:pt>
                <c:pt idx="5">
                  <c:v>174</c:v>
                </c:pt>
                <c:pt idx="6">
                  <c:v>65</c:v>
                </c:pt>
                <c:pt idx="7">
                  <c:v>98</c:v>
                </c:pt>
                <c:pt idx="8">
                  <c:v>186</c:v>
                </c:pt>
                <c:pt idx="9">
                  <c:v>161</c:v>
                </c:pt>
                <c:pt idx="10">
                  <c:v>128</c:v>
                </c:pt>
                <c:pt idx="11">
                  <c:v>206</c:v>
                </c:pt>
                <c:pt idx="12">
                  <c:v>109</c:v>
                </c:pt>
                <c:pt idx="13">
                  <c:v>84</c:v>
                </c:pt>
                <c:pt idx="14">
                  <c:v>250</c:v>
                </c:pt>
                <c:pt idx="15">
                  <c:v>45</c:v>
                </c:pt>
                <c:pt idx="16">
                  <c:v>364</c:v>
                </c:pt>
                <c:pt idx="17">
                  <c:v>109</c:v>
                </c:pt>
                <c:pt idx="18">
                  <c:v>135</c:v>
                </c:pt>
                <c:pt idx="19">
                  <c:v>100</c:v>
                </c:pt>
                <c:pt idx="20">
                  <c:v>20</c:v>
                </c:pt>
                <c:pt idx="21">
                  <c:v>90</c:v>
                </c:pt>
                <c:pt idx="22">
                  <c:v>73</c:v>
                </c:pt>
                <c:pt idx="23">
                  <c:v>37</c:v>
                </c:pt>
                <c:pt idx="24">
                  <c:v>168</c:v>
                </c:pt>
                <c:pt idx="25">
                  <c:v>180</c:v>
                </c:pt>
                <c:pt idx="26">
                  <c:v>164</c:v>
                </c:pt>
                <c:pt idx="27">
                  <c:v>64</c:v>
                </c:pt>
                <c:pt idx="28">
                  <c:v>97</c:v>
                </c:pt>
                <c:pt idx="29">
                  <c:v>115</c:v>
                </c:pt>
                <c:pt idx="30">
                  <c:v>134</c:v>
                </c:pt>
                <c:pt idx="31">
                  <c:v>98</c:v>
                </c:pt>
                <c:pt idx="32">
                  <c:v>125</c:v>
                </c:pt>
                <c:pt idx="33">
                  <c:v>69</c:v>
                </c:pt>
                <c:pt idx="34">
                  <c:v>78</c:v>
                </c:pt>
                <c:pt idx="35">
                  <c:v>80</c:v>
                </c:pt>
                <c:pt idx="36">
                  <c:v>164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92-45AB-82E6-1DADE1638B8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val>
            <c:numRef>
              <c:f>'A. ventas'!$I$2:$I$38</c:f>
              <c:numCache>
                <c:formatCode>General</c:formatCode>
                <c:ptCount val="37"/>
                <c:pt idx="0">
                  <c:v>770</c:v>
                </c:pt>
                <c:pt idx="1">
                  <c:v>722</c:v>
                </c:pt>
                <c:pt idx="2">
                  <c:v>680</c:v>
                </c:pt>
                <c:pt idx="3">
                  <c:v>525</c:v>
                </c:pt>
                <c:pt idx="4">
                  <c:v>488</c:v>
                </c:pt>
                <c:pt idx="5">
                  <c:v>405</c:v>
                </c:pt>
                <c:pt idx="6">
                  <c:v>1072</c:v>
                </c:pt>
                <c:pt idx="7">
                  <c:v>977</c:v>
                </c:pt>
                <c:pt idx="8">
                  <c:v>811</c:v>
                </c:pt>
                <c:pt idx="9">
                  <c:v>740</c:v>
                </c:pt>
                <c:pt idx="10">
                  <c:v>628</c:v>
                </c:pt>
                <c:pt idx="11">
                  <c:v>742</c:v>
                </c:pt>
                <c:pt idx="12">
                  <c:v>665</c:v>
                </c:pt>
                <c:pt idx="13">
                  <c:v>595</c:v>
                </c:pt>
                <c:pt idx="14">
                  <c:v>341</c:v>
                </c:pt>
                <c:pt idx="15">
                  <c:v>322</c:v>
                </c:pt>
                <c:pt idx="16">
                  <c:v>299</c:v>
                </c:pt>
                <c:pt idx="17">
                  <c:v>218</c:v>
                </c:pt>
                <c:pt idx="18">
                  <c:v>269</c:v>
                </c:pt>
                <c:pt idx="19">
                  <c:v>303</c:v>
                </c:pt>
                <c:pt idx="20">
                  <c:v>283</c:v>
                </c:pt>
                <c:pt idx="21">
                  <c:v>273</c:v>
                </c:pt>
                <c:pt idx="22">
                  <c:v>335</c:v>
                </c:pt>
                <c:pt idx="23">
                  <c:v>288</c:v>
                </c:pt>
                <c:pt idx="24">
                  <c:v>401</c:v>
                </c:pt>
                <c:pt idx="25">
                  <c:v>361</c:v>
                </c:pt>
                <c:pt idx="26">
                  <c:v>207</c:v>
                </c:pt>
                <c:pt idx="27">
                  <c:v>173</c:v>
                </c:pt>
                <c:pt idx="28">
                  <c:v>364</c:v>
                </c:pt>
                <c:pt idx="29">
                  <c:v>219</c:v>
                </c:pt>
                <c:pt idx="30">
                  <c:v>365</c:v>
                </c:pt>
                <c:pt idx="31">
                  <c:v>362</c:v>
                </c:pt>
                <c:pt idx="32">
                  <c:v>1003</c:v>
                </c:pt>
                <c:pt idx="33">
                  <c:v>958</c:v>
                </c:pt>
                <c:pt idx="34">
                  <c:v>926</c:v>
                </c:pt>
                <c:pt idx="35">
                  <c:v>1344</c:v>
                </c:pt>
                <c:pt idx="36">
                  <c:v>1223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392-45AB-82E6-1DADE163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757791"/>
        <c:axId val="1363758207"/>
      </c:lineChart>
      <c:catAx>
        <c:axId val="13637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8207"/>
        <c:crosses val="autoZero"/>
        <c:auto val="1"/>
        <c:lblAlgn val="ctr"/>
        <c:lblOffset val="100"/>
        <c:noMultiLvlLbl val="0"/>
      </c:catAx>
      <c:valAx>
        <c:axId val="13637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78302712160982"/>
          <c:y val="0.91261519393409141"/>
          <c:w val="0.3239932372547486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Itagui 2682808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ventas'!$BC$100</c:f>
              <c:strCache>
                <c:ptCount val="1"/>
                <c:pt idx="0">
                  <c:v>Unidades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ventas'!$BB$101:$BB$137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ventas'!$BC$101:$BC$137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113</c:v>
                </c:pt>
                <c:pt idx="9">
                  <c:v>131</c:v>
                </c:pt>
                <c:pt idx="10">
                  <c:v>23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2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C-42C9-92D8-9FAEAD3A2B97}"/>
            </c:ext>
          </c:extLst>
        </c:ser>
        <c:ser>
          <c:idx val="1"/>
          <c:order val="1"/>
          <c:tx>
            <c:strRef>
              <c:f>'A. ventas'!$BD$100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F0"/>
                </a:solidFill>
                <a:prstDash val="sysDot"/>
              </a:ln>
              <a:effectLst/>
            </c:spPr>
          </c:marker>
          <c:cat>
            <c:strRef>
              <c:f>'A. ventas'!$BB$101:$BB$137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ventas'!$BD$101:$BD$137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  <c:pt idx="8">
                  <c:v>49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24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30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16</c:v>
                </c:pt>
                <c:pt idx="22">
                  <c:v>10</c:v>
                </c:pt>
                <c:pt idx="23">
                  <c:v>10</c:v>
                </c:pt>
                <c:pt idx="24">
                  <c:v>18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C-42C9-92D8-9FAEAD3A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55839"/>
        <c:axId val="2067956255"/>
      </c:lineChart>
      <c:catAx>
        <c:axId val="206795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956255"/>
        <c:crosses val="autoZero"/>
        <c:auto val="1"/>
        <c:lblAlgn val="ctr"/>
        <c:lblOffset val="100"/>
        <c:noMultiLvlLbl val="0"/>
      </c:catAx>
      <c:valAx>
        <c:axId val="20679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9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totales Yerbabuena Referencia 2682808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Unidades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ventas'!$BK$101:$BK$137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ventas'!$BL$101:$BL$137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54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</c:v>
                </c:pt>
                <c:pt idx="29">
                  <c:v>10</c:v>
                </c:pt>
                <c:pt idx="30">
                  <c:v>0</c:v>
                </c:pt>
                <c:pt idx="31">
                  <c:v>6</c:v>
                </c:pt>
                <c:pt idx="32">
                  <c:v>20</c:v>
                </c:pt>
                <c:pt idx="33">
                  <c:v>16</c:v>
                </c:pt>
                <c:pt idx="34">
                  <c:v>44</c:v>
                </c:pt>
                <c:pt idx="35">
                  <c:v>30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802-AFCC-7B640714DE22}"/>
            </c:ext>
          </c:extLst>
        </c:ser>
        <c:ser>
          <c:idx val="1"/>
          <c:order val="1"/>
          <c:tx>
            <c:v>Stock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'A. ventas'!$BK$101:$BK$137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ventas'!$BM$101:$BM$137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6-4802-AFCC-7B640714D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36559"/>
        <c:axId val="417436975"/>
      </c:lineChart>
      <c:catAx>
        <c:axId val="4174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436975"/>
        <c:crosses val="autoZero"/>
        <c:auto val="1"/>
        <c:lblAlgn val="ctr"/>
        <c:lblOffset val="100"/>
        <c:noMultiLvlLbl val="0"/>
      </c:catAx>
      <c:valAx>
        <c:axId val="4174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4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demas Centro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ventas'!$BT$100</c:f>
              <c:strCache>
                <c:ptCount val="1"/>
                <c:pt idx="0">
                  <c:v>Unidades MY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ventas'!$BT$101:$BT$137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8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</c:v>
                </c:pt>
                <c:pt idx="24">
                  <c:v>120</c:v>
                </c:pt>
                <c:pt idx="25">
                  <c:v>170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8-4E6E-AE70-0522D6E5FBCB}"/>
            </c:ext>
          </c:extLst>
        </c:ser>
        <c:ser>
          <c:idx val="1"/>
          <c:order val="1"/>
          <c:tx>
            <c:strRef>
              <c:f>'A. ventas'!$BU$100</c:f>
              <c:strCache>
                <c:ptCount val="1"/>
                <c:pt idx="0">
                  <c:v>Stock 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ventas'!$BU$101:$BU$137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241</c:v>
                </c:pt>
                <c:pt idx="12">
                  <c:v>121</c:v>
                </c:pt>
                <c:pt idx="13">
                  <c:v>100</c:v>
                </c:pt>
                <c:pt idx="14">
                  <c:v>1</c:v>
                </c:pt>
                <c:pt idx="15">
                  <c:v>1</c:v>
                </c:pt>
                <c:pt idx="16">
                  <c:v>105</c:v>
                </c:pt>
                <c:pt idx="17">
                  <c:v>97</c:v>
                </c:pt>
                <c:pt idx="18">
                  <c:v>84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154</c:v>
                </c:pt>
                <c:pt idx="23">
                  <c:v>129</c:v>
                </c:pt>
                <c:pt idx="24">
                  <c:v>121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64</c:v>
                </c:pt>
                <c:pt idx="29">
                  <c:v>26</c:v>
                </c:pt>
                <c:pt idx="30">
                  <c:v>110</c:v>
                </c:pt>
                <c:pt idx="31">
                  <c:v>110</c:v>
                </c:pt>
                <c:pt idx="32">
                  <c:v>390</c:v>
                </c:pt>
                <c:pt idx="33">
                  <c:v>346</c:v>
                </c:pt>
                <c:pt idx="34">
                  <c:v>306</c:v>
                </c:pt>
                <c:pt idx="35">
                  <c:v>477</c:v>
                </c:pt>
                <c:pt idx="3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8-4E6E-AE70-0522D6E5FBCB}"/>
            </c:ext>
          </c:extLst>
        </c:ser>
        <c:ser>
          <c:idx val="2"/>
          <c:order val="2"/>
          <c:tx>
            <c:strRef>
              <c:f>'A. ventas'!$BV$100</c:f>
              <c:strCache>
                <c:ptCount val="1"/>
                <c:pt idx="0">
                  <c:v>Unidades B. 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ventas'!$BV$101:$BV$137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8-4E6E-AE70-0522D6E5FBCB}"/>
            </c:ext>
          </c:extLst>
        </c:ser>
        <c:ser>
          <c:idx val="3"/>
          <c:order val="3"/>
          <c:tx>
            <c:strRef>
              <c:f>'A. ventas'!$BW$100</c:f>
              <c:strCache>
                <c:ptCount val="1"/>
                <c:pt idx="0">
                  <c:v>Stock B. 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ventas'!$BW$101:$BW$137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8-4E6E-AE70-0522D6E5FBCB}"/>
            </c:ext>
          </c:extLst>
        </c:ser>
        <c:ser>
          <c:idx val="4"/>
          <c:order val="4"/>
          <c:tx>
            <c:strRef>
              <c:f>'A. ventas'!$BX$100</c:f>
              <c:strCache>
                <c:ptCount val="1"/>
                <c:pt idx="0">
                  <c:v>Unidades 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ventas'!$BX$101:$BX$137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8-4E6E-AE70-0522D6E5FBCB}"/>
            </c:ext>
          </c:extLst>
        </c:ser>
        <c:ser>
          <c:idx val="5"/>
          <c:order val="5"/>
          <c:tx>
            <c:strRef>
              <c:f>'A. ventas'!$BY$100</c:f>
              <c:strCache>
                <c:ptCount val="1"/>
                <c:pt idx="0">
                  <c:v>Stock mc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cat>
            <c:strRef>
              <c:f>'A. ventas'!$BS$101:$BS$137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ventas'!$BY$101:$BY$137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C8-4E6E-AE70-0522D6E5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9375"/>
        <c:axId val="417510607"/>
      </c:lineChart>
      <c:catAx>
        <c:axId val="4174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510607"/>
        <c:crosses val="autoZero"/>
        <c:auto val="1"/>
        <c:lblAlgn val="ctr"/>
        <c:lblOffset val="100"/>
        <c:noMultiLvlLbl val="0"/>
      </c:catAx>
      <c:valAx>
        <c:axId val="4175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4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Porta puntas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v>Ventas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701410985165797E-2"/>
                  <c:y val="-0.59047926824479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'A. ventas'!$G$2:$G$38</c:f>
              <c:numCache>
                <c:formatCode>General</c:formatCod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numCache>
            </c:numRef>
          </c:cat>
          <c:val>
            <c:numRef>
              <c:f>'A. ventas'!$H$2:$H$38</c:f>
              <c:numCache>
                <c:formatCode>General</c:formatCode>
                <c:ptCount val="37"/>
                <c:pt idx="0">
                  <c:v>30</c:v>
                </c:pt>
                <c:pt idx="1">
                  <c:v>48</c:v>
                </c:pt>
                <c:pt idx="2">
                  <c:v>42</c:v>
                </c:pt>
                <c:pt idx="3">
                  <c:v>98</c:v>
                </c:pt>
                <c:pt idx="4">
                  <c:v>122</c:v>
                </c:pt>
                <c:pt idx="5">
                  <c:v>174</c:v>
                </c:pt>
                <c:pt idx="6">
                  <c:v>65</c:v>
                </c:pt>
                <c:pt idx="7">
                  <c:v>98</c:v>
                </c:pt>
                <c:pt idx="8">
                  <c:v>186</c:v>
                </c:pt>
                <c:pt idx="9">
                  <c:v>161</c:v>
                </c:pt>
                <c:pt idx="10">
                  <c:v>128</c:v>
                </c:pt>
                <c:pt idx="11">
                  <c:v>206</c:v>
                </c:pt>
                <c:pt idx="12">
                  <c:v>109</c:v>
                </c:pt>
                <c:pt idx="13">
                  <c:v>84</c:v>
                </c:pt>
                <c:pt idx="14">
                  <c:v>250</c:v>
                </c:pt>
                <c:pt idx="15">
                  <c:v>45</c:v>
                </c:pt>
                <c:pt idx="16">
                  <c:v>364</c:v>
                </c:pt>
                <c:pt idx="17">
                  <c:v>109</c:v>
                </c:pt>
                <c:pt idx="18">
                  <c:v>135</c:v>
                </c:pt>
                <c:pt idx="19">
                  <c:v>100</c:v>
                </c:pt>
                <c:pt idx="20">
                  <c:v>20</c:v>
                </c:pt>
                <c:pt idx="21">
                  <c:v>90</c:v>
                </c:pt>
                <c:pt idx="22">
                  <c:v>73</c:v>
                </c:pt>
                <c:pt idx="23">
                  <c:v>37</c:v>
                </c:pt>
                <c:pt idx="24">
                  <c:v>168</c:v>
                </c:pt>
                <c:pt idx="25">
                  <c:v>180</c:v>
                </c:pt>
                <c:pt idx="26">
                  <c:v>164</c:v>
                </c:pt>
                <c:pt idx="27">
                  <c:v>64</c:v>
                </c:pt>
                <c:pt idx="28">
                  <c:v>97</c:v>
                </c:pt>
                <c:pt idx="29">
                  <c:v>115</c:v>
                </c:pt>
                <c:pt idx="30">
                  <c:v>134</c:v>
                </c:pt>
                <c:pt idx="31">
                  <c:v>98</c:v>
                </c:pt>
                <c:pt idx="32">
                  <c:v>125</c:v>
                </c:pt>
                <c:pt idx="33">
                  <c:v>69</c:v>
                </c:pt>
                <c:pt idx="34">
                  <c:v>78</c:v>
                </c:pt>
                <c:pt idx="35">
                  <c:v>80</c:v>
                </c:pt>
                <c:pt idx="36">
                  <c:v>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97-45C9-AE64-518056EC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57791"/>
        <c:axId val="1363758207"/>
      </c:lineChart>
      <c:catAx>
        <c:axId val="13637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8207"/>
        <c:crosses val="autoZero"/>
        <c:auto val="1"/>
        <c:lblAlgn val="ctr"/>
        <c:lblOffset val="100"/>
        <c:noMultiLvlLbl val="0"/>
      </c:catAx>
      <c:valAx>
        <c:axId val="136375820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187002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ventas'!$H$57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'A. ventas'!$G$58:$G$94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ventas'!$H$58:$H$94</c:f>
              <c:numCache>
                <c:formatCode>General</c:formatCode>
                <c:ptCount val="37"/>
                <c:pt idx="0">
                  <c:v>30</c:v>
                </c:pt>
                <c:pt idx="1">
                  <c:v>0</c:v>
                </c:pt>
                <c:pt idx="2">
                  <c:v>42</c:v>
                </c:pt>
                <c:pt idx="3">
                  <c:v>98</c:v>
                </c:pt>
                <c:pt idx="4">
                  <c:v>88</c:v>
                </c:pt>
                <c:pt idx="5">
                  <c:v>140</c:v>
                </c:pt>
                <c:pt idx="6">
                  <c:v>35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91</c:v>
                </c:pt>
                <c:pt idx="11">
                  <c:v>206</c:v>
                </c:pt>
                <c:pt idx="12">
                  <c:v>5</c:v>
                </c:pt>
                <c:pt idx="13">
                  <c:v>28</c:v>
                </c:pt>
                <c:pt idx="14">
                  <c:v>34</c:v>
                </c:pt>
                <c:pt idx="15">
                  <c:v>45</c:v>
                </c:pt>
                <c:pt idx="16">
                  <c:v>125</c:v>
                </c:pt>
                <c:pt idx="17">
                  <c:v>41</c:v>
                </c:pt>
                <c:pt idx="18">
                  <c:v>15</c:v>
                </c:pt>
                <c:pt idx="19">
                  <c:v>0</c:v>
                </c:pt>
                <c:pt idx="20">
                  <c:v>10</c:v>
                </c:pt>
                <c:pt idx="21">
                  <c:v>64</c:v>
                </c:pt>
                <c:pt idx="22">
                  <c:v>8</c:v>
                </c:pt>
                <c:pt idx="23">
                  <c:v>10</c:v>
                </c:pt>
                <c:pt idx="24">
                  <c:v>30</c:v>
                </c:pt>
                <c:pt idx="25">
                  <c:v>0</c:v>
                </c:pt>
                <c:pt idx="26">
                  <c:v>30</c:v>
                </c:pt>
                <c:pt idx="27">
                  <c:v>15</c:v>
                </c:pt>
                <c:pt idx="28">
                  <c:v>20</c:v>
                </c:pt>
                <c:pt idx="29">
                  <c:v>91</c:v>
                </c:pt>
                <c:pt idx="30">
                  <c:v>78</c:v>
                </c:pt>
                <c:pt idx="31">
                  <c:v>44</c:v>
                </c:pt>
                <c:pt idx="32">
                  <c:v>105</c:v>
                </c:pt>
                <c:pt idx="33">
                  <c:v>40</c:v>
                </c:pt>
                <c:pt idx="34">
                  <c:v>14</c:v>
                </c:pt>
                <c:pt idx="35">
                  <c:v>18</c:v>
                </c:pt>
                <c:pt idx="36">
                  <c:v>113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E1-4A76-9748-159A3EBABBCC}"/>
            </c:ext>
          </c:extLst>
        </c:ser>
        <c:ser>
          <c:idx val="1"/>
          <c:order val="1"/>
          <c:tx>
            <c:strRef>
              <c:f>'A. ventas'!$I$57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'A. ventas'!$G$58:$G$94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ventas'!$I$58:$I$94</c:f>
              <c:numCache>
                <c:formatCode>General</c:formatCode>
                <c:ptCount val="37"/>
                <c:pt idx="0">
                  <c:v>470</c:v>
                </c:pt>
                <c:pt idx="1">
                  <c:v>470</c:v>
                </c:pt>
                <c:pt idx="2">
                  <c:v>428</c:v>
                </c:pt>
                <c:pt idx="3">
                  <c:v>273</c:v>
                </c:pt>
                <c:pt idx="4">
                  <c:v>252</c:v>
                </c:pt>
                <c:pt idx="5">
                  <c:v>169</c:v>
                </c:pt>
                <c:pt idx="6">
                  <c:v>577</c:v>
                </c:pt>
                <c:pt idx="7">
                  <c:v>577</c:v>
                </c:pt>
                <c:pt idx="8">
                  <c:v>538</c:v>
                </c:pt>
                <c:pt idx="9">
                  <c:v>538</c:v>
                </c:pt>
                <c:pt idx="10">
                  <c:v>415</c:v>
                </c:pt>
                <c:pt idx="11">
                  <c:v>209</c:v>
                </c:pt>
                <c:pt idx="12">
                  <c:v>236</c:v>
                </c:pt>
                <c:pt idx="13">
                  <c:v>222</c:v>
                </c:pt>
                <c:pt idx="14">
                  <c:v>172</c:v>
                </c:pt>
                <c:pt idx="15">
                  <c:v>153</c:v>
                </c:pt>
                <c:pt idx="16">
                  <c:v>108</c:v>
                </c:pt>
                <c:pt idx="17">
                  <c:v>43</c:v>
                </c:pt>
                <c:pt idx="18">
                  <c:v>89</c:v>
                </c:pt>
                <c:pt idx="19">
                  <c:v>89</c:v>
                </c:pt>
                <c:pt idx="20">
                  <c:v>79</c:v>
                </c:pt>
                <c:pt idx="21">
                  <c:v>35</c:v>
                </c:pt>
                <c:pt idx="22">
                  <c:v>27</c:v>
                </c:pt>
                <c:pt idx="23">
                  <c:v>7</c:v>
                </c:pt>
                <c:pt idx="24">
                  <c:v>83</c:v>
                </c:pt>
                <c:pt idx="25">
                  <c:v>83</c:v>
                </c:pt>
                <c:pt idx="26">
                  <c:v>53</c:v>
                </c:pt>
                <c:pt idx="27">
                  <c:v>118</c:v>
                </c:pt>
                <c:pt idx="28">
                  <c:v>102</c:v>
                </c:pt>
                <c:pt idx="29">
                  <c:v>11</c:v>
                </c:pt>
                <c:pt idx="30">
                  <c:v>63</c:v>
                </c:pt>
                <c:pt idx="31">
                  <c:v>104</c:v>
                </c:pt>
                <c:pt idx="32">
                  <c:v>265</c:v>
                </c:pt>
                <c:pt idx="33">
                  <c:v>254</c:v>
                </c:pt>
                <c:pt idx="34">
                  <c:v>241</c:v>
                </c:pt>
                <c:pt idx="35">
                  <c:v>418</c:v>
                </c:pt>
                <c:pt idx="36">
                  <c:v>305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5E1-4A76-9748-159A3EBA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437152"/>
        <c:axId val="1211430496"/>
      </c:lineChart>
      <c:catAx>
        <c:axId val="1211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30496"/>
        <c:crosses val="autoZero"/>
        <c:auto val="1"/>
        <c:lblAlgn val="ctr"/>
        <c:lblOffset val="100"/>
        <c:noMultiLvlLbl val="0"/>
      </c:catAx>
      <c:valAx>
        <c:axId val="1211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2682808</a:t>
            </a:r>
          </a:p>
        </c:rich>
      </c:tx>
      <c:layout>
        <c:manualLayout>
          <c:xMode val="edge"/>
          <c:yMode val="edge"/>
          <c:x val="0.46983119643448795"/>
          <c:y val="3.935185328637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ventas'!$H$98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'A. ventas'!$G$99:$G$135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ventas'!$H$99:$H$135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131</c:v>
                </c:pt>
                <c:pt idx="9">
                  <c:v>131</c:v>
                </c:pt>
                <c:pt idx="10">
                  <c:v>31</c:v>
                </c:pt>
                <c:pt idx="11">
                  <c:v>0</c:v>
                </c:pt>
                <c:pt idx="12">
                  <c:v>104</c:v>
                </c:pt>
                <c:pt idx="13">
                  <c:v>50</c:v>
                </c:pt>
                <c:pt idx="14">
                  <c:v>116</c:v>
                </c:pt>
                <c:pt idx="15">
                  <c:v>0</c:v>
                </c:pt>
                <c:pt idx="16">
                  <c:v>114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  <c:pt idx="21">
                  <c:v>6</c:v>
                </c:pt>
                <c:pt idx="22">
                  <c:v>65</c:v>
                </c:pt>
                <c:pt idx="23">
                  <c:v>25</c:v>
                </c:pt>
                <c:pt idx="24">
                  <c:v>120</c:v>
                </c:pt>
                <c:pt idx="25">
                  <c:v>170</c:v>
                </c:pt>
                <c:pt idx="26">
                  <c:v>89</c:v>
                </c:pt>
                <c:pt idx="27">
                  <c:v>0</c:v>
                </c:pt>
                <c:pt idx="28">
                  <c:v>54</c:v>
                </c:pt>
                <c:pt idx="29">
                  <c:v>10</c:v>
                </c:pt>
                <c:pt idx="30">
                  <c:v>28</c:v>
                </c:pt>
                <c:pt idx="31">
                  <c:v>8</c:v>
                </c:pt>
                <c:pt idx="32">
                  <c:v>20</c:v>
                </c:pt>
                <c:pt idx="33">
                  <c:v>29</c:v>
                </c:pt>
                <c:pt idx="34">
                  <c:v>44</c:v>
                </c:pt>
                <c:pt idx="35">
                  <c:v>30</c:v>
                </c:pt>
                <c:pt idx="36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CC-4B63-AA12-78431ECCFFCF}"/>
            </c:ext>
          </c:extLst>
        </c:ser>
        <c:ser>
          <c:idx val="1"/>
          <c:order val="1"/>
          <c:tx>
            <c:strRef>
              <c:f>'A. ventas'!$I$98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0CC-4B63-AA12-78431ECCFFCF}"/>
              </c:ext>
            </c:extLst>
          </c:dPt>
          <c:cat>
            <c:strRef>
              <c:f>'A. ventas'!$G$99:$G$135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ventas'!$I$99:$I$135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  <c:pt idx="8">
                  <c:v>51</c:v>
                </c:pt>
                <c:pt idx="9">
                  <c:v>10</c:v>
                </c:pt>
                <c:pt idx="10">
                  <c:v>27</c:v>
                </c:pt>
                <c:pt idx="11">
                  <c:v>267</c:v>
                </c:pt>
                <c:pt idx="12">
                  <c:v>163</c:v>
                </c:pt>
                <c:pt idx="13">
                  <c:v>113</c:v>
                </c:pt>
                <c:pt idx="14">
                  <c:v>9</c:v>
                </c:pt>
                <c:pt idx="15">
                  <c:v>9</c:v>
                </c:pt>
                <c:pt idx="16">
                  <c:v>135</c:v>
                </c:pt>
                <c:pt idx="17">
                  <c:v>119</c:v>
                </c:pt>
                <c:pt idx="18">
                  <c:v>109</c:v>
                </c:pt>
                <c:pt idx="19">
                  <c:v>103</c:v>
                </c:pt>
                <c:pt idx="20">
                  <c:v>103</c:v>
                </c:pt>
                <c:pt idx="21">
                  <c:v>97</c:v>
                </c:pt>
                <c:pt idx="22">
                  <c:v>167</c:v>
                </c:pt>
                <c:pt idx="23">
                  <c:v>142</c:v>
                </c:pt>
                <c:pt idx="24">
                  <c:v>142</c:v>
                </c:pt>
                <c:pt idx="25">
                  <c:v>92</c:v>
                </c:pt>
                <c:pt idx="26">
                  <c:v>3</c:v>
                </c:pt>
                <c:pt idx="27">
                  <c:v>123</c:v>
                </c:pt>
                <c:pt idx="28">
                  <c:v>69</c:v>
                </c:pt>
                <c:pt idx="29">
                  <c:v>29</c:v>
                </c:pt>
                <c:pt idx="30">
                  <c:v>131</c:v>
                </c:pt>
                <c:pt idx="31">
                  <c:v>123</c:v>
                </c:pt>
                <c:pt idx="32">
                  <c:v>403</c:v>
                </c:pt>
                <c:pt idx="33">
                  <c:v>370</c:v>
                </c:pt>
                <c:pt idx="34">
                  <c:v>330</c:v>
                </c:pt>
                <c:pt idx="35">
                  <c:v>501</c:v>
                </c:pt>
                <c:pt idx="36">
                  <c:v>477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CC-4B63-AA12-78431ECC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295807"/>
        <c:axId val="2099304543"/>
      </c:lineChart>
      <c:catAx>
        <c:axId val="20992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304543"/>
        <c:crosses val="autoZero"/>
        <c:auto val="1"/>
        <c:lblAlgn val="ctr"/>
        <c:lblOffset val="100"/>
        <c:noMultiLvlLbl val="0"/>
      </c:catAx>
      <c:valAx>
        <c:axId val="2099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2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198000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ventas'!$H$140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'A. ventas'!$G$141:$G$177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ventas'!$H$141:$H$177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34</c:v>
                </c:pt>
                <c:pt idx="6">
                  <c:v>0</c:v>
                </c:pt>
                <c:pt idx="7">
                  <c:v>94</c:v>
                </c:pt>
                <c:pt idx="8">
                  <c:v>10</c:v>
                </c:pt>
                <c:pt idx="9">
                  <c:v>20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70</c:v>
                </c:pt>
                <c:pt idx="15">
                  <c:v>0</c:v>
                </c:pt>
                <c:pt idx="16">
                  <c:v>25</c:v>
                </c:pt>
                <c:pt idx="17">
                  <c:v>20</c:v>
                </c:pt>
                <c:pt idx="18">
                  <c:v>110</c:v>
                </c:pt>
                <c:pt idx="19">
                  <c:v>94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2</c:v>
                </c:pt>
                <c:pt idx="24">
                  <c:v>18</c:v>
                </c:pt>
                <c:pt idx="25">
                  <c:v>0</c:v>
                </c:pt>
                <c:pt idx="26">
                  <c:v>10</c:v>
                </c:pt>
                <c:pt idx="27">
                  <c:v>4</c:v>
                </c:pt>
                <c:pt idx="28">
                  <c:v>23</c:v>
                </c:pt>
                <c:pt idx="29">
                  <c:v>14</c:v>
                </c:pt>
                <c:pt idx="30">
                  <c:v>8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CD-45C2-9CF2-C4C42CA87ED1}"/>
            </c:ext>
          </c:extLst>
        </c:ser>
        <c:ser>
          <c:idx val="1"/>
          <c:order val="1"/>
          <c:tx>
            <c:strRef>
              <c:f>'A. ventas'!$I$140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'A. ventas'!$G$141:$G$177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ventas'!$I$141:$I$177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34</c:v>
                </c:pt>
                <c:pt idx="5">
                  <c:v>34</c:v>
                </c:pt>
                <c:pt idx="6">
                  <c:v>110</c:v>
                </c:pt>
                <c:pt idx="7">
                  <c:v>16</c:v>
                </c:pt>
                <c:pt idx="8">
                  <c:v>26</c:v>
                </c:pt>
                <c:pt idx="9">
                  <c:v>6</c:v>
                </c:pt>
                <c:pt idx="10">
                  <c:v>0</c:v>
                </c:pt>
                <c:pt idx="11">
                  <c:v>80</c:v>
                </c:pt>
                <c:pt idx="12">
                  <c:v>80</c:v>
                </c:pt>
                <c:pt idx="13">
                  <c:v>74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35</c:v>
                </c:pt>
                <c:pt idx="20">
                  <c:v>35</c:v>
                </c:pt>
                <c:pt idx="21">
                  <c:v>75</c:v>
                </c:pt>
                <c:pt idx="22">
                  <c:v>75</c:v>
                </c:pt>
                <c:pt idx="23">
                  <c:v>73</c:v>
                </c:pt>
                <c:pt idx="24">
                  <c:v>120</c:v>
                </c:pt>
                <c:pt idx="25">
                  <c:v>120</c:v>
                </c:pt>
                <c:pt idx="26">
                  <c:v>110</c:v>
                </c:pt>
                <c:pt idx="27">
                  <c:v>186</c:v>
                </c:pt>
                <c:pt idx="28">
                  <c:v>167</c:v>
                </c:pt>
                <c:pt idx="29">
                  <c:v>153</c:v>
                </c:pt>
                <c:pt idx="30">
                  <c:v>165</c:v>
                </c:pt>
                <c:pt idx="31">
                  <c:v>119</c:v>
                </c:pt>
                <c:pt idx="32">
                  <c:v>319</c:v>
                </c:pt>
                <c:pt idx="33">
                  <c:v>318</c:v>
                </c:pt>
                <c:pt idx="34">
                  <c:v>319</c:v>
                </c:pt>
                <c:pt idx="35">
                  <c:v>401</c:v>
                </c:pt>
                <c:pt idx="36">
                  <c:v>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CD-45C2-9CF2-C4C42CA8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14384"/>
        <c:axId val="789715216"/>
      </c:lineChart>
      <c:catAx>
        <c:axId val="7897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15216"/>
        <c:crosses val="autoZero"/>
        <c:auto val="1"/>
        <c:lblAlgn val="ctr"/>
        <c:lblOffset val="100"/>
        <c:noMultiLvlLbl val="0"/>
      </c:catAx>
      <c:valAx>
        <c:axId val="789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76801</a:t>
            </a:r>
          </a:p>
        </c:rich>
      </c:tx>
      <c:layout>
        <c:manualLayout>
          <c:xMode val="edge"/>
          <c:yMode val="edge"/>
          <c:x val="0.45693182941139548"/>
          <c:y val="4.629637089152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ventas'!$H$224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ventas'!$H$225:$H$261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6F-44CE-BE4E-3E9DF2207A32}"/>
            </c:ext>
          </c:extLst>
        </c:ser>
        <c:ser>
          <c:idx val="1"/>
          <c:order val="1"/>
          <c:tx>
            <c:strRef>
              <c:f>'A. ventas'!$I$224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ventas'!$I$225:$I$261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40</c:v>
                </c:pt>
                <c:pt idx="34">
                  <c:v>24</c:v>
                </c:pt>
                <c:pt idx="35">
                  <c:v>24</c:v>
                </c:pt>
                <c:pt idx="3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6F-44CE-BE4E-3E9DF220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45120"/>
        <c:axId val="1060255936"/>
      </c:lineChart>
      <c:catAx>
        <c:axId val="10602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55936"/>
        <c:crosses val="autoZero"/>
        <c:auto val="1"/>
        <c:lblAlgn val="ctr"/>
        <c:lblOffset val="100"/>
        <c:noMultiLvlLbl val="0"/>
      </c:catAx>
      <c:valAx>
        <c:axId val="1060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198001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933802786401481E-2"/>
          <c:y val="0.15734574807690099"/>
          <c:w val="0.93823171583980847"/>
          <c:h val="0.62881370849548646"/>
        </c:manualLayout>
      </c:layout>
      <c:lineChart>
        <c:grouping val="standard"/>
        <c:varyColors val="0"/>
        <c:ser>
          <c:idx val="0"/>
          <c:order val="0"/>
          <c:tx>
            <c:strRef>
              <c:f>'A. ventas'!$H$181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ventas'!$H$182:$H$218</c:f>
              <c:numCache>
                <c:formatCode>General</c:formatCode>
                <c:ptCount val="37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12</c:v>
                </c:pt>
                <c:pt idx="36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48-483A-88C6-AAE6FBFD0BCE}"/>
            </c:ext>
          </c:extLst>
        </c:ser>
        <c:ser>
          <c:idx val="1"/>
          <c:order val="1"/>
          <c:tx>
            <c:strRef>
              <c:f>'A. ventas'!$I$181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ventas'!$I$182:$I$218</c:f>
              <c:numCache>
                <c:formatCode>General</c:formatCode>
                <c:ptCount val="37"/>
                <c:pt idx="0">
                  <c:v>200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146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41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12</c:v>
                </c:pt>
                <c:pt idx="35">
                  <c:v>0</c:v>
                </c:pt>
                <c:pt idx="36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48-483A-88C6-AAE6FBFD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971952"/>
        <c:axId val="789970288"/>
      </c:lineChart>
      <c:catAx>
        <c:axId val="789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0288"/>
        <c:crosses val="autoZero"/>
        <c:auto val="1"/>
        <c:lblAlgn val="ctr"/>
        <c:lblOffset val="100"/>
        <c:noMultiLvlLbl val="0"/>
      </c:catAx>
      <c:valAx>
        <c:axId val="789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Porta puntas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v>Ventas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701410985165797E-2"/>
                  <c:y val="-0.59047926824479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'A. ventas'!$G$2:$G$38</c:f>
              <c:numCache>
                <c:formatCode>General</c:formatCod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numCache>
            </c:numRef>
          </c:cat>
          <c:val>
            <c:numRef>
              <c:f>'A. ventas'!$H$2:$H$38</c:f>
              <c:numCache>
                <c:formatCode>General</c:formatCode>
                <c:ptCount val="37"/>
                <c:pt idx="0">
                  <c:v>30</c:v>
                </c:pt>
                <c:pt idx="1">
                  <c:v>48</c:v>
                </c:pt>
                <c:pt idx="2">
                  <c:v>42</c:v>
                </c:pt>
                <c:pt idx="3">
                  <c:v>98</c:v>
                </c:pt>
                <c:pt idx="4">
                  <c:v>122</c:v>
                </c:pt>
                <c:pt idx="5">
                  <c:v>174</c:v>
                </c:pt>
                <c:pt idx="6">
                  <c:v>65</c:v>
                </c:pt>
                <c:pt idx="7">
                  <c:v>98</c:v>
                </c:pt>
                <c:pt idx="8">
                  <c:v>186</c:v>
                </c:pt>
                <c:pt idx="9">
                  <c:v>161</c:v>
                </c:pt>
                <c:pt idx="10">
                  <c:v>128</c:v>
                </c:pt>
                <c:pt idx="11">
                  <c:v>206</c:v>
                </c:pt>
                <c:pt idx="12">
                  <c:v>109</c:v>
                </c:pt>
                <c:pt idx="13">
                  <c:v>84</c:v>
                </c:pt>
                <c:pt idx="14">
                  <c:v>250</c:v>
                </c:pt>
                <c:pt idx="15">
                  <c:v>45</c:v>
                </c:pt>
                <c:pt idx="16">
                  <c:v>364</c:v>
                </c:pt>
                <c:pt idx="17">
                  <c:v>109</c:v>
                </c:pt>
                <c:pt idx="18">
                  <c:v>135</c:v>
                </c:pt>
                <c:pt idx="19">
                  <c:v>100</c:v>
                </c:pt>
                <c:pt idx="20">
                  <c:v>20</c:v>
                </c:pt>
                <c:pt idx="21">
                  <c:v>90</c:v>
                </c:pt>
                <c:pt idx="22">
                  <c:v>73</c:v>
                </c:pt>
                <c:pt idx="23">
                  <c:v>37</c:v>
                </c:pt>
                <c:pt idx="24">
                  <c:v>168</c:v>
                </c:pt>
                <c:pt idx="25">
                  <c:v>180</c:v>
                </c:pt>
                <c:pt idx="26">
                  <c:v>164</c:v>
                </c:pt>
                <c:pt idx="27">
                  <c:v>64</c:v>
                </c:pt>
                <c:pt idx="28">
                  <c:v>97</c:v>
                </c:pt>
                <c:pt idx="29">
                  <c:v>115</c:v>
                </c:pt>
                <c:pt idx="30">
                  <c:v>134</c:v>
                </c:pt>
                <c:pt idx="31">
                  <c:v>98</c:v>
                </c:pt>
                <c:pt idx="32">
                  <c:v>125</c:v>
                </c:pt>
                <c:pt idx="33">
                  <c:v>69</c:v>
                </c:pt>
                <c:pt idx="34">
                  <c:v>78</c:v>
                </c:pt>
                <c:pt idx="35">
                  <c:v>80</c:v>
                </c:pt>
                <c:pt idx="36">
                  <c:v>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C8-4BDF-B232-E382B9BB60F4}"/>
            </c:ext>
          </c:extLst>
        </c:ser>
        <c:ser>
          <c:idx val="2"/>
          <c:order val="1"/>
          <c:tx>
            <c:v>Stock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'A. ventas'!$G$2:$G$38</c:f>
              <c:numCache>
                <c:formatCode>General</c:formatCod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numCache>
            </c:numRef>
          </c:cat>
          <c:val>
            <c:numRef>
              <c:f>'A. ventas'!$I$2:$I$38</c:f>
              <c:numCache>
                <c:formatCode>General</c:formatCode>
                <c:ptCount val="37"/>
                <c:pt idx="0">
                  <c:v>770</c:v>
                </c:pt>
                <c:pt idx="1">
                  <c:v>722</c:v>
                </c:pt>
                <c:pt idx="2">
                  <c:v>680</c:v>
                </c:pt>
                <c:pt idx="3">
                  <c:v>525</c:v>
                </c:pt>
                <c:pt idx="4">
                  <c:v>488</c:v>
                </c:pt>
                <c:pt idx="5">
                  <c:v>405</c:v>
                </c:pt>
                <c:pt idx="6">
                  <c:v>1072</c:v>
                </c:pt>
                <c:pt idx="7">
                  <c:v>977</c:v>
                </c:pt>
                <c:pt idx="8">
                  <c:v>811</c:v>
                </c:pt>
                <c:pt idx="9">
                  <c:v>740</c:v>
                </c:pt>
                <c:pt idx="10">
                  <c:v>628</c:v>
                </c:pt>
                <c:pt idx="11">
                  <c:v>742</c:v>
                </c:pt>
                <c:pt idx="12">
                  <c:v>665</c:v>
                </c:pt>
                <c:pt idx="13">
                  <c:v>595</c:v>
                </c:pt>
                <c:pt idx="14">
                  <c:v>341</c:v>
                </c:pt>
                <c:pt idx="15">
                  <c:v>322</c:v>
                </c:pt>
                <c:pt idx="16">
                  <c:v>299</c:v>
                </c:pt>
                <c:pt idx="17">
                  <c:v>218</c:v>
                </c:pt>
                <c:pt idx="18">
                  <c:v>269</c:v>
                </c:pt>
                <c:pt idx="19">
                  <c:v>303</c:v>
                </c:pt>
                <c:pt idx="20">
                  <c:v>283</c:v>
                </c:pt>
                <c:pt idx="21">
                  <c:v>273</c:v>
                </c:pt>
                <c:pt idx="22">
                  <c:v>335</c:v>
                </c:pt>
                <c:pt idx="23">
                  <c:v>288</c:v>
                </c:pt>
                <c:pt idx="24">
                  <c:v>401</c:v>
                </c:pt>
                <c:pt idx="25">
                  <c:v>361</c:v>
                </c:pt>
                <c:pt idx="26">
                  <c:v>207</c:v>
                </c:pt>
                <c:pt idx="27">
                  <c:v>173</c:v>
                </c:pt>
                <c:pt idx="28">
                  <c:v>364</c:v>
                </c:pt>
                <c:pt idx="29">
                  <c:v>219</c:v>
                </c:pt>
                <c:pt idx="30">
                  <c:v>365</c:v>
                </c:pt>
                <c:pt idx="31">
                  <c:v>362</c:v>
                </c:pt>
                <c:pt idx="32">
                  <c:v>1003</c:v>
                </c:pt>
                <c:pt idx="33">
                  <c:v>958</c:v>
                </c:pt>
                <c:pt idx="34">
                  <c:v>926</c:v>
                </c:pt>
                <c:pt idx="35">
                  <c:v>1344</c:v>
                </c:pt>
                <c:pt idx="36">
                  <c:v>1223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C8-4BDF-B232-E382B9BB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57791"/>
        <c:axId val="1363758207"/>
      </c:lineChart>
      <c:catAx>
        <c:axId val="13637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8207"/>
        <c:crosses val="autoZero"/>
        <c:auto val="1"/>
        <c:lblAlgn val="ctr"/>
        <c:lblOffset val="100"/>
        <c:noMultiLvlLbl val="0"/>
      </c:catAx>
      <c:valAx>
        <c:axId val="136375820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7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</a:t>
            </a:r>
            <a:r>
              <a:rPr lang="es-CO" baseline="0"/>
              <a:t> 2682808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ventas'!$H$98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ventas'!$G$99:$G$135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ventas'!$H$99:$H$135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131</c:v>
                </c:pt>
                <c:pt idx="9">
                  <c:v>131</c:v>
                </c:pt>
                <c:pt idx="10">
                  <c:v>31</c:v>
                </c:pt>
                <c:pt idx="11">
                  <c:v>0</c:v>
                </c:pt>
                <c:pt idx="12">
                  <c:v>104</c:v>
                </c:pt>
                <c:pt idx="13">
                  <c:v>50</c:v>
                </c:pt>
                <c:pt idx="14">
                  <c:v>116</c:v>
                </c:pt>
                <c:pt idx="15">
                  <c:v>0</c:v>
                </c:pt>
                <c:pt idx="16">
                  <c:v>114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  <c:pt idx="21">
                  <c:v>6</c:v>
                </c:pt>
                <c:pt idx="22">
                  <c:v>65</c:v>
                </c:pt>
                <c:pt idx="23">
                  <c:v>25</c:v>
                </c:pt>
                <c:pt idx="24">
                  <c:v>120</c:v>
                </c:pt>
                <c:pt idx="25">
                  <c:v>170</c:v>
                </c:pt>
                <c:pt idx="26">
                  <c:v>89</c:v>
                </c:pt>
                <c:pt idx="27">
                  <c:v>0</c:v>
                </c:pt>
                <c:pt idx="28">
                  <c:v>54</c:v>
                </c:pt>
                <c:pt idx="29">
                  <c:v>10</c:v>
                </c:pt>
                <c:pt idx="30">
                  <c:v>28</c:v>
                </c:pt>
                <c:pt idx="31">
                  <c:v>8</c:v>
                </c:pt>
                <c:pt idx="32">
                  <c:v>20</c:v>
                </c:pt>
                <c:pt idx="33">
                  <c:v>29</c:v>
                </c:pt>
                <c:pt idx="34">
                  <c:v>44</c:v>
                </c:pt>
                <c:pt idx="35">
                  <c:v>30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4610-A174-8E3934EBD7C7}"/>
            </c:ext>
          </c:extLst>
        </c:ser>
        <c:ser>
          <c:idx val="1"/>
          <c:order val="1"/>
          <c:tx>
            <c:strRef>
              <c:f>'A. ventas'!$I$98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ventas'!$G$99:$G$135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ventas'!$I$99:$I$135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183</c:v>
                </c:pt>
                <c:pt idx="7">
                  <c:v>182</c:v>
                </c:pt>
                <c:pt idx="8">
                  <c:v>51</c:v>
                </c:pt>
                <c:pt idx="9">
                  <c:v>10</c:v>
                </c:pt>
                <c:pt idx="10">
                  <c:v>27</c:v>
                </c:pt>
                <c:pt idx="11">
                  <c:v>267</c:v>
                </c:pt>
                <c:pt idx="12">
                  <c:v>163</c:v>
                </c:pt>
                <c:pt idx="13">
                  <c:v>113</c:v>
                </c:pt>
                <c:pt idx="14">
                  <c:v>9</c:v>
                </c:pt>
                <c:pt idx="15">
                  <c:v>9</c:v>
                </c:pt>
                <c:pt idx="16">
                  <c:v>135</c:v>
                </c:pt>
                <c:pt idx="17">
                  <c:v>119</c:v>
                </c:pt>
                <c:pt idx="18">
                  <c:v>109</c:v>
                </c:pt>
                <c:pt idx="19">
                  <c:v>103</c:v>
                </c:pt>
                <c:pt idx="20">
                  <c:v>103</c:v>
                </c:pt>
                <c:pt idx="21">
                  <c:v>97</c:v>
                </c:pt>
                <c:pt idx="22">
                  <c:v>167</c:v>
                </c:pt>
                <c:pt idx="23">
                  <c:v>142</c:v>
                </c:pt>
                <c:pt idx="24">
                  <c:v>142</c:v>
                </c:pt>
                <c:pt idx="25">
                  <c:v>92</c:v>
                </c:pt>
                <c:pt idx="26">
                  <c:v>3</c:v>
                </c:pt>
                <c:pt idx="27">
                  <c:v>123</c:v>
                </c:pt>
                <c:pt idx="28">
                  <c:v>69</c:v>
                </c:pt>
                <c:pt idx="29">
                  <c:v>29</c:v>
                </c:pt>
                <c:pt idx="30">
                  <c:v>131</c:v>
                </c:pt>
                <c:pt idx="31">
                  <c:v>123</c:v>
                </c:pt>
                <c:pt idx="32">
                  <c:v>403</c:v>
                </c:pt>
                <c:pt idx="33">
                  <c:v>370</c:v>
                </c:pt>
                <c:pt idx="34">
                  <c:v>330</c:v>
                </c:pt>
                <c:pt idx="35">
                  <c:v>501</c:v>
                </c:pt>
                <c:pt idx="36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8-4610-A174-8E3934EB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5807"/>
        <c:axId val="2099304543"/>
      </c:lineChart>
      <c:catAx>
        <c:axId val="20992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304543"/>
        <c:crosses val="autoZero"/>
        <c:auto val="1"/>
        <c:lblAlgn val="ctr"/>
        <c:lblOffset val="100"/>
        <c:noMultiLvlLbl val="0"/>
      </c:catAx>
      <c:valAx>
        <c:axId val="2099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92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198001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933802786401481E-2"/>
          <c:y val="0.15734574807690099"/>
          <c:w val="0.93823171583980847"/>
          <c:h val="0.62881370849548646"/>
        </c:manualLayout>
      </c:layout>
      <c:lineChart>
        <c:grouping val="standard"/>
        <c:varyColors val="0"/>
        <c:ser>
          <c:idx val="0"/>
          <c:order val="0"/>
          <c:tx>
            <c:strRef>
              <c:f>'A. ventas'!$H$181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ventas'!$H$182:$H$218</c:f>
              <c:numCache>
                <c:formatCode>General</c:formatCode>
                <c:ptCount val="37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12</c:v>
                </c:pt>
                <c:pt idx="36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32-4CC1-B3D2-2C77FBA06804}"/>
            </c:ext>
          </c:extLst>
        </c:ser>
        <c:ser>
          <c:idx val="1"/>
          <c:order val="1"/>
          <c:tx>
            <c:strRef>
              <c:f>'A. ventas'!$I$181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ventas'!$I$182:$I$218</c:f>
              <c:numCache>
                <c:formatCode>General</c:formatCode>
                <c:ptCount val="37"/>
                <c:pt idx="0">
                  <c:v>200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146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41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12</c:v>
                </c:pt>
                <c:pt idx="35">
                  <c:v>0</c:v>
                </c:pt>
                <c:pt idx="36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32-4CC1-B3D2-2C77FBA0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971952"/>
        <c:axId val="789970288"/>
      </c:lineChart>
      <c:catAx>
        <c:axId val="789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0288"/>
        <c:crosses val="autoZero"/>
        <c:auto val="1"/>
        <c:lblAlgn val="ctr"/>
        <c:lblOffset val="100"/>
        <c:noMultiLvlLbl val="0"/>
      </c:catAx>
      <c:valAx>
        <c:axId val="789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74801</a:t>
            </a:r>
          </a:p>
        </c:rich>
      </c:tx>
      <c:layout>
        <c:manualLayout>
          <c:xMode val="edge"/>
          <c:yMode val="edge"/>
          <c:x val="0.45693182941139548"/>
          <c:y val="4.629637089152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ventas'!$H$224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ventas'!$H$225:$H$261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B8-46DF-A296-8FD4A7C2F366}"/>
            </c:ext>
          </c:extLst>
        </c:ser>
        <c:ser>
          <c:idx val="1"/>
          <c:order val="1"/>
          <c:tx>
            <c:strRef>
              <c:f>'A. ventas'!$I$224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ventas'!$I$225:$I$261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40</c:v>
                </c:pt>
                <c:pt idx="34">
                  <c:v>24</c:v>
                </c:pt>
                <c:pt idx="35">
                  <c:v>24</c:v>
                </c:pt>
                <c:pt idx="3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B8-46DF-A296-8FD4A7C2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45120"/>
        <c:axId val="1060255936"/>
      </c:lineChart>
      <c:catAx>
        <c:axId val="10602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55936"/>
        <c:crosses val="autoZero"/>
        <c:auto val="1"/>
        <c:lblAlgn val="ctr"/>
        <c:lblOffset val="100"/>
        <c:noMultiLvlLbl val="0"/>
      </c:catAx>
      <c:valAx>
        <c:axId val="1060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totales referencia 198000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ventas'!$H$140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ventas'!$G$141:$G$177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ventas'!$H$141:$H$177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34</c:v>
                </c:pt>
                <c:pt idx="6">
                  <c:v>0</c:v>
                </c:pt>
                <c:pt idx="7">
                  <c:v>94</c:v>
                </c:pt>
                <c:pt idx="8">
                  <c:v>10</c:v>
                </c:pt>
                <c:pt idx="9">
                  <c:v>20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70</c:v>
                </c:pt>
                <c:pt idx="15">
                  <c:v>0</c:v>
                </c:pt>
                <c:pt idx="16">
                  <c:v>25</c:v>
                </c:pt>
                <c:pt idx="17">
                  <c:v>20</c:v>
                </c:pt>
                <c:pt idx="18">
                  <c:v>110</c:v>
                </c:pt>
                <c:pt idx="19">
                  <c:v>94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2</c:v>
                </c:pt>
                <c:pt idx="24">
                  <c:v>18</c:v>
                </c:pt>
                <c:pt idx="25">
                  <c:v>0</c:v>
                </c:pt>
                <c:pt idx="26">
                  <c:v>10</c:v>
                </c:pt>
                <c:pt idx="27">
                  <c:v>4</c:v>
                </c:pt>
                <c:pt idx="28">
                  <c:v>23</c:v>
                </c:pt>
                <c:pt idx="29">
                  <c:v>14</c:v>
                </c:pt>
                <c:pt idx="30">
                  <c:v>8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3-4614-A63D-BEF1BB8DF995}"/>
            </c:ext>
          </c:extLst>
        </c:ser>
        <c:ser>
          <c:idx val="1"/>
          <c:order val="1"/>
          <c:tx>
            <c:strRef>
              <c:f>'A. ventas'!$I$140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ventas'!$G$141:$G$177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ventas'!$I$141:$I$177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34</c:v>
                </c:pt>
                <c:pt idx="5">
                  <c:v>34</c:v>
                </c:pt>
                <c:pt idx="6">
                  <c:v>110</c:v>
                </c:pt>
                <c:pt idx="7">
                  <c:v>16</c:v>
                </c:pt>
                <c:pt idx="8">
                  <c:v>26</c:v>
                </c:pt>
                <c:pt idx="9">
                  <c:v>6</c:v>
                </c:pt>
                <c:pt idx="10">
                  <c:v>0</c:v>
                </c:pt>
                <c:pt idx="11">
                  <c:v>80</c:v>
                </c:pt>
                <c:pt idx="12">
                  <c:v>80</c:v>
                </c:pt>
                <c:pt idx="13">
                  <c:v>74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35</c:v>
                </c:pt>
                <c:pt idx="20">
                  <c:v>35</c:v>
                </c:pt>
                <c:pt idx="21">
                  <c:v>75</c:v>
                </c:pt>
                <c:pt idx="22">
                  <c:v>75</c:v>
                </c:pt>
                <c:pt idx="23">
                  <c:v>73</c:v>
                </c:pt>
                <c:pt idx="24">
                  <c:v>120</c:v>
                </c:pt>
                <c:pt idx="25">
                  <c:v>120</c:v>
                </c:pt>
                <c:pt idx="26">
                  <c:v>110</c:v>
                </c:pt>
                <c:pt idx="27">
                  <c:v>186</c:v>
                </c:pt>
                <c:pt idx="28">
                  <c:v>167</c:v>
                </c:pt>
                <c:pt idx="29">
                  <c:v>153</c:v>
                </c:pt>
                <c:pt idx="30">
                  <c:v>165</c:v>
                </c:pt>
                <c:pt idx="31">
                  <c:v>119</c:v>
                </c:pt>
                <c:pt idx="32">
                  <c:v>319</c:v>
                </c:pt>
                <c:pt idx="33">
                  <c:v>318</c:v>
                </c:pt>
                <c:pt idx="34">
                  <c:v>319</c:v>
                </c:pt>
                <c:pt idx="35">
                  <c:v>401</c:v>
                </c:pt>
                <c:pt idx="3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3-4614-A63D-BEF1BB8D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714384"/>
        <c:axId val="789715216"/>
      </c:lineChart>
      <c:catAx>
        <c:axId val="7897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15216"/>
        <c:crosses val="autoZero"/>
        <c:auto val="1"/>
        <c:lblAlgn val="ctr"/>
        <c:lblOffset val="100"/>
        <c:noMultiLvlLbl val="0"/>
      </c:catAx>
      <c:valAx>
        <c:axId val="789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ventas'!$H$181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ventas'!$H$182:$H$218</c:f>
              <c:numCache>
                <c:formatCode>General</c:formatCode>
                <c:ptCount val="37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12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93B-BCF1-B76906739C47}"/>
            </c:ext>
          </c:extLst>
        </c:ser>
        <c:ser>
          <c:idx val="1"/>
          <c:order val="1"/>
          <c:tx>
            <c:strRef>
              <c:f>'A. ventas'!$I$181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ventas'!$G$182:$G$218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ventas'!$I$182:$I$218</c:f>
              <c:numCache>
                <c:formatCode>General</c:formatCode>
                <c:ptCount val="37"/>
                <c:pt idx="0">
                  <c:v>200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146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41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12</c:v>
                </c:pt>
                <c:pt idx="35">
                  <c:v>0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93B-BCF1-B7690673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71952"/>
        <c:axId val="789970288"/>
      </c:lineChart>
      <c:catAx>
        <c:axId val="789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0288"/>
        <c:crosses val="autoZero"/>
        <c:auto val="1"/>
        <c:lblAlgn val="ctr"/>
        <c:lblOffset val="100"/>
        <c:noMultiLvlLbl val="0"/>
      </c:catAx>
      <c:valAx>
        <c:axId val="789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totales referencia</a:t>
            </a:r>
            <a:r>
              <a:rPr lang="es-CO" baseline="0"/>
              <a:t> 76801</a:t>
            </a:r>
            <a:endParaRPr lang="es-CO"/>
          </a:p>
        </c:rich>
      </c:tx>
      <c:layout>
        <c:manualLayout>
          <c:xMode val="edge"/>
          <c:yMode val="edge"/>
          <c:x val="0.2541248906386701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ventas'!$H$224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ventas'!$H$225:$H$261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04E-A945-218CF40A24E0}"/>
            </c:ext>
          </c:extLst>
        </c:ser>
        <c:ser>
          <c:idx val="1"/>
          <c:order val="1"/>
          <c:tx>
            <c:strRef>
              <c:f>'A. ventas'!$I$224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'A. ventas'!$G$225:$G$261</c:f>
              <c:strCache>
                <c:ptCount val="37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  <c:pt idx="12">
                  <c:v>202005</c:v>
                </c:pt>
                <c:pt idx="13">
                  <c:v>202006</c:v>
                </c:pt>
                <c:pt idx="14">
                  <c:v>202007</c:v>
                </c:pt>
                <c:pt idx="15">
                  <c:v>202008</c:v>
                </c:pt>
                <c:pt idx="16">
                  <c:v>202009</c:v>
                </c:pt>
                <c:pt idx="17">
                  <c:v>202010</c:v>
                </c:pt>
                <c:pt idx="18">
                  <c:v>202011</c:v>
                </c:pt>
                <c:pt idx="19">
                  <c:v>202012</c:v>
                </c:pt>
                <c:pt idx="20">
                  <c:v>202101</c:v>
                </c:pt>
                <c:pt idx="21">
                  <c:v>202102</c:v>
                </c:pt>
                <c:pt idx="22">
                  <c:v>202103</c:v>
                </c:pt>
                <c:pt idx="23">
                  <c:v>202104</c:v>
                </c:pt>
                <c:pt idx="24">
                  <c:v>202105</c:v>
                </c:pt>
                <c:pt idx="25">
                  <c:v>202106</c:v>
                </c:pt>
                <c:pt idx="26">
                  <c:v>202107</c:v>
                </c:pt>
                <c:pt idx="27">
                  <c:v>202108</c:v>
                </c:pt>
                <c:pt idx="28">
                  <c:v>202109</c:v>
                </c:pt>
                <c:pt idx="29">
                  <c:v>202110</c:v>
                </c:pt>
                <c:pt idx="30">
                  <c:v>202111</c:v>
                </c:pt>
                <c:pt idx="31">
                  <c:v>202112</c:v>
                </c:pt>
                <c:pt idx="32">
                  <c:v>202201</c:v>
                </c:pt>
                <c:pt idx="33">
                  <c:v>202202</c:v>
                </c:pt>
                <c:pt idx="34">
                  <c:v>202203</c:v>
                </c:pt>
                <c:pt idx="35">
                  <c:v>202204</c:v>
                </c:pt>
                <c:pt idx="36">
                  <c:v>202205</c:v>
                </c:pt>
              </c:strCache>
            </c:strRef>
          </c:cat>
          <c:val>
            <c:numRef>
              <c:f>'A. ventas'!$I$225:$I$261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40</c:v>
                </c:pt>
                <c:pt idx="34">
                  <c:v>24</c:v>
                </c:pt>
                <c:pt idx="35">
                  <c:v>24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6-404E-A945-218CF40A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45120"/>
        <c:axId val="1060255936"/>
      </c:lineChart>
      <c:catAx>
        <c:axId val="10602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55936"/>
        <c:crosses val="autoZero"/>
        <c:auto val="1"/>
        <c:lblAlgn val="ctr"/>
        <c:lblOffset val="100"/>
        <c:noMultiLvlLbl val="0"/>
      </c:catAx>
      <c:valAx>
        <c:axId val="1060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2019 ventas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ventas'!$P$58:$P$65</c:f>
              <c:numCache>
                <c:formatCode>General</c:formatCode>
                <c:ptCount val="8"/>
                <c:pt idx="0">
                  <c:v>30</c:v>
                </c:pt>
                <c:pt idx="1">
                  <c:v>0</c:v>
                </c:pt>
                <c:pt idx="2">
                  <c:v>42</c:v>
                </c:pt>
                <c:pt idx="3">
                  <c:v>98</c:v>
                </c:pt>
                <c:pt idx="4">
                  <c:v>88</c:v>
                </c:pt>
                <c:pt idx="5">
                  <c:v>140</c:v>
                </c:pt>
                <c:pt idx="6">
                  <c:v>35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38-4A0F-A865-79DDDAF42688}"/>
            </c:ext>
          </c:extLst>
        </c:ser>
        <c:ser>
          <c:idx val="3"/>
          <c:order val="1"/>
          <c:tx>
            <c:v>2019 stock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cat>
            <c:strRef>
              <c:f>'A. ventas'!$N$66:$N$77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'A. ventas'!$Q$58:$Q$65</c:f>
              <c:numCache>
                <c:formatCode>General</c:formatCode>
                <c:ptCount val="8"/>
                <c:pt idx="0">
                  <c:v>470</c:v>
                </c:pt>
                <c:pt idx="1">
                  <c:v>470</c:v>
                </c:pt>
                <c:pt idx="2">
                  <c:v>428</c:v>
                </c:pt>
                <c:pt idx="3">
                  <c:v>273</c:v>
                </c:pt>
                <c:pt idx="4">
                  <c:v>252</c:v>
                </c:pt>
                <c:pt idx="5">
                  <c:v>169</c:v>
                </c:pt>
                <c:pt idx="6">
                  <c:v>577</c:v>
                </c:pt>
                <c:pt idx="7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38-4A0F-A865-79DDDAF4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01199"/>
        <c:axId val="1453412847"/>
      </c:lineChart>
      <c:catAx>
        <c:axId val="14534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3412847"/>
        <c:crosses val="autoZero"/>
        <c:auto val="1"/>
        <c:lblAlgn val="ctr"/>
        <c:lblOffset val="100"/>
        <c:noMultiLvlLbl val="0"/>
      </c:catAx>
      <c:valAx>
        <c:axId val="1453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34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 ventas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'A. ventas'!$AW$68:$AW$79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55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E-41DE-8E40-09F44442F6EF}"/>
            </c:ext>
          </c:extLst>
        </c:ser>
        <c:ser>
          <c:idx val="2"/>
          <c:order val="1"/>
          <c:tx>
            <c:v>2020 stock}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'A. ventas'!$AX$68:$AX$79</c:f>
              <c:numCache>
                <c:formatCode>General</c:formatCode>
                <c:ptCount val="12"/>
                <c:pt idx="0">
                  <c:v>502</c:v>
                </c:pt>
                <c:pt idx="1">
                  <c:v>502</c:v>
                </c:pt>
                <c:pt idx="2">
                  <c:v>383</c:v>
                </c:pt>
                <c:pt idx="3">
                  <c:v>195</c:v>
                </c:pt>
                <c:pt idx="4">
                  <c:v>190</c:v>
                </c:pt>
                <c:pt idx="5">
                  <c:v>190</c:v>
                </c:pt>
                <c:pt idx="6">
                  <c:v>170</c:v>
                </c:pt>
                <c:pt idx="7">
                  <c:v>146</c:v>
                </c:pt>
                <c:pt idx="8">
                  <c:v>53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E-41DE-8E40-09F44442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72368"/>
        <c:axId val="789967792"/>
      </c:lineChart>
      <c:catAx>
        <c:axId val="7899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67792"/>
        <c:crosses val="autoZero"/>
        <c:auto val="1"/>
        <c:lblAlgn val="ctr"/>
        <c:lblOffset val="100"/>
        <c:noMultiLvlLbl val="0"/>
      </c:catAx>
      <c:valAx>
        <c:axId val="789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4C736CC9-CA2E-4E49-B548-A3A999CB1D90}" formatIdx="0">
          <cx:tx>
            <cx:txData>
              <cx:f>_xlchart.v1.1</cx:f>
              <cx:v>Unidades vendidas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C5E1947-D1AC-4449-8E59-593CC305FBB2}" formatIdx="1">
          <cx:axisId val="2"/>
        </cx:series>
        <cx:series layoutId="clusteredColumn" hidden="1" uniqueId="{652E438F-2927-4B32-82B2-AC3931D998CE}" formatIdx="2">
          <cx:tx>
            <cx:txData>
              <cx:f>_xlchart.v1.3</cx:f>
              <cx:v>indice de crecimiento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12F219C-FED9-46DA-8D01-99C1CCD15FB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38100</xdr:rowOff>
    </xdr:from>
    <xdr:to>
      <xdr:col>12</xdr:col>
      <xdr:colOff>217170</xdr:colOff>
      <xdr:row>27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ABBDE-808F-47E2-833B-31669739C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409574</xdr:colOff>
      <xdr:row>5</xdr:row>
      <xdr:rowOff>38100</xdr:rowOff>
    </xdr:from>
    <xdr:to>
      <xdr:col>28</xdr:col>
      <xdr:colOff>482599</xdr:colOff>
      <xdr:row>27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0F4719F-FEBA-4633-A49E-A0382C17B7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6924" y="1181100"/>
              <a:ext cx="7645400" cy="433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0</xdr:row>
      <xdr:rowOff>0</xdr:rowOff>
    </xdr:from>
    <xdr:to>
      <xdr:col>13</xdr:col>
      <xdr:colOff>228600</xdr:colOff>
      <xdr:row>13</xdr:row>
      <xdr:rowOff>150812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_Periodo">
              <a:extLst>
                <a:ext uri="{FF2B5EF4-FFF2-40B4-BE49-F238E27FC236}">
                  <a16:creationId xmlns:a16="http://schemas.microsoft.com/office/drawing/2014/main" id="{121828D5-1A6D-40D2-AA1A-A058A6531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_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7113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912811</xdr:colOff>
      <xdr:row>0</xdr:row>
      <xdr:rowOff>139700</xdr:rowOff>
    </xdr:from>
    <xdr:to>
      <xdr:col>18</xdr:col>
      <xdr:colOff>39687</xdr:colOff>
      <xdr:row>27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3D351-D63F-4D47-AC24-A6790F66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511174</xdr:colOff>
      <xdr:row>2</xdr:row>
      <xdr:rowOff>76200</xdr:rowOff>
    </xdr:from>
    <xdr:to>
      <xdr:col>12</xdr:col>
      <xdr:colOff>622300</xdr:colOff>
      <xdr:row>18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1A2439-D181-4AB7-A284-673732E59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93</xdr:row>
      <xdr:rowOff>133350</xdr:rowOff>
    </xdr:from>
    <xdr:to>
      <xdr:col>16</xdr:col>
      <xdr:colOff>273050</xdr:colOff>
      <xdr:row>111</xdr:row>
      <xdr:rowOff>120650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6D8D51E-C513-489D-A275-7641AFBF4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142874</xdr:colOff>
      <xdr:row>139</xdr:row>
      <xdr:rowOff>76200</xdr:rowOff>
    </xdr:from>
    <xdr:to>
      <xdr:col>11</xdr:col>
      <xdr:colOff>533400</xdr:colOff>
      <xdr:row>155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07F746-F77C-4B70-ABC2-E85D2F44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195</xdr:row>
      <xdr:rowOff>50800</xdr:rowOff>
    </xdr:from>
    <xdr:to>
      <xdr:col>11</xdr:col>
      <xdr:colOff>390525</xdr:colOff>
      <xdr:row>210</xdr:row>
      <xdr:rowOff>31750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1F3AED8-4852-4AB6-A922-C7C8FE08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568325</xdr:colOff>
      <xdr:row>218</xdr:row>
      <xdr:rowOff>44450</xdr:rowOff>
    </xdr:from>
    <xdr:to>
      <xdr:col>10</xdr:col>
      <xdr:colOff>568325</xdr:colOff>
      <xdr:row>233</xdr:row>
      <xdr:rowOff>25400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195454F-F7FD-48DF-934E-B18B1BF6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311149</xdr:colOff>
      <xdr:row>51</xdr:row>
      <xdr:rowOff>133350</xdr:rowOff>
    </xdr:from>
    <xdr:to>
      <xdr:col>25</xdr:col>
      <xdr:colOff>250825</xdr:colOff>
      <xdr:row>71</xdr:row>
      <xdr:rowOff>127000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C79779-E785-4AE3-9E2E-6ECDB19C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142874</xdr:colOff>
      <xdr:row>59</xdr:row>
      <xdr:rowOff>114300</xdr:rowOff>
    </xdr:from>
    <xdr:to>
      <xdr:col>56</xdr:col>
      <xdr:colOff>666749</xdr:colOff>
      <xdr:row>78</xdr:row>
      <xdr:rowOff>101600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C97F62-182F-4F2B-8069-D57155F97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758825</xdr:colOff>
      <xdr:row>49</xdr:row>
      <xdr:rowOff>73025</xdr:rowOff>
    </xdr:from>
    <xdr:to>
      <xdr:col>38</xdr:col>
      <xdr:colOff>558800</xdr:colOff>
      <xdr:row>68</xdr:row>
      <xdr:rowOff>60325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C5934E9-BB91-40D4-A54D-DD3EFF57C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584200</xdr:colOff>
      <xdr:row>84</xdr:row>
      <xdr:rowOff>95250</xdr:rowOff>
    </xdr:from>
    <xdr:to>
      <xdr:col>44</xdr:col>
      <xdr:colOff>558800</xdr:colOff>
      <xdr:row>98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3870298-A486-4C87-8658-D0A3EB0E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914400</xdr:colOff>
      <xdr:row>58</xdr:row>
      <xdr:rowOff>19050</xdr:rowOff>
    </xdr:from>
    <xdr:to>
      <xdr:col>54</xdr:col>
      <xdr:colOff>304800</xdr:colOff>
      <xdr:row>72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A853172-D120-43DB-9F04-2DD9BBA16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577849</xdr:colOff>
      <xdr:row>58</xdr:row>
      <xdr:rowOff>107950</xdr:rowOff>
    </xdr:from>
    <xdr:to>
      <xdr:col>66</xdr:col>
      <xdr:colOff>174624</xdr:colOff>
      <xdr:row>78</xdr:row>
      <xdr:rowOff>63500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F7A2589-4A69-4F0B-A92B-AD78D6B90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522111</xdr:colOff>
      <xdr:row>74</xdr:row>
      <xdr:rowOff>113594</xdr:rowOff>
    </xdr:from>
    <xdr:to>
      <xdr:col>12</xdr:col>
      <xdr:colOff>522111</xdr:colOff>
      <xdr:row>89</xdr:row>
      <xdr:rowOff>105127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19ABE92-6976-42B2-9C91-6DA4958A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520700</xdr:colOff>
      <xdr:row>104</xdr:row>
      <xdr:rowOff>146050</xdr:rowOff>
    </xdr:from>
    <xdr:to>
      <xdr:col>45</xdr:col>
      <xdr:colOff>685800</xdr:colOff>
      <xdr:row>119</xdr:row>
      <xdr:rowOff>31750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B43D836-612F-4E83-A576-E911940CC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381000</xdr:colOff>
      <xdr:row>109</xdr:row>
      <xdr:rowOff>82550</xdr:rowOff>
    </xdr:from>
    <xdr:to>
      <xdr:col>60</xdr:col>
      <xdr:colOff>381000</xdr:colOff>
      <xdr:row>123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0CAFA6-5616-4A27-9EA0-C89A53AB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533400</xdr:colOff>
      <xdr:row>109</xdr:row>
      <xdr:rowOff>158750</xdr:rowOff>
    </xdr:from>
    <xdr:to>
      <xdr:col>66</xdr:col>
      <xdr:colOff>533400</xdr:colOff>
      <xdr:row>124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ACFA7-3E25-4D5F-B6D5-4C8B5EDDB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65</xdr:col>
      <xdr:colOff>317500</xdr:colOff>
      <xdr:row>106</xdr:row>
      <xdr:rowOff>19050</xdr:rowOff>
    </xdr:from>
    <xdr:to>
      <xdr:col>71</xdr:col>
      <xdr:colOff>317500</xdr:colOff>
      <xdr:row>120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9B25FD-1D6E-4492-9CFA-A915CBBF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326158</xdr:colOff>
      <xdr:row>9</xdr:row>
      <xdr:rowOff>25141</xdr:rowOff>
    </xdr:from>
    <xdr:to>
      <xdr:col>10</xdr:col>
      <xdr:colOff>569575</xdr:colOff>
      <xdr:row>30</xdr:row>
      <xdr:rowOff>72285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EB746-30D7-4199-A003-CC2992FCF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</xdr:colOff>
      <xdr:row>57</xdr:row>
      <xdr:rowOff>52916</xdr:rowOff>
    </xdr:from>
    <xdr:to>
      <xdr:col>27</xdr:col>
      <xdr:colOff>285750</xdr:colOff>
      <xdr:row>75</xdr:row>
      <xdr:rowOff>116416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DD2E6A-14BE-49D1-9924-92588790D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338135</xdr:colOff>
      <xdr:row>85</xdr:row>
      <xdr:rowOff>7938</xdr:rowOff>
    </xdr:from>
    <xdr:to>
      <xdr:col>10</xdr:col>
      <xdr:colOff>476250</xdr:colOff>
      <xdr:row>107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B931FC-407D-47CF-A5F9-B85E001C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1468966</xdr:colOff>
      <xdr:row>123</xdr:row>
      <xdr:rowOff>114300</xdr:rowOff>
    </xdr:from>
    <xdr:to>
      <xdr:col>14</xdr:col>
      <xdr:colOff>264583</xdr:colOff>
      <xdr:row>147</xdr:row>
      <xdr:rowOff>137583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09B507-AC1E-4297-B1AD-19F4DA474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115</xdr:row>
      <xdr:rowOff>7937</xdr:rowOff>
    </xdr:from>
    <xdr:to>
      <xdr:col>33</xdr:col>
      <xdr:colOff>739588</xdr:colOff>
      <xdr:row>136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A7B3BC-6FF4-4495-9C24-DCB715DA2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560292</xdr:colOff>
      <xdr:row>114</xdr:row>
      <xdr:rowOff>56029</xdr:rowOff>
    </xdr:from>
    <xdr:to>
      <xdr:col>41</xdr:col>
      <xdr:colOff>190499</xdr:colOff>
      <xdr:row>135</xdr:row>
      <xdr:rowOff>151279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CDB79F-3BDD-4663-8092-B8D14495D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198717</xdr:colOff>
      <xdr:row>137</xdr:row>
      <xdr:rowOff>173690</xdr:rowOff>
    </xdr:from>
    <xdr:to>
      <xdr:col>37</xdr:col>
      <xdr:colOff>526676</xdr:colOff>
      <xdr:row>163</xdr:row>
      <xdr:rowOff>141940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E29DEE5-1FAC-4D1A-84F0-E5EC70B46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762528</xdr:colOff>
      <xdr:row>84</xdr:row>
      <xdr:rowOff>158749</xdr:rowOff>
    </xdr:from>
    <xdr:to>
      <xdr:col>28</xdr:col>
      <xdr:colOff>285750</xdr:colOff>
      <xdr:row>107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10ECDA0-2CD3-4772-B805-037D63DAD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1600733</xdr:colOff>
      <xdr:row>88</xdr:row>
      <xdr:rowOff>23281</xdr:rowOff>
    </xdr:from>
    <xdr:to>
      <xdr:col>17</xdr:col>
      <xdr:colOff>603252</xdr:colOff>
      <xdr:row>101</xdr:row>
      <xdr:rowOff>169332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13FF84A-C5E8-4B09-8138-646E2805C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965200</xdr:colOff>
      <xdr:row>57</xdr:row>
      <xdr:rowOff>107950</xdr:rowOff>
    </xdr:from>
    <xdr:to>
      <xdr:col>8</xdr:col>
      <xdr:colOff>209550</xdr:colOff>
      <xdr:row>74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568408D-443F-4776-B679-5B39FE953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698500</xdr:colOff>
      <xdr:row>174</xdr:row>
      <xdr:rowOff>0</xdr:rowOff>
    </xdr:from>
    <xdr:to>
      <xdr:col>16</xdr:col>
      <xdr:colOff>381000</xdr:colOff>
      <xdr:row>211</xdr:row>
      <xdr:rowOff>31750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0FDB9F9-1D05-406C-850B-A14407E3C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603249</xdr:colOff>
      <xdr:row>178</xdr:row>
      <xdr:rowOff>10582</xdr:rowOff>
    </xdr:from>
    <xdr:to>
      <xdr:col>36</xdr:col>
      <xdr:colOff>222250</xdr:colOff>
      <xdr:row>203</xdr:row>
      <xdr:rowOff>137583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8F519F0-3F72-4A3B-8933-3C87B2D7A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539749</xdr:colOff>
      <xdr:row>206</xdr:row>
      <xdr:rowOff>63500</xdr:rowOff>
    </xdr:from>
    <xdr:to>
      <xdr:col>36</xdr:col>
      <xdr:colOff>95250</xdr:colOff>
      <xdr:row>229</xdr:row>
      <xdr:rowOff>127000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65B80A8-24AB-4069-B4A8-F4558F10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888999</xdr:colOff>
      <xdr:row>186</xdr:row>
      <xdr:rowOff>148166</xdr:rowOff>
    </xdr:from>
    <xdr:to>
      <xdr:col>48</xdr:col>
      <xdr:colOff>539750</xdr:colOff>
      <xdr:row>219</xdr:row>
      <xdr:rowOff>158749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385955C-7ADE-46A1-A7B9-D9A360E65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694765</xdr:colOff>
      <xdr:row>4</xdr:row>
      <xdr:rowOff>22412</xdr:rowOff>
    </xdr:from>
    <xdr:to>
      <xdr:col>19</xdr:col>
      <xdr:colOff>209313</xdr:colOff>
      <xdr:row>25</xdr:row>
      <xdr:rowOff>19861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B13A4D-F131-4DED-9D57-E3A6DADC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542192</xdr:colOff>
      <xdr:row>25</xdr:row>
      <xdr:rowOff>174811</xdr:rowOff>
    </xdr:from>
    <xdr:to>
      <xdr:col>11</xdr:col>
      <xdr:colOff>263769</xdr:colOff>
      <xdr:row>42</xdr:row>
      <xdr:rowOff>178676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90B8D-8E07-471E-B047-9AB3F15D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174291</xdr:colOff>
      <xdr:row>26</xdr:row>
      <xdr:rowOff>17522</xdr:rowOff>
    </xdr:from>
    <xdr:to>
      <xdr:col>21</xdr:col>
      <xdr:colOff>770283</xdr:colOff>
      <xdr:row>43</xdr:row>
      <xdr:rowOff>6316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017A6E-438C-4A5F-A0A4-6666B10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146539</xdr:colOff>
      <xdr:row>43</xdr:row>
      <xdr:rowOff>179294</xdr:rowOff>
    </xdr:from>
    <xdr:to>
      <xdr:col>11</xdr:col>
      <xdr:colOff>681405</xdr:colOff>
      <xdr:row>61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97490E-D6E4-4BA8-8273-3857F730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140803</xdr:colOff>
      <xdr:row>62</xdr:row>
      <xdr:rowOff>0</xdr:rowOff>
    </xdr:from>
    <xdr:to>
      <xdr:col>13</xdr:col>
      <xdr:colOff>157370</xdr:colOff>
      <xdr:row>78</xdr:row>
      <xdr:rowOff>179294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D88219-8B5A-4640-8163-05B748695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11207</xdr:colOff>
      <xdr:row>44</xdr:row>
      <xdr:rowOff>11207</xdr:rowOff>
    </xdr:from>
    <xdr:to>
      <xdr:col>20</xdr:col>
      <xdr:colOff>124557</xdr:colOff>
      <xdr:row>60</xdr:row>
      <xdr:rowOff>131885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C4C94C-BB7F-4529-8BFB-24367A31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739588</xdr:colOff>
      <xdr:row>4</xdr:row>
      <xdr:rowOff>11206</xdr:rowOff>
    </xdr:from>
    <xdr:to>
      <xdr:col>11</xdr:col>
      <xdr:colOff>254136</xdr:colOff>
      <xdr:row>25</xdr:row>
      <xdr:rowOff>8655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6AC296-DB57-4DA1-8C9C-86269D87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29</xdr:row>
      <xdr:rowOff>68644</xdr:rowOff>
    </xdr:from>
    <xdr:to>
      <xdr:col>9</xdr:col>
      <xdr:colOff>219075</xdr:colOff>
      <xdr:row>48</xdr:row>
      <xdr:rowOff>18536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B5FD2F-93A9-D7C1-0026-97EB95ADD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5593144"/>
          <a:ext cx="5610225" cy="3569392"/>
        </a:xfrm>
        <a:prstGeom prst="rect">
          <a:avLst/>
        </a:prstGeom>
      </xdr:spPr>
    </xdr:pic>
    <xdr:clientData/>
  </xdr:twoCellAnchor>
  <xdr:twoCellAnchor>
    <xdr:from>
      <xdr:col>6</xdr:col>
      <xdr:colOff>1257300</xdr:colOff>
      <xdr:row>41</xdr:row>
      <xdr:rowOff>57150</xdr:rowOff>
    </xdr:from>
    <xdr:to>
      <xdr:col>8</xdr:col>
      <xdr:colOff>333376</xdr:colOff>
      <xdr:row>44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F2EC223-A9DD-C3D5-36EB-1553364111C9}"/>
            </a:ext>
          </a:extLst>
        </xdr:cNvPr>
        <xdr:cNvSpPr/>
      </xdr:nvSpPr>
      <xdr:spPr>
        <a:xfrm>
          <a:off x="5829300" y="7867650"/>
          <a:ext cx="1533526" cy="6000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9525</xdr:colOff>
      <xdr:row>29</xdr:row>
      <xdr:rowOff>123825</xdr:rowOff>
    </xdr:from>
    <xdr:to>
      <xdr:col>21</xdr:col>
      <xdr:colOff>180161</xdr:colOff>
      <xdr:row>48</xdr:row>
      <xdr:rowOff>47182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E99C73-0402-EC89-5C80-E7FD887A3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5648325"/>
          <a:ext cx="6514286" cy="3542857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32</xdr:row>
      <xdr:rowOff>123825</xdr:rowOff>
    </xdr:from>
    <xdr:to>
      <xdr:col>24</xdr:col>
      <xdr:colOff>247649</xdr:colOff>
      <xdr:row>44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20502EC-828B-4690-98C3-67972F7A1E8D}"/>
            </a:ext>
          </a:extLst>
        </xdr:cNvPr>
        <xdr:cNvSpPr/>
      </xdr:nvSpPr>
      <xdr:spPr>
        <a:xfrm>
          <a:off x="16754475" y="6219825"/>
          <a:ext cx="981074" cy="2162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27</xdr:col>
      <xdr:colOff>133350</xdr:colOff>
      <xdr:row>29</xdr:row>
      <xdr:rowOff>47625</xdr:rowOff>
    </xdr:from>
    <xdr:to>
      <xdr:col>34</xdr:col>
      <xdr:colOff>416923</xdr:colOff>
      <xdr:row>47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C840AD-B7AA-F8F3-01EB-407820B98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83350" y="5572125"/>
          <a:ext cx="6008098" cy="3457575"/>
        </a:xfrm>
        <a:prstGeom prst="rect">
          <a:avLst/>
        </a:prstGeom>
      </xdr:spPr>
    </xdr:pic>
    <xdr:clientData/>
  </xdr:twoCellAnchor>
  <xdr:twoCellAnchor>
    <xdr:from>
      <xdr:col>33</xdr:col>
      <xdr:colOff>352424</xdr:colOff>
      <xdr:row>32</xdr:row>
      <xdr:rowOff>28575</xdr:rowOff>
    </xdr:from>
    <xdr:to>
      <xdr:col>34</xdr:col>
      <xdr:colOff>485773</xdr:colOff>
      <xdr:row>43</xdr:row>
      <xdr:rowOff>95250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02EEC7C-2702-4CDE-A2B1-D27929C4D968}"/>
            </a:ext>
          </a:extLst>
        </xdr:cNvPr>
        <xdr:cNvSpPr/>
      </xdr:nvSpPr>
      <xdr:spPr>
        <a:xfrm>
          <a:off x="22250399" y="6124575"/>
          <a:ext cx="895349" cy="2162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1028700</xdr:colOff>
      <xdr:row>58</xdr:row>
      <xdr:rowOff>142875</xdr:rowOff>
    </xdr:from>
    <xdr:to>
      <xdr:col>9</xdr:col>
      <xdr:colOff>47625</xdr:colOff>
      <xdr:row>66</xdr:row>
      <xdr:rowOff>76200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E49FD3E-671F-41F9-88A5-1AD466AA28B9}"/>
            </a:ext>
          </a:extLst>
        </xdr:cNvPr>
        <xdr:cNvSpPr/>
      </xdr:nvSpPr>
      <xdr:spPr>
        <a:xfrm>
          <a:off x="6981825" y="11210925"/>
          <a:ext cx="1076325" cy="14859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17</xdr:col>
      <xdr:colOff>9525</xdr:colOff>
      <xdr:row>54</xdr:row>
      <xdr:rowOff>9525</xdr:rowOff>
    </xdr:from>
    <xdr:to>
      <xdr:col>18</xdr:col>
      <xdr:colOff>19050</xdr:colOff>
      <xdr:row>64</xdr:row>
      <xdr:rowOff>200025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EE992AD6-14FF-4266-AF19-770A88ABD11C}"/>
            </a:ext>
          </a:extLst>
        </xdr:cNvPr>
        <xdr:cNvSpPr/>
      </xdr:nvSpPr>
      <xdr:spPr>
        <a:xfrm>
          <a:off x="14849475" y="10325100"/>
          <a:ext cx="752475" cy="2162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17</xdr:col>
      <xdr:colOff>9525</xdr:colOff>
      <xdr:row>54</xdr:row>
      <xdr:rowOff>28575</xdr:rowOff>
    </xdr:from>
    <xdr:to>
      <xdr:col>18</xdr:col>
      <xdr:colOff>19050</xdr:colOff>
      <xdr:row>65</xdr:row>
      <xdr:rowOff>9525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14C81C5-E755-4A24-A372-5246656BAC6D}"/>
            </a:ext>
          </a:extLst>
        </xdr:cNvPr>
        <xdr:cNvSpPr/>
      </xdr:nvSpPr>
      <xdr:spPr>
        <a:xfrm>
          <a:off x="14849475" y="10325100"/>
          <a:ext cx="752475" cy="2190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30</xdr:col>
      <xdr:colOff>876300</xdr:colOff>
      <xdr:row>53</xdr:row>
      <xdr:rowOff>123824</xdr:rowOff>
    </xdr:from>
    <xdr:to>
      <xdr:col>32</xdr:col>
      <xdr:colOff>38100</xdr:colOff>
      <xdr:row>66</xdr:row>
      <xdr:rowOff>76199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21EAE424-68FF-469C-91C9-79AC0F9100F1}"/>
            </a:ext>
          </a:extLst>
        </xdr:cNvPr>
        <xdr:cNvSpPr/>
      </xdr:nvSpPr>
      <xdr:spPr>
        <a:xfrm>
          <a:off x="22459950" y="10220324"/>
          <a:ext cx="828675" cy="2562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</xdr:colOff>
      <xdr:row>30</xdr:row>
      <xdr:rowOff>0</xdr:rowOff>
    </xdr:from>
    <xdr:to>
      <xdr:col>44</xdr:col>
      <xdr:colOff>523876</xdr:colOff>
      <xdr:row>46</xdr:row>
      <xdr:rowOff>120678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D40B0C6-3D8D-4898-A87B-2041792C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619126</xdr:colOff>
      <xdr:row>39</xdr:row>
      <xdr:rowOff>66675</xdr:rowOff>
    </xdr:from>
    <xdr:to>
      <xdr:col>44</xdr:col>
      <xdr:colOff>561974</xdr:colOff>
      <xdr:row>41</xdr:row>
      <xdr:rowOff>95251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7959F786-0C55-4C77-8036-01843D639D9C}"/>
            </a:ext>
          </a:extLst>
        </xdr:cNvPr>
        <xdr:cNvSpPr/>
      </xdr:nvSpPr>
      <xdr:spPr>
        <a:xfrm>
          <a:off x="31518226" y="7496175"/>
          <a:ext cx="1466848" cy="40957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30</xdr:col>
      <xdr:colOff>876300</xdr:colOff>
      <xdr:row>53</xdr:row>
      <xdr:rowOff>114299</xdr:rowOff>
    </xdr:from>
    <xdr:to>
      <xdr:col>32</xdr:col>
      <xdr:colOff>38100</xdr:colOff>
      <xdr:row>66</xdr:row>
      <xdr:rowOff>66674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F9D36E0-390D-4E13-8D8A-86EE6A4A9684}"/>
            </a:ext>
          </a:extLst>
        </xdr:cNvPr>
        <xdr:cNvSpPr/>
      </xdr:nvSpPr>
      <xdr:spPr>
        <a:xfrm>
          <a:off x="22459950" y="10220324"/>
          <a:ext cx="828675" cy="2562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41</xdr:col>
      <xdr:colOff>752475</xdr:colOff>
      <xdr:row>52</xdr:row>
      <xdr:rowOff>142875</xdr:rowOff>
    </xdr:from>
    <xdr:to>
      <xdr:col>43</xdr:col>
      <xdr:colOff>57150</xdr:colOff>
      <xdr:row>58</xdr:row>
      <xdr:rowOff>76200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DD184-2E22-4740-A4C5-D86A06E8C5A8}"/>
            </a:ext>
          </a:extLst>
        </xdr:cNvPr>
        <xdr:cNvSpPr/>
      </xdr:nvSpPr>
      <xdr:spPr>
        <a:xfrm>
          <a:off x="30889575" y="10067925"/>
          <a:ext cx="828675" cy="11049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46</xdr:col>
      <xdr:colOff>0</xdr:colOff>
      <xdr:row>30</xdr:row>
      <xdr:rowOff>0</xdr:rowOff>
    </xdr:from>
    <xdr:to>
      <xdr:col>53</xdr:col>
      <xdr:colOff>74545</xdr:colOff>
      <xdr:row>46</xdr:row>
      <xdr:rowOff>179294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02D6E33-B8BD-4F69-90F8-6A89D453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733425</xdr:colOff>
      <xdr:row>52</xdr:row>
      <xdr:rowOff>142875</xdr:rowOff>
    </xdr:from>
    <xdr:to>
      <xdr:col>52</xdr:col>
      <xdr:colOff>38100</xdr:colOff>
      <xdr:row>58</xdr:row>
      <xdr:rowOff>76200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99A2D422-8B9C-4814-82A0-467F32BECDA3}"/>
            </a:ext>
          </a:extLst>
        </xdr:cNvPr>
        <xdr:cNvSpPr/>
      </xdr:nvSpPr>
      <xdr:spPr>
        <a:xfrm>
          <a:off x="37728525" y="10067925"/>
          <a:ext cx="828675" cy="11049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92923513\OneDrive%20-%20CASATORO%20S.A\Documentos\Trabajo\Sugerido%20wirthgen\stock%20puntas%20histor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3"/>
      <sheetName val="Hoja1"/>
    </sheetNames>
    <sheetDataSet>
      <sheetData sheetId="0" refreshError="1"/>
      <sheetData sheetId="1" refreshError="1"/>
      <sheetData sheetId="2">
        <row r="1">
          <cell r="Q1" t="str">
            <v>dasdasdasd</v>
          </cell>
          <cell r="S1" t="str">
            <v>Stock</v>
          </cell>
          <cell r="T1" t="str">
            <v>DescripcionSeccion</v>
          </cell>
        </row>
        <row r="2">
          <cell r="Q2" t="str">
            <v>187002201812JD-Chia-Mayorista</v>
          </cell>
          <cell r="R2" t="str">
            <v>187002201812</v>
          </cell>
          <cell r="S2">
            <v>500</v>
          </cell>
          <cell r="T2" t="str">
            <v>Bodega de Tránsito</v>
          </cell>
        </row>
        <row r="3">
          <cell r="Q3" t="str">
            <v>19800020193JD-Chia-Mayorista</v>
          </cell>
          <cell r="R3" t="str">
            <v>19800020193</v>
          </cell>
          <cell r="S3">
            <v>50</v>
          </cell>
          <cell r="T3" t="str">
            <v>Bodega de Tránsito</v>
          </cell>
        </row>
        <row r="4">
          <cell r="Q4" t="str">
            <v>199001201812JD-Chia-Mayorista</v>
          </cell>
          <cell r="R4" t="str">
            <v>199001201812</v>
          </cell>
          <cell r="S4">
            <v>200</v>
          </cell>
          <cell r="T4" t="str">
            <v>Bodega de Tránsito</v>
          </cell>
        </row>
        <row r="5">
          <cell r="Q5" t="str">
            <v>74801201812JD-Chia-Mayorista</v>
          </cell>
          <cell r="R5" t="str">
            <v>74801201812</v>
          </cell>
          <cell r="S5">
            <v>50</v>
          </cell>
          <cell r="T5" t="str">
            <v>Bodega de Tránsito</v>
          </cell>
        </row>
        <row r="6">
          <cell r="Q6" t="str">
            <v>18700220193JD-Chia-Mayorista</v>
          </cell>
          <cell r="R6" t="str">
            <v>18700220193</v>
          </cell>
          <cell r="S6">
            <v>500</v>
          </cell>
          <cell r="T6" t="str">
            <v>Bodega de Tránsito</v>
          </cell>
        </row>
        <row r="7">
          <cell r="Q7" t="str">
            <v>19800020194JD-Chia-Mayorista</v>
          </cell>
          <cell r="R7" t="str">
            <v>19800020194</v>
          </cell>
          <cell r="S7">
            <v>50</v>
          </cell>
          <cell r="T7" t="str">
            <v>Bodega de Tránsito</v>
          </cell>
        </row>
        <row r="8">
          <cell r="Q8" t="str">
            <v>19900120193JD-Chia-Mayorista</v>
          </cell>
          <cell r="R8" t="str">
            <v>19900120193</v>
          </cell>
          <cell r="S8">
            <v>200</v>
          </cell>
          <cell r="T8" t="str">
            <v>Bodega de Tránsito</v>
          </cell>
        </row>
        <row r="9">
          <cell r="Q9" t="str">
            <v>7480120193JD-Chia-Mayorista</v>
          </cell>
          <cell r="R9" t="str">
            <v>7480120193</v>
          </cell>
          <cell r="S9">
            <v>50</v>
          </cell>
          <cell r="T9" t="str">
            <v>Bodega de Tránsito</v>
          </cell>
        </row>
        <row r="10">
          <cell r="Q10" t="str">
            <v>18700220194JD-Chia-Mayorista</v>
          </cell>
          <cell r="R10" t="str">
            <v>18700220194</v>
          </cell>
          <cell r="S10">
            <v>470</v>
          </cell>
          <cell r="T10" t="str">
            <v>Bodega de Tránsito</v>
          </cell>
        </row>
        <row r="11">
          <cell r="Q11" t="str">
            <v>19800020195JD-Chia-Mayorista</v>
          </cell>
          <cell r="R11" t="str">
            <v>19800020195</v>
          </cell>
          <cell r="S11">
            <v>50</v>
          </cell>
          <cell r="T11" t="str">
            <v>Bodega de Tránsito</v>
          </cell>
        </row>
        <row r="12">
          <cell r="Q12" t="str">
            <v>19900120194JD-Chia-Mayorista</v>
          </cell>
          <cell r="R12" t="str">
            <v>19900120194</v>
          </cell>
          <cell r="S12">
            <v>200</v>
          </cell>
          <cell r="T12" t="str">
            <v>Bodega de Tránsito</v>
          </cell>
        </row>
        <row r="13">
          <cell r="Q13" t="str">
            <v>7480120194JD-Chia-Mayorista</v>
          </cell>
          <cell r="R13" t="str">
            <v>7480120194</v>
          </cell>
          <cell r="S13">
            <v>50</v>
          </cell>
          <cell r="T13" t="str">
            <v>Bodega de Tránsito</v>
          </cell>
        </row>
        <row r="14">
          <cell r="Q14" t="str">
            <v>18700220195JD-Chia-Mayorista</v>
          </cell>
          <cell r="R14" t="str">
            <v>18700220195</v>
          </cell>
          <cell r="S14">
            <v>428</v>
          </cell>
          <cell r="T14" t="str">
            <v>Bodega de Tránsito</v>
          </cell>
        </row>
        <row r="15">
          <cell r="Q15" t="str">
            <v>19800020197JD-Chia-Mayorista</v>
          </cell>
          <cell r="R15" t="str">
            <v>19800020197</v>
          </cell>
          <cell r="S15">
            <v>50</v>
          </cell>
          <cell r="T15" t="str">
            <v>Bodega de Tránsito</v>
          </cell>
        </row>
        <row r="16">
          <cell r="Q16" t="str">
            <v>18700220197JD-Chia-Mayorista</v>
          </cell>
          <cell r="R16" t="str">
            <v>18700220197</v>
          </cell>
          <cell r="S16">
            <v>500</v>
          </cell>
          <cell r="T16" t="str">
            <v>Bodega de Tránsito</v>
          </cell>
        </row>
        <row r="17">
          <cell r="Q17" t="str">
            <v>198000201812JD-Chia-Mayorista</v>
          </cell>
          <cell r="R17" t="str">
            <v>198000201812</v>
          </cell>
          <cell r="S17">
            <v>50</v>
          </cell>
          <cell r="T17" t="str">
            <v>Bodega de Tránsito</v>
          </cell>
        </row>
        <row r="18">
          <cell r="Q18" t="str">
            <v>19900120195JD-Chia-Mayorista</v>
          </cell>
          <cell r="R18" t="str">
            <v>19900120195</v>
          </cell>
          <cell r="S18">
            <v>200</v>
          </cell>
          <cell r="T18" t="str">
            <v>Bodega de Tránsito</v>
          </cell>
        </row>
        <row r="19">
          <cell r="Q19" t="str">
            <v>7480120195JD-Chia-Mayorista</v>
          </cell>
          <cell r="R19" t="str">
            <v>7480120195</v>
          </cell>
          <cell r="S19">
            <v>50</v>
          </cell>
          <cell r="T19" t="str">
            <v>Bodega de Tránsito</v>
          </cell>
        </row>
        <row r="20">
          <cell r="Q20" t="str">
            <v>18700220192JD-Chia-Mayorista</v>
          </cell>
          <cell r="R20" t="str">
            <v>18700220192</v>
          </cell>
          <cell r="S20">
            <v>500</v>
          </cell>
          <cell r="T20" t="str">
            <v>Bodega de Tránsito</v>
          </cell>
        </row>
        <row r="21">
          <cell r="Q21" t="str">
            <v>19800020192JD-Chia-Mayorista</v>
          </cell>
          <cell r="R21" t="str">
            <v>19800020192</v>
          </cell>
          <cell r="S21">
            <v>50</v>
          </cell>
          <cell r="T21" t="str">
            <v>Bodega de Tránsito</v>
          </cell>
        </row>
        <row r="22">
          <cell r="Q22" t="str">
            <v>19900120192JD-Chia-Mayorista</v>
          </cell>
          <cell r="R22" t="str">
            <v>19900120192</v>
          </cell>
          <cell r="S22">
            <v>200</v>
          </cell>
          <cell r="T22" t="str">
            <v>Bodega de Tránsito</v>
          </cell>
        </row>
        <row r="23">
          <cell r="Q23" t="str">
            <v>7480120192JD-Chia-Mayorista</v>
          </cell>
          <cell r="R23" t="str">
            <v>7480120192</v>
          </cell>
          <cell r="S23">
            <v>50</v>
          </cell>
          <cell r="T23" t="str">
            <v>Bodega de Tránsito</v>
          </cell>
        </row>
        <row r="24">
          <cell r="Q24" t="str">
            <v>187002201910JD-Itagui-Cra 92</v>
          </cell>
          <cell r="R24" t="str">
            <v>187002201910</v>
          </cell>
          <cell r="S24">
            <v>57</v>
          </cell>
          <cell r="T24" t="str">
            <v>Bodega JD Construcción Carrera 92</v>
          </cell>
        </row>
        <row r="25">
          <cell r="Q25" t="str">
            <v>19800020198JD-Itagui-Cra 92</v>
          </cell>
          <cell r="R25" t="str">
            <v>19800020198</v>
          </cell>
          <cell r="S25">
            <v>16</v>
          </cell>
          <cell r="T25" t="str">
            <v>Bodega JD Construcción Carrera 92</v>
          </cell>
        </row>
        <row r="26">
          <cell r="Q26" t="str">
            <v>18700220198JD-Chia-Mayorista</v>
          </cell>
          <cell r="R26" t="str">
            <v>18700220198</v>
          </cell>
          <cell r="S26">
            <v>273</v>
          </cell>
          <cell r="T26" t="str">
            <v>Bodega de Tránsito</v>
          </cell>
        </row>
        <row r="27">
          <cell r="Q27" t="str">
            <v>19800020198JD-Chia-Mayorista</v>
          </cell>
          <cell r="R27" t="str">
            <v>19800020198</v>
          </cell>
          <cell r="S27">
            <v>34</v>
          </cell>
          <cell r="T27" t="str">
            <v>Bodega de Tránsito</v>
          </cell>
        </row>
        <row r="28">
          <cell r="Q28" t="str">
            <v>19900120198JD-Chia-Mayorista</v>
          </cell>
          <cell r="R28" t="str">
            <v>19900120198</v>
          </cell>
          <cell r="S28">
            <v>152</v>
          </cell>
          <cell r="T28" t="str">
            <v>Bodega de Tránsito</v>
          </cell>
        </row>
        <row r="29">
          <cell r="Q29" t="str">
            <v>7480120198JD-Chia-Mayorista</v>
          </cell>
          <cell r="R29" t="str">
            <v>7480120198</v>
          </cell>
          <cell r="S29">
            <v>50</v>
          </cell>
          <cell r="T29" t="str">
            <v>Bodega de Tránsito</v>
          </cell>
        </row>
        <row r="30">
          <cell r="Q30" t="str">
            <v>18700220191JD-Chia-Mayorista</v>
          </cell>
          <cell r="R30" t="str">
            <v>18700220191</v>
          </cell>
          <cell r="S30">
            <v>500</v>
          </cell>
          <cell r="T30" t="str">
            <v>Bodega de Tránsito</v>
          </cell>
        </row>
        <row r="31">
          <cell r="Q31" t="str">
            <v>19800020191JD-Chia-Mayorista</v>
          </cell>
          <cell r="R31" t="str">
            <v>19800020191</v>
          </cell>
          <cell r="S31">
            <v>50</v>
          </cell>
          <cell r="T31" t="str">
            <v>Bodega de Tránsito</v>
          </cell>
        </row>
        <row r="32">
          <cell r="Q32" t="str">
            <v>19900120191JD-Chia-Mayorista</v>
          </cell>
          <cell r="R32" t="str">
            <v>19900120191</v>
          </cell>
          <cell r="S32">
            <v>200</v>
          </cell>
          <cell r="T32" t="str">
            <v>Bodega de Tránsito</v>
          </cell>
        </row>
        <row r="33">
          <cell r="Q33" t="str">
            <v>7480120191JD-Chia-Mayorista</v>
          </cell>
          <cell r="R33" t="str">
            <v>7480120191</v>
          </cell>
          <cell r="S33">
            <v>50</v>
          </cell>
          <cell r="T33" t="str">
            <v>Bodega de Tránsito</v>
          </cell>
        </row>
        <row r="34">
          <cell r="Q34" t="str">
            <v>18700220196JD-Chia-Mayorista</v>
          </cell>
          <cell r="R34" t="str">
            <v>18700220196</v>
          </cell>
          <cell r="S34">
            <v>470</v>
          </cell>
          <cell r="T34" t="str">
            <v>Bodega de Tránsito</v>
          </cell>
        </row>
        <row r="35">
          <cell r="Q35" t="str">
            <v>19800020196JD-Chia-Mayorista</v>
          </cell>
          <cell r="R35" t="str">
            <v>19800020196</v>
          </cell>
          <cell r="S35">
            <v>50</v>
          </cell>
          <cell r="T35" t="str">
            <v>Bodega de Tránsito</v>
          </cell>
        </row>
        <row r="36">
          <cell r="Q36" t="str">
            <v>19900120196JD-Chia-Mayorista</v>
          </cell>
          <cell r="R36" t="str">
            <v>19900120196</v>
          </cell>
          <cell r="S36">
            <v>152</v>
          </cell>
          <cell r="T36" t="str">
            <v>Bodega de Tránsito</v>
          </cell>
        </row>
        <row r="37">
          <cell r="Q37" t="str">
            <v>7480120196JD-Chia-Mayorista</v>
          </cell>
          <cell r="R37" t="str">
            <v>7480120196</v>
          </cell>
          <cell r="S37">
            <v>50</v>
          </cell>
          <cell r="T37" t="str">
            <v>Bodega de Tránsito</v>
          </cell>
        </row>
        <row r="38">
          <cell r="Q38" t="str">
            <v>18700220199JD-Chia-Mayorista</v>
          </cell>
          <cell r="R38" t="str">
            <v>18700220199</v>
          </cell>
          <cell r="S38">
            <v>208</v>
          </cell>
          <cell r="T38" t="str">
            <v>Bodega de Tránsito</v>
          </cell>
        </row>
        <row r="39">
          <cell r="Q39" t="str">
            <v>19800020199JD-Chia-Mayorista</v>
          </cell>
          <cell r="R39" t="str">
            <v>19800020199</v>
          </cell>
          <cell r="S39">
            <v>16</v>
          </cell>
          <cell r="T39" t="str">
            <v>Bodega de Tránsito</v>
          </cell>
        </row>
        <row r="40">
          <cell r="Q40" t="str">
            <v>19900120199JD-Chia-Mayorista</v>
          </cell>
          <cell r="R40" t="str">
            <v>19900120199</v>
          </cell>
          <cell r="S40">
            <v>152</v>
          </cell>
          <cell r="T40" t="str">
            <v>Bodega de Tránsito</v>
          </cell>
        </row>
        <row r="41">
          <cell r="Q41" t="str">
            <v>7480120199JD-Chia-Mayorista</v>
          </cell>
          <cell r="R41" t="str">
            <v>7480120199</v>
          </cell>
          <cell r="S41">
            <v>50</v>
          </cell>
          <cell r="T41" t="str">
            <v>Bodega de Tránsito</v>
          </cell>
        </row>
        <row r="42">
          <cell r="Q42" t="str">
            <v>187002201910JD-B/Quilla-Cl,110</v>
          </cell>
          <cell r="R42" t="str">
            <v>187002201910</v>
          </cell>
          <cell r="S42">
            <v>12</v>
          </cell>
          <cell r="T42" t="str">
            <v>Bodega JD Agrícola B/quilla Calle 110</v>
          </cell>
        </row>
        <row r="43">
          <cell r="Q43" t="str">
            <v>187002201911JD-Chia-Mayorista</v>
          </cell>
          <cell r="R43" t="str">
            <v>187002201911</v>
          </cell>
          <cell r="S43">
            <v>51</v>
          </cell>
          <cell r="T43" t="str">
            <v>Bodega de Tránsito</v>
          </cell>
        </row>
        <row r="44">
          <cell r="Q44" t="str">
            <v>19800020199JD-Chia-Yerbabuena</v>
          </cell>
          <cell r="R44" t="str">
            <v>19800020199</v>
          </cell>
          <cell r="S44">
            <v>10</v>
          </cell>
          <cell r="T44" t="str">
            <v>Bodega JD Agrícola Yerbabuena</v>
          </cell>
        </row>
        <row r="45">
          <cell r="Q45" t="str">
            <v>187002201910JD-Chia-Mayorista</v>
          </cell>
          <cell r="R45" t="str">
            <v>187002201910</v>
          </cell>
          <cell r="S45">
            <v>66</v>
          </cell>
          <cell r="T45" t="str">
            <v>Bodega de Tránsito</v>
          </cell>
        </row>
        <row r="46">
          <cell r="Q46" t="str">
            <v>198000201910JD-Chia-Mayorista</v>
          </cell>
          <cell r="R46" t="str">
            <v>198000201910</v>
          </cell>
          <cell r="S46">
            <v>34</v>
          </cell>
          <cell r="T46" t="str">
            <v>Bodega de Tránsito</v>
          </cell>
        </row>
        <row r="47">
          <cell r="Q47" t="str">
            <v>199001201910JD-Chia-Mayorista</v>
          </cell>
          <cell r="R47" t="str">
            <v>199001201910</v>
          </cell>
          <cell r="S47">
            <v>152</v>
          </cell>
          <cell r="T47" t="str">
            <v>Bodega de Tránsito</v>
          </cell>
        </row>
        <row r="48">
          <cell r="Q48" t="str">
            <v>74801201910JD-Chia-Mayorista</v>
          </cell>
          <cell r="R48" t="str">
            <v>74801201910</v>
          </cell>
          <cell r="S48">
            <v>50</v>
          </cell>
          <cell r="T48" t="str">
            <v>Bodega de Tránsito</v>
          </cell>
        </row>
        <row r="49">
          <cell r="Q49" t="str">
            <v>187002201911JD-Itagui-Cra 92</v>
          </cell>
          <cell r="R49" t="str">
            <v>187002201911</v>
          </cell>
          <cell r="S49">
            <v>14</v>
          </cell>
          <cell r="T49" t="str">
            <v>Bodega JD Construcción Carrera 92</v>
          </cell>
        </row>
        <row r="50">
          <cell r="Q50" t="str">
            <v>187002201911JD-Itagui-Cra 92</v>
          </cell>
          <cell r="R50" t="str">
            <v>187002201911</v>
          </cell>
          <cell r="S50">
            <v>500</v>
          </cell>
          <cell r="T50" t="str">
            <v>Bodega JD Construcción Carrera 92</v>
          </cell>
        </row>
        <row r="51">
          <cell r="Q51" t="str">
            <v>198000201911JD-Itagui-Cra 92</v>
          </cell>
          <cell r="R51" t="str">
            <v>198000201911</v>
          </cell>
          <cell r="S51">
            <v>76</v>
          </cell>
          <cell r="T51" t="str">
            <v>Bodega JD Construcción Carrera 92</v>
          </cell>
        </row>
        <row r="52">
          <cell r="Q52" t="str">
            <v>2682808201911JD-Itagui-Cra 92</v>
          </cell>
          <cell r="R52" t="str">
            <v>2682808201911</v>
          </cell>
          <cell r="S52">
            <v>183</v>
          </cell>
          <cell r="T52" t="str">
            <v>Bodega JD Construcción Carrera 92</v>
          </cell>
        </row>
        <row r="53">
          <cell r="Q53" t="str">
            <v>187002201912JD-Itagui-Cra 92</v>
          </cell>
          <cell r="R53" t="str">
            <v>187002201912</v>
          </cell>
          <cell r="S53">
            <v>14</v>
          </cell>
          <cell r="T53" t="str">
            <v>Bodega JD Construcción Carrera 92</v>
          </cell>
        </row>
        <row r="54">
          <cell r="Q54" t="str">
            <v>187002201912JD-Itagui-Cra 92</v>
          </cell>
          <cell r="R54" t="str">
            <v>187002201912</v>
          </cell>
          <cell r="S54">
            <v>500</v>
          </cell>
          <cell r="T54" t="str">
            <v>Bodega JD Construcción Carrera 92</v>
          </cell>
        </row>
        <row r="55">
          <cell r="Q55" t="str">
            <v>198000201912JD-Itagui-Cra 92</v>
          </cell>
          <cell r="R55" t="str">
            <v>198000201912</v>
          </cell>
          <cell r="S55">
            <v>16</v>
          </cell>
          <cell r="T55" t="str">
            <v>Bodega JD Construcción Carrera 92</v>
          </cell>
        </row>
        <row r="56">
          <cell r="Q56" t="str">
            <v>2682808201912JD-Itagui-Cra 92</v>
          </cell>
          <cell r="R56" t="str">
            <v>2682808201912</v>
          </cell>
          <cell r="S56">
            <v>182</v>
          </cell>
          <cell r="T56" t="str">
            <v>Bodega JD Construcción Carrera 92</v>
          </cell>
        </row>
        <row r="57">
          <cell r="Q57" t="str">
            <v>74801201912JD-Chia-Mayorista</v>
          </cell>
          <cell r="R57" t="str">
            <v>74801201912</v>
          </cell>
          <cell r="S57">
            <v>50</v>
          </cell>
          <cell r="T57" t="str">
            <v>Bodega de Tránsito</v>
          </cell>
        </row>
        <row r="58">
          <cell r="Q58" t="str">
            <v>187002201911JD-B/Quilla-Cl,110</v>
          </cell>
          <cell r="R58" t="str">
            <v>187002201911</v>
          </cell>
          <cell r="S58">
            <v>14</v>
          </cell>
          <cell r="T58" t="str">
            <v>Bodega JD Construcción Carrera 92</v>
          </cell>
        </row>
        <row r="59">
          <cell r="Q59" t="str">
            <v>187002201912JD-Chia-Mayorista</v>
          </cell>
          <cell r="R59" t="str">
            <v>187002201912</v>
          </cell>
          <cell r="S59">
            <v>488</v>
          </cell>
          <cell r="T59" t="str">
            <v>Bodega JD Construcción Carrera 92</v>
          </cell>
        </row>
        <row r="60">
          <cell r="Q60" t="str">
            <v>19800020201JD-Itagui-Cra 92</v>
          </cell>
          <cell r="R60" t="str">
            <v>19800020201</v>
          </cell>
          <cell r="S60">
            <v>6</v>
          </cell>
          <cell r="T60" t="str">
            <v>Bodega JD Construcción Carrera 92</v>
          </cell>
        </row>
        <row r="61">
          <cell r="Q61" t="str">
            <v>19900120197JD-Chia-Mayorista</v>
          </cell>
          <cell r="R61" t="str">
            <v>19900120197</v>
          </cell>
          <cell r="S61">
            <v>2</v>
          </cell>
          <cell r="T61" t="str">
            <v>Bodega JD Construcción Carrera 92</v>
          </cell>
        </row>
        <row r="62">
          <cell r="Q62" t="str">
            <v>199001201912JD-Chia-Mayorista</v>
          </cell>
          <cell r="R62" t="str">
            <v>199001201912</v>
          </cell>
          <cell r="S62">
            <v>32</v>
          </cell>
          <cell r="T62" t="str">
            <v>Bodega JD Construcción Carrera 92</v>
          </cell>
        </row>
        <row r="63">
          <cell r="Q63" t="str">
            <v>268280820201JD-Itagui-Cra 92</v>
          </cell>
          <cell r="R63" t="str">
            <v>268280820201</v>
          </cell>
          <cell r="S63">
            <v>49</v>
          </cell>
          <cell r="T63" t="str">
            <v>Bodega JD Construcción Carrera 92</v>
          </cell>
        </row>
        <row r="64">
          <cell r="Q64" t="str">
            <v>18700220199JD-Itagui-Cra 92</v>
          </cell>
          <cell r="R64" t="str">
            <v>18700220199</v>
          </cell>
          <cell r="S64">
            <v>14</v>
          </cell>
          <cell r="T64" t="str">
            <v>Bodega JD Construcción Carrera 92</v>
          </cell>
        </row>
        <row r="65">
          <cell r="Q65" t="str">
            <v>187002201910JD-Itagui-Cra 92</v>
          </cell>
          <cell r="R65" t="str">
            <v>187002201910</v>
          </cell>
          <cell r="S65">
            <v>488</v>
          </cell>
          <cell r="T65" t="str">
            <v>Bodega JD Construcción Carrera 92</v>
          </cell>
        </row>
        <row r="66">
          <cell r="Q66" t="str">
            <v>19800020202JD-Itagui-Cra 92</v>
          </cell>
          <cell r="R66" t="str">
            <v>19800020202</v>
          </cell>
          <cell r="S66">
            <v>6</v>
          </cell>
          <cell r="T66" t="str">
            <v>Bodega JD Construcción Carrera 92</v>
          </cell>
        </row>
        <row r="67">
          <cell r="Q67" t="str">
            <v>199001201911JD-Chia-Mayorista</v>
          </cell>
          <cell r="R67" t="str">
            <v>199001201911</v>
          </cell>
          <cell r="S67">
            <v>2</v>
          </cell>
          <cell r="T67" t="str">
            <v>Bodega JD Construcción Carrera 92</v>
          </cell>
        </row>
        <row r="68">
          <cell r="Q68" t="str">
            <v>19900120201JD-Itagui-Cra 92</v>
          </cell>
          <cell r="R68" t="str">
            <v>19900120201</v>
          </cell>
          <cell r="S68">
            <v>22</v>
          </cell>
          <cell r="T68" t="str">
            <v>Bodega JD Construcción Carrera 92</v>
          </cell>
        </row>
        <row r="69">
          <cell r="Q69" t="str">
            <v>268280820202JD-Itagui-Cra 92</v>
          </cell>
          <cell r="R69" t="str">
            <v>268280820202</v>
          </cell>
          <cell r="S69">
            <v>8</v>
          </cell>
          <cell r="T69" t="str">
            <v>Bodega JD Construcción Carrera 92</v>
          </cell>
        </row>
        <row r="70">
          <cell r="Q70" t="str">
            <v>19900120201JD-Itagui-Cra 92</v>
          </cell>
          <cell r="R70" t="str">
            <v>19900120201</v>
          </cell>
          <cell r="S70">
            <v>152</v>
          </cell>
          <cell r="T70" t="str">
            <v>Bodega de Tránsito</v>
          </cell>
        </row>
        <row r="71">
          <cell r="Q71" t="str">
            <v>7480120197JD-Chia-Mayorista</v>
          </cell>
          <cell r="R71" t="str">
            <v>7480120197</v>
          </cell>
          <cell r="S71">
            <v>50</v>
          </cell>
          <cell r="T71" t="str">
            <v>Bodega de Tránsito</v>
          </cell>
        </row>
        <row r="72">
          <cell r="Q72" t="str">
            <v>187002201912JD-B/Quilla-Cl,110</v>
          </cell>
          <cell r="R72" t="str">
            <v>187002201912</v>
          </cell>
          <cell r="S72">
            <v>12</v>
          </cell>
          <cell r="T72" t="str">
            <v>Bodega JD Agrícola B/quilla Calle 110</v>
          </cell>
        </row>
        <row r="73">
          <cell r="Q73" t="str">
            <v>18700220201JD-Itagui-Cra 92</v>
          </cell>
          <cell r="R73" t="str">
            <v>18700220201</v>
          </cell>
          <cell r="S73">
            <v>51</v>
          </cell>
          <cell r="T73" t="str">
            <v>Bodega de Tránsito</v>
          </cell>
        </row>
        <row r="74">
          <cell r="Q74" t="str">
            <v>19900120202JD-Itagui-Cra 92</v>
          </cell>
          <cell r="R74" t="str">
            <v>19900120202</v>
          </cell>
          <cell r="S74">
            <v>152</v>
          </cell>
          <cell r="T74" t="str">
            <v>Bodega de Tránsito</v>
          </cell>
        </row>
        <row r="75">
          <cell r="Q75" t="str">
            <v>268280820201JD-Chia-Yerbabuena</v>
          </cell>
          <cell r="R75" t="str">
            <v>268280820201</v>
          </cell>
          <cell r="S75">
            <v>2</v>
          </cell>
          <cell r="T75" t="str">
            <v>Bodega JD Agrícola Yerbabuena</v>
          </cell>
        </row>
        <row r="76">
          <cell r="Q76" t="str">
            <v>18700220201JD-Itagui-Cra 92</v>
          </cell>
          <cell r="R76" t="str">
            <v>18700220201</v>
          </cell>
          <cell r="S76">
            <v>36</v>
          </cell>
          <cell r="T76" t="str">
            <v>Bodega de Tránsito</v>
          </cell>
        </row>
        <row r="77">
          <cell r="Q77" t="str">
            <v>19800020201JD-Chia-Mayorista</v>
          </cell>
          <cell r="R77" t="str">
            <v>19800020201</v>
          </cell>
          <cell r="S77">
            <v>20</v>
          </cell>
          <cell r="T77" t="str">
            <v>Bodega de Tránsito</v>
          </cell>
        </row>
        <row r="78">
          <cell r="Q78" t="str">
            <v>19900120202JD-Itagui-Cra 92</v>
          </cell>
          <cell r="R78" t="str">
            <v>19900120202</v>
          </cell>
          <cell r="S78">
            <v>112</v>
          </cell>
          <cell r="T78" t="str">
            <v>Bodega de Tránsito</v>
          </cell>
        </row>
        <row r="79">
          <cell r="Q79" t="str">
            <v>74801201911JD-Chia-Mayorista</v>
          </cell>
          <cell r="R79" t="str">
            <v>74801201911</v>
          </cell>
          <cell r="S79">
            <v>50</v>
          </cell>
          <cell r="T79" t="str">
            <v>Bodega de Tránsito</v>
          </cell>
        </row>
        <row r="80">
          <cell r="Q80" t="str">
            <v>268280820202JD-Chia-Yerbabuena</v>
          </cell>
          <cell r="R80" t="str">
            <v>268280820202</v>
          </cell>
          <cell r="S80">
            <v>2</v>
          </cell>
          <cell r="T80" t="str">
            <v>Bodega JD Agrícola Yerbabuena</v>
          </cell>
        </row>
        <row r="81">
          <cell r="Q81" t="str">
            <v>18700220202JD-Itagui-Cra 92</v>
          </cell>
          <cell r="R81" t="str">
            <v>18700220202</v>
          </cell>
          <cell r="S81">
            <v>36</v>
          </cell>
          <cell r="T81" t="str">
            <v>Bodega de Tránsito</v>
          </cell>
        </row>
        <row r="82">
          <cell r="Q82" t="str">
            <v>19900120201JD-Chia-Mayorista</v>
          </cell>
          <cell r="R82" t="str">
            <v>19900120201</v>
          </cell>
          <cell r="S82">
            <v>112</v>
          </cell>
          <cell r="T82" t="str">
            <v>Bodega de Tránsito</v>
          </cell>
        </row>
        <row r="83">
          <cell r="Q83" t="str">
            <v>7480120201JD-Chia-Mayorista</v>
          </cell>
          <cell r="R83" t="str">
            <v>7480120201</v>
          </cell>
          <cell r="S83">
            <v>50</v>
          </cell>
          <cell r="T83" t="str">
            <v>Bodega de Tránsito</v>
          </cell>
        </row>
        <row r="84">
          <cell r="Q84" t="str">
            <v>18700220202JD-Itagui-Cra 92</v>
          </cell>
          <cell r="R84" t="str">
            <v>18700220202</v>
          </cell>
          <cell r="S84">
            <v>32</v>
          </cell>
          <cell r="T84" t="str">
            <v>Bodega JD Agrícola Yerbabuena</v>
          </cell>
        </row>
        <row r="85">
          <cell r="Q85" t="str">
            <v>268280820203JD-Chia-Yerbabuena</v>
          </cell>
          <cell r="R85" t="str">
            <v>268280820203</v>
          </cell>
          <cell r="S85">
            <v>2</v>
          </cell>
          <cell r="T85" t="str">
            <v>Bodega JD Agrícola Yerbabuena</v>
          </cell>
        </row>
        <row r="86">
          <cell r="Q86" t="str">
            <v>268280820203JD-Chia-Yerbabuena</v>
          </cell>
          <cell r="R86" t="str">
            <v>268280820203</v>
          </cell>
          <cell r="S86">
            <v>16</v>
          </cell>
          <cell r="T86" t="str">
            <v>Bodega JD Agrícola Yerbabuena</v>
          </cell>
        </row>
        <row r="87">
          <cell r="Q87" t="str">
            <v>19800020203JD-Chia-Mayorista</v>
          </cell>
          <cell r="R87" t="str">
            <v>19800020203</v>
          </cell>
          <cell r="S87">
            <v>0</v>
          </cell>
          <cell r="T87" t="str">
            <v>Bodega de Tránsito</v>
          </cell>
        </row>
        <row r="88">
          <cell r="Q88" t="str">
            <v>19900120202JD-Chia-Mayorista</v>
          </cell>
          <cell r="R88" t="str">
            <v>19900120202</v>
          </cell>
          <cell r="S88">
            <v>112</v>
          </cell>
          <cell r="T88" t="str">
            <v>Bodega de Tránsito</v>
          </cell>
        </row>
        <row r="89">
          <cell r="Q89" t="str">
            <v>268280820203JD-Chia-Mayorista</v>
          </cell>
          <cell r="R89" t="str">
            <v>268280820203</v>
          </cell>
          <cell r="S89">
            <v>1</v>
          </cell>
          <cell r="T89" t="str">
            <v>Bodega de Tránsito</v>
          </cell>
        </row>
        <row r="90">
          <cell r="Q90" t="str">
            <v>7480120202JD-Chia-Mayorista</v>
          </cell>
          <cell r="R90" t="str">
            <v>7480120202</v>
          </cell>
          <cell r="S90">
            <v>50</v>
          </cell>
          <cell r="T90" t="str">
            <v>Bodega de Tránsito</v>
          </cell>
        </row>
        <row r="91">
          <cell r="Q91" t="str">
            <v>18700220201JD-Chia-Mayorista</v>
          </cell>
          <cell r="R91" t="str">
            <v>18700220201</v>
          </cell>
          <cell r="S91">
            <v>14</v>
          </cell>
          <cell r="T91" t="str">
            <v>Bodega JD Construcción Carrera 92</v>
          </cell>
        </row>
        <row r="92">
          <cell r="Q92" t="str">
            <v>18700220202JD-Chia-Mayorista</v>
          </cell>
          <cell r="R92" t="str">
            <v>18700220202</v>
          </cell>
          <cell r="S92">
            <v>181</v>
          </cell>
          <cell r="T92" t="str">
            <v>Bodega JD Construcción Carrera 92</v>
          </cell>
        </row>
        <row r="93">
          <cell r="Q93" t="str">
            <v>19900120203JD-Chia-Mayorista</v>
          </cell>
          <cell r="R93" t="str">
            <v>19900120203</v>
          </cell>
          <cell r="S93">
            <v>2</v>
          </cell>
          <cell r="T93" t="str">
            <v>Bodega JD Construcción Carrera 92</v>
          </cell>
        </row>
        <row r="94">
          <cell r="Q94" t="str">
            <v>19900120204JD-Itagui-Cra 92</v>
          </cell>
          <cell r="R94" t="str">
            <v>19900120204</v>
          </cell>
          <cell r="S94">
            <v>22</v>
          </cell>
          <cell r="T94" t="str">
            <v>Bodega JD Construcción Carrera 92</v>
          </cell>
        </row>
        <row r="95">
          <cell r="Q95" t="str">
            <v>268280820204JD-Itagui-Cra 92</v>
          </cell>
          <cell r="R95" t="str">
            <v>268280820204</v>
          </cell>
          <cell r="S95">
            <v>8</v>
          </cell>
          <cell r="T95" t="str">
            <v>Bodega JD Construcción Carrera 92</v>
          </cell>
        </row>
        <row r="96">
          <cell r="Q96" t="str">
            <v>18700220203JD-Chia-Yerbabuena</v>
          </cell>
          <cell r="R96" t="str">
            <v>18700220203</v>
          </cell>
          <cell r="S96">
            <v>44</v>
          </cell>
          <cell r="T96" t="str">
            <v>Bodega JD Construcción Carrera 92</v>
          </cell>
        </row>
        <row r="97">
          <cell r="Q97" t="str">
            <v>19800020199JD-Itagui-Cra 92</v>
          </cell>
          <cell r="R97" t="str">
            <v>19800020199</v>
          </cell>
          <cell r="S97">
            <v>8</v>
          </cell>
          <cell r="T97" t="str">
            <v>Bodega JD Construcción Carrera 92</v>
          </cell>
        </row>
        <row r="98">
          <cell r="Q98" t="str">
            <v>18700220204JD-Itagui-Cra 92</v>
          </cell>
          <cell r="R98" t="str">
            <v>18700220204</v>
          </cell>
          <cell r="S98">
            <v>34</v>
          </cell>
          <cell r="T98" t="str">
            <v>Bodega JD Construcción Carrera 92</v>
          </cell>
        </row>
        <row r="99">
          <cell r="Q99" t="str">
            <v>18700220204JD-Itagui-Cra 92</v>
          </cell>
          <cell r="R99" t="str">
            <v>18700220204</v>
          </cell>
          <cell r="S99">
            <v>12</v>
          </cell>
          <cell r="T99" t="str">
            <v>Bodega JD Agrícola B/quilla Calle 110</v>
          </cell>
        </row>
        <row r="100">
          <cell r="Q100" t="str">
            <v>18700220205JD-Itagui-Cra 92</v>
          </cell>
          <cell r="R100" t="str">
            <v>18700220205</v>
          </cell>
          <cell r="S100">
            <v>14</v>
          </cell>
          <cell r="T100" t="str">
            <v>Bodega JD Construcción Carrera 92</v>
          </cell>
        </row>
        <row r="101">
          <cell r="Q101" t="str">
            <v>18700220205JD-Itagui-Cra 92</v>
          </cell>
          <cell r="R101" t="str">
            <v>18700220205</v>
          </cell>
          <cell r="S101">
            <v>176</v>
          </cell>
          <cell r="T101" t="str">
            <v>Bodega JD Construcción Carrera 92</v>
          </cell>
        </row>
        <row r="102">
          <cell r="Q102" t="str">
            <v>19900120204JD-Itagui-Cra 92</v>
          </cell>
          <cell r="R102" t="str">
            <v>19900120204</v>
          </cell>
          <cell r="S102">
            <v>2</v>
          </cell>
          <cell r="T102" t="str">
            <v>Bodega JD Construcción Carrera 92</v>
          </cell>
        </row>
        <row r="103">
          <cell r="Q103" t="str">
            <v>19900120205JD-Itagui-Cra 92</v>
          </cell>
          <cell r="R103" t="str">
            <v>19900120205</v>
          </cell>
          <cell r="S103">
            <v>22</v>
          </cell>
          <cell r="T103" t="str">
            <v>Bodega JD Construcción Carrera 92</v>
          </cell>
        </row>
        <row r="104">
          <cell r="Q104" t="str">
            <v>268280820205JD-Itagui-Cra 92</v>
          </cell>
          <cell r="R104" t="str">
            <v>268280820205</v>
          </cell>
          <cell r="S104">
            <v>24</v>
          </cell>
          <cell r="T104" t="str">
            <v>Bodega JD Construcción Carrera 92</v>
          </cell>
        </row>
        <row r="105">
          <cell r="Q105" t="str">
            <v>18700220205JD-Chia-Yerbabuena</v>
          </cell>
          <cell r="R105" t="str">
            <v>18700220205</v>
          </cell>
          <cell r="S105">
            <v>46</v>
          </cell>
          <cell r="T105" t="str">
            <v>Bodega JD Agrícola Yerbabuena</v>
          </cell>
        </row>
        <row r="106">
          <cell r="Q106" t="str">
            <v>268280820205JD-Chia-Yerbabuena</v>
          </cell>
          <cell r="R106" t="str">
            <v>268280820205</v>
          </cell>
          <cell r="S106">
            <v>2</v>
          </cell>
          <cell r="T106" t="str">
            <v>Bodega JD Agrícola Yerbabuena</v>
          </cell>
        </row>
        <row r="107">
          <cell r="Q107" t="str">
            <v>268280820205JD-Chia-Yerbabuena</v>
          </cell>
          <cell r="R107" t="str">
            <v>268280820205</v>
          </cell>
          <cell r="S107">
            <v>16</v>
          </cell>
          <cell r="T107" t="str">
            <v>Bodega JD Agrícola Yerbabuena</v>
          </cell>
        </row>
        <row r="108">
          <cell r="Q108" t="str">
            <v>18700220206JD-Chia-Yerbabuena</v>
          </cell>
          <cell r="R108" t="str">
            <v>18700220206</v>
          </cell>
          <cell r="S108">
            <v>32</v>
          </cell>
          <cell r="T108" t="str">
            <v>Bodega JD Agrícola Yerbabuena</v>
          </cell>
        </row>
        <row r="109">
          <cell r="Q109" t="str">
            <v>18700220204JD-Chia-Yerbabuena</v>
          </cell>
          <cell r="R109" t="str">
            <v>18700220204</v>
          </cell>
          <cell r="S109">
            <v>0</v>
          </cell>
          <cell r="T109" t="str">
            <v>Bodega JD Agrícola Yerbabuena</v>
          </cell>
        </row>
        <row r="110">
          <cell r="Q110" t="str">
            <v>18700220204JD-Chia-Yerbabuena</v>
          </cell>
          <cell r="R110" t="str">
            <v>18700220204</v>
          </cell>
          <cell r="S110">
            <v>14</v>
          </cell>
          <cell r="T110" t="str">
            <v>Bodega JD Agrícola Yerbabuena</v>
          </cell>
        </row>
        <row r="111">
          <cell r="Q111" t="str">
            <v>268280820204JD-Chia-Yerbabuena</v>
          </cell>
          <cell r="R111" t="str">
            <v>268280820204</v>
          </cell>
          <cell r="S111">
            <v>2</v>
          </cell>
          <cell r="T111" t="str">
            <v>Bodega JD Agrícola Yerbabuena</v>
          </cell>
        </row>
        <row r="112">
          <cell r="Q112" t="str">
            <v>268280820204JD-Chia-Yerbabuena</v>
          </cell>
          <cell r="R112" t="str">
            <v>268280820204</v>
          </cell>
          <cell r="S112">
            <v>16</v>
          </cell>
          <cell r="T112" t="str">
            <v>Bodega JD Agrícola Yerbabuena</v>
          </cell>
        </row>
        <row r="113">
          <cell r="Q113" t="str">
            <v>19800020205JD-Chia-Mayorista</v>
          </cell>
          <cell r="R113" t="str">
            <v>19800020205</v>
          </cell>
          <cell r="S113">
            <v>80</v>
          </cell>
          <cell r="T113" t="str">
            <v>Bodega de Tránsito</v>
          </cell>
        </row>
        <row r="114">
          <cell r="Q114" t="str">
            <v>19900120205JD-Itagui-Cra 92</v>
          </cell>
          <cell r="R114" t="str">
            <v>19900120205</v>
          </cell>
          <cell r="S114">
            <v>112</v>
          </cell>
          <cell r="T114" t="str">
            <v>Bodega de Tránsito</v>
          </cell>
        </row>
        <row r="115">
          <cell r="Q115" t="str">
            <v>268280820205JD-Chia-Mayorista</v>
          </cell>
          <cell r="R115" t="str">
            <v>268280820205</v>
          </cell>
          <cell r="S115">
            <v>1</v>
          </cell>
          <cell r="T115" t="str">
            <v>Bodega de Tránsito</v>
          </cell>
        </row>
        <row r="116">
          <cell r="Q116" t="str">
            <v>268280820205JD-Chia-Mayorista</v>
          </cell>
          <cell r="R116" t="str">
            <v>268280820205</v>
          </cell>
          <cell r="S116">
            <v>120</v>
          </cell>
          <cell r="T116" t="str">
            <v>Bodega de Tránsito</v>
          </cell>
        </row>
        <row r="117">
          <cell r="Q117" t="str">
            <v>7480120203JD-Chia-Mayorista</v>
          </cell>
          <cell r="R117" t="str">
            <v>7480120203</v>
          </cell>
          <cell r="S117">
            <v>50</v>
          </cell>
          <cell r="T117" t="str">
            <v>Bodega de Tránsito</v>
          </cell>
        </row>
        <row r="118">
          <cell r="Q118" t="str">
            <v>19800020206JD-Chia-Mayorista</v>
          </cell>
          <cell r="R118" t="str">
            <v>19800020206</v>
          </cell>
          <cell r="S118">
            <v>10</v>
          </cell>
          <cell r="T118" t="str">
            <v>Bodega de Tránsito</v>
          </cell>
        </row>
        <row r="119">
          <cell r="Q119" t="str">
            <v>19800020206JD-Chia-Mayorista</v>
          </cell>
          <cell r="R119" t="str">
            <v>19800020206</v>
          </cell>
          <cell r="S119">
            <v>64</v>
          </cell>
          <cell r="T119" t="str">
            <v>Bodega de Tránsito</v>
          </cell>
        </row>
        <row r="120">
          <cell r="Q120" t="str">
            <v>19900120205JD-Chia-Mayorista</v>
          </cell>
          <cell r="R120" t="str">
            <v>19900120205</v>
          </cell>
          <cell r="S120">
            <v>112</v>
          </cell>
          <cell r="T120" t="str">
            <v>Bodega de Tránsito</v>
          </cell>
        </row>
        <row r="121">
          <cell r="Q121" t="str">
            <v>268280820206JD-Chia-Mayorista</v>
          </cell>
          <cell r="R121" t="str">
            <v>268280820206</v>
          </cell>
          <cell r="S121">
            <v>1</v>
          </cell>
          <cell r="T121" t="str">
            <v>Bodega de Tránsito</v>
          </cell>
        </row>
        <row r="122">
          <cell r="Q122" t="str">
            <v>268280820206JD-Chia-Mayorista</v>
          </cell>
          <cell r="R122" t="str">
            <v>268280820206</v>
          </cell>
          <cell r="S122">
            <v>99</v>
          </cell>
          <cell r="T122" t="str">
            <v>Bodega de Tránsito</v>
          </cell>
        </row>
        <row r="123">
          <cell r="Q123" t="str">
            <v>18700220203JD-Itagui-Cra 92</v>
          </cell>
          <cell r="R123" t="str">
            <v>18700220203</v>
          </cell>
          <cell r="S123">
            <v>14</v>
          </cell>
          <cell r="T123" t="str">
            <v>Bodega JD Construcción Carrera 92</v>
          </cell>
        </row>
        <row r="124">
          <cell r="Q124" t="str">
            <v>18700220203JD-Itagui-Cra 92</v>
          </cell>
          <cell r="R124" t="str">
            <v>18700220203</v>
          </cell>
          <cell r="S124">
            <v>369</v>
          </cell>
          <cell r="T124" t="str">
            <v>Bodega JD Construcción Carrera 92</v>
          </cell>
        </row>
        <row r="125">
          <cell r="Q125" t="str">
            <v>19900120206JD-Chia-Mayorista</v>
          </cell>
          <cell r="R125" t="str">
            <v>19900120206</v>
          </cell>
          <cell r="S125">
            <v>2</v>
          </cell>
          <cell r="T125" t="str">
            <v>Bodega JD Construcción Carrera 92</v>
          </cell>
        </row>
        <row r="126">
          <cell r="Q126" t="str">
            <v>19900120203JD-Itagui-Cra 92</v>
          </cell>
          <cell r="R126" t="str">
            <v>19900120203</v>
          </cell>
          <cell r="S126">
            <v>22</v>
          </cell>
          <cell r="T126" t="str">
            <v>Bodega JD Construcción Carrera 92</v>
          </cell>
        </row>
        <row r="127">
          <cell r="Q127" t="str">
            <v>268280820203JD-Itagui-Cra 92</v>
          </cell>
          <cell r="R127" t="str">
            <v>268280820203</v>
          </cell>
          <cell r="S127">
            <v>8</v>
          </cell>
          <cell r="T127" t="str">
            <v>Bodega JD Construcción Carrera 92</v>
          </cell>
        </row>
        <row r="128">
          <cell r="Q128" t="str">
            <v>18700220207JD-Itagui-Cra 92</v>
          </cell>
          <cell r="R128" t="str">
            <v>18700220207</v>
          </cell>
          <cell r="S128">
            <v>14</v>
          </cell>
          <cell r="T128" t="str">
            <v>Bodega JD Construcción Carrera 92</v>
          </cell>
        </row>
        <row r="129">
          <cell r="Q129" t="str">
            <v>18700220207JD-Itagui-Cra 92</v>
          </cell>
          <cell r="R129" t="str">
            <v>18700220207</v>
          </cell>
          <cell r="S129">
            <v>156</v>
          </cell>
          <cell r="T129" t="str">
            <v>Bodega JD Construcción Carrera 92</v>
          </cell>
        </row>
        <row r="130">
          <cell r="Q130" t="str">
            <v>19900120203JD-Itagui-Cra 92</v>
          </cell>
          <cell r="R130" t="str">
            <v>19900120203</v>
          </cell>
          <cell r="S130">
            <v>2</v>
          </cell>
          <cell r="T130" t="str">
            <v>Bodega JD Construcción Carrera 92</v>
          </cell>
        </row>
        <row r="131">
          <cell r="Q131" t="str">
            <v>19900120207JD-Itagui-Cra 92</v>
          </cell>
          <cell r="R131" t="str">
            <v>19900120207</v>
          </cell>
          <cell r="S131">
            <v>22</v>
          </cell>
          <cell r="T131" t="str">
            <v>Bodega JD Construcción Carrera 92</v>
          </cell>
        </row>
        <row r="132">
          <cell r="Q132" t="str">
            <v>268280820207JD-Itagui-Cra 92</v>
          </cell>
          <cell r="R132" t="str">
            <v>268280820207</v>
          </cell>
          <cell r="S132">
            <v>8</v>
          </cell>
          <cell r="T132" t="str">
            <v>Bodega JD Construcción Carrera 92</v>
          </cell>
        </row>
        <row r="133">
          <cell r="Q133" t="str">
            <v>19800020207JD-Chia-Mayorista</v>
          </cell>
          <cell r="R133" t="str">
            <v>19800020207</v>
          </cell>
          <cell r="S133">
            <v>4</v>
          </cell>
          <cell r="T133" t="str">
            <v>Bodega de Tránsito</v>
          </cell>
        </row>
        <row r="134">
          <cell r="Q134" t="str">
            <v>19900120207JD-Itagui-Cra 92</v>
          </cell>
          <cell r="R134" t="str">
            <v>19900120207</v>
          </cell>
          <cell r="S134">
            <v>112</v>
          </cell>
          <cell r="T134" t="str">
            <v>Bodega de Tránsito</v>
          </cell>
        </row>
        <row r="135">
          <cell r="Q135" t="str">
            <v>268280820207JD-Chia-Mayorista</v>
          </cell>
          <cell r="R135" t="str">
            <v>268280820207</v>
          </cell>
          <cell r="S135">
            <v>1</v>
          </cell>
          <cell r="T135" t="str">
            <v>Bodega de Tránsito</v>
          </cell>
        </row>
        <row r="136">
          <cell r="Q136" t="str">
            <v>7480120205JD-Chia-Mayorista</v>
          </cell>
          <cell r="R136" t="str">
            <v>7480120205</v>
          </cell>
          <cell r="S136">
            <v>50</v>
          </cell>
          <cell r="T136" t="str">
            <v>Bodega de Tránsito</v>
          </cell>
        </row>
        <row r="137">
          <cell r="Q137" t="str">
            <v>18700220207JD-Chia-Yerbabuena</v>
          </cell>
          <cell r="R137" t="str">
            <v>18700220207</v>
          </cell>
          <cell r="S137">
            <v>2</v>
          </cell>
          <cell r="T137" t="str">
            <v>Bodega JD Agrícola Yerbabuena</v>
          </cell>
        </row>
        <row r="138">
          <cell r="Q138" t="str">
            <v>18700220208JD-Chia-Yerbabuena</v>
          </cell>
          <cell r="R138" t="str">
            <v>18700220208</v>
          </cell>
          <cell r="S138">
            <v>7</v>
          </cell>
          <cell r="T138" t="str">
            <v>Bodega JD Agrícola Yerbabuena</v>
          </cell>
        </row>
        <row r="139">
          <cell r="Q139" t="str">
            <v>19800020208JD-Chia-Mayorista</v>
          </cell>
          <cell r="R139" t="str">
            <v>19800020208</v>
          </cell>
          <cell r="S139">
            <v>0</v>
          </cell>
          <cell r="T139" t="str">
            <v>Bodega de Tránsito</v>
          </cell>
        </row>
        <row r="140">
          <cell r="Q140" t="str">
            <v>19900120207JD-Chia-Mayorista</v>
          </cell>
          <cell r="R140" t="str">
            <v>19900120207</v>
          </cell>
          <cell r="S140">
            <v>32</v>
          </cell>
          <cell r="T140" t="str">
            <v>Bodega de Tránsito</v>
          </cell>
        </row>
        <row r="141">
          <cell r="Q141" t="str">
            <v>19900120208JD-Chia-Mayorista</v>
          </cell>
          <cell r="R141" t="str">
            <v>19900120208</v>
          </cell>
          <cell r="S141">
            <v>80</v>
          </cell>
          <cell r="T141" t="str">
            <v>Bodega de Tránsito</v>
          </cell>
        </row>
        <row r="142">
          <cell r="Q142" t="str">
            <v>268280820208JD-Chia-Mayorista</v>
          </cell>
          <cell r="R142" t="str">
            <v>268280820208</v>
          </cell>
          <cell r="S142">
            <v>1</v>
          </cell>
          <cell r="T142" t="str">
            <v>Bodega de Tránsito</v>
          </cell>
        </row>
        <row r="143">
          <cell r="Q143" t="str">
            <v>7480120206JD-Chia-Mayorista</v>
          </cell>
          <cell r="R143" t="str">
            <v>7480120206</v>
          </cell>
          <cell r="S143">
            <v>20</v>
          </cell>
          <cell r="T143" t="str">
            <v>Bodega de Tránsito</v>
          </cell>
        </row>
        <row r="144">
          <cell r="Q144" t="str">
            <v>18700220209JD-Itagui-Cra 92</v>
          </cell>
          <cell r="R144" t="str">
            <v>18700220209</v>
          </cell>
          <cell r="S144">
            <v>53</v>
          </cell>
          <cell r="T144" t="str">
            <v>Bodega JD Construcción Carrera 92</v>
          </cell>
        </row>
        <row r="145">
          <cell r="Q145" t="str">
            <v>19900120208JD-Chia-Mayorista</v>
          </cell>
          <cell r="R145" t="str">
            <v>19900120208</v>
          </cell>
          <cell r="S145">
            <v>2</v>
          </cell>
          <cell r="T145" t="str">
            <v>Bodega JD Construcción Carrera 92</v>
          </cell>
        </row>
        <row r="146">
          <cell r="Q146" t="str">
            <v>19900120209JD-Itagui-Cra 92</v>
          </cell>
          <cell r="R146" t="str">
            <v>19900120209</v>
          </cell>
          <cell r="S146">
            <v>22</v>
          </cell>
          <cell r="T146" t="str">
            <v>Bodega JD Construcción Carrera 92</v>
          </cell>
        </row>
        <row r="147">
          <cell r="Q147" t="str">
            <v>268280820209JD-Itagui-Cra 92</v>
          </cell>
          <cell r="R147" t="str">
            <v>268280820209</v>
          </cell>
          <cell r="S147">
            <v>30</v>
          </cell>
          <cell r="T147" t="str">
            <v>Bodega JD Construcción Carrera 92</v>
          </cell>
        </row>
        <row r="148">
          <cell r="Q148" t="str">
            <v>18700220209JD-Chia-Mayorista</v>
          </cell>
          <cell r="R148" t="str">
            <v>18700220209</v>
          </cell>
          <cell r="S148">
            <v>50</v>
          </cell>
          <cell r="T148" t="str">
            <v>Bodega de Tránsito</v>
          </cell>
        </row>
        <row r="149">
          <cell r="Q149" t="str">
            <v>268280820206JD-Chia-Yerbabuena</v>
          </cell>
          <cell r="R149" t="str">
            <v>268280820206</v>
          </cell>
          <cell r="S149">
            <v>2</v>
          </cell>
          <cell r="T149" t="str">
            <v>Bodega JD Agrícola Yerbabuena</v>
          </cell>
        </row>
        <row r="150">
          <cell r="Q150" t="str">
            <v>268280820206JD-Chia-Yerbabuena</v>
          </cell>
          <cell r="R150" t="str">
            <v>268280820206</v>
          </cell>
          <cell r="S150">
            <v>3</v>
          </cell>
          <cell r="T150" t="str">
            <v>Bodega JD Agrícola Yerbabuena</v>
          </cell>
        </row>
        <row r="151">
          <cell r="Q151" t="str">
            <v>18700220208JD-Itagui-Cra 92</v>
          </cell>
          <cell r="R151" t="str">
            <v>18700220208</v>
          </cell>
          <cell r="S151">
            <v>14</v>
          </cell>
          <cell r="T151" t="str">
            <v>Bodega JD Construcción Carrera 92</v>
          </cell>
        </row>
        <row r="152">
          <cell r="Q152" t="str">
            <v>18700220208JD-Itagui-Cra 92</v>
          </cell>
          <cell r="R152" t="str">
            <v>18700220208</v>
          </cell>
          <cell r="S152">
            <v>132</v>
          </cell>
          <cell r="T152" t="str">
            <v>Bodega JD Construcción Carrera 92</v>
          </cell>
        </row>
        <row r="153">
          <cell r="Q153" t="str">
            <v>19800020208JD-Itagui-Cra 92</v>
          </cell>
          <cell r="R153" t="str">
            <v>19800020208</v>
          </cell>
          <cell r="S153">
            <v>4</v>
          </cell>
          <cell r="T153" t="str">
            <v>Bodega JD Construcción Carrera 92</v>
          </cell>
        </row>
        <row r="154">
          <cell r="Q154" t="str">
            <v>19900120209JD-Itagui-Cra 92</v>
          </cell>
          <cell r="R154" t="str">
            <v>19900120209</v>
          </cell>
          <cell r="S154">
            <v>2</v>
          </cell>
          <cell r="T154" t="str">
            <v>Bodega JD Construcción Carrera 92</v>
          </cell>
        </row>
        <row r="155">
          <cell r="Q155" t="str">
            <v>19900120208JD-Itagui-Cra 92</v>
          </cell>
          <cell r="R155" t="str">
            <v>19900120208</v>
          </cell>
          <cell r="S155">
            <v>22</v>
          </cell>
          <cell r="T155" t="str">
            <v>Bodega JD Construcción Carrera 92</v>
          </cell>
        </row>
        <row r="156">
          <cell r="Q156" t="str">
            <v>268280820208JD-Itagui-Cra 92</v>
          </cell>
          <cell r="R156" t="str">
            <v>268280820208</v>
          </cell>
          <cell r="S156">
            <v>8</v>
          </cell>
          <cell r="T156" t="str">
            <v>Bodega JD Construcción Carrera 92</v>
          </cell>
        </row>
        <row r="157">
          <cell r="Q157" t="str">
            <v>187002202010JD-Chia-Yerbabuena</v>
          </cell>
          <cell r="R157" t="str">
            <v>187002202010</v>
          </cell>
          <cell r="S157">
            <v>6</v>
          </cell>
          <cell r="T157" t="str">
            <v>Bodega JD Agrícola Yerbabuena</v>
          </cell>
        </row>
        <row r="158">
          <cell r="Q158" t="str">
            <v>187002202011JD-Itagui-Cra 92</v>
          </cell>
          <cell r="R158" t="str">
            <v>187002202011</v>
          </cell>
          <cell r="S158">
            <v>28</v>
          </cell>
          <cell r="T158" t="str">
            <v>Bodega JD Construcción Carrera 92</v>
          </cell>
        </row>
        <row r="159">
          <cell r="Q159" t="str">
            <v>19900120208JD-Itagui-Cra 92</v>
          </cell>
          <cell r="R159" t="str">
            <v>19900120208</v>
          </cell>
          <cell r="S159">
            <v>2</v>
          </cell>
          <cell r="T159" t="str">
            <v>Bodega JD Construcción Carrera 92</v>
          </cell>
        </row>
        <row r="160">
          <cell r="Q160" t="str">
            <v>199001202011JD-Itagui-Cra 92</v>
          </cell>
          <cell r="R160" t="str">
            <v>199001202011</v>
          </cell>
          <cell r="S160">
            <v>22</v>
          </cell>
          <cell r="T160" t="str">
            <v>Bodega JD Construcción Carrera 92</v>
          </cell>
        </row>
        <row r="161">
          <cell r="Q161" t="str">
            <v>2682808202011JD-Itagui-Cra 92</v>
          </cell>
          <cell r="R161" t="str">
            <v>2682808202011</v>
          </cell>
          <cell r="S161">
            <v>22</v>
          </cell>
          <cell r="T161" t="str">
            <v>Bodega JD Construcción Carrera 92</v>
          </cell>
        </row>
        <row r="162">
          <cell r="Q162" t="str">
            <v>7480120208JD-Chia-Mayorista</v>
          </cell>
          <cell r="R162" t="str">
            <v>7480120208</v>
          </cell>
          <cell r="S162">
            <v>20</v>
          </cell>
          <cell r="T162" t="str">
            <v>Bodega de Tránsito</v>
          </cell>
        </row>
        <row r="163">
          <cell r="Q163" t="str">
            <v>18700220209JD-Chia-Yerbabuena</v>
          </cell>
          <cell r="R163" t="str">
            <v>18700220209</v>
          </cell>
          <cell r="S163">
            <v>5</v>
          </cell>
          <cell r="T163" t="str">
            <v>Bodega JD Agrícola Yerbabuena</v>
          </cell>
        </row>
        <row r="164">
          <cell r="Q164" t="str">
            <v>187002202010JD-Itagui-Cra 92</v>
          </cell>
          <cell r="R164" t="str">
            <v>187002202010</v>
          </cell>
          <cell r="S164">
            <v>28</v>
          </cell>
          <cell r="T164" t="str">
            <v>Bodega JD Construcción Carrera 92</v>
          </cell>
        </row>
        <row r="165">
          <cell r="Q165" t="str">
            <v>199001202011JD-Itagui-Cra 92</v>
          </cell>
          <cell r="R165" t="str">
            <v>199001202011</v>
          </cell>
          <cell r="S165">
            <v>2</v>
          </cell>
          <cell r="T165" t="str">
            <v>Bodega JD Construcción Carrera 92</v>
          </cell>
        </row>
        <row r="166">
          <cell r="Q166" t="str">
            <v>199001202010JD-Itagui-Cra 92</v>
          </cell>
          <cell r="R166" t="str">
            <v>199001202010</v>
          </cell>
          <cell r="S166">
            <v>22</v>
          </cell>
          <cell r="T166" t="str">
            <v>Bodega JD Construcción Carrera 92</v>
          </cell>
        </row>
        <row r="167">
          <cell r="Q167" t="str">
            <v>2682808202010JD-Itagui-Cra 92</v>
          </cell>
          <cell r="R167" t="str">
            <v>2682808202010</v>
          </cell>
          <cell r="S167">
            <v>22</v>
          </cell>
          <cell r="T167" t="str">
            <v>Bodega JD Construcción Carrera 92</v>
          </cell>
        </row>
        <row r="168">
          <cell r="Q168" t="str">
            <v>187002202010JD-Chia-Mayorista</v>
          </cell>
          <cell r="R168" t="str">
            <v>187002202010</v>
          </cell>
          <cell r="S168">
            <v>9</v>
          </cell>
          <cell r="T168" t="str">
            <v>Bodega de Tránsito</v>
          </cell>
        </row>
        <row r="169">
          <cell r="Q169" t="str">
            <v>199001202010JD-Itagui-Cra 92</v>
          </cell>
          <cell r="R169" t="str">
            <v>199001202010</v>
          </cell>
          <cell r="S169">
            <v>32</v>
          </cell>
          <cell r="T169" t="str">
            <v>Bodega de Tránsito</v>
          </cell>
        </row>
        <row r="170">
          <cell r="Q170" t="str">
            <v>2682808202010JD-Chia-Mayorista</v>
          </cell>
          <cell r="R170" t="str">
            <v>2682808202010</v>
          </cell>
          <cell r="S170">
            <v>97</v>
          </cell>
          <cell r="T170" t="str">
            <v>Bodega de Tránsito</v>
          </cell>
        </row>
        <row r="171">
          <cell r="Q171" t="str">
            <v>187002202012JD-Chia-Mayorista</v>
          </cell>
          <cell r="R171" t="str">
            <v>187002202012</v>
          </cell>
          <cell r="S171">
            <v>61</v>
          </cell>
          <cell r="T171" t="str">
            <v>Bodega de Tránsito</v>
          </cell>
        </row>
        <row r="172">
          <cell r="Q172" t="str">
            <v>198000202012JD-Chia-Mayorista</v>
          </cell>
          <cell r="R172" t="str">
            <v>198000202012</v>
          </cell>
          <cell r="S172">
            <v>35</v>
          </cell>
          <cell r="T172" t="str">
            <v>Bodega de Tránsito</v>
          </cell>
        </row>
        <row r="173">
          <cell r="Q173" t="str">
            <v>199001202010JD-Chia-Mayorista</v>
          </cell>
          <cell r="R173" t="str">
            <v>199001202010</v>
          </cell>
          <cell r="S173">
            <v>32</v>
          </cell>
          <cell r="T173" t="str">
            <v>Bodega de Tránsito</v>
          </cell>
        </row>
        <row r="174">
          <cell r="Q174" t="str">
            <v>2682808202012JD-Chia-Mayorista</v>
          </cell>
          <cell r="R174" t="str">
            <v>2682808202012</v>
          </cell>
          <cell r="S174">
            <v>78</v>
          </cell>
          <cell r="T174" t="str">
            <v>Bodega de Tránsito</v>
          </cell>
        </row>
        <row r="175">
          <cell r="Q175" t="str">
            <v>7480120207JD-Chia-Mayorista</v>
          </cell>
          <cell r="R175" t="str">
            <v>7480120207</v>
          </cell>
          <cell r="S175">
            <v>10</v>
          </cell>
          <cell r="T175" t="str">
            <v>Bodega de Tránsito</v>
          </cell>
        </row>
        <row r="176">
          <cell r="Q176" t="str">
            <v>19800020209JD-Chia-Mayorista</v>
          </cell>
          <cell r="R176" t="str">
            <v>19800020209</v>
          </cell>
          <cell r="S176">
            <v>0</v>
          </cell>
          <cell r="T176" t="str">
            <v>Bodega de Tránsito</v>
          </cell>
        </row>
        <row r="177">
          <cell r="Q177" t="str">
            <v>199001202012JD-Chia-Mayorista</v>
          </cell>
          <cell r="R177" t="str">
            <v>199001202012</v>
          </cell>
          <cell r="S177">
            <v>32</v>
          </cell>
          <cell r="T177" t="str">
            <v>Bodega de Tránsito</v>
          </cell>
        </row>
        <row r="178">
          <cell r="Q178" t="str">
            <v>268280820209JD-Chia-Mayorista</v>
          </cell>
          <cell r="R178" t="str">
            <v>268280820209</v>
          </cell>
          <cell r="S178">
            <v>105</v>
          </cell>
          <cell r="T178" t="str">
            <v>Bodega de Tránsito</v>
          </cell>
        </row>
        <row r="179">
          <cell r="Q179" t="str">
            <v>74801202012JD-Chia-Mayorista</v>
          </cell>
          <cell r="R179" t="str">
            <v>74801202012</v>
          </cell>
          <cell r="S179">
            <v>0</v>
          </cell>
          <cell r="T179" t="str">
            <v>Bodega de Tránsito</v>
          </cell>
        </row>
        <row r="180">
          <cell r="Q180" t="str">
            <v xml:space="preserve">2682808202011JD-Monteria-Via Cereté </v>
          </cell>
          <cell r="R180" t="str">
            <v>2682808202011</v>
          </cell>
          <cell r="S180">
            <v>3</v>
          </cell>
          <cell r="T180" t="str">
            <v>Bodega JD Agrícola Monteria Via Cerete</v>
          </cell>
        </row>
        <row r="181">
          <cell r="Q181" t="str">
            <v xml:space="preserve">2682808202012JD-Monteria-Via Cereté </v>
          </cell>
          <cell r="R181" t="str">
            <v>2682808202012</v>
          </cell>
          <cell r="S181">
            <v>3</v>
          </cell>
          <cell r="T181" t="str">
            <v>Bodega JD Agrícola Monteria Via Cerete</v>
          </cell>
        </row>
        <row r="182">
          <cell r="Q182" t="str">
            <v>268280820204JD-Chia-Mayorista</v>
          </cell>
          <cell r="R182" t="str">
            <v>268280820204</v>
          </cell>
          <cell r="S182">
            <v>22</v>
          </cell>
          <cell r="T182" t="str">
            <v>Bodega JD Construcción Carrera 92</v>
          </cell>
        </row>
        <row r="183">
          <cell r="Q183" t="str">
            <v>18700220206JD-Itagui-Cra 92</v>
          </cell>
          <cell r="R183" t="str">
            <v>18700220206</v>
          </cell>
          <cell r="S183">
            <v>28</v>
          </cell>
          <cell r="T183" t="str">
            <v>Bodega JD Construcción Carrera 92</v>
          </cell>
        </row>
        <row r="184">
          <cell r="Q184" t="str">
            <v>19800020211JD-Itagui-Cra 92</v>
          </cell>
          <cell r="R184" t="str">
            <v>19800020211</v>
          </cell>
          <cell r="S184">
            <v>20</v>
          </cell>
          <cell r="T184" t="str">
            <v>Bodega JD Construcción Carrera 92</v>
          </cell>
        </row>
        <row r="185">
          <cell r="Q185" t="str">
            <v>19900120209JD-Chia-Mayorista</v>
          </cell>
          <cell r="R185" t="str">
            <v>19900120209</v>
          </cell>
          <cell r="S185">
            <v>2</v>
          </cell>
          <cell r="T185" t="str">
            <v>Bodega JD Construcción Carrera 92</v>
          </cell>
        </row>
        <row r="186">
          <cell r="Q186" t="str">
            <v>19900120204JD-Chia-Mayorista</v>
          </cell>
          <cell r="R186" t="str">
            <v>19900120204</v>
          </cell>
          <cell r="S186">
            <v>22</v>
          </cell>
          <cell r="T186" t="str">
            <v>Bodega JD Construcción Carrera 92</v>
          </cell>
        </row>
        <row r="187">
          <cell r="Q187" t="str">
            <v>18700220206JD-Itagui-Cra 92</v>
          </cell>
          <cell r="R187" t="str">
            <v>18700220206</v>
          </cell>
          <cell r="S187">
            <v>51</v>
          </cell>
          <cell r="T187" t="str">
            <v>Bodega de Tránsito</v>
          </cell>
        </row>
        <row r="188">
          <cell r="Q188" t="str">
            <v>19800020211JD-Chia-Mayorista</v>
          </cell>
          <cell r="R188" t="str">
            <v>19800020211</v>
          </cell>
          <cell r="S188">
            <v>14</v>
          </cell>
          <cell r="T188" t="str">
            <v>Bodega de Tránsito</v>
          </cell>
        </row>
        <row r="189">
          <cell r="Q189" t="str">
            <v>198000201911JD-Chia-Mayorista</v>
          </cell>
          <cell r="R189" t="str">
            <v>198000201911</v>
          </cell>
          <cell r="S189">
            <v>34</v>
          </cell>
          <cell r="T189" t="str">
            <v>Bodega de Tránsito</v>
          </cell>
        </row>
        <row r="190">
          <cell r="Q190" t="str">
            <v>19900120206JD-Itagui-Cra 92</v>
          </cell>
          <cell r="R190" t="str">
            <v>19900120206</v>
          </cell>
          <cell r="S190">
            <v>152</v>
          </cell>
          <cell r="T190" t="str">
            <v>Bodega de Tránsito</v>
          </cell>
        </row>
        <row r="191">
          <cell r="Q191" t="str">
            <v>7480120209JD-Chia-Mayorista</v>
          </cell>
          <cell r="R191" t="str">
            <v>7480120209</v>
          </cell>
          <cell r="S191">
            <v>50</v>
          </cell>
          <cell r="T191" t="str">
            <v>Bodega de Tránsito</v>
          </cell>
        </row>
        <row r="192">
          <cell r="Q192" t="str">
            <v>19800020204JD-Chia-Mayorista</v>
          </cell>
          <cell r="R192" t="str">
            <v>19800020204</v>
          </cell>
          <cell r="S192">
            <v>80</v>
          </cell>
          <cell r="T192" t="str">
            <v>Bodega de Tránsito</v>
          </cell>
        </row>
        <row r="193">
          <cell r="Q193" t="str">
            <v>19900120206JD-Itagui-Cra 92</v>
          </cell>
          <cell r="R193" t="str">
            <v>19900120206</v>
          </cell>
          <cell r="S193">
            <v>112</v>
          </cell>
          <cell r="T193" t="str">
            <v>Bodega de Tránsito</v>
          </cell>
        </row>
        <row r="194">
          <cell r="Q194" t="str">
            <v>268280820204JD-Chia-Mayorista</v>
          </cell>
          <cell r="R194" t="str">
            <v>268280820204</v>
          </cell>
          <cell r="S194">
            <v>1</v>
          </cell>
          <cell r="T194" t="str">
            <v>Bodega de Tránsito</v>
          </cell>
        </row>
        <row r="195">
          <cell r="Q195" t="str">
            <v>268280820206JD-Itagui-Cra 92</v>
          </cell>
          <cell r="R195" t="str">
            <v>268280820206</v>
          </cell>
          <cell r="S195">
            <v>240</v>
          </cell>
          <cell r="T195" t="str">
            <v>Bodega de Tránsito</v>
          </cell>
        </row>
        <row r="196">
          <cell r="Q196" t="str">
            <v>7480120204JD-Chia-Mayorista</v>
          </cell>
          <cell r="R196" t="str">
            <v>7480120204</v>
          </cell>
          <cell r="S196">
            <v>50</v>
          </cell>
          <cell r="T196" t="str">
            <v>Bodega de Tránsito</v>
          </cell>
        </row>
        <row r="197">
          <cell r="Q197" t="str">
            <v>187002202011JD-Chia-Mayorista</v>
          </cell>
          <cell r="R197" t="str">
            <v>187002202011</v>
          </cell>
          <cell r="S197">
            <v>14</v>
          </cell>
          <cell r="T197" t="str">
            <v>Bodega JD Construcción Carrera 92</v>
          </cell>
        </row>
        <row r="198">
          <cell r="Q198" t="str">
            <v>187002202012JD-Itagui-Cra 92</v>
          </cell>
          <cell r="R198" t="str">
            <v>187002202012</v>
          </cell>
          <cell r="S198">
            <v>176</v>
          </cell>
          <cell r="T198" t="str">
            <v>Bodega JD Construcción Carrera 92</v>
          </cell>
        </row>
        <row r="199">
          <cell r="Q199" t="str">
            <v>199001202011JD-Chia-Mayorista</v>
          </cell>
          <cell r="R199" t="str">
            <v>199001202011</v>
          </cell>
          <cell r="S199">
            <v>2</v>
          </cell>
          <cell r="T199" t="str">
            <v>Bodega JD Construcción Carrera 92</v>
          </cell>
        </row>
        <row r="200">
          <cell r="Q200" t="str">
            <v>199001202012JD-Itagui-Cra 92</v>
          </cell>
          <cell r="R200" t="str">
            <v>199001202012</v>
          </cell>
          <cell r="S200">
            <v>22</v>
          </cell>
          <cell r="T200" t="str">
            <v>Bodega JD Construcción Carrera 92</v>
          </cell>
        </row>
        <row r="201">
          <cell r="Q201" t="str">
            <v>2682808202011JD-Chia-Mayorista</v>
          </cell>
          <cell r="R201" t="str">
            <v>2682808202011</v>
          </cell>
          <cell r="S201">
            <v>8</v>
          </cell>
          <cell r="T201" t="str">
            <v>Bodega JD Construcción Carrera 92</v>
          </cell>
        </row>
        <row r="202">
          <cell r="Q202" t="str">
            <v>18700220211JD-Itagui-Cra 92</v>
          </cell>
          <cell r="R202" t="str">
            <v>18700220211</v>
          </cell>
          <cell r="S202">
            <v>28</v>
          </cell>
          <cell r="T202" t="str">
            <v>Bodega JD Construcción Carrera 92</v>
          </cell>
        </row>
        <row r="203">
          <cell r="Q203" t="str">
            <v>18700220211JD-Chia-Mayorista</v>
          </cell>
          <cell r="R203" t="str">
            <v>18700220211</v>
          </cell>
          <cell r="S203">
            <v>61</v>
          </cell>
          <cell r="T203" t="str">
            <v>Bodega de Tránsito</v>
          </cell>
        </row>
        <row r="204">
          <cell r="Q204" t="str">
            <v>198000202011JD-Chia-Mayorista</v>
          </cell>
          <cell r="R204" t="str">
            <v>198000202011</v>
          </cell>
          <cell r="S204">
            <v>15</v>
          </cell>
          <cell r="T204" t="str">
            <v>Bodega de Tránsito</v>
          </cell>
        </row>
        <row r="205">
          <cell r="Q205" t="str">
            <v>199001202012JD-Itagui-Cra 92</v>
          </cell>
          <cell r="R205" t="str">
            <v>199001202012</v>
          </cell>
          <cell r="S205">
            <v>32</v>
          </cell>
          <cell r="T205" t="str">
            <v>Bodega de Tránsito</v>
          </cell>
        </row>
        <row r="206">
          <cell r="Q206" t="str">
            <v>2682808202012JD-Itagui-Cra 92</v>
          </cell>
          <cell r="R206" t="str">
            <v>2682808202012</v>
          </cell>
          <cell r="S206">
            <v>84</v>
          </cell>
          <cell r="T206" t="str">
            <v>Bodega de Tránsito</v>
          </cell>
        </row>
        <row r="207">
          <cell r="Q207" t="str">
            <v>18700220212JD-Itagui-Cra 92</v>
          </cell>
          <cell r="R207" t="str">
            <v>18700220212</v>
          </cell>
          <cell r="S207">
            <v>28</v>
          </cell>
          <cell r="T207" t="str">
            <v>Bodega JD Construcción Carrera 92</v>
          </cell>
        </row>
        <row r="208">
          <cell r="Q208" t="str">
            <v>268280820211JD-Itagui-Cra 92</v>
          </cell>
          <cell r="R208" t="str">
            <v>268280820211</v>
          </cell>
          <cell r="S208">
            <v>22</v>
          </cell>
          <cell r="T208" t="str">
            <v>Bodega JD Construcción Carrera 92</v>
          </cell>
        </row>
        <row r="209">
          <cell r="Q209" t="str">
            <v>19900120211JD-Itagui-Cra 92</v>
          </cell>
          <cell r="R209" t="str">
            <v>19900120211</v>
          </cell>
          <cell r="S209">
            <v>2</v>
          </cell>
          <cell r="T209" t="str">
            <v>Bodega JD Construcción Carrera 92</v>
          </cell>
        </row>
        <row r="210">
          <cell r="Q210" t="str">
            <v>19900120211JD-Itagui-Cra 92</v>
          </cell>
          <cell r="R210" t="str">
            <v>19900120211</v>
          </cell>
          <cell r="S210">
            <v>22</v>
          </cell>
          <cell r="T210" t="str">
            <v>Bodega JD Construcción Carrera 92</v>
          </cell>
        </row>
        <row r="211">
          <cell r="Q211" t="str">
            <v>74801202012JD-Itagui-Cra 92</v>
          </cell>
          <cell r="R211" t="str">
            <v>74801202012</v>
          </cell>
          <cell r="S211">
            <v>10</v>
          </cell>
          <cell r="T211" t="str">
            <v>Bodega JD Construcción Carrera 92</v>
          </cell>
        </row>
        <row r="212">
          <cell r="Q212" t="str">
            <v xml:space="preserve">268280820211JD-Monteria-Via Cereté </v>
          </cell>
          <cell r="R212" t="str">
            <v>268280820211</v>
          </cell>
          <cell r="S212">
            <v>3</v>
          </cell>
          <cell r="T212" t="str">
            <v>Bodega JD Agrícola Monteria Via Cerete</v>
          </cell>
        </row>
        <row r="213">
          <cell r="Q213" t="str">
            <v>19800020212JD-Chia-Yerbabuena</v>
          </cell>
          <cell r="R213" t="str">
            <v>19800020212</v>
          </cell>
          <cell r="S213">
            <v>1</v>
          </cell>
          <cell r="T213" t="str">
            <v>Bodega JD Agrícola Yerbabuena</v>
          </cell>
        </row>
        <row r="214">
          <cell r="Q214" t="str">
            <v>19900120213JD-Itagui-Cra 92</v>
          </cell>
          <cell r="R214" t="str">
            <v>19900120213</v>
          </cell>
          <cell r="S214">
            <v>22</v>
          </cell>
          <cell r="T214" t="str">
            <v>Bodega JD Construcción Carrera 92</v>
          </cell>
        </row>
        <row r="215">
          <cell r="Q215" t="str">
            <v>268280820213JD-Itagui-Cra 92</v>
          </cell>
          <cell r="R215" t="str">
            <v>268280820213</v>
          </cell>
          <cell r="S215">
            <v>10</v>
          </cell>
          <cell r="T215" t="str">
            <v>Bodega JD Construcción Carrera 92</v>
          </cell>
        </row>
        <row r="216">
          <cell r="Q216" t="str">
            <v>19800020211JD-Chia-Yerbabuena</v>
          </cell>
          <cell r="R216" t="str">
            <v>19800020211</v>
          </cell>
          <cell r="S216">
            <v>1</v>
          </cell>
          <cell r="T216" t="str">
            <v>Bodega JD Agrícola Yerbabuena</v>
          </cell>
        </row>
        <row r="217">
          <cell r="Q217" t="str">
            <v xml:space="preserve">268280820212JD-Monteria-Via Cereté </v>
          </cell>
          <cell r="R217" t="str">
            <v>268280820212</v>
          </cell>
          <cell r="S217">
            <v>3</v>
          </cell>
          <cell r="T217" t="str">
            <v>Bodega JD Agrícola Monteria Via Cerete</v>
          </cell>
        </row>
        <row r="218">
          <cell r="Q218" t="str">
            <v xml:space="preserve">268280820214JD-Monteria-Via Cereté </v>
          </cell>
          <cell r="R218" t="str">
            <v>268280820214</v>
          </cell>
          <cell r="S218">
            <v>3</v>
          </cell>
          <cell r="T218" t="str">
            <v>Bodega JD Agrícola Monteria Via Cerete</v>
          </cell>
        </row>
        <row r="219">
          <cell r="Q219" t="str">
            <v>18700220214JD-Chia-Mayorista</v>
          </cell>
          <cell r="R219" t="str">
            <v>18700220214</v>
          </cell>
          <cell r="S219">
            <v>7</v>
          </cell>
          <cell r="T219" t="str">
            <v>Bodega de Tránsito</v>
          </cell>
        </row>
        <row r="220">
          <cell r="Q220" t="str">
            <v>19800020214JD-Chia-Mayorista</v>
          </cell>
          <cell r="R220" t="str">
            <v>19800020214</v>
          </cell>
          <cell r="S220">
            <v>72</v>
          </cell>
          <cell r="T220" t="str">
            <v>Bodega de Tránsito</v>
          </cell>
        </row>
        <row r="221">
          <cell r="Q221" t="str">
            <v>19900120214JD-Chia-Mayorista</v>
          </cell>
          <cell r="R221" t="str">
            <v>19900120214</v>
          </cell>
          <cell r="S221">
            <v>32</v>
          </cell>
          <cell r="T221" t="str">
            <v>Bodega de Tránsito</v>
          </cell>
        </row>
        <row r="222">
          <cell r="Q222" t="str">
            <v>268280820214JD-Chia-Mayorista</v>
          </cell>
          <cell r="R222" t="str">
            <v>268280820214</v>
          </cell>
          <cell r="S222">
            <v>129</v>
          </cell>
          <cell r="T222" t="str">
            <v>Bodega de Tránsito</v>
          </cell>
        </row>
        <row r="223">
          <cell r="Q223" t="str">
            <v>7480120214JD-Chia-Mayorista</v>
          </cell>
          <cell r="R223" t="str">
            <v>7480120214</v>
          </cell>
          <cell r="S223">
            <v>10</v>
          </cell>
          <cell r="T223" t="str">
            <v>Bodega de Tránsito</v>
          </cell>
        </row>
        <row r="224">
          <cell r="Q224" t="str">
            <v xml:space="preserve">268280820215JD-Monteria-Via Cereté </v>
          </cell>
          <cell r="R224" t="str">
            <v>268280820215</v>
          </cell>
          <cell r="S224">
            <v>3</v>
          </cell>
          <cell r="T224" t="str">
            <v>Bodega JD Agrícola Monteria Via Cerete</v>
          </cell>
        </row>
        <row r="225">
          <cell r="Q225" t="str">
            <v>18700220215JD-Chia-Mayorista</v>
          </cell>
          <cell r="R225" t="str">
            <v>18700220215</v>
          </cell>
          <cell r="S225">
            <v>69</v>
          </cell>
          <cell r="T225" t="str">
            <v>Bodega de Tránsito</v>
          </cell>
        </row>
        <row r="226">
          <cell r="Q226" t="str">
            <v>19800020215JD-Chia-Mayorista</v>
          </cell>
          <cell r="R226" t="str">
            <v>19800020215</v>
          </cell>
          <cell r="S226">
            <v>63</v>
          </cell>
          <cell r="T226" t="str">
            <v>Bodega de Tránsito</v>
          </cell>
        </row>
        <row r="227">
          <cell r="Q227" t="str">
            <v>19800020215JD-Chia-Mayorista</v>
          </cell>
          <cell r="R227" t="str">
            <v>19800020215</v>
          </cell>
          <cell r="S227">
            <v>56</v>
          </cell>
          <cell r="T227" t="str">
            <v>Bodega de Tránsito</v>
          </cell>
        </row>
        <row r="228">
          <cell r="Q228" t="str">
            <v>19900120215JD-Chia-Mayorista</v>
          </cell>
          <cell r="R228" t="str">
            <v>19900120215</v>
          </cell>
          <cell r="S228">
            <v>32</v>
          </cell>
          <cell r="T228" t="str">
            <v>Bodega de Tránsito</v>
          </cell>
        </row>
        <row r="229">
          <cell r="Q229" t="str">
            <v>19900120211JD-Chia-Mayorista</v>
          </cell>
          <cell r="R229" t="str">
            <v>19900120211</v>
          </cell>
          <cell r="S229">
            <v>32</v>
          </cell>
          <cell r="T229" t="str">
            <v>Bodega de Tránsito</v>
          </cell>
        </row>
        <row r="230">
          <cell r="Q230" t="str">
            <v>268280820211JD-Chia-Mayorista</v>
          </cell>
          <cell r="R230" t="str">
            <v>268280820211</v>
          </cell>
          <cell r="S230">
            <v>78</v>
          </cell>
          <cell r="T230" t="str">
            <v>Bodega de Tránsito</v>
          </cell>
        </row>
        <row r="231">
          <cell r="Q231" t="str">
            <v>7480120211JD-Chia-Mayorista</v>
          </cell>
          <cell r="R231" t="str">
            <v>7480120211</v>
          </cell>
          <cell r="S231">
            <v>10</v>
          </cell>
          <cell r="T231" t="str">
            <v>Bodega de Tránsito</v>
          </cell>
        </row>
        <row r="232">
          <cell r="Q232" t="str">
            <v>18700220212JD-Chia-Mayorista</v>
          </cell>
          <cell r="R232" t="str">
            <v>18700220212</v>
          </cell>
          <cell r="S232">
            <v>7</v>
          </cell>
          <cell r="T232" t="str">
            <v>Bodega de Tránsito</v>
          </cell>
        </row>
        <row r="233">
          <cell r="Q233" t="str">
            <v>19800020212JD-Chia-Mayorista</v>
          </cell>
          <cell r="R233" t="str">
            <v>19800020212</v>
          </cell>
          <cell r="S233">
            <v>34</v>
          </cell>
          <cell r="T233" t="str">
            <v>Bodega de Tránsito</v>
          </cell>
        </row>
        <row r="234">
          <cell r="Q234" t="str">
            <v>19800020212JD-Chia-Mayorista</v>
          </cell>
          <cell r="R234" t="str">
            <v>19800020212</v>
          </cell>
          <cell r="S234">
            <v>40</v>
          </cell>
          <cell r="T234" t="str">
            <v>Bodega de Tránsito</v>
          </cell>
        </row>
        <row r="235">
          <cell r="Q235" t="str">
            <v>19900120212JD-Chia-Mayorista</v>
          </cell>
          <cell r="R235" t="str">
            <v>19900120212</v>
          </cell>
          <cell r="S235">
            <v>32</v>
          </cell>
          <cell r="T235" t="str">
            <v>Bodega de Tránsito</v>
          </cell>
        </row>
        <row r="236">
          <cell r="Q236" t="str">
            <v>268280820212JD-Chia-Mayorista</v>
          </cell>
          <cell r="R236" t="str">
            <v>268280820212</v>
          </cell>
          <cell r="S236">
            <v>78</v>
          </cell>
          <cell r="T236" t="str">
            <v>Bodega de Tránsito</v>
          </cell>
        </row>
        <row r="237">
          <cell r="Q237" t="str">
            <v>7480120212JD-Chia-Mayorista</v>
          </cell>
          <cell r="R237" t="str">
            <v>7480120212</v>
          </cell>
          <cell r="S237">
            <v>10</v>
          </cell>
          <cell r="T237" t="str">
            <v>Bodega de Tránsito</v>
          </cell>
        </row>
        <row r="238">
          <cell r="Q238" t="str">
            <v>19800020213JD-Chia-Yerbabuena</v>
          </cell>
          <cell r="R238" t="str">
            <v>19800020213</v>
          </cell>
          <cell r="S238">
            <v>1</v>
          </cell>
          <cell r="T238" t="str">
            <v>Bodega JD Agrícola Yerbabuena</v>
          </cell>
        </row>
        <row r="239">
          <cell r="Q239" t="str">
            <v>19800020214JD-Chia-Yerbabuena</v>
          </cell>
          <cell r="R239" t="str">
            <v>19800020214</v>
          </cell>
          <cell r="S239">
            <v>1</v>
          </cell>
          <cell r="T239" t="str">
            <v>Bodega JD Agrícola Yerbabuena</v>
          </cell>
        </row>
        <row r="240">
          <cell r="Q240" t="str">
            <v>268280820216JD-Itagui-Cra 92</v>
          </cell>
          <cell r="R240" t="str">
            <v>268280820216</v>
          </cell>
          <cell r="S240">
            <v>18</v>
          </cell>
          <cell r="T240" t="str">
            <v>Bodega JD Construcción Carrera 92</v>
          </cell>
        </row>
        <row r="241">
          <cell r="Q241" t="str">
            <v>18700220216JD-Itagui-Cra 92</v>
          </cell>
          <cell r="R241" t="str">
            <v>18700220216</v>
          </cell>
          <cell r="S241">
            <v>6</v>
          </cell>
          <cell r="T241" t="str">
            <v>Bodega JD Construcción Carrera 92</v>
          </cell>
        </row>
        <row r="242">
          <cell r="Q242" t="str">
            <v>18700220216JD-Itagui-Cra 92</v>
          </cell>
          <cell r="R242" t="str">
            <v>18700220216</v>
          </cell>
          <cell r="S242">
            <v>8</v>
          </cell>
          <cell r="T242" t="str">
            <v>Bodega JD Agrícola Itaguí Carrera 92</v>
          </cell>
        </row>
        <row r="243">
          <cell r="Q243" t="str">
            <v>18700220213JD-Itagui-Cra 92</v>
          </cell>
          <cell r="R243" t="str">
            <v>18700220213</v>
          </cell>
          <cell r="S243">
            <v>20</v>
          </cell>
          <cell r="T243" t="str">
            <v>Bodega JD Construcción Carrera 92</v>
          </cell>
        </row>
        <row r="244">
          <cell r="Q244" t="str">
            <v>19900120213JD-Itagui-Cra 92</v>
          </cell>
          <cell r="R244" t="str">
            <v>19900120213</v>
          </cell>
          <cell r="S244">
            <v>2</v>
          </cell>
          <cell r="T244" t="str">
            <v>Bodega JD Construcción Carrera 92</v>
          </cell>
        </row>
        <row r="245">
          <cell r="Q245" t="str">
            <v>18700220214JD-Itagui-Cra 92</v>
          </cell>
          <cell r="R245" t="str">
            <v>18700220214</v>
          </cell>
          <cell r="S245">
            <v>0</v>
          </cell>
          <cell r="T245" t="str">
            <v>Bodega JD Construcción Carrera 92</v>
          </cell>
        </row>
        <row r="246">
          <cell r="Q246" t="str">
            <v>19900120214JD-Itagui-Cra 92</v>
          </cell>
          <cell r="R246" t="str">
            <v>19900120214</v>
          </cell>
          <cell r="S246">
            <v>2</v>
          </cell>
          <cell r="T246" t="str">
            <v>Bodega JD Construcción Carrera 92</v>
          </cell>
        </row>
        <row r="247">
          <cell r="Q247" t="str">
            <v>19900120214JD-Itagui-Cra 92</v>
          </cell>
          <cell r="R247" t="str">
            <v>19900120214</v>
          </cell>
          <cell r="S247">
            <v>22</v>
          </cell>
          <cell r="T247" t="str">
            <v>Bodega JD Construcción Carrera 92</v>
          </cell>
        </row>
        <row r="248">
          <cell r="Q248" t="str">
            <v>268280820214JD-Itagui-Cra 92</v>
          </cell>
          <cell r="R248" t="str">
            <v>268280820214</v>
          </cell>
          <cell r="S248">
            <v>10</v>
          </cell>
          <cell r="T248" t="str">
            <v>Bodega JD Construcción Carrera 92</v>
          </cell>
        </row>
        <row r="249">
          <cell r="Q249" t="str">
            <v>18700220215JD-Itagui-Cra 92</v>
          </cell>
          <cell r="R249" t="str">
            <v>18700220215</v>
          </cell>
          <cell r="S249">
            <v>6</v>
          </cell>
          <cell r="T249" t="str">
            <v>Bodega JD Construcción Carrera 92</v>
          </cell>
        </row>
        <row r="250">
          <cell r="Q250" t="str">
            <v>18700220215JD-Itagui-Cra 92</v>
          </cell>
          <cell r="R250" t="str">
            <v>18700220215</v>
          </cell>
          <cell r="S250">
            <v>8</v>
          </cell>
          <cell r="T250" t="str">
            <v>Bodega JD Agrícola Itaguí Carrera 92</v>
          </cell>
        </row>
        <row r="251">
          <cell r="Q251" t="str">
            <v>19800020215JD-Itagui-Cra 92</v>
          </cell>
          <cell r="R251" t="str">
            <v>19800020215</v>
          </cell>
          <cell r="S251">
            <v>1</v>
          </cell>
          <cell r="T251" t="str">
            <v>Bodega JD Construcción Carrera 92</v>
          </cell>
        </row>
        <row r="252">
          <cell r="Q252" t="str">
            <v>268280820215JD-Itagui-Cra 92</v>
          </cell>
          <cell r="R252" t="str">
            <v>268280820215</v>
          </cell>
          <cell r="S252">
            <v>18</v>
          </cell>
          <cell r="T252" t="str">
            <v>Bodega JD Construcción Carrera 92</v>
          </cell>
        </row>
        <row r="253">
          <cell r="Q253" t="str">
            <v>19900120215JD-Itagui-Cra 92</v>
          </cell>
          <cell r="R253" t="str">
            <v>19900120215</v>
          </cell>
          <cell r="S253">
            <v>2</v>
          </cell>
          <cell r="T253" t="str">
            <v>Bodega JD Construcción Carrera 92</v>
          </cell>
        </row>
        <row r="254">
          <cell r="Q254" t="str">
            <v>19900120215JD-Itagui-Cra 92</v>
          </cell>
          <cell r="R254" t="str">
            <v>19900120215</v>
          </cell>
          <cell r="S254">
            <v>22</v>
          </cell>
          <cell r="T254" t="str">
            <v>Bodega JD Construcción Carrera 92</v>
          </cell>
        </row>
        <row r="255">
          <cell r="Q255" t="str">
            <v>18700220216JD-Chia-Mayorista</v>
          </cell>
          <cell r="R255" t="str">
            <v>18700220216</v>
          </cell>
          <cell r="S255">
            <v>69</v>
          </cell>
          <cell r="T255" t="str">
            <v>Bodega de Tránsito</v>
          </cell>
        </row>
        <row r="256">
          <cell r="Q256" t="str">
            <v>19900120212JD-Itagui-Cra 92</v>
          </cell>
          <cell r="R256" t="str">
            <v>19900120212</v>
          </cell>
          <cell r="S256">
            <v>2</v>
          </cell>
          <cell r="T256" t="str">
            <v>Bodega JD Construcción Carrera 92</v>
          </cell>
        </row>
        <row r="257">
          <cell r="Q257" t="str">
            <v>19900120212JD-Itagui-Cra 92</v>
          </cell>
          <cell r="R257" t="str">
            <v>19900120212</v>
          </cell>
          <cell r="S257">
            <v>22</v>
          </cell>
          <cell r="T257" t="str">
            <v>Bodega JD Construcción Carrera 92</v>
          </cell>
        </row>
        <row r="258">
          <cell r="Q258" t="str">
            <v>268280820212JD-Itagui-Cra 92</v>
          </cell>
          <cell r="R258" t="str">
            <v>268280820212</v>
          </cell>
          <cell r="S258">
            <v>16</v>
          </cell>
          <cell r="T258" t="str">
            <v>Bodega JD Construcción Carrera 92</v>
          </cell>
        </row>
        <row r="259">
          <cell r="Q259" t="str">
            <v xml:space="preserve">268280820213JD-Monteria-Via Cereté </v>
          </cell>
          <cell r="R259" t="str">
            <v>268280820213</v>
          </cell>
          <cell r="S259">
            <v>3</v>
          </cell>
          <cell r="T259" t="str">
            <v>Bodega JD Agrícola Monteria Via Cerete</v>
          </cell>
        </row>
        <row r="260">
          <cell r="Q260" t="str">
            <v>18700220213JD-Chia-Mayorista</v>
          </cell>
          <cell r="R260" t="str">
            <v>18700220213</v>
          </cell>
          <cell r="S260">
            <v>7</v>
          </cell>
          <cell r="T260" t="str">
            <v>Bodega de Tránsito</v>
          </cell>
        </row>
        <row r="261">
          <cell r="Q261" t="str">
            <v>19800020213JD-Chia-Mayorista</v>
          </cell>
          <cell r="R261" t="str">
            <v>19800020213</v>
          </cell>
          <cell r="S261">
            <v>74</v>
          </cell>
          <cell r="T261" t="str">
            <v>Bodega de Tránsito</v>
          </cell>
        </row>
        <row r="262">
          <cell r="Q262" t="str">
            <v>19900120213JD-Chia-Mayorista</v>
          </cell>
          <cell r="R262" t="str">
            <v>19900120213</v>
          </cell>
          <cell r="S262">
            <v>32</v>
          </cell>
          <cell r="T262" t="str">
            <v>Bodega de Tránsito</v>
          </cell>
        </row>
        <row r="263">
          <cell r="Q263" t="str">
            <v>268280820213JD-Chia-Mayorista</v>
          </cell>
          <cell r="R263" t="str">
            <v>268280820213</v>
          </cell>
          <cell r="S263">
            <v>154</v>
          </cell>
          <cell r="T263" t="str">
            <v>Bodega de Tránsito</v>
          </cell>
        </row>
        <row r="264">
          <cell r="Q264" t="str">
            <v>7480120213JD-Chia-Mayorista</v>
          </cell>
          <cell r="R264" t="str">
            <v>7480120213</v>
          </cell>
          <cell r="S264">
            <v>10</v>
          </cell>
          <cell r="T264" t="str">
            <v>Bodega de Tránsito</v>
          </cell>
        </row>
        <row r="265">
          <cell r="Q265" t="str">
            <v xml:space="preserve">268280820216JD-Monteria-Via Cereté </v>
          </cell>
          <cell r="R265" t="str">
            <v>268280820216</v>
          </cell>
          <cell r="S265">
            <v>3</v>
          </cell>
          <cell r="T265" t="str">
            <v>Bodega JD Agrícola Monteria Via Cerete</v>
          </cell>
        </row>
        <row r="266">
          <cell r="Q266" t="str">
            <v>18700220217JD-Itagui-Cra 92</v>
          </cell>
          <cell r="R266" t="str">
            <v>18700220217</v>
          </cell>
          <cell r="S266">
            <v>7</v>
          </cell>
          <cell r="T266" t="str">
            <v>Bodega JD Agrícola Itaguí Carrera 92</v>
          </cell>
        </row>
        <row r="267">
          <cell r="Q267" t="str">
            <v>18700220217JD-Itagui-Cra 92</v>
          </cell>
          <cell r="R267" t="str">
            <v>18700220217</v>
          </cell>
          <cell r="S267">
            <v>3</v>
          </cell>
          <cell r="T267" t="str">
            <v>Bodega JD Construcción Carrera 92</v>
          </cell>
        </row>
        <row r="268">
          <cell r="Q268" t="str">
            <v>19800020217JD-Itagui-Cra 92</v>
          </cell>
          <cell r="R268" t="str">
            <v>19800020217</v>
          </cell>
          <cell r="S268">
            <v>1</v>
          </cell>
          <cell r="T268" t="str">
            <v>Bodega JD Construcción Carrera 92</v>
          </cell>
        </row>
        <row r="269">
          <cell r="Q269" t="str">
            <v>268280820215JD-Chia-Mayorista</v>
          </cell>
          <cell r="R269" t="str">
            <v>268280820215</v>
          </cell>
          <cell r="S269">
            <v>121</v>
          </cell>
          <cell r="T269" t="str">
            <v>Bodega de Tránsito</v>
          </cell>
        </row>
        <row r="270">
          <cell r="Q270" t="str">
            <v>7480120216JD-Chia-Mayorista</v>
          </cell>
          <cell r="R270" t="str">
            <v>7480120216</v>
          </cell>
          <cell r="S270">
            <v>10</v>
          </cell>
          <cell r="T270" t="str">
            <v>Bodega de Tránsito</v>
          </cell>
        </row>
        <row r="271">
          <cell r="Q271" t="str">
            <v xml:space="preserve">268280820217JD-Monteria-Via Cereté </v>
          </cell>
          <cell r="R271" t="str">
            <v>268280820217</v>
          </cell>
          <cell r="S271">
            <v>3</v>
          </cell>
          <cell r="T271" t="str">
            <v>Bodega JD Agrícola Monteria Via Cerete</v>
          </cell>
        </row>
        <row r="272">
          <cell r="Q272" t="str">
            <v>18700220217JD-Bta-P, Aranda</v>
          </cell>
          <cell r="R272" t="str">
            <v>18700220217</v>
          </cell>
          <cell r="S272">
            <v>10</v>
          </cell>
          <cell r="T272" t="str">
            <v>Bodega JD Agrícola Puente Aranda</v>
          </cell>
        </row>
        <row r="273">
          <cell r="Q273" t="str">
            <v>18700220217JD-Chia-Mayorista</v>
          </cell>
          <cell r="R273" t="str">
            <v>18700220217</v>
          </cell>
          <cell r="S273">
            <v>33</v>
          </cell>
          <cell r="T273" t="str">
            <v>Bodega de Tránsito</v>
          </cell>
        </row>
        <row r="274">
          <cell r="Q274" t="str">
            <v>19800020217JD-Chia-Mayorista</v>
          </cell>
          <cell r="R274" t="str">
            <v>19800020217</v>
          </cell>
          <cell r="S274">
            <v>63</v>
          </cell>
          <cell r="T274" t="str">
            <v>Bodega de Tránsito</v>
          </cell>
        </row>
        <row r="275">
          <cell r="Q275" t="str">
            <v>19800020217JD-Chia-Mayorista</v>
          </cell>
          <cell r="R275" t="str">
            <v>19800020217</v>
          </cell>
          <cell r="S275">
            <v>46</v>
          </cell>
          <cell r="T275" t="str">
            <v>Bodega de Tránsito</v>
          </cell>
        </row>
        <row r="276">
          <cell r="Q276" t="str">
            <v>19900120217JD-Chia-Mayorista</v>
          </cell>
          <cell r="R276" t="str">
            <v>19900120217</v>
          </cell>
          <cell r="S276">
            <v>17</v>
          </cell>
          <cell r="T276" t="str">
            <v>Bodega de Tránsito</v>
          </cell>
        </row>
        <row r="277">
          <cell r="Q277" t="str">
            <v>18700220218JD-Itagui-Cra 92</v>
          </cell>
          <cell r="R277" t="str">
            <v>18700220218</v>
          </cell>
          <cell r="S277">
            <v>3</v>
          </cell>
          <cell r="T277" t="str">
            <v>Bodega JD Construcción Carrera 92</v>
          </cell>
        </row>
        <row r="278">
          <cell r="Q278" t="str">
            <v>18700220218JD-Itagui-Cra 92</v>
          </cell>
          <cell r="R278" t="str">
            <v>18700220218</v>
          </cell>
          <cell r="S278">
            <v>7</v>
          </cell>
          <cell r="T278" t="str">
            <v>Bodega JD Agrícola Itaguí Carrera 92</v>
          </cell>
        </row>
        <row r="279">
          <cell r="Q279" t="str">
            <v>19800020218JD-Itagui-Cra 92</v>
          </cell>
          <cell r="R279" t="str">
            <v>19800020218</v>
          </cell>
          <cell r="S279">
            <v>1</v>
          </cell>
          <cell r="T279" t="str">
            <v>Bodega JD Construcción Carrera 92</v>
          </cell>
        </row>
        <row r="280">
          <cell r="Q280" t="str">
            <v>19900120218JD-Itagui-Cra 92</v>
          </cell>
          <cell r="R280" t="str">
            <v>19900120218</v>
          </cell>
          <cell r="S280">
            <v>2</v>
          </cell>
          <cell r="T280" t="str">
            <v>Bodega JD Construcción Carrera 92</v>
          </cell>
        </row>
        <row r="281">
          <cell r="Q281" t="str">
            <v>19900120218JD-Itagui-Cra 92</v>
          </cell>
          <cell r="R281" t="str">
            <v>19900120218</v>
          </cell>
          <cell r="S281">
            <v>7</v>
          </cell>
          <cell r="T281" t="str">
            <v>Bodega JD Construcción Carrera 92</v>
          </cell>
        </row>
        <row r="282">
          <cell r="Q282" t="str">
            <v>19900120217JD-Itagui-Cra 92</v>
          </cell>
          <cell r="R282" t="str">
            <v>19900120217</v>
          </cell>
          <cell r="S282">
            <v>7</v>
          </cell>
          <cell r="T282" t="str">
            <v>Bodega JD Construcción Carrera 92</v>
          </cell>
        </row>
        <row r="283">
          <cell r="Q283" t="str">
            <v>19900120217JD-Itagui-Cra 92</v>
          </cell>
          <cell r="R283" t="str">
            <v>19900120217</v>
          </cell>
          <cell r="S283">
            <v>17</v>
          </cell>
          <cell r="T283" t="str">
            <v>Bodega JD Construcción Carrera 92</v>
          </cell>
        </row>
        <row r="284">
          <cell r="Q284" t="str">
            <v xml:space="preserve">268280820218JD-Monteria-Via Cereté </v>
          </cell>
          <cell r="R284" t="str">
            <v>268280820218</v>
          </cell>
          <cell r="S284">
            <v>3</v>
          </cell>
          <cell r="T284" t="str">
            <v>Bodega JD Agrícola Monteria Via Cerete</v>
          </cell>
        </row>
        <row r="285">
          <cell r="Q285" t="str">
            <v>18700220218JD-Bta-P, Aranda</v>
          </cell>
          <cell r="R285" t="str">
            <v>18700220218</v>
          </cell>
          <cell r="S285">
            <v>4</v>
          </cell>
          <cell r="T285" t="str">
            <v>Bodega JD Agrícola Puente Aranda</v>
          </cell>
        </row>
        <row r="286">
          <cell r="Q286" t="str">
            <v>18700220218JD-Chia-Mayorista</v>
          </cell>
          <cell r="R286" t="str">
            <v>18700220218</v>
          </cell>
          <cell r="S286">
            <v>4</v>
          </cell>
          <cell r="T286" t="str">
            <v>Bodega de Tránsito</v>
          </cell>
        </row>
        <row r="287">
          <cell r="Q287" t="str">
            <v>19800020218JD-Chia-Mayorista</v>
          </cell>
          <cell r="R287" t="str">
            <v>19800020218</v>
          </cell>
          <cell r="S287">
            <v>105</v>
          </cell>
          <cell r="T287" t="str">
            <v>Bodega de Tránsito</v>
          </cell>
        </row>
        <row r="288">
          <cell r="Q288" t="str">
            <v>19900120218JD-Chia-Mayorista</v>
          </cell>
          <cell r="R288" t="str">
            <v>19900120218</v>
          </cell>
          <cell r="S288">
            <v>17</v>
          </cell>
          <cell r="T288" t="str">
            <v>Bodega de Tránsito</v>
          </cell>
        </row>
        <row r="289">
          <cell r="Q289" t="str">
            <v>18700220219JD-Bta-P, Aranda</v>
          </cell>
          <cell r="R289" t="str">
            <v>18700220219</v>
          </cell>
          <cell r="S289">
            <v>4</v>
          </cell>
          <cell r="T289" t="str">
            <v>Bodega JD Agrícola Puente Aranda</v>
          </cell>
        </row>
        <row r="290">
          <cell r="Q290" t="str">
            <v>18700220219JD-Chia-Mayorista</v>
          </cell>
          <cell r="R290" t="str">
            <v>18700220219</v>
          </cell>
          <cell r="S290">
            <v>68</v>
          </cell>
          <cell r="T290" t="str">
            <v>Bodega de Tránsito</v>
          </cell>
        </row>
        <row r="291">
          <cell r="Q291" t="str">
            <v>19800020219JD-Chia-Mayorista</v>
          </cell>
          <cell r="R291" t="str">
            <v>19800020219</v>
          </cell>
          <cell r="S291">
            <v>67</v>
          </cell>
          <cell r="T291" t="str">
            <v>Bodega de Tránsito</v>
          </cell>
        </row>
        <row r="292">
          <cell r="Q292" t="str">
            <v>19800020219JD-Chia-Mayorista</v>
          </cell>
          <cell r="R292" t="str">
            <v>19800020219</v>
          </cell>
          <cell r="S292">
            <v>80</v>
          </cell>
          <cell r="T292" t="str">
            <v>Bodega de Tránsito</v>
          </cell>
        </row>
        <row r="293">
          <cell r="Q293" t="str">
            <v>19900120219JD-Chia-Mayorista</v>
          </cell>
          <cell r="R293" t="str">
            <v>19900120219</v>
          </cell>
          <cell r="S293">
            <v>17</v>
          </cell>
          <cell r="T293" t="str">
            <v>Bodega de Tránsito</v>
          </cell>
        </row>
        <row r="294">
          <cell r="Q294" t="str">
            <v>268280820219JD-Chia-Mayorista</v>
          </cell>
          <cell r="R294" t="str">
            <v>268280820219</v>
          </cell>
          <cell r="S294">
            <v>64</v>
          </cell>
          <cell r="T294" t="str">
            <v>Bodega de Tránsito</v>
          </cell>
        </row>
        <row r="295">
          <cell r="Q295" t="str">
            <v>18700220218JD-Bta Centro Aduanas</v>
          </cell>
          <cell r="R295" t="str">
            <v>18700220218</v>
          </cell>
          <cell r="S295">
            <v>80</v>
          </cell>
          <cell r="T295" t="str">
            <v>Bodega JD Centro de Aduanas</v>
          </cell>
        </row>
        <row r="296">
          <cell r="Q296" t="str">
            <v>19800020218JD-Bta Centro Aduanas</v>
          </cell>
          <cell r="R296" t="str">
            <v>19800020218</v>
          </cell>
          <cell r="S296">
            <v>80</v>
          </cell>
          <cell r="T296" t="str">
            <v>Bodega JD Centro de Aduanas</v>
          </cell>
        </row>
        <row r="297">
          <cell r="Q297" t="str">
            <v>268280820218JD-Bta Centro Aduanas</v>
          </cell>
          <cell r="R297" t="str">
            <v>268280820218</v>
          </cell>
          <cell r="S297">
            <v>120</v>
          </cell>
          <cell r="T297" t="str">
            <v>Bodega JD Centro de Aduanas</v>
          </cell>
        </row>
        <row r="298">
          <cell r="Q298" t="str">
            <v>268280820219JD-Chia-Yerbabuena</v>
          </cell>
          <cell r="R298" t="str">
            <v>268280820219</v>
          </cell>
          <cell r="S298">
            <v>2</v>
          </cell>
          <cell r="T298" t="str">
            <v>Bodega JD Agrícola Yerbabuena</v>
          </cell>
        </row>
        <row r="299">
          <cell r="Q299" t="str">
            <v xml:space="preserve">2682808202110JD-Monteria-Via Cereté </v>
          </cell>
          <cell r="R299" t="str">
            <v>2682808202110</v>
          </cell>
          <cell r="S299">
            <v>3</v>
          </cell>
          <cell r="T299" t="str">
            <v>Bodega JD Agrícola Monteria Via Cerete</v>
          </cell>
        </row>
        <row r="300">
          <cell r="Q300" t="str">
            <v>198000202110JD-Chia-Mayorista</v>
          </cell>
          <cell r="R300" t="str">
            <v>198000202110</v>
          </cell>
          <cell r="S300">
            <v>55</v>
          </cell>
          <cell r="T300" t="str">
            <v>Bodega de Tránsito</v>
          </cell>
        </row>
        <row r="301">
          <cell r="Q301" t="str">
            <v>198000202110JD-Chia-Mayorista</v>
          </cell>
          <cell r="R301" t="str">
            <v>198000202110</v>
          </cell>
          <cell r="S301">
            <v>80</v>
          </cell>
          <cell r="T301" t="str">
            <v>Bodega de Tránsito</v>
          </cell>
        </row>
        <row r="302">
          <cell r="Q302" t="str">
            <v>199001202110JD-Chia-Mayorista</v>
          </cell>
          <cell r="R302" t="str">
            <v>199001202110</v>
          </cell>
          <cell r="S302">
            <v>17</v>
          </cell>
          <cell r="T302" t="str">
            <v>Bodega de Tránsito</v>
          </cell>
        </row>
        <row r="303">
          <cell r="Q303" t="str">
            <v>2682808202110JD-Chia-Mayorista</v>
          </cell>
          <cell r="R303" t="str">
            <v>2682808202110</v>
          </cell>
          <cell r="S303">
            <v>26</v>
          </cell>
          <cell r="T303" t="str">
            <v>Bodega de Tránsito</v>
          </cell>
        </row>
        <row r="304">
          <cell r="Q304" t="str">
            <v>187002202111JD-Cali-Palmira</v>
          </cell>
          <cell r="R304" t="str">
            <v>187002202111</v>
          </cell>
          <cell r="S304">
            <v>12</v>
          </cell>
          <cell r="T304" t="str">
            <v>Bodega JD Agrícola Palmira</v>
          </cell>
        </row>
        <row r="305">
          <cell r="Q305" t="str">
            <v xml:space="preserve">2682808202111JD-Monteria-Via Cereté </v>
          </cell>
          <cell r="R305" t="str">
            <v>2682808202111</v>
          </cell>
          <cell r="S305">
            <v>3</v>
          </cell>
          <cell r="T305" t="str">
            <v>Bodega JD Agrícola Monteria Via Cerete</v>
          </cell>
        </row>
        <row r="306">
          <cell r="Q306" t="str">
            <v>198000202111JD-Chia-Mayorista</v>
          </cell>
          <cell r="R306" t="str">
            <v>198000202111</v>
          </cell>
          <cell r="S306">
            <v>41</v>
          </cell>
          <cell r="T306" t="str">
            <v>Bodega de Tránsito</v>
          </cell>
        </row>
        <row r="307">
          <cell r="Q307" t="str">
            <v>19800020216JD-Chia-Mayorista</v>
          </cell>
          <cell r="R307" t="str">
            <v>19800020216</v>
          </cell>
          <cell r="S307">
            <v>63</v>
          </cell>
          <cell r="T307" t="str">
            <v>Bodega de Tránsito</v>
          </cell>
        </row>
        <row r="308">
          <cell r="Q308" t="str">
            <v>19800020216JD-Chia-Mayorista</v>
          </cell>
          <cell r="R308" t="str">
            <v>19800020216</v>
          </cell>
          <cell r="S308">
            <v>56</v>
          </cell>
          <cell r="T308" t="str">
            <v>Bodega de Tránsito</v>
          </cell>
        </row>
        <row r="309">
          <cell r="Q309" t="str">
            <v>19900120216JD-Chia-Mayorista</v>
          </cell>
          <cell r="R309" t="str">
            <v>19900120216</v>
          </cell>
          <cell r="S309">
            <v>32</v>
          </cell>
          <cell r="T309" t="str">
            <v>Bodega de Tránsito</v>
          </cell>
        </row>
        <row r="310">
          <cell r="Q310" t="str">
            <v>268280820216JD-Chia-Mayorista</v>
          </cell>
          <cell r="R310" t="str">
            <v>268280820216</v>
          </cell>
          <cell r="S310">
            <v>71</v>
          </cell>
          <cell r="T310" t="str">
            <v>Bodega de Tránsito</v>
          </cell>
        </row>
        <row r="311">
          <cell r="Q311" t="str">
            <v>18700220218JD-Chia-Yerbabuena</v>
          </cell>
          <cell r="R311" t="str">
            <v>18700220218</v>
          </cell>
          <cell r="S311">
            <v>20</v>
          </cell>
          <cell r="T311" t="str">
            <v>Bodega JD Agrícola Yerbabuena</v>
          </cell>
        </row>
        <row r="312">
          <cell r="Q312" t="str">
            <v>18700220219JD-Itagui-Cra 92</v>
          </cell>
          <cell r="R312" t="str">
            <v>18700220219</v>
          </cell>
          <cell r="S312">
            <v>23</v>
          </cell>
          <cell r="T312" t="str">
            <v>Bodega JD Construcción Carrera 92</v>
          </cell>
        </row>
        <row r="313">
          <cell r="Q313" t="str">
            <v>18700220219JD-Itagui-Cra 92</v>
          </cell>
          <cell r="R313" t="str">
            <v>18700220219</v>
          </cell>
          <cell r="S313">
            <v>7</v>
          </cell>
          <cell r="T313" t="str">
            <v>Bodega JD Agrícola Itaguí Carrera 92</v>
          </cell>
        </row>
        <row r="314">
          <cell r="Q314" t="str">
            <v>19800020219JD-Itagui-Cra 92</v>
          </cell>
          <cell r="R314" t="str">
            <v>19800020219</v>
          </cell>
          <cell r="S314">
            <v>20</v>
          </cell>
          <cell r="T314" t="str">
            <v>Bodega JD Construcción Carrera 92</v>
          </cell>
        </row>
        <row r="315">
          <cell r="Q315" t="str">
            <v>19900120219JD-Itagui-Cra 92</v>
          </cell>
          <cell r="R315" t="str">
            <v>19900120219</v>
          </cell>
          <cell r="S315">
            <v>2</v>
          </cell>
          <cell r="T315" t="str">
            <v>Bodega JD Construcción Carrera 92</v>
          </cell>
        </row>
        <row r="316">
          <cell r="Q316" t="str">
            <v>19900120219JD-Itagui-Cra 92</v>
          </cell>
          <cell r="R316" t="str">
            <v>19900120219</v>
          </cell>
          <cell r="S316">
            <v>7</v>
          </cell>
          <cell r="T316" t="str">
            <v>Bodega JD Construcción Carrera 92</v>
          </cell>
        </row>
        <row r="317">
          <cell r="Q317" t="str">
            <v>187002202110JD-Chia-Yerbabuena</v>
          </cell>
          <cell r="R317" t="str">
            <v>187002202110</v>
          </cell>
          <cell r="S317">
            <v>4</v>
          </cell>
          <cell r="T317" t="str">
            <v>Bodega JD Agrícola Yerbabuena</v>
          </cell>
        </row>
        <row r="318">
          <cell r="Q318" t="str">
            <v>198000202110JD-Chia-Yerbabuena</v>
          </cell>
          <cell r="R318" t="str">
            <v>198000202110</v>
          </cell>
          <cell r="S318">
            <v>8</v>
          </cell>
          <cell r="T318" t="str">
            <v>Bodega JD Agrícola Yerbabuena</v>
          </cell>
        </row>
        <row r="319">
          <cell r="Q319" t="str">
            <v>187002202112JD-Cali-Palmira</v>
          </cell>
          <cell r="R319" t="str">
            <v>187002202112</v>
          </cell>
          <cell r="S319">
            <v>12</v>
          </cell>
          <cell r="T319" t="str">
            <v>Bodega JD Agrícola Palmira</v>
          </cell>
        </row>
        <row r="320">
          <cell r="Q320" t="str">
            <v>19800020216JD-Itagui-Cra 92</v>
          </cell>
          <cell r="R320" t="str">
            <v>19800020216</v>
          </cell>
          <cell r="S320">
            <v>1</v>
          </cell>
          <cell r="T320" t="str">
            <v>Bodega JD Construcción Carrera 92</v>
          </cell>
        </row>
        <row r="321">
          <cell r="Q321" t="str">
            <v>19900120216JD-Itagui-Cra 92</v>
          </cell>
          <cell r="R321" t="str">
            <v>19900120216</v>
          </cell>
          <cell r="S321">
            <v>2</v>
          </cell>
          <cell r="T321" t="str">
            <v>Bodega JD Construcción Carrera 92</v>
          </cell>
        </row>
        <row r="322">
          <cell r="Q322" t="str">
            <v>19900120216JD-Itagui-Cra 92</v>
          </cell>
          <cell r="R322" t="str">
            <v>19900120216</v>
          </cell>
          <cell r="S322">
            <v>22</v>
          </cell>
          <cell r="T322" t="str">
            <v>Bodega JD Construcción Carrera 92</v>
          </cell>
        </row>
        <row r="323">
          <cell r="Q323" t="str">
            <v xml:space="preserve">268280820219JD-Monteria-Via Cereté </v>
          </cell>
          <cell r="R323" t="str">
            <v>268280820219</v>
          </cell>
          <cell r="S323">
            <v>3</v>
          </cell>
          <cell r="T323" t="str">
            <v>Bodega JD Agrícola Monteria Via Cerete</v>
          </cell>
        </row>
        <row r="324">
          <cell r="Q324" t="str">
            <v>187002202111JD-Itagui-Cra 92</v>
          </cell>
          <cell r="R324" t="str">
            <v>187002202111</v>
          </cell>
          <cell r="S324">
            <v>7</v>
          </cell>
          <cell r="T324" t="str">
            <v>Bodega JD Construcción Carrera 92</v>
          </cell>
        </row>
        <row r="325">
          <cell r="Q325" t="str">
            <v>198000202111JD-Itagui-Cra 92</v>
          </cell>
          <cell r="R325" t="str">
            <v>198000202111</v>
          </cell>
          <cell r="S325">
            <v>44</v>
          </cell>
          <cell r="T325" t="str">
            <v>Bodega JD Construcción Carrera 92</v>
          </cell>
        </row>
        <row r="326">
          <cell r="Q326" t="str">
            <v>199001202111JD-Itagui-Cra 92</v>
          </cell>
          <cell r="R326" t="str">
            <v>199001202111</v>
          </cell>
          <cell r="S326">
            <v>6</v>
          </cell>
          <cell r="T326" t="str">
            <v>Bodega JD Construcción Carrera 92</v>
          </cell>
        </row>
        <row r="327">
          <cell r="Q327" t="str">
            <v>2682808202111JD-Itagui-Cra 92</v>
          </cell>
          <cell r="R327" t="str">
            <v>2682808202111</v>
          </cell>
          <cell r="S327">
            <v>12</v>
          </cell>
          <cell r="T327" t="str">
            <v>Bodega JD Construcción Carrera 92</v>
          </cell>
        </row>
        <row r="328">
          <cell r="Q328" t="str">
            <v>187002202112JD-Chia-Yerbabuena</v>
          </cell>
          <cell r="R328" t="str">
            <v>187002202112</v>
          </cell>
          <cell r="S328">
            <v>15</v>
          </cell>
          <cell r="T328" t="str">
            <v>Bodega JD Agrícola Yerbabuena</v>
          </cell>
        </row>
        <row r="329">
          <cell r="Q329" t="str">
            <v>187002202112JD-Chia-Mayorista</v>
          </cell>
          <cell r="R329" t="str">
            <v>187002202112</v>
          </cell>
          <cell r="S329">
            <v>70</v>
          </cell>
          <cell r="T329" t="str">
            <v>Bodega de Tránsito</v>
          </cell>
        </row>
        <row r="330">
          <cell r="Q330" t="str">
            <v>199001202112JD-Chia-Mayorista</v>
          </cell>
          <cell r="R330" t="str">
            <v>199001202112</v>
          </cell>
          <cell r="S330">
            <v>10</v>
          </cell>
          <cell r="T330" t="str">
            <v>Bodega de Tránsito</v>
          </cell>
        </row>
        <row r="331">
          <cell r="Q331" t="str">
            <v>198000202112JD-Chia-Mayorista</v>
          </cell>
          <cell r="R331" t="str">
            <v>198000202112</v>
          </cell>
          <cell r="S331">
            <v>119</v>
          </cell>
          <cell r="T331" t="str">
            <v>Bodega de Tránsito</v>
          </cell>
        </row>
        <row r="332">
          <cell r="Q332" t="str">
            <v>199001202110JD-Itagui-Cra 92</v>
          </cell>
          <cell r="R332" t="str">
            <v>199001202110</v>
          </cell>
          <cell r="S332">
            <v>7</v>
          </cell>
          <cell r="T332" t="str">
            <v>Bodega JD Construcción Carrera 92</v>
          </cell>
        </row>
        <row r="333">
          <cell r="Q333" t="str">
            <v>187002202110JD-Itagui-Cra 92</v>
          </cell>
          <cell r="R333" t="str">
            <v>187002202110</v>
          </cell>
          <cell r="S333">
            <v>7</v>
          </cell>
          <cell r="T333" t="str">
            <v>Bodega JD Construcción Carrera 92</v>
          </cell>
        </row>
        <row r="334">
          <cell r="Q334" t="str">
            <v>198000202110JD-Itagui-Cra 92</v>
          </cell>
          <cell r="R334" t="str">
            <v>198000202110</v>
          </cell>
          <cell r="S334">
            <v>10</v>
          </cell>
          <cell r="T334" t="str">
            <v>Bodega JD Construcción Carrera 92</v>
          </cell>
        </row>
        <row r="335">
          <cell r="Q335" t="str">
            <v>2682808202110JD-Itagui-Cra 92</v>
          </cell>
          <cell r="R335" t="str">
            <v>2682808202110</v>
          </cell>
          <cell r="S335">
            <v>0</v>
          </cell>
          <cell r="T335" t="str">
            <v>Bodega JD Construcción Carrera 92</v>
          </cell>
        </row>
        <row r="336">
          <cell r="Q336" t="str">
            <v>199001202110JD-Itagui-Cra 92</v>
          </cell>
          <cell r="R336" t="str">
            <v>199001202110</v>
          </cell>
          <cell r="S336">
            <v>2</v>
          </cell>
          <cell r="T336" t="str">
            <v>Bodega JD Construcción Carrera 92</v>
          </cell>
        </row>
        <row r="337">
          <cell r="Q337" t="str">
            <v>187002202111JD-Chia-Yerbabuena</v>
          </cell>
          <cell r="R337" t="str">
            <v>187002202111</v>
          </cell>
          <cell r="S337">
            <v>44</v>
          </cell>
          <cell r="T337" t="str">
            <v>Bodega JD Agrícola Yerbabuena</v>
          </cell>
        </row>
        <row r="338">
          <cell r="Q338" t="str">
            <v>2682808202111JD-Chia-Yerbabuena</v>
          </cell>
          <cell r="R338" t="str">
            <v>2682808202111</v>
          </cell>
          <cell r="S338">
            <v>6</v>
          </cell>
          <cell r="T338" t="str">
            <v>Bodega JD Agrícola Yerbabuena</v>
          </cell>
        </row>
        <row r="339">
          <cell r="Q339" t="str">
            <v>187002202112JD-Itagui-Cra 92</v>
          </cell>
          <cell r="R339" t="str">
            <v>187002202112</v>
          </cell>
          <cell r="S339">
            <v>7</v>
          </cell>
          <cell r="T339" t="str">
            <v>Bodega JD Construcción Carrera 92</v>
          </cell>
        </row>
        <row r="340">
          <cell r="Q340" t="str">
            <v>2682808202112JD-Itagui-Cra 92</v>
          </cell>
          <cell r="R340" t="str">
            <v>2682808202112</v>
          </cell>
          <cell r="S340">
            <v>10</v>
          </cell>
          <cell r="T340" t="str">
            <v>Bodega JD Construcción Carrera 92</v>
          </cell>
        </row>
        <row r="341">
          <cell r="Q341" t="str">
            <v>199001202112JD-Itagui-Cra 92</v>
          </cell>
          <cell r="R341" t="str">
            <v>199001202112</v>
          </cell>
          <cell r="S341">
            <v>6</v>
          </cell>
          <cell r="T341" t="str">
            <v>Bodega JD Construcción Carrera 92</v>
          </cell>
        </row>
        <row r="342">
          <cell r="Q342" t="str">
            <v>7480120221JD-Bta Centro Aduanas</v>
          </cell>
          <cell r="R342" t="str">
            <v>7480120221</v>
          </cell>
          <cell r="S342">
            <v>24</v>
          </cell>
          <cell r="T342" t="str">
            <v>Bodega JD Centro de Aduanas</v>
          </cell>
        </row>
        <row r="343">
          <cell r="Q343" t="str">
            <v>18700220221JD-Chia-Yerbabuena</v>
          </cell>
          <cell r="R343" t="str">
            <v>18700220221</v>
          </cell>
          <cell r="S343">
            <v>20</v>
          </cell>
          <cell r="T343" t="str">
            <v>Bodega JD Agrícola Yerbabuena</v>
          </cell>
        </row>
        <row r="344">
          <cell r="Q344" t="str">
            <v>198000202111JD-Chia-Mayorista</v>
          </cell>
          <cell r="R344" t="str">
            <v>198000202111</v>
          </cell>
          <cell r="S344">
            <v>80</v>
          </cell>
          <cell r="T344" t="str">
            <v>Bodega de Tránsito</v>
          </cell>
        </row>
        <row r="345">
          <cell r="Q345" t="str">
            <v>2682808202111JD-Chia-Mayorista</v>
          </cell>
          <cell r="R345" t="str">
            <v>2682808202111</v>
          </cell>
          <cell r="S345">
            <v>110</v>
          </cell>
          <cell r="T345" t="str">
            <v>Bodega de Tránsito</v>
          </cell>
        </row>
        <row r="346">
          <cell r="Q346" t="str">
            <v>18700220221JD-Itagui-Cra 92</v>
          </cell>
          <cell r="R346" t="str">
            <v>18700220221</v>
          </cell>
          <cell r="S346">
            <v>7</v>
          </cell>
          <cell r="T346" t="str">
            <v>Bodega JD Construcción Carrera 92</v>
          </cell>
        </row>
        <row r="347">
          <cell r="Q347" t="str">
            <v>2682808202112JD-Chia-Mayorista</v>
          </cell>
          <cell r="R347" t="str">
            <v>2682808202112</v>
          </cell>
          <cell r="S347">
            <v>10</v>
          </cell>
          <cell r="T347" t="str">
            <v>Bodega JD Construcción Carrera 92</v>
          </cell>
        </row>
        <row r="348">
          <cell r="Q348" t="str">
            <v>19900120221JD-Itagui-Cra 92</v>
          </cell>
          <cell r="R348" t="str">
            <v>19900120221</v>
          </cell>
          <cell r="S348">
            <v>6</v>
          </cell>
          <cell r="T348" t="str">
            <v>Bodega JD Construcción Carrera 92</v>
          </cell>
        </row>
        <row r="349">
          <cell r="Q349" t="str">
            <v>18700220222JD-Cali-Palmira</v>
          </cell>
          <cell r="R349" t="str">
            <v>18700220222</v>
          </cell>
          <cell r="S349">
            <v>46</v>
          </cell>
          <cell r="T349" t="str">
            <v>Bodega JD Agrícola Palmira</v>
          </cell>
        </row>
        <row r="350">
          <cell r="Q350" t="str">
            <v xml:space="preserve">2682808202112JD-Monteria-Via Cereté </v>
          </cell>
          <cell r="R350" t="str">
            <v>2682808202112</v>
          </cell>
          <cell r="S350">
            <v>24</v>
          </cell>
          <cell r="T350" t="str">
            <v>Bodega JD Agrícola Palmira</v>
          </cell>
        </row>
        <row r="351">
          <cell r="Q351" t="str">
            <v>19900120222JD-Chia-Yerbabuena</v>
          </cell>
          <cell r="R351" t="str">
            <v>19900120222</v>
          </cell>
          <cell r="S351">
            <v>10</v>
          </cell>
          <cell r="T351" t="str">
            <v>Bodega JD Agrícola Yerbabuena</v>
          </cell>
        </row>
        <row r="352">
          <cell r="Q352" t="str">
            <v>268280820221JD-Itagui-Cra 92</v>
          </cell>
          <cell r="R352" t="str">
            <v>268280820221</v>
          </cell>
          <cell r="S352">
            <v>0</v>
          </cell>
          <cell r="T352" t="str">
            <v>Bodega JD Agrícola Yerbabuena</v>
          </cell>
        </row>
        <row r="353">
          <cell r="Q353" t="str">
            <v>18700220222JD-Chia-Mayorista</v>
          </cell>
          <cell r="R353" t="str">
            <v>18700220222</v>
          </cell>
          <cell r="S353">
            <v>198</v>
          </cell>
          <cell r="T353" t="str">
            <v>Bodega de Tránsito</v>
          </cell>
        </row>
        <row r="354">
          <cell r="Q354" t="str">
            <v>19800020222JD-Chia-Mayorista</v>
          </cell>
          <cell r="R354" t="str">
            <v>19800020222</v>
          </cell>
          <cell r="S354">
            <v>318</v>
          </cell>
          <cell r="T354" t="str">
            <v>Bodega de Tránsito</v>
          </cell>
        </row>
        <row r="355">
          <cell r="Q355" t="str">
            <v>268280820222JD-Cali-Palmira</v>
          </cell>
          <cell r="R355" t="str">
            <v>268280820222</v>
          </cell>
          <cell r="S355">
            <v>346</v>
          </cell>
          <cell r="T355" t="str">
            <v>Bodega de Tránsito</v>
          </cell>
        </row>
        <row r="356">
          <cell r="Q356" t="str">
            <v>268280820222JD-Chia-Yerbabuena</v>
          </cell>
          <cell r="R356" t="str">
            <v>268280820222</v>
          </cell>
          <cell r="S356">
            <v>110</v>
          </cell>
          <cell r="T356" t="str">
            <v>Bodega de Tránsito</v>
          </cell>
        </row>
        <row r="357">
          <cell r="Q357" t="str">
            <v>18700220221JD-Cali-Palmira</v>
          </cell>
          <cell r="R357" t="str">
            <v>18700220221</v>
          </cell>
          <cell r="S357">
            <v>0</v>
          </cell>
          <cell r="T357" t="str">
            <v>Bodega JD Agrícola Palmira</v>
          </cell>
        </row>
        <row r="358">
          <cell r="Q358" t="str">
            <v>18700220221JD-Cali-Palmira</v>
          </cell>
          <cell r="R358" t="str">
            <v>18700220221</v>
          </cell>
          <cell r="S358">
            <v>2</v>
          </cell>
          <cell r="T358" t="str">
            <v>Bodega JD Agrícola Palmira</v>
          </cell>
        </row>
        <row r="359">
          <cell r="Q359" t="str">
            <v>18700220221JD-Chia-Mayorista</v>
          </cell>
          <cell r="R359" t="str">
            <v>18700220221</v>
          </cell>
          <cell r="S359">
            <v>236</v>
          </cell>
          <cell r="T359" t="str">
            <v>Bodega de Tránsito</v>
          </cell>
        </row>
        <row r="360">
          <cell r="Q360" t="str">
            <v>268280820222JD-Chia-Mayorista</v>
          </cell>
          <cell r="R360" t="str">
            <v>268280820222</v>
          </cell>
          <cell r="S360">
            <v>390</v>
          </cell>
          <cell r="T360" t="str">
            <v>Bodega de Tránsito</v>
          </cell>
        </row>
        <row r="361">
          <cell r="Q361" t="str">
            <v>19800020221JD-Chia-Mayorista</v>
          </cell>
          <cell r="R361" t="str">
            <v>19800020221</v>
          </cell>
          <cell r="S361">
            <v>319</v>
          </cell>
          <cell r="T361" t="str">
            <v>Bodega de Tránsito</v>
          </cell>
        </row>
        <row r="362">
          <cell r="Q362" t="str">
            <v>18700220223JD-Itagui-Cra 92</v>
          </cell>
          <cell r="R362" t="str">
            <v>18700220223</v>
          </cell>
          <cell r="S362">
            <v>7</v>
          </cell>
          <cell r="T362" t="str">
            <v>Bodega JD Construcción Carrera 92</v>
          </cell>
        </row>
        <row r="363">
          <cell r="Q363" t="str">
            <v>19800020223JD-Itagui-Cra 92</v>
          </cell>
          <cell r="R363" t="str">
            <v>19800020223</v>
          </cell>
          <cell r="S363">
            <v>24</v>
          </cell>
          <cell r="T363" t="str">
            <v>Bodega JD Construcción Carrera 92</v>
          </cell>
        </row>
        <row r="364">
          <cell r="Q364" t="str">
            <v>19900120223JD-Itagui-Cra 92</v>
          </cell>
          <cell r="R364" t="str">
            <v>19900120223</v>
          </cell>
          <cell r="S364">
            <v>6</v>
          </cell>
          <cell r="T364" t="str">
            <v>Bodega JD Construcción Carrera 92</v>
          </cell>
        </row>
        <row r="365">
          <cell r="Q365" t="str">
            <v>18700220224JD-Cali-Palmira</v>
          </cell>
          <cell r="R365" t="str">
            <v>18700220224</v>
          </cell>
          <cell r="S365">
            <v>41</v>
          </cell>
          <cell r="T365" t="str">
            <v>Bodega JD Agrícola Palmira</v>
          </cell>
        </row>
        <row r="366">
          <cell r="Q366" t="str">
            <v>268280820221JD-Chia-Mayorista</v>
          </cell>
          <cell r="R366" t="str">
            <v>268280820221</v>
          </cell>
          <cell r="S366">
            <v>24</v>
          </cell>
          <cell r="T366" t="str">
            <v>Bodega JD Agrícola Palmira</v>
          </cell>
        </row>
        <row r="367">
          <cell r="Q367" t="str">
            <v xml:space="preserve">18700220224JD-Monteria-Via Cereté </v>
          </cell>
          <cell r="R367" t="str">
            <v>18700220224</v>
          </cell>
          <cell r="S367">
            <v>9</v>
          </cell>
          <cell r="T367" t="str">
            <v>Bodega JD Agrícola Monteria Via Cerete</v>
          </cell>
        </row>
        <row r="368">
          <cell r="Q368" t="str">
            <v>268280820224JD-Cali-Palmira</v>
          </cell>
          <cell r="R368" t="str">
            <v>268280820224</v>
          </cell>
          <cell r="S368">
            <v>3</v>
          </cell>
          <cell r="T368" t="str">
            <v>Bodega JD Agrícola Monteria Via Cerete</v>
          </cell>
        </row>
        <row r="369">
          <cell r="Q369" t="str">
            <v xml:space="preserve">268280820221JD-Monteria-Via Cereté </v>
          </cell>
          <cell r="R369" t="str">
            <v>268280820221</v>
          </cell>
          <cell r="S369">
            <v>3</v>
          </cell>
          <cell r="T369" t="str">
            <v>Bodega JD Agrícola Monteria Via Cerete</v>
          </cell>
        </row>
        <row r="370">
          <cell r="Q370" t="str">
            <v xml:space="preserve">18700220222JD-Monteria-Via Cereté </v>
          </cell>
          <cell r="R370" t="str">
            <v>18700220222</v>
          </cell>
          <cell r="S370">
            <v>3</v>
          </cell>
          <cell r="T370" t="str">
            <v>Bodega JD Agrícola Monteria Via Cerete</v>
          </cell>
        </row>
        <row r="371">
          <cell r="Q371" t="str">
            <v>19800020223JD-Chia-Yerbabuena</v>
          </cell>
          <cell r="R371" t="str">
            <v>19800020223</v>
          </cell>
          <cell r="S371">
            <v>1</v>
          </cell>
          <cell r="T371" t="str">
            <v>Bodega JD Agrícola Yerbabuena</v>
          </cell>
        </row>
        <row r="372">
          <cell r="Q372" t="str">
            <v>19900120223JD-Chia-Yerbabuena</v>
          </cell>
          <cell r="R372" t="str">
            <v>19900120223</v>
          </cell>
          <cell r="S372">
            <v>6</v>
          </cell>
          <cell r="T372" t="str">
            <v>Bodega JD Agrícola Yerbabuena</v>
          </cell>
        </row>
        <row r="373">
          <cell r="Q373" t="str">
            <v>18700220225JD-Cali-Palmira</v>
          </cell>
          <cell r="R373" t="str">
            <v>18700220225</v>
          </cell>
          <cell r="S373">
            <v>36</v>
          </cell>
          <cell r="T373" t="str">
            <v>Bodega JD Agrícola Palmira</v>
          </cell>
        </row>
        <row r="374">
          <cell r="Q374" t="str">
            <v>268280820225JD-Cali-Palmira</v>
          </cell>
          <cell r="R374" t="str">
            <v>268280820225</v>
          </cell>
          <cell r="S374">
            <v>24</v>
          </cell>
          <cell r="T374" t="str">
            <v>Bodega JD Agrícola Palmira</v>
          </cell>
        </row>
        <row r="375">
          <cell r="Q375" t="str">
            <v>18700220225JD-Chia-Yerbabuena</v>
          </cell>
          <cell r="R375" t="str">
            <v>18700220225</v>
          </cell>
          <cell r="S375">
            <v>62</v>
          </cell>
          <cell r="T375" t="str">
            <v>Bodega JD Agrícola Yerbabuena</v>
          </cell>
        </row>
        <row r="376">
          <cell r="Q376" t="str">
            <v>19800020225JD-Chia-Yerbabuena</v>
          </cell>
          <cell r="R376" t="str">
            <v>19800020225</v>
          </cell>
          <cell r="S376">
            <v>17</v>
          </cell>
          <cell r="T376" t="str">
            <v>Bodega JD Agrícola Yerbabuena</v>
          </cell>
        </row>
        <row r="377">
          <cell r="Q377" t="str">
            <v>268280820225JD-Chia-Yerbabuena</v>
          </cell>
          <cell r="R377" t="str">
            <v>268280820225</v>
          </cell>
          <cell r="S377">
            <v>52</v>
          </cell>
          <cell r="T377" t="str">
            <v>Bodega JD Agrícola Yerbabuena</v>
          </cell>
        </row>
        <row r="378">
          <cell r="Q378" t="str">
            <v>18700220225JD-Chia-Mayorista</v>
          </cell>
          <cell r="R378" t="str">
            <v>18700220225</v>
          </cell>
          <cell r="S378">
            <v>169</v>
          </cell>
          <cell r="T378" t="str">
            <v>Bodega de Tránsito</v>
          </cell>
        </row>
        <row r="379">
          <cell r="Q379" t="str">
            <v>19800020225JD-Chia-Mayorista</v>
          </cell>
          <cell r="R379" t="str">
            <v>19800020225</v>
          </cell>
          <cell r="S379">
            <v>380</v>
          </cell>
          <cell r="T379" t="str">
            <v>Bodega de Tránsito</v>
          </cell>
        </row>
        <row r="380">
          <cell r="Q380" t="str">
            <v>19800020224JD-Chia-Yerbabuena</v>
          </cell>
          <cell r="R380" t="str">
            <v>19800020224</v>
          </cell>
          <cell r="S380">
            <v>17</v>
          </cell>
          <cell r="T380" t="str">
            <v>Bodega JD Agrícola Yerbabuena</v>
          </cell>
        </row>
        <row r="381">
          <cell r="Q381" t="str">
            <v>18700220224JD-Chia-Mayorista</v>
          </cell>
          <cell r="R381" t="str">
            <v>18700220224</v>
          </cell>
          <cell r="S381">
            <v>351</v>
          </cell>
          <cell r="T381" t="str">
            <v>Bodega de Tránsito</v>
          </cell>
        </row>
        <row r="382">
          <cell r="Q382" t="str">
            <v>19800020224JD-Chia-Mayorista</v>
          </cell>
          <cell r="R382" t="str">
            <v>19800020224</v>
          </cell>
          <cell r="S382">
            <v>380</v>
          </cell>
          <cell r="T382" t="str">
            <v>Bodega de Tránsito</v>
          </cell>
        </row>
        <row r="383">
          <cell r="Q383" t="str">
            <v>19900120224JD-Chia-Mayorista</v>
          </cell>
          <cell r="R383" t="str">
            <v>19900120224</v>
          </cell>
          <cell r="S383">
            <v>0</v>
          </cell>
          <cell r="T383" t="str">
            <v>Bodega de Tránsito</v>
          </cell>
        </row>
        <row r="384">
          <cell r="Q384" t="str">
            <v>268280820224JD-Chia-Mayorista</v>
          </cell>
          <cell r="R384" t="str">
            <v>268280820224</v>
          </cell>
          <cell r="S384">
            <v>477</v>
          </cell>
          <cell r="T384" t="str">
            <v>Bodega de Tránsito</v>
          </cell>
        </row>
        <row r="385">
          <cell r="Q385" t="str">
            <v>7480120224JD-Chia-Mayorista</v>
          </cell>
          <cell r="R385" t="str">
            <v>7480120224</v>
          </cell>
          <cell r="S385">
            <v>24</v>
          </cell>
          <cell r="T385" t="str">
            <v>Bodega de Tránsito</v>
          </cell>
        </row>
        <row r="386">
          <cell r="Q386" t="str">
            <v>18700220225JD-Monteria-Via Cereté</v>
          </cell>
          <cell r="R386" t="str">
            <v>18700220225</v>
          </cell>
          <cell r="S386">
            <v>9</v>
          </cell>
          <cell r="T386" t="str">
            <v>Bodega JD Agrícola Monteria Via Cerete</v>
          </cell>
        </row>
        <row r="387">
          <cell r="Q387" t="str">
            <v>18700220225JD-B/Quilla-Cl,110</v>
          </cell>
          <cell r="R387" t="str">
            <v>18700220225</v>
          </cell>
          <cell r="S387">
            <v>24</v>
          </cell>
          <cell r="T387" t="str">
            <v>Bodega JD Agrícola B/quilla Calle 110</v>
          </cell>
        </row>
        <row r="388">
          <cell r="Q388" t="str">
            <v>19900120221JD-Chia-Yerbabuena</v>
          </cell>
          <cell r="R388" t="str">
            <v>19900120221</v>
          </cell>
          <cell r="S388">
            <v>10</v>
          </cell>
          <cell r="T388" t="str">
            <v>Bodega JD Agrícola Yerbabuena</v>
          </cell>
        </row>
        <row r="389">
          <cell r="Q389" t="str">
            <v>18700220222JD-Itagui-Cra 92</v>
          </cell>
          <cell r="R389" t="str">
            <v>18700220222</v>
          </cell>
          <cell r="S389">
            <v>7</v>
          </cell>
          <cell r="T389" t="str">
            <v>Bodega JD Construcción Carrera 92</v>
          </cell>
        </row>
        <row r="390">
          <cell r="Q390" t="str">
            <v>19900120222JD-Itagui-Cra 92</v>
          </cell>
          <cell r="R390" t="str">
            <v>19900120222</v>
          </cell>
          <cell r="S390">
            <v>6</v>
          </cell>
          <cell r="T390" t="str">
            <v>Bodega JD Construcción Carrera 92</v>
          </cell>
        </row>
        <row r="391">
          <cell r="Q391" t="str">
            <v>7480120222JD-Bta Centro Aduanas</v>
          </cell>
          <cell r="R391" t="str">
            <v>7480120222</v>
          </cell>
          <cell r="S391">
            <v>40</v>
          </cell>
          <cell r="T391" t="str">
            <v>Bodega JD Centro de Aduanas</v>
          </cell>
        </row>
        <row r="392">
          <cell r="Q392" t="str">
            <v>18700220225JD-Itagui-Cra 92</v>
          </cell>
          <cell r="R392" t="str">
            <v>18700220225</v>
          </cell>
          <cell r="S392">
            <v>5</v>
          </cell>
          <cell r="T392" t="str">
            <v>Bodega JD Construcción Carrera 92</v>
          </cell>
        </row>
        <row r="393">
          <cell r="Q393" t="str">
            <v>19800020225JD-Itagui-Cra 92</v>
          </cell>
          <cell r="R393" t="str">
            <v>19800020225</v>
          </cell>
          <cell r="S393">
            <v>4</v>
          </cell>
          <cell r="T393" t="str">
            <v>Bodega JD Construcción Carrera 92</v>
          </cell>
        </row>
        <row r="394">
          <cell r="Q394" t="str">
            <v>18700220223JD-Cali-Palmira</v>
          </cell>
          <cell r="R394" t="str">
            <v>18700220223</v>
          </cell>
          <cell r="S394">
            <v>44</v>
          </cell>
          <cell r="T394" t="str">
            <v>Bodega JD Agrícola Palmira</v>
          </cell>
        </row>
        <row r="395">
          <cell r="Q395" t="str">
            <v>268280820223JD-Cali-Palmira</v>
          </cell>
          <cell r="R395" t="str">
            <v>268280820223</v>
          </cell>
          <cell r="S395">
            <v>24</v>
          </cell>
          <cell r="T395" t="str">
            <v>Bodega JD Agrícola Palmira</v>
          </cell>
        </row>
        <row r="396">
          <cell r="Q396" t="str">
            <v xml:space="preserve">18700220223JD-Monteria-Via Cereté </v>
          </cell>
          <cell r="R396" t="str">
            <v>18700220223</v>
          </cell>
          <cell r="S396">
            <v>3</v>
          </cell>
          <cell r="T396" t="str">
            <v>Bodega JD Agrícola Monteria Via Cerete</v>
          </cell>
        </row>
        <row r="397">
          <cell r="Q397" t="str">
            <v>18700220223JD-Chia-Mayorista</v>
          </cell>
          <cell r="R397" t="str">
            <v>18700220223</v>
          </cell>
          <cell r="S397">
            <v>187</v>
          </cell>
          <cell r="T397" t="str">
            <v>Bodega de Tránsito</v>
          </cell>
        </row>
        <row r="398">
          <cell r="Q398" t="str">
            <v>19800020223JD-Chia-Mayorista</v>
          </cell>
          <cell r="R398" t="str">
            <v>19800020223</v>
          </cell>
          <cell r="S398">
            <v>294</v>
          </cell>
          <cell r="T398" t="str">
            <v>Bodega de Tránsito</v>
          </cell>
        </row>
        <row r="399">
          <cell r="Q399" t="str">
            <v>268280820223JD-Chia-Mayorista</v>
          </cell>
          <cell r="R399" t="str">
            <v>268280820223</v>
          </cell>
          <cell r="S399">
            <v>306</v>
          </cell>
          <cell r="T399" t="str">
            <v>Bodega de Tránsito</v>
          </cell>
        </row>
        <row r="400">
          <cell r="Q400" t="str">
            <v>7480120223JD-Chia-Mayorista</v>
          </cell>
          <cell r="R400" t="str">
            <v>7480120223</v>
          </cell>
          <cell r="S400">
            <v>24</v>
          </cell>
          <cell r="T400" t="str">
            <v>Bodega de Tránsito</v>
          </cell>
        </row>
        <row r="401">
          <cell r="Q401" t="str">
            <v>18700220224JD-Itagui-Cra 92</v>
          </cell>
          <cell r="R401" t="str">
            <v>18700220224</v>
          </cell>
          <cell r="S401">
            <v>17</v>
          </cell>
          <cell r="T401" t="str">
            <v>Bodega JD Construcción Carrera 92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Sebastian Gonzalez Morcote" id="{AC378F80-4E95-48AF-9BA8-E9444F7299E9}" userId="David Sebastian Gonzalez Morcote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ebastian Gonzalez Morcote" refreshedDate="44726.371730439816" createdVersion="7" refreshedVersion="7" minRefreshableVersion="3" recordCount="196" xr:uid="{43944EAE-ED1E-46DA-8C49-972EE932CB6D}">
  <cacheSource type="worksheet">
    <worksheetSource ref="A1:J197" sheet="JONAS"/>
  </cacheSource>
  <cacheFields count="10">
    <cacheField name="Ref." numFmtId="0">
      <sharedItems containsSemiMixedTypes="0" containsString="0" containsNumber="1" containsInteger="1" minValue="74801" maxValue="2682808" count="5">
        <n v="198000"/>
        <n v="199001"/>
        <n v="187002"/>
        <n v="2682808"/>
        <n v="74801"/>
      </sharedItems>
    </cacheField>
    <cacheField name="fecha" numFmtId="1">
      <sharedItems containsMixedTypes="1" containsNumber="1" containsInteger="1" minValue="201905" maxValue="202205" count="74">
        <s v="201912"/>
        <s v="202109"/>
        <s v="202110"/>
        <s v="202112"/>
        <s v="202105"/>
        <s v="201909"/>
        <s v="201910"/>
        <s v="202011"/>
        <s v="202012"/>
        <s v="202202"/>
        <s v="202111"/>
        <s v="202102"/>
        <s v="202006"/>
        <s v="202007"/>
        <s v="202009"/>
        <s v="202010"/>
        <s v="202108"/>
        <s v="202107"/>
        <s v="202002"/>
        <s v="202001"/>
        <s v="202003"/>
        <s v="202204"/>
        <s v="202104"/>
        <s v="202205"/>
        <s v="202203"/>
        <s v="201906"/>
        <s v="202103"/>
        <s v="201911"/>
        <s v="202004"/>
        <s v="202201"/>
        <s v="201907"/>
        <s v="202008"/>
        <s v="201908"/>
        <s v="202005"/>
        <s v="201905"/>
        <s v="202101"/>
        <s v="202106"/>
        <n v="202009" u="1"/>
        <n v="202107" u="1"/>
        <n v="201912" u="1"/>
        <n v="202205" u="1"/>
        <n v="202001" u="1"/>
        <n v="202010" u="1"/>
        <n v="202108" u="1"/>
        <n v="202002" u="1"/>
        <n v="202011" u="1"/>
        <n v="202109" u="1"/>
        <n v="201905" u="1"/>
        <n v="202003" u="1"/>
        <n v="202012" u="1"/>
        <n v="202101" u="1"/>
        <n v="202110" u="1"/>
        <n v="201906" u="1"/>
        <n v="202004" u="1"/>
        <n v="202102" u="1"/>
        <n v="202111" u="1"/>
        <n v="201907" u="1"/>
        <n v="202005" u="1"/>
        <n v="202103" u="1"/>
        <n v="202112" u="1"/>
        <n v="201908" u="1"/>
        <n v="202201" u="1"/>
        <n v="202006" u="1"/>
        <n v="202104" u="1"/>
        <n v="201909" u="1"/>
        <n v="202202" u="1"/>
        <n v="202007" u="1"/>
        <n v="202105" u="1"/>
        <n v="201910" u="1"/>
        <n v="202203" u="1"/>
        <n v="202008" u="1"/>
        <n v="202106" u="1"/>
        <n v="201911" u="1"/>
        <n v="202204" u="1"/>
      </sharedItems>
    </cacheField>
    <cacheField name="Mes" numFmtId="1">
      <sharedItems containsSemiMixedTypes="0" containsString="0" containsNumber="1" containsInteger="1" minValue="1" maxValue="12" count="12">
        <n v="12"/>
        <n v="9"/>
        <n v="10"/>
        <n v="5"/>
        <n v="11"/>
        <n v="2"/>
        <n v="6"/>
        <n v="7"/>
        <n v="8"/>
        <n v="1"/>
        <n v="3"/>
        <n v="4"/>
      </sharedItems>
    </cacheField>
    <cacheField name="Año" numFmtId="0">
      <sharedItems count="4">
        <s v="2019"/>
        <s v="2021"/>
        <s v="2020"/>
        <s v="2022"/>
      </sharedItems>
    </cacheField>
    <cacheField name="Centro" numFmtId="0">
      <sharedItems containsSemiMixedTypes="0" containsString="0" containsNumber="1" containsInteger="1" minValue="21" maxValue="124" count="8">
        <n v="29"/>
        <n v="44"/>
        <n v="124"/>
        <n v="21"/>
        <n v="65"/>
        <n v="25"/>
        <n v="49"/>
        <n v="22"/>
      </sharedItems>
    </cacheField>
    <cacheField name="Nombre centro" numFmtId="0">
      <sharedItems count="8">
        <s v="JD-Itagui-Cra 92"/>
        <s v="JD-Chia-Yerbabuena"/>
        <s v="JD-Chia-Mayorista"/>
        <s v="JD-Cali-Yumbo"/>
        <s v="JD-Neiva-Cra 5 "/>
        <s v="JD-B/Quilla-Cl.110"/>
        <s v="JD-Bta-P. Aranda"/>
        <s v="JD-Monteria-Via Cereté "/>
      </sharedItems>
    </cacheField>
    <cacheField name="UDS_49" numFmtId="0">
      <sharedItems containsSemiMixedTypes="0" containsString="0" containsNumber="1" containsInteger="1" minValue="0" maxValue="144"/>
    </cacheField>
    <cacheField name="desc" numFmtId="0">
      <sharedItems/>
    </cacheField>
    <cacheField name="llave" numFmtId="0">
      <sharedItems/>
    </cacheField>
    <cacheField name="da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ebastian Gonzalez Morcote" refreshedDate="44726.581600810183" createdVersion="7" refreshedVersion="7" minRefreshableVersion="3" recordCount="59" xr:uid="{D4804953-7231-44ED-99F2-C65AA4536767}">
  <cacheSource type="worksheet">
    <worksheetSource name="pickssport"/>
  </cacheSource>
  <cacheFields count="23">
    <cacheField name="ID" numFmtId="0">
      <sharedItems containsMixedTypes="1" containsNumber="1" containsInteger="1" minValue="133002" maxValue="258165"/>
    </cacheField>
    <cacheField name="Ref." numFmtId="0">
      <sharedItems containsSemiMixedTypes="0" containsString="0" containsNumber="1" containsInteger="1" minValue="74801" maxValue="2682808" count="5">
        <n v="199001"/>
        <n v="187002"/>
        <n v="198000"/>
        <n v="2682808"/>
        <n v="74801"/>
      </sharedItems>
    </cacheField>
    <cacheField name="NºDoc." numFmtId="0">
      <sharedItems/>
    </cacheField>
    <cacheField name="Nombre Cliente/Proveedor" numFmtId="0">
      <sharedItems/>
    </cacheField>
    <cacheField name="fechastock" numFmtId="0">
      <sharedItems/>
    </cacheField>
    <cacheField name="fecha" numFmtId="0">
      <sharedItems count="55">
        <s v="2019 06 21"/>
        <s v="2019 07 2"/>
        <s v="2019 10 15"/>
        <s v="2019 10 22"/>
        <s v="2019 10 23"/>
        <s v="2019 10 7"/>
        <s v="2020 01 12"/>
        <s v="2020 01 23"/>
        <s v="2020 01 26"/>
        <s v="2020 02 15"/>
        <s v="2020 02 23"/>
        <s v="2020 02 5"/>
        <s v="2020 04 2"/>
        <s v="2020 04 29"/>
        <s v="2020 07 13"/>
        <s v="2020 07 14"/>
        <s v="2020 08 19"/>
        <s v="2020 08 8"/>
        <s v="2020 09 14"/>
        <s v="2020 09 21"/>
        <s v="2020 09 23"/>
        <s v="2020 09 6"/>
        <s v="2020 10 16"/>
        <s v="2021 02 16"/>
        <s v="2021 03 15"/>
        <s v="2021 04 27"/>
        <s v="2021 05 24"/>
        <s v="2021 06 19"/>
        <s v="2021 06 4"/>
        <s v="2021 07 13"/>
        <s v="2021 07 21"/>
        <s v="2021 07 8"/>
        <s v="2021 08 6"/>
        <s v="2021 09 6"/>
        <s v="2021 10 29"/>
        <s v="2021 10 9"/>
        <s v="2021 11 11"/>
        <s v="2021 11 22"/>
        <s v="2021 11 24"/>
        <s v="2021 11 5"/>
        <s v="2021 12 21"/>
        <s v="2022 01 13"/>
        <s v="2022 01 14"/>
        <s v="2022 01 18"/>
        <s v="2022 01 8"/>
        <s v="2022 02 1"/>
        <s v="2022 02 7"/>
        <s v="2022 03 21"/>
        <s v="2022 03 24"/>
        <s v="2022 03 5"/>
        <s v="2022 04 16"/>
        <s v="2022 05 10"/>
        <s v="2022 05 18"/>
        <s v="2022 05 20"/>
        <s v="2020 12"/>
      </sharedItems>
    </cacheField>
    <cacheField name="fecha2" numFmtId="0">
      <sharedItems count="27">
        <s v="2019 06"/>
        <s v="2019 07"/>
        <s v="2019 10"/>
        <s v="2020 01"/>
        <s v="2020 02"/>
        <s v="2020 04"/>
        <s v="2020 07"/>
        <s v="2020 08"/>
        <s v="2020 09"/>
        <s v="2020 10"/>
        <s v="2021 02"/>
        <s v="2021 03"/>
        <s v="2021 04"/>
        <s v="2021 05"/>
        <s v="2021 06"/>
        <s v="2021 07"/>
        <s v="2021 08"/>
        <s v="2021 09"/>
        <s v="2021 10"/>
        <s v="2021 11"/>
        <s v="2021 12"/>
        <s v="2022 01"/>
        <s v="2022 02"/>
        <s v="2022 03"/>
        <s v="2022 04"/>
        <s v="2022 05"/>
        <s v="2020 12"/>
      </sharedItems>
    </cacheField>
    <cacheField name="Nombre centro" numFmtId="0">
      <sharedItems count="8">
        <s v="JD-Chia-Yerbabuena"/>
        <s v="JD-Itagui-Cra 92"/>
        <s v="JD-Bta-P. Aranda"/>
        <s v="JD-Chia-Mayorista"/>
        <s v="JD-B/Quilla-Cl.110"/>
        <s v="JD-Neiva-Cra 5 "/>
        <s v="JD-Cali-Yumbo"/>
        <e v="#N/A" u="1"/>
      </sharedItems>
    </cacheField>
    <cacheField name="Centro" numFmtId="0">
      <sharedItems containsMixedTypes="1" containsNumber="1" containsInteger="1" minValue="21" maxValue="124"/>
    </cacheField>
    <cacheField name="Vendedor" numFmtId="0">
      <sharedItems/>
    </cacheField>
    <cacheField name="Unidades" numFmtId="0">
      <sharedItems containsSemiMixedTypes="0" containsString="0" containsNumber="1" containsInteger="1" minValue="0" maxValue="180"/>
    </cacheField>
    <cacheField name="venta" numFmtId="0">
      <sharedItems containsMixedTypes="1" containsNumber="1" containsInteger="1" minValue="172500" maxValue="42859829328"/>
    </cacheField>
    <cacheField name="UDS_49" numFmtId="0">
      <sharedItems containsMixedTypes="1" containsNumber="1" containsInteger="1" minValue="0" maxValue="131"/>
    </cacheField>
    <cacheField name="VTS_49" numFmtId="0">
      <sharedItems containsMixedTypes="1" containsNumber="1" containsInteger="1" minValue="0" maxValue="42859829328"/>
    </cacheField>
    <cacheField name="CPA_49" numFmtId="0">
      <sharedItems containsMixedTypes="1" containsNumber="1" containsInteger="1" minValue="0" maxValue="1716310835"/>
    </cacheField>
    <cacheField name="cla6" numFmtId="0">
      <sharedItems/>
    </cacheField>
    <cacheField name="desc" numFmtId="0">
      <sharedItems/>
    </cacheField>
    <cacheField name="MR" numFmtId="0">
      <sharedItems/>
    </cacheField>
    <cacheField name="año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d1" numFmtId="0">
      <sharedItems/>
    </cacheField>
    <cacheField name="STOCK HISTORICO" numFmtId="1">
      <sharedItems containsSemiMixedTypes="0" containsString="0" containsNumber="1" containsInteger="1" minValue="0" maxValue="152"/>
    </cacheField>
    <cacheField name="descripcion" numFmtId="0">
      <sharedItems containsBlank="1"/>
    </cacheField>
    <cacheField name="Frecuencia " numFmtId="0" formula="Unidades/14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ebastian Gonzalez Morcote" refreshedDate="44727.469692361112" createdVersion="7" refreshedVersion="7" minRefreshableVersion="3" recordCount="37" xr:uid="{FCC42AD9-CECB-4D11-883B-1840A121AE9C}">
  <cacheSource type="worksheet">
    <worksheetSource ref="AM59:AQ96" sheet="A. ventas"/>
  </cacheSource>
  <cacheFields count="5">
    <cacheField name="años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es" numFmtId="1">
      <sharedItems containsSemiMixedTypes="0" containsString="0" containsNumber="1" containsInteger="1" minValue="1" maxValue="12" count="12">
        <n v="5"/>
        <n v="6"/>
        <n v="7"/>
        <n v="8"/>
        <n v="9"/>
        <n v="10"/>
        <n v="11"/>
        <n v="12"/>
        <n v="1"/>
        <n v="2"/>
        <n v="3"/>
        <n v="4"/>
      </sharedItems>
    </cacheField>
    <cacheField name="Fecha" numFmtId="1">
      <sharedItems/>
    </cacheField>
    <cacheField name="Unidades" numFmtId="0">
      <sharedItems containsSemiMixedTypes="0" containsString="0" containsNumber="1" containsInteger="1" minValue="0" maxValue="206"/>
    </cacheField>
    <cacheField name="Stock" numFmtId="0">
      <sharedItems containsMixedTypes="1" containsNumber="1" containsInteger="1" minValue="0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Omar Pacheco Carrillo" refreshedDate="44729.628712500002" createdVersion="7" refreshedVersion="8" minRefreshableVersion="3" recordCount="399" xr:uid="{463E8AAF-F324-4F6E-8205-BD9AF6DEF36A}">
  <cacheSource type="worksheet">
    <worksheetSource ref="A1:AD400" sheet="STOCK"/>
  </cacheSource>
  <cacheFields count="30">
    <cacheField name="Ano_Periodo" numFmtId="0">
      <sharedItems containsSemiMixedTypes="0" containsString="0" containsNumber="1" containsInteger="1" minValue="2018" maxValue="2022" count="5">
        <n v="2019"/>
        <n v="2020"/>
        <n v="2021"/>
        <n v="2022"/>
        <n v="2018" u="1"/>
      </sharedItems>
    </cacheField>
    <cacheField name="Mes_Periodo" numFmtId="0">
      <sharedItems containsSemiMixedTypes="0" containsString="0" containsNumber="1" containsInteger="1" minValue="1" maxValue="12" count="12">
        <n v="3"/>
        <n v="4"/>
        <n v="5"/>
        <n v="7"/>
        <n v="2"/>
        <n v="10"/>
        <n v="8"/>
        <n v="1"/>
        <n v="6"/>
        <n v="9"/>
        <n v="11"/>
        <n v="12"/>
      </sharedItems>
    </cacheField>
    <cacheField name="fecha" numFmtId="1">
      <sharedItems count="74">
        <s v="201903"/>
        <s v="201904"/>
        <s v="201905"/>
        <s v="201907"/>
        <s v="201902"/>
        <s v="201910"/>
        <s v="201908"/>
        <s v="201901"/>
        <s v="201906"/>
        <s v="201909"/>
        <s v="201911"/>
        <s v="201912"/>
        <s v="202001"/>
        <s v="202002"/>
        <s v="202003"/>
        <s v="202004"/>
        <s v="202005"/>
        <s v="202006"/>
        <s v="202007"/>
        <s v="202008"/>
        <s v="202009"/>
        <s v="202010"/>
        <s v="202011"/>
        <s v="202012"/>
        <s v="202101"/>
        <s v="202102"/>
        <s v="202103"/>
        <s v="202104"/>
        <s v="202105"/>
        <s v="202106"/>
        <s v="202107"/>
        <s v="202108"/>
        <s v="202109"/>
        <s v="202110"/>
        <s v="202111"/>
        <s v="202112"/>
        <s v="202201"/>
        <s v="202202"/>
        <s v="202203"/>
        <s v="202204"/>
        <s v="202205"/>
        <s v="20208" u="1"/>
        <s v="20206" u="1"/>
        <s v="20199" u="1"/>
        <s v="20204" u="1"/>
        <s v="20197" u="1"/>
        <s v="20202" u="1"/>
        <s v="20195" u="1"/>
        <s v="20193" u="1"/>
        <s v="20191" u="1"/>
        <s v="20218" u="1"/>
        <s v="20216" u="1"/>
        <s v="20214" u="1"/>
        <s v="20212" u="1"/>
        <s v="20224" u="1"/>
        <s v="20222" u="1"/>
        <s v="20209" u="1"/>
        <s v="20207" u="1"/>
        <s v="20205" u="1"/>
        <s v="20198" u="1"/>
        <s v="20203" u="1"/>
        <s v="20196" u="1"/>
        <s v="20201" u="1"/>
        <s v="20194" u="1"/>
        <s v="20192" u="1"/>
        <s v="20219" u="1"/>
        <s v="20217" u="1"/>
        <s v="20215" u="1"/>
        <s v="20213" u="1"/>
        <s v="20211" u="1"/>
        <s v="20225" u="1"/>
        <s v="20223" u="1"/>
        <s v="20221" u="1"/>
        <s v="201812" u="1"/>
      </sharedItems>
    </cacheField>
    <cacheField name="FechaDeCorte" numFmtId="47">
      <sharedItems containsSemiMixedTypes="0" containsNonDate="0" containsDate="1" containsString="0" minDate="2019-01-31T00:00:00" maxDate="2022-06-01T00:00:00"/>
    </cacheField>
    <cacheField name="IdUbicaciones" numFmtId="0">
      <sharedItems/>
    </cacheField>
    <cacheField name="IdMR" numFmtId="0">
      <sharedItems/>
    </cacheField>
    <cacheField name="IdReferencias" numFmtId="0">
      <sharedItems containsSemiMixedTypes="0" containsString="0" containsNumber="1" containsInteger="1" minValue="74801" maxValue="2682808" count="5">
        <n v="198000"/>
        <n v="187002"/>
        <n v="199001"/>
        <n v="74801"/>
        <n v="2682808"/>
      </sharedItems>
    </cacheField>
    <cacheField name="Stock" numFmtId="0">
      <sharedItems containsSemiMixedTypes="0" containsString="0" containsNumber="1" containsInteger="1" minValue="0" maxValue="500"/>
    </cacheField>
    <cacheField name="PrecioMedio" numFmtId="0">
      <sharedItems containsSemiMixedTypes="0" containsString="0" containsNumber="1" minValue="87659.57" maxValue="234212.94"/>
    </cacheField>
    <cacheField name="PrecioCompra" numFmtId="0">
      <sharedItems containsSemiMixedTypes="0" containsString="0" containsNumber="1" minValue="0" maxValue="176520"/>
    </cacheField>
    <cacheField name="PrecioVenta" numFmtId="0">
      <sharedItems containsSemiMixedTypes="0" containsString="0" containsNumber="1" minValue="0" maxValue="294200"/>
    </cacheField>
    <cacheField name="IdReferenciasNueva" numFmtId="0">
      <sharedItems/>
    </cacheField>
    <cacheField name="NombreCentro" numFmtId="0">
      <sharedItems count="9">
        <s v="JD-Chia-Mayorista"/>
        <s v="JD-Itagui-Cra 92"/>
        <s v="JD-B/Quilla-Cl,110"/>
        <s v="JD-Chia-Yerbabuena"/>
        <s v="JD-Monteria-Via Cereté "/>
        <s v="JD-Bta-P, Aranda"/>
        <s v="JD-Bta Centro Aduanas"/>
        <s v="JD-Cali-Palmira"/>
        <s v="JD-Monteria-Via Cereté"/>
      </sharedItems>
    </cacheField>
    <cacheField name="DescripcionSeccion" numFmtId="0">
      <sharedItems/>
    </cacheField>
    <cacheField name="IdClasificacion1" numFmtId="0">
      <sharedItems containsMixedTypes="1" containsNumber="1" containsInteger="1" minValue="0" maxValue="35"/>
    </cacheField>
    <cacheField name="DescripcionClasificacion1" numFmtId="0">
      <sharedItems/>
    </cacheField>
    <cacheField name="PrecioVenta2" numFmtId="0">
      <sharedItems containsString="0" containsBlank="1" containsNumber="1" minValue="0" maxValue="267873.93329999998"/>
    </cacheField>
    <cacheField name="ValorMedioReservado" numFmtId="0">
      <sharedItems containsString="0" containsBlank="1" containsNumber="1" minValue="0" maxValue="4570136.12"/>
    </cacheField>
    <cacheField name="PrecioMedioDepreciado" numFmtId="0">
      <sharedItems containsBlank="1"/>
    </cacheField>
    <cacheField name="DescripcionReferencia" numFmtId="0">
      <sharedItems containsBlank="1"/>
    </cacheField>
    <cacheField name="IdReferenciasNueva2" numFmtId="0">
      <sharedItems containsBlank="1"/>
    </cacheField>
    <cacheField name="NombreCentro2" numFmtId="0">
      <sharedItems containsBlank="1"/>
    </cacheField>
    <cacheField name="DescripcionSeccion2" numFmtId="0">
      <sharedItems containsBlank="1"/>
    </cacheField>
    <cacheField name="IdClasificacion12" numFmtId="0">
      <sharedItems containsBlank="1" containsMixedTypes="1" containsNumber="1" containsInteger="1" minValue="1" maxValue="35"/>
    </cacheField>
    <cacheField name="DescripcionClasificacion12" numFmtId="0">
      <sharedItems containsBlank="1" containsMixedTypes="1" containsNumber="1" containsInteger="1" minValue="15" maxValue="15"/>
    </cacheField>
    <cacheField name="AbreviaturaUnidadesMedida" numFmtId="0">
      <sharedItems containsBlank="1"/>
    </cacheField>
    <cacheField name="DescripcionUnidadesMedida" numFmtId="0">
      <sharedItems containsBlank="1"/>
    </cacheField>
    <cacheField name="UnidadesPtesConfirmar" numFmtId="0">
      <sharedItems containsBlank="1" containsMixedTypes="1" containsNumber="1" containsInteger="1" minValue="0" maxValue="200"/>
    </cacheField>
    <cacheField name="FactorCambioPMContravalor" numFmtId="0">
      <sharedItems containsString="0" containsBlank="1" containsNumber="1" minValue="0" maxValue="3.0398049999999998E-4"/>
    </cacheField>
    <cacheField name="FechaUltimaCompra" numFmtId="0">
      <sharedItems containsBlank="1" containsMixedTypes="1" containsNumber="1" minValue="2.6712570000000002E-4" maxValue="2.6712570000000002E-4"/>
    </cacheField>
  </cacheFields>
  <extLst>
    <ext xmlns:x14="http://schemas.microsoft.com/office/spreadsheetml/2009/9/main" uri="{725AE2AE-9491-48be-B2B4-4EB974FC3084}">
      <x14:pivotCacheDefinition pivotCacheId="4196811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x v="0"/>
    <x v="0"/>
    <n v="60"/>
    <s v="PICK SUPPORT HT3-R D20"/>
    <s v="198000201912JD-Itagui-Cra 92"/>
    <s v="198000201912"/>
  </r>
  <r>
    <x v="0"/>
    <x v="1"/>
    <x v="1"/>
    <x v="1"/>
    <x v="1"/>
    <x v="1"/>
    <n v="8"/>
    <s v="PICK SUPPORT HT3-R D20"/>
    <s v="19800020219JD-Chia-Yerbabuena"/>
    <e v="#N/A"/>
  </r>
  <r>
    <x v="0"/>
    <x v="2"/>
    <x v="2"/>
    <x v="1"/>
    <x v="1"/>
    <x v="1"/>
    <n v="4"/>
    <s v="PICK SUPPORT HT3-R D20"/>
    <s v="198000202110JD-Chia-Yerbabuena"/>
    <s v="198000202110"/>
  </r>
  <r>
    <x v="0"/>
    <x v="3"/>
    <x v="0"/>
    <x v="1"/>
    <x v="1"/>
    <x v="1"/>
    <n v="2"/>
    <s v="PICK SUPPORT HT3-R D20"/>
    <s v="198000202112JD-Chia-Yerbabuena"/>
    <e v="#N/A"/>
  </r>
  <r>
    <x v="0"/>
    <x v="4"/>
    <x v="3"/>
    <x v="1"/>
    <x v="1"/>
    <x v="1"/>
    <n v="3"/>
    <s v="PICK SUPPORT HT3-R D20"/>
    <s v="19800020215JD-Chia-Yerbabuena"/>
    <e v="#N/A"/>
  </r>
  <r>
    <x v="0"/>
    <x v="5"/>
    <x v="1"/>
    <x v="0"/>
    <x v="1"/>
    <x v="1"/>
    <n v="10"/>
    <s v="PICK SUPPORT HT3-R D20"/>
    <s v="19800020199JD-Chia-Yerbabuena"/>
    <s v="19800020199"/>
  </r>
  <r>
    <x v="0"/>
    <x v="6"/>
    <x v="2"/>
    <x v="0"/>
    <x v="1"/>
    <x v="1"/>
    <n v="10"/>
    <s v="PICK SUPPORT HT3-R D20"/>
    <s v="198000201910JD-Chia-Yerbabuena"/>
    <e v="#N/A"/>
  </r>
  <r>
    <x v="0"/>
    <x v="5"/>
    <x v="1"/>
    <x v="0"/>
    <x v="0"/>
    <x v="0"/>
    <n v="16"/>
    <s v="PICK SUPPORT HT3-R D20"/>
    <s v="19800020199JD-Itagui-Cra 92"/>
    <s v="19800020199"/>
  </r>
  <r>
    <x v="0"/>
    <x v="7"/>
    <x v="4"/>
    <x v="2"/>
    <x v="0"/>
    <x v="0"/>
    <n v="94"/>
    <s v="PICK SUPPORT HT3-R D20"/>
    <s v="198000202011JD-Itagui-Cra 92"/>
    <e v="#N/A"/>
  </r>
  <r>
    <x v="0"/>
    <x v="8"/>
    <x v="0"/>
    <x v="2"/>
    <x v="0"/>
    <x v="0"/>
    <n v="94"/>
    <s v="PICK SUPPORT HT3-R D20"/>
    <s v="198000202012JD-Itagui-Cra 92"/>
    <e v="#N/A"/>
  </r>
  <r>
    <x v="0"/>
    <x v="9"/>
    <x v="5"/>
    <x v="3"/>
    <x v="1"/>
    <x v="1"/>
    <n v="0"/>
    <s v="PICK SUPPORT HT3-R D20"/>
    <s v="19800020222JD-Chia-Yerbabuena"/>
    <e v="#N/A"/>
  </r>
  <r>
    <x v="0"/>
    <x v="10"/>
    <x v="4"/>
    <x v="1"/>
    <x v="1"/>
    <x v="1"/>
    <n v="8"/>
    <s v="PICK SUPPORT HT3-R D20"/>
    <s v="198000202111JD-Chia-Yerbabuena"/>
    <e v="#N/A"/>
  </r>
  <r>
    <x v="0"/>
    <x v="11"/>
    <x v="5"/>
    <x v="1"/>
    <x v="0"/>
    <x v="0"/>
    <n v="20"/>
    <s v="PICK SUPPORT HT3-R D20"/>
    <s v="19800020212JD-Itagui-Cra 92"/>
    <e v="#N/A"/>
  </r>
  <r>
    <x v="0"/>
    <x v="12"/>
    <x v="6"/>
    <x v="2"/>
    <x v="1"/>
    <x v="1"/>
    <n v="6"/>
    <s v="PICK SUPPORT HT3-R D20"/>
    <s v="19800020206JD-Chia-Yerbabuena"/>
    <e v="#N/A"/>
  </r>
  <r>
    <x v="0"/>
    <x v="13"/>
    <x v="7"/>
    <x v="2"/>
    <x v="1"/>
    <x v="1"/>
    <n v="70"/>
    <s v="PICK SUPPORT HT3-R D20"/>
    <s v="19800020207JD-Chia-Yerbabuena"/>
    <e v="#N/A"/>
  </r>
  <r>
    <x v="0"/>
    <x v="14"/>
    <x v="1"/>
    <x v="2"/>
    <x v="2"/>
    <x v="2"/>
    <n v="11"/>
    <s v="PICK SUPPORT HT3-R D20"/>
    <s v="19800020209JD-Chia-Mayorista"/>
    <s v="19800020209"/>
  </r>
  <r>
    <x v="0"/>
    <x v="15"/>
    <x v="2"/>
    <x v="2"/>
    <x v="2"/>
    <x v="2"/>
    <n v="4"/>
    <s v="PICK SUPPORT HT3-R D20"/>
    <s v="198000202010JD-Chia-Mayorista"/>
    <e v="#N/A"/>
  </r>
  <r>
    <x v="0"/>
    <x v="1"/>
    <x v="1"/>
    <x v="1"/>
    <x v="1"/>
    <x v="1"/>
    <n v="15"/>
    <s v="PICK SUPPORT HT3-R D20"/>
    <s v="19800020219JD-Chia-Yerbabuena"/>
    <e v="#N/A"/>
  </r>
  <r>
    <x v="0"/>
    <x v="6"/>
    <x v="2"/>
    <x v="0"/>
    <x v="1"/>
    <x v="1"/>
    <n v="16"/>
    <s v="PICK SUPPORT HT3-R D20"/>
    <s v="198000201910JD-Chia-Yerbabuena"/>
    <e v="#N/A"/>
  </r>
  <r>
    <x v="0"/>
    <x v="0"/>
    <x v="0"/>
    <x v="0"/>
    <x v="1"/>
    <x v="1"/>
    <n v="34"/>
    <s v="PICK SUPPORT HT3-R D20"/>
    <s v="198000201912JD-Chia-Yerbabuena"/>
    <e v="#N/A"/>
  </r>
  <r>
    <x v="0"/>
    <x v="16"/>
    <x v="8"/>
    <x v="1"/>
    <x v="1"/>
    <x v="1"/>
    <n v="4"/>
    <s v="PICK SUPPORT HT3-R D20"/>
    <s v="19800020218JD-Chia-Yerbabuena"/>
    <e v="#N/A"/>
  </r>
  <r>
    <x v="0"/>
    <x v="17"/>
    <x v="7"/>
    <x v="1"/>
    <x v="1"/>
    <x v="1"/>
    <n v="10"/>
    <s v="PICK SUPPORT HT3-R D20"/>
    <s v="19800020217JD-Chia-Yerbabuena"/>
    <e v="#N/A"/>
  </r>
  <r>
    <x v="0"/>
    <x v="18"/>
    <x v="5"/>
    <x v="2"/>
    <x v="1"/>
    <x v="1"/>
    <n v="20"/>
    <s v="PICK SUPPORT HT3-R D20"/>
    <s v="19800020202JD-Chia-Yerbabuena"/>
    <e v="#N/A"/>
  </r>
  <r>
    <x v="0"/>
    <x v="15"/>
    <x v="2"/>
    <x v="2"/>
    <x v="3"/>
    <x v="3"/>
    <n v="16"/>
    <s v="PICK SUPPORT HT3-R D20"/>
    <s v="198000202010JD-Cali-Yumbo"/>
    <e v="#N/A"/>
  </r>
  <r>
    <x v="0"/>
    <x v="7"/>
    <x v="4"/>
    <x v="2"/>
    <x v="3"/>
    <x v="3"/>
    <n v="16"/>
    <s v="PICK SUPPORT HT3-R D20"/>
    <s v="198000202011JD-Cali-Yumbo"/>
    <e v="#N/A"/>
  </r>
  <r>
    <x v="0"/>
    <x v="5"/>
    <x v="1"/>
    <x v="0"/>
    <x v="0"/>
    <x v="0"/>
    <n v="8"/>
    <s v="PICK SUPPORT HT3-R D20"/>
    <s v="19800020199JD-Itagui-Cra 92"/>
    <s v="19800020199"/>
  </r>
  <r>
    <x v="0"/>
    <x v="6"/>
    <x v="2"/>
    <x v="0"/>
    <x v="0"/>
    <x v="0"/>
    <n v="8"/>
    <s v="PICK SUPPORT HT3-R D20"/>
    <s v="198000201910JD-Itagui-Cra 92"/>
    <e v="#N/A"/>
  </r>
  <r>
    <x v="0"/>
    <x v="19"/>
    <x v="9"/>
    <x v="2"/>
    <x v="0"/>
    <x v="0"/>
    <n v="10"/>
    <s v="PICK SUPPORT HT3-R D20"/>
    <s v="19800020201JD-Itagui-Cra 92"/>
    <s v="19800020201"/>
  </r>
  <r>
    <x v="0"/>
    <x v="20"/>
    <x v="10"/>
    <x v="2"/>
    <x v="0"/>
    <x v="0"/>
    <n v="6"/>
    <s v="PICK SUPPORT HT3-R D20"/>
    <s v="19800020203JD-Itagui-Cra 92"/>
    <e v="#N/A"/>
  </r>
  <r>
    <x v="0"/>
    <x v="14"/>
    <x v="1"/>
    <x v="2"/>
    <x v="0"/>
    <x v="0"/>
    <n v="10"/>
    <s v="PICK SUPPORT HT3-R D20"/>
    <s v="19800020209JD-Itagui-Cra 92"/>
    <e v="#N/A"/>
  </r>
  <r>
    <x v="0"/>
    <x v="4"/>
    <x v="3"/>
    <x v="1"/>
    <x v="0"/>
    <x v="0"/>
    <n v="15"/>
    <s v="PICK SUPPORT HT3-R D20"/>
    <s v="19800020215JD-Itagui-Cra 92"/>
    <s v="19800020215"/>
  </r>
  <r>
    <x v="0"/>
    <x v="2"/>
    <x v="2"/>
    <x v="1"/>
    <x v="0"/>
    <x v="0"/>
    <n v="10"/>
    <s v="PICK SUPPORT HT3-R D20"/>
    <s v="198000202110JD-Itagui-Cra 92"/>
    <s v="198000202110"/>
  </r>
  <r>
    <x v="0"/>
    <x v="3"/>
    <x v="0"/>
    <x v="1"/>
    <x v="0"/>
    <x v="0"/>
    <n v="14"/>
    <s v="PICK SUPPORT HT3-R D20"/>
    <s v="198000202112JD-Itagui-Cra 92"/>
    <e v="#N/A"/>
  </r>
  <r>
    <x v="0"/>
    <x v="21"/>
    <x v="11"/>
    <x v="3"/>
    <x v="0"/>
    <x v="0"/>
    <n v="20"/>
    <s v="PICK SUPPORT HT3-R D20"/>
    <s v="19800020224JD-Itagui-Cra 92"/>
    <e v="#N/A"/>
  </r>
  <r>
    <x v="0"/>
    <x v="22"/>
    <x v="11"/>
    <x v="1"/>
    <x v="2"/>
    <x v="2"/>
    <n v="2"/>
    <s v="PICK SUPPORT HT3-R D20"/>
    <s v="19800020214JD-Chia-Mayorista"/>
    <s v="19800020214"/>
  </r>
  <r>
    <x v="0"/>
    <x v="14"/>
    <x v="1"/>
    <x v="2"/>
    <x v="2"/>
    <x v="2"/>
    <n v="4"/>
    <s v="PICK SUPPORT HT3-R D20"/>
    <s v="19800020209JD-Chia-Mayorista"/>
    <s v="19800020209"/>
  </r>
  <r>
    <x v="0"/>
    <x v="3"/>
    <x v="0"/>
    <x v="1"/>
    <x v="0"/>
    <x v="0"/>
    <n v="30"/>
    <s v="PICK SUPPORT HT3-R D20"/>
    <s v="198000202112JD-Itagui-Cra 92"/>
    <e v="#N/A"/>
  </r>
  <r>
    <x v="1"/>
    <x v="21"/>
    <x v="11"/>
    <x v="3"/>
    <x v="1"/>
    <x v="1"/>
    <n v="12"/>
    <s v="PICK SUPPORT HT11-R D22"/>
    <s v="19900120224JD-Chia-Yerbabuena"/>
    <e v="#N/A"/>
  </r>
  <r>
    <x v="1"/>
    <x v="23"/>
    <x v="3"/>
    <x v="3"/>
    <x v="1"/>
    <x v="1"/>
    <n v="3"/>
    <s v="PICK SUPPORT HT11-R D22"/>
    <s v="19900120225JD-Chia-Yerbabuena"/>
    <e v="#N/A"/>
  </r>
  <r>
    <x v="1"/>
    <x v="19"/>
    <x v="9"/>
    <x v="2"/>
    <x v="0"/>
    <x v="0"/>
    <n v="6"/>
    <s v="PICK SUPPORT HT11-R D22"/>
    <s v="19900120201JD-Itagui-Cra 92"/>
    <s v="19900120201"/>
  </r>
  <r>
    <x v="1"/>
    <x v="18"/>
    <x v="5"/>
    <x v="2"/>
    <x v="0"/>
    <x v="0"/>
    <n v="10"/>
    <s v="PICK SUPPORT HT11-R D22"/>
    <s v="19900120202JD-Itagui-Cra 92"/>
    <s v="19900120202"/>
  </r>
  <r>
    <x v="1"/>
    <x v="17"/>
    <x v="7"/>
    <x v="1"/>
    <x v="0"/>
    <x v="0"/>
    <n v="15"/>
    <s v="PICK SUPPORT HT11-R D22"/>
    <s v="19900120217JD-Itagui-Cra 92"/>
    <s v="19900120217"/>
  </r>
  <r>
    <x v="1"/>
    <x v="16"/>
    <x v="8"/>
    <x v="1"/>
    <x v="0"/>
    <x v="0"/>
    <n v="15"/>
    <s v="PICK SUPPORT HT11-R D22"/>
    <s v="19900120218JD-Itagui-Cra 92"/>
    <s v="19900120218"/>
  </r>
  <r>
    <x v="1"/>
    <x v="10"/>
    <x v="4"/>
    <x v="1"/>
    <x v="0"/>
    <x v="0"/>
    <n v="20"/>
    <s v="PICK SUPPORT HT11-R D22"/>
    <s v="199001202111JD-Itagui-Cra 92"/>
    <s v="199001202111"/>
  </r>
  <r>
    <x v="1"/>
    <x v="24"/>
    <x v="10"/>
    <x v="3"/>
    <x v="1"/>
    <x v="1"/>
    <n v="4"/>
    <s v="PICK SUPPORT HT11-R D22"/>
    <s v="19900120223JD-Chia-Yerbabuena"/>
    <s v="19900120223"/>
  </r>
  <r>
    <x v="1"/>
    <x v="25"/>
    <x v="6"/>
    <x v="0"/>
    <x v="1"/>
    <x v="1"/>
    <n v="48"/>
    <s v="PICK SUPPORT HT11-R D22"/>
    <s v="19900120196JD-Chia-Yerbabuena"/>
    <e v="#N/A"/>
  </r>
  <r>
    <x v="1"/>
    <x v="14"/>
    <x v="1"/>
    <x v="2"/>
    <x v="2"/>
    <x v="2"/>
    <n v="80"/>
    <s v="PICK SUPPORT HT11-R D22"/>
    <s v="19900120209JD-Chia-Mayorista"/>
    <s v="19900120209"/>
  </r>
  <r>
    <x v="2"/>
    <x v="26"/>
    <x v="10"/>
    <x v="1"/>
    <x v="4"/>
    <x v="4"/>
    <n v="8"/>
    <s v="PICK SUPPORT HT11-R D20"/>
    <s v="18700220213JD-Neiva-Cra 5 "/>
    <e v="#N/A"/>
  </r>
  <r>
    <x v="2"/>
    <x v="23"/>
    <x v="3"/>
    <x v="3"/>
    <x v="3"/>
    <x v="3"/>
    <n v="5"/>
    <s v="PICK SUPPORT HT11-R D20"/>
    <s v="18700220225JD-Cali-Yumbo"/>
    <e v="#N/A"/>
  </r>
  <r>
    <x v="2"/>
    <x v="5"/>
    <x v="1"/>
    <x v="0"/>
    <x v="0"/>
    <x v="0"/>
    <n v="24"/>
    <s v="PICK SUPPORT HT11-R D20"/>
    <s v="18700220199JD-Itagui-Cra 92"/>
    <s v="18700220199"/>
  </r>
  <r>
    <x v="2"/>
    <x v="5"/>
    <x v="1"/>
    <x v="0"/>
    <x v="1"/>
    <x v="1"/>
    <n v="25"/>
    <s v="PICK SUPPORT HT11-R D20"/>
    <s v="18700220199JD-Chia-Yerbabuena"/>
    <e v="#N/A"/>
  </r>
  <r>
    <x v="2"/>
    <x v="10"/>
    <x v="4"/>
    <x v="1"/>
    <x v="3"/>
    <x v="3"/>
    <n v="4"/>
    <s v="PICK SUPPORT HT11-R D20"/>
    <s v="187002202111JD-Cali-Yumbo"/>
    <e v="#N/A"/>
  </r>
  <r>
    <x v="2"/>
    <x v="21"/>
    <x v="11"/>
    <x v="3"/>
    <x v="3"/>
    <x v="3"/>
    <n v="3"/>
    <s v="PICK SUPPORT HT11-R D20"/>
    <s v="18700220224JD-Cali-Yumbo"/>
    <e v="#N/A"/>
  </r>
  <r>
    <x v="2"/>
    <x v="6"/>
    <x v="2"/>
    <x v="0"/>
    <x v="1"/>
    <x v="1"/>
    <n v="10"/>
    <s v="PICK SUPPORT HT11-R D20"/>
    <s v="187002201910JD-Chia-Yerbabuena"/>
    <e v="#N/A"/>
  </r>
  <r>
    <x v="2"/>
    <x v="27"/>
    <x v="4"/>
    <x v="0"/>
    <x v="1"/>
    <x v="1"/>
    <n v="15"/>
    <s v="PICK SUPPORT HT11-R D20"/>
    <s v="187002201911JD-Chia-Yerbabuena"/>
    <e v="#N/A"/>
  </r>
  <r>
    <x v="2"/>
    <x v="28"/>
    <x v="11"/>
    <x v="2"/>
    <x v="1"/>
    <x v="1"/>
    <n v="32"/>
    <s v="PICK SUPPORT HT11-R D20"/>
    <s v="18700220204JD-Chia-Yerbabuena"/>
    <s v="18700220204"/>
  </r>
  <r>
    <x v="2"/>
    <x v="14"/>
    <x v="1"/>
    <x v="2"/>
    <x v="2"/>
    <x v="2"/>
    <n v="50"/>
    <s v="PICK SUPPORT HT11-R D20"/>
    <s v="18700220209JD-Chia-Mayorista"/>
    <s v="18700220209"/>
  </r>
  <r>
    <x v="2"/>
    <x v="11"/>
    <x v="5"/>
    <x v="1"/>
    <x v="2"/>
    <x v="2"/>
    <n v="30"/>
    <s v="PICK SUPPORT HT11-R D20"/>
    <s v="18700220212JD-Chia-Mayorista"/>
    <s v="18700220212"/>
  </r>
  <r>
    <x v="2"/>
    <x v="4"/>
    <x v="3"/>
    <x v="1"/>
    <x v="2"/>
    <x v="2"/>
    <n v="30"/>
    <s v="PICK SUPPORT HT11-R D20"/>
    <s v="18700220215JD-Chia-Mayorista"/>
    <s v="18700220215"/>
  </r>
  <r>
    <x v="2"/>
    <x v="29"/>
    <x v="9"/>
    <x v="3"/>
    <x v="1"/>
    <x v="1"/>
    <n v="30"/>
    <s v="PICK SUPPORT HT11-R D20"/>
    <s v="18700220221JD-Chia-Yerbabuena"/>
    <s v="18700220221"/>
  </r>
  <r>
    <x v="2"/>
    <x v="13"/>
    <x v="7"/>
    <x v="2"/>
    <x v="1"/>
    <x v="1"/>
    <n v="20"/>
    <s v="PICK SUPPORT HT11-R D20"/>
    <s v="18700220207JD-Chia-Yerbabuena"/>
    <s v="18700220207"/>
  </r>
  <r>
    <x v="2"/>
    <x v="14"/>
    <x v="1"/>
    <x v="2"/>
    <x v="2"/>
    <x v="2"/>
    <n v="20"/>
    <s v="PICK SUPPORT HT11-R D20"/>
    <s v="18700220209JD-Chia-Mayorista"/>
    <s v="18700220209"/>
  </r>
  <r>
    <x v="2"/>
    <x v="7"/>
    <x v="4"/>
    <x v="2"/>
    <x v="2"/>
    <x v="2"/>
    <n v="15"/>
    <s v="PICK SUPPORT HT11-R D20"/>
    <s v="187002202011JD-Chia-Mayorista"/>
    <s v="187002202011"/>
  </r>
  <r>
    <x v="2"/>
    <x v="1"/>
    <x v="1"/>
    <x v="1"/>
    <x v="1"/>
    <x v="1"/>
    <n v="20"/>
    <s v="PICK SUPPORT HT11-R D20"/>
    <s v="18700220219JD-Chia-Yerbabuena"/>
    <e v="#N/A"/>
  </r>
  <r>
    <x v="2"/>
    <x v="2"/>
    <x v="2"/>
    <x v="1"/>
    <x v="1"/>
    <x v="1"/>
    <n v="40"/>
    <s v="PICK SUPPORT HT11-R D20"/>
    <s v="187002202110JD-Chia-Yerbabuena"/>
    <s v="187002202110"/>
  </r>
  <r>
    <x v="2"/>
    <x v="10"/>
    <x v="4"/>
    <x v="1"/>
    <x v="1"/>
    <x v="1"/>
    <n v="44"/>
    <s v="PICK SUPPORT HT11-R D20"/>
    <s v="187002202111JD-Chia-Yerbabuena"/>
    <s v="187002202111"/>
  </r>
  <r>
    <x v="2"/>
    <x v="3"/>
    <x v="0"/>
    <x v="1"/>
    <x v="1"/>
    <x v="1"/>
    <n v="34"/>
    <s v="PICK SUPPORT HT11-R D20"/>
    <s v="187002202112JD-Chia-Yerbabuena"/>
    <s v="187002202112"/>
  </r>
  <r>
    <x v="2"/>
    <x v="29"/>
    <x v="9"/>
    <x v="3"/>
    <x v="3"/>
    <x v="3"/>
    <n v="10"/>
    <s v="PICK SUPPORT HT11-R D20"/>
    <s v="18700220221JD-Cali-Yumbo"/>
    <e v="#N/A"/>
  </r>
  <r>
    <x v="2"/>
    <x v="29"/>
    <x v="9"/>
    <x v="3"/>
    <x v="1"/>
    <x v="1"/>
    <n v="20"/>
    <s v="PICK SUPPORT HT11-R D20"/>
    <s v="18700220221JD-Chia-Yerbabuena"/>
    <s v="18700220221"/>
  </r>
  <r>
    <x v="2"/>
    <x v="9"/>
    <x v="5"/>
    <x v="3"/>
    <x v="1"/>
    <x v="1"/>
    <n v="20"/>
    <s v="PICK SUPPORT HT11-R D20"/>
    <s v="18700220222JD-Chia-Yerbabuena"/>
    <e v="#N/A"/>
  </r>
  <r>
    <x v="2"/>
    <x v="23"/>
    <x v="3"/>
    <x v="3"/>
    <x v="1"/>
    <x v="1"/>
    <n v="54"/>
    <s v="PICK SUPPORT HT11-R D20"/>
    <s v="18700220225JD-Chia-Yerbabuena"/>
    <s v="18700220225"/>
  </r>
  <r>
    <x v="2"/>
    <x v="11"/>
    <x v="5"/>
    <x v="1"/>
    <x v="5"/>
    <x v="5"/>
    <n v="24"/>
    <s v="PICK SUPPORT HT11-R D20"/>
    <s v="18700220212JD-B/Quilla-Cl.110"/>
    <e v="#N/A"/>
  </r>
  <r>
    <x v="2"/>
    <x v="15"/>
    <x v="2"/>
    <x v="2"/>
    <x v="6"/>
    <x v="6"/>
    <n v="21"/>
    <s v="PICK SUPPORT HT11-R D20"/>
    <s v="187002202010JD-Bta-P. Aranda"/>
    <e v="#N/A"/>
  </r>
  <r>
    <x v="2"/>
    <x v="12"/>
    <x v="6"/>
    <x v="2"/>
    <x v="1"/>
    <x v="1"/>
    <n v="14"/>
    <s v="PICK SUPPORT HT11-R D20"/>
    <s v="18700220206JD-Chia-Yerbabuena"/>
    <s v="18700220206"/>
  </r>
  <r>
    <x v="2"/>
    <x v="13"/>
    <x v="7"/>
    <x v="2"/>
    <x v="1"/>
    <x v="1"/>
    <n v="14"/>
    <s v="PICK SUPPORT HT11-R D20"/>
    <s v="18700220207JD-Chia-Yerbabuena"/>
    <s v="18700220207"/>
  </r>
  <r>
    <x v="2"/>
    <x v="17"/>
    <x v="7"/>
    <x v="1"/>
    <x v="1"/>
    <x v="1"/>
    <n v="10"/>
    <s v="PICK SUPPORT HT11-R D20"/>
    <s v="18700220217JD-Chia-Yerbabuena"/>
    <e v="#N/A"/>
  </r>
  <r>
    <x v="2"/>
    <x v="3"/>
    <x v="0"/>
    <x v="1"/>
    <x v="1"/>
    <x v="1"/>
    <n v="10"/>
    <s v="PICK SUPPORT HT11-R D20"/>
    <s v="187002202112JD-Chia-Yerbabuena"/>
    <s v="187002202112"/>
  </r>
  <r>
    <x v="2"/>
    <x v="29"/>
    <x v="9"/>
    <x v="3"/>
    <x v="1"/>
    <x v="1"/>
    <n v="0"/>
    <s v="PICK SUPPORT HT11-R D20"/>
    <s v="18700220221JD-Chia-Yerbabuena"/>
    <s v="18700220221"/>
  </r>
  <r>
    <x v="2"/>
    <x v="30"/>
    <x v="7"/>
    <x v="0"/>
    <x v="1"/>
    <x v="1"/>
    <n v="4"/>
    <s v="PICK SUPPORT HT11-R D20"/>
    <s v="18700220197JD-Chia-Yerbabuena"/>
    <e v="#N/A"/>
  </r>
  <r>
    <x v="2"/>
    <x v="19"/>
    <x v="9"/>
    <x v="2"/>
    <x v="1"/>
    <x v="1"/>
    <n v="15"/>
    <s v="PICK SUPPORT HT11-R D20"/>
    <s v="18700220201JD-Chia-Yerbabuena"/>
    <e v="#N/A"/>
  </r>
  <r>
    <x v="2"/>
    <x v="20"/>
    <x v="10"/>
    <x v="2"/>
    <x v="1"/>
    <x v="1"/>
    <n v="36"/>
    <s v="PICK SUPPORT HT11-R D20"/>
    <s v="18700220203JD-Chia-Yerbabuena"/>
    <s v="18700220203"/>
  </r>
  <r>
    <x v="2"/>
    <x v="12"/>
    <x v="6"/>
    <x v="2"/>
    <x v="1"/>
    <x v="1"/>
    <n v="14"/>
    <s v="PICK SUPPORT HT11-R D20"/>
    <s v="18700220206JD-Chia-Yerbabuena"/>
    <s v="18700220206"/>
  </r>
  <r>
    <x v="2"/>
    <x v="13"/>
    <x v="7"/>
    <x v="2"/>
    <x v="1"/>
    <x v="1"/>
    <n v="0"/>
    <s v="PICK SUPPORT HT11-R D20"/>
    <s v="18700220207JD-Chia-Yerbabuena"/>
    <s v="18700220207"/>
  </r>
  <r>
    <x v="2"/>
    <x v="31"/>
    <x v="8"/>
    <x v="2"/>
    <x v="1"/>
    <x v="1"/>
    <n v="14"/>
    <s v="PICK SUPPORT HT11-R D20"/>
    <s v="18700220208JD-Chia-Yerbabuena"/>
    <s v="18700220208"/>
  </r>
  <r>
    <x v="2"/>
    <x v="14"/>
    <x v="1"/>
    <x v="2"/>
    <x v="1"/>
    <x v="1"/>
    <n v="10"/>
    <s v="PICK SUPPORT HT11-R D20"/>
    <s v="18700220209JD-Chia-Yerbabuena"/>
    <s v="18700220209"/>
  </r>
  <r>
    <x v="2"/>
    <x v="15"/>
    <x v="2"/>
    <x v="2"/>
    <x v="2"/>
    <x v="2"/>
    <n v="20"/>
    <s v="PICK SUPPORT HT11-R D20"/>
    <s v="187002202010JD-Chia-Mayorista"/>
    <s v="187002202010"/>
  </r>
  <r>
    <x v="2"/>
    <x v="6"/>
    <x v="2"/>
    <x v="0"/>
    <x v="1"/>
    <x v="1"/>
    <n v="50"/>
    <s v="PICK SUPPORT HT11-R D20"/>
    <s v="187002201910JD-Chia-Yerbabuena"/>
    <e v="#N/A"/>
  </r>
  <r>
    <x v="2"/>
    <x v="13"/>
    <x v="7"/>
    <x v="2"/>
    <x v="1"/>
    <x v="1"/>
    <n v="0"/>
    <s v="PICK SUPPORT HT11-R D20"/>
    <s v="18700220207JD-Chia-Yerbabuena"/>
    <s v="18700220207"/>
  </r>
  <r>
    <x v="2"/>
    <x v="31"/>
    <x v="8"/>
    <x v="2"/>
    <x v="1"/>
    <x v="1"/>
    <n v="1"/>
    <s v="PICK SUPPORT HT11-R D20"/>
    <s v="18700220208JD-Chia-Yerbabuena"/>
    <s v="18700220208"/>
  </r>
  <r>
    <x v="2"/>
    <x v="32"/>
    <x v="8"/>
    <x v="0"/>
    <x v="1"/>
    <x v="1"/>
    <n v="91"/>
    <s v="PICK SUPPORT HT11-R D20"/>
    <s v="18700220198JD-Chia-Yerbabuena"/>
    <e v="#N/A"/>
  </r>
  <r>
    <x v="2"/>
    <x v="24"/>
    <x v="10"/>
    <x v="3"/>
    <x v="1"/>
    <x v="1"/>
    <n v="12"/>
    <s v="PICK SUPPORT HT11-R D20"/>
    <s v="18700220223JD-Chia-Yerbabuena"/>
    <e v="#N/A"/>
  </r>
  <r>
    <x v="2"/>
    <x v="23"/>
    <x v="3"/>
    <x v="3"/>
    <x v="1"/>
    <x v="1"/>
    <n v="12"/>
    <s v="PICK SUPPORT HT11-R D20"/>
    <s v="18700220225JD-Chia-Yerbabuena"/>
    <s v="18700220225"/>
  </r>
  <r>
    <x v="2"/>
    <x v="23"/>
    <x v="3"/>
    <x v="3"/>
    <x v="5"/>
    <x v="5"/>
    <n v="10"/>
    <s v="PICK SUPPORT HT11-R D20"/>
    <s v="18700220225JD-B/Quilla-Cl.110"/>
    <e v="#N/A"/>
  </r>
  <r>
    <x v="2"/>
    <x v="33"/>
    <x v="3"/>
    <x v="2"/>
    <x v="0"/>
    <x v="0"/>
    <n v="5"/>
    <s v="PICK SUPPORT HT11-R D20"/>
    <s v="18700220205JD-Itagui-Cra 92"/>
    <s v="18700220205"/>
  </r>
  <r>
    <x v="2"/>
    <x v="2"/>
    <x v="2"/>
    <x v="1"/>
    <x v="0"/>
    <x v="0"/>
    <n v="10"/>
    <s v="PICK SUPPORT HT11-R D20"/>
    <s v="187002202110JD-Itagui-Cra 92"/>
    <s v="187002202110"/>
  </r>
  <r>
    <x v="2"/>
    <x v="10"/>
    <x v="4"/>
    <x v="1"/>
    <x v="0"/>
    <x v="0"/>
    <n v="20"/>
    <s v="PICK SUPPORT HT11-R D20"/>
    <s v="187002202111JD-Itagui-Cra 92"/>
    <s v="187002202111"/>
  </r>
  <r>
    <x v="2"/>
    <x v="5"/>
    <x v="1"/>
    <x v="0"/>
    <x v="0"/>
    <x v="0"/>
    <n v="10"/>
    <s v="PICK SUPPORT HT11-R D20"/>
    <s v="18700220199JD-Itagui-Cra 92"/>
    <s v="18700220199"/>
  </r>
  <r>
    <x v="2"/>
    <x v="6"/>
    <x v="2"/>
    <x v="0"/>
    <x v="0"/>
    <x v="0"/>
    <n v="10"/>
    <s v="PICK SUPPORT HT11-R D20"/>
    <s v="187002201910JD-Itagui-Cra 92"/>
    <s v="187002201910"/>
  </r>
  <r>
    <x v="2"/>
    <x v="19"/>
    <x v="9"/>
    <x v="2"/>
    <x v="0"/>
    <x v="0"/>
    <n v="12"/>
    <s v="PICK SUPPORT HT11-R D20"/>
    <s v="18700220201JD-Itagui-Cra 92"/>
    <s v="18700220201"/>
  </r>
  <r>
    <x v="2"/>
    <x v="31"/>
    <x v="8"/>
    <x v="2"/>
    <x v="0"/>
    <x v="0"/>
    <n v="10"/>
    <s v="PICK SUPPORT HT11-R D20"/>
    <s v="18700220208JD-Itagui-Cra 92"/>
    <s v="18700220208"/>
  </r>
  <r>
    <x v="2"/>
    <x v="14"/>
    <x v="1"/>
    <x v="2"/>
    <x v="0"/>
    <x v="0"/>
    <n v="10"/>
    <s v="PICK SUPPORT HT11-R D20"/>
    <s v="18700220209JD-Itagui-Cra 92"/>
    <s v="18700220209"/>
  </r>
  <r>
    <x v="2"/>
    <x v="22"/>
    <x v="11"/>
    <x v="1"/>
    <x v="0"/>
    <x v="0"/>
    <n v="10"/>
    <s v="PICK SUPPORT HT11-R D20"/>
    <s v="18700220214JD-Itagui-Cra 92"/>
    <s v="18700220214"/>
  </r>
  <r>
    <x v="2"/>
    <x v="16"/>
    <x v="8"/>
    <x v="1"/>
    <x v="0"/>
    <x v="0"/>
    <n v="15"/>
    <s v="PICK SUPPORT HT11-R D20"/>
    <s v="18700220218JD-Itagui-Cra 92"/>
    <s v="18700220218"/>
  </r>
  <r>
    <x v="2"/>
    <x v="2"/>
    <x v="2"/>
    <x v="1"/>
    <x v="0"/>
    <x v="0"/>
    <n v="16"/>
    <s v="PICK SUPPORT HT11-R D20"/>
    <s v="187002202110JD-Itagui-Cra 92"/>
    <s v="187002202110"/>
  </r>
  <r>
    <x v="2"/>
    <x v="21"/>
    <x v="11"/>
    <x v="3"/>
    <x v="0"/>
    <x v="0"/>
    <n v="15"/>
    <s v="PICK SUPPORT HT11-R D20"/>
    <s v="18700220224JD-Itagui-Cra 92"/>
    <s v="18700220224"/>
  </r>
  <r>
    <x v="2"/>
    <x v="23"/>
    <x v="3"/>
    <x v="3"/>
    <x v="0"/>
    <x v="0"/>
    <n v="12"/>
    <s v="PICK SUPPORT HT11-R D20"/>
    <s v="18700220225JD-Itagui-Cra 92"/>
    <s v="18700220225"/>
  </r>
  <r>
    <x v="2"/>
    <x v="5"/>
    <x v="1"/>
    <x v="0"/>
    <x v="0"/>
    <x v="0"/>
    <n v="29"/>
    <s v="PICK SUPPORT HT11-R D20"/>
    <s v="18700220199JD-Itagui-Cra 92"/>
    <s v="18700220199"/>
  </r>
  <r>
    <x v="2"/>
    <x v="14"/>
    <x v="1"/>
    <x v="2"/>
    <x v="0"/>
    <x v="0"/>
    <n v="20"/>
    <s v="PICK SUPPORT HT11-R D20"/>
    <s v="18700220209JD-Itagui-Cra 92"/>
    <s v="18700220209"/>
  </r>
  <r>
    <x v="2"/>
    <x v="32"/>
    <x v="8"/>
    <x v="0"/>
    <x v="0"/>
    <x v="0"/>
    <n v="7"/>
    <s v="PICK SUPPORT HT11-R D20"/>
    <s v="18700220198JD-Itagui-Cra 92"/>
    <e v="#N/A"/>
  </r>
  <r>
    <x v="2"/>
    <x v="27"/>
    <x v="4"/>
    <x v="0"/>
    <x v="0"/>
    <x v="0"/>
    <n v="20"/>
    <s v="PICK SUPPORT HT11-R D20"/>
    <s v="187002201911JD-Itagui-Cra 92"/>
    <s v="187002201911"/>
  </r>
  <r>
    <x v="2"/>
    <x v="30"/>
    <x v="7"/>
    <x v="0"/>
    <x v="0"/>
    <x v="0"/>
    <n v="30"/>
    <s v="PICK SUPPORT HT11-R D20"/>
    <s v="18700220197JD-Itagui-Cra 92"/>
    <e v="#N/A"/>
  </r>
  <r>
    <x v="2"/>
    <x v="6"/>
    <x v="2"/>
    <x v="0"/>
    <x v="0"/>
    <x v="0"/>
    <n v="70"/>
    <s v="PICK SUPPORT HT11-R D20"/>
    <s v="187002201910JD-Itagui-Cra 92"/>
    <s v="187002201910"/>
  </r>
  <r>
    <x v="2"/>
    <x v="20"/>
    <x v="10"/>
    <x v="2"/>
    <x v="0"/>
    <x v="0"/>
    <n v="55"/>
    <s v="PICK SUPPORT HT11-R D20"/>
    <s v="18700220203JD-Itagui-Cra 92"/>
    <s v="18700220203"/>
  </r>
  <r>
    <x v="2"/>
    <x v="17"/>
    <x v="7"/>
    <x v="1"/>
    <x v="0"/>
    <x v="0"/>
    <n v="20"/>
    <s v="PICK SUPPORT HT11-R D20"/>
    <s v="18700220217JD-Itagui-Cra 92"/>
    <s v="18700220217"/>
  </r>
  <r>
    <x v="2"/>
    <x v="9"/>
    <x v="5"/>
    <x v="3"/>
    <x v="1"/>
    <x v="1"/>
    <n v="10"/>
    <s v="PICK SUPPORT HT11-R D20"/>
    <s v="18700220222JD-Chia-Yerbabuena"/>
    <e v="#N/A"/>
  </r>
  <r>
    <x v="2"/>
    <x v="29"/>
    <x v="9"/>
    <x v="3"/>
    <x v="1"/>
    <x v="1"/>
    <n v="40"/>
    <s v="PICK SUPPORT HT11-R D20"/>
    <s v="18700220221JD-Chia-Yerbabuena"/>
    <s v="18700220221"/>
  </r>
  <r>
    <x v="2"/>
    <x v="28"/>
    <x v="11"/>
    <x v="2"/>
    <x v="1"/>
    <x v="1"/>
    <n v="144"/>
    <s v="PICK SUPPORT HT11-R D20"/>
    <s v="18700220204JD-Chia-Yerbabuena"/>
    <s v="18700220204"/>
  </r>
  <r>
    <x v="2"/>
    <x v="31"/>
    <x v="8"/>
    <x v="2"/>
    <x v="2"/>
    <x v="2"/>
    <n v="20"/>
    <s v="PICK SUPPORT HT11-R D20"/>
    <s v="18700220208JD-Chia-Mayorista"/>
    <e v="#N/A"/>
  </r>
  <r>
    <x v="2"/>
    <x v="34"/>
    <x v="3"/>
    <x v="0"/>
    <x v="1"/>
    <x v="1"/>
    <n v="30"/>
    <s v="PICK SUPPORT HT11-R D20"/>
    <s v="18700220195JD-Chia-Yerbabuena"/>
    <e v="#N/A"/>
  </r>
  <r>
    <x v="2"/>
    <x v="30"/>
    <x v="7"/>
    <x v="0"/>
    <x v="1"/>
    <x v="1"/>
    <n v="8"/>
    <s v="PICK SUPPORT HT11-R D20"/>
    <s v="18700220197JD-Chia-Yerbabuena"/>
    <e v="#N/A"/>
  </r>
  <r>
    <x v="2"/>
    <x v="35"/>
    <x v="9"/>
    <x v="1"/>
    <x v="2"/>
    <x v="2"/>
    <n v="10"/>
    <s v="PICK SUPPORT HT11-R D20"/>
    <s v="18700220211JD-Chia-Mayorista"/>
    <s v="18700220211"/>
  </r>
  <r>
    <x v="2"/>
    <x v="11"/>
    <x v="5"/>
    <x v="1"/>
    <x v="2"/>
    <x v="2"/>
    <n v="10"/>
    <s v="PICK SUPPORT HT11-R D20"/>
    <s v="18700220212JD-Chia-Mayorista"/>
    <s v="18700220212"/>
  </r>
  <r>
    <x v="2"/>
    <x v="29"/>
    <x v="9"/>
    <x v="3"/>
    <x v="1"/>
    <x v="1"/>
    <n v="5"/>
    <s v="PICK SUPPORT HT11-R D20"/>
    <s v="18700220221JD-Chia-Yerbabuena"/>
    <s v="18700220221"/>
  </r>
  <r>
    <x v="2"/>
    <x v="24"/>
    <x v="10"/>
    <x v="3"/>
    <x v="3"/>
    <x v="3"/>
    <n v="2"/>
    <s v="PICK SUPPORT HT11-R D20"/>
    <s v="18700220223JD-Cali-Yumbo"/>
    <e v="#N/A"/>
  </r>
  <r>
    <x v="2"/>
    <x v="29"/>
    <x v="9"/>
    <x v="3"/>
    <x v="1"/>
    <x v="1"/>
    <n v="0"/>
    <s v="PICK SUPPORT HT11-R D20"/>
    <s v="18700220221JD-Chia-Yerbabuena"/>
    <s v="18700220221"/>
  </r>
  <r>
    <x v="2"/>
    <x v="14"/>
    <x v="1"/>
    <x v="2"/>
    <x v="1"/>
    <x v="1"/>
    <n v="15"/>
    <s v="PICK SUPPORT HT11-R D20"/>
    <s v="18700220209JD-Chia-Yerbabuena"/>
    <s v="18700220209"/>
  </r>
  <r>
    <x v="2"/>
    <x v="19"/>
    <x v="9"/>
    <x v="2"/>
    <x v="5"/>
    <x v="5"/>
    <n v="12"/>
    <s v="PICK SUPPORT HT11-R D20"/>
    <s v="18700220201JD-B/Quilla-Cl.110"/>
    <e v="#N/A"/>
  </r>
  <r>
    <x v="2"/>
    <x v="28"/>
    <x v="11"/>
    <x v="2"/>
    <x v="1"/>
    <x v="1"/>
    <n v="30"/>
    <s v="PICK SUPPORT HT11-R D20"/>
    <s v="18700220204JD-Chia-Yerbabuena"/>
    <s v="18700220204"/>
  </r>
  <r>
    <x v="2"/>
    <x v="9"/>
    <x v="5"/>
    <x v="3"/>
    <x v="1"/>
    <x v="1"/>
    <n v="10"/>
    <s v="PICK SUPPORT HT11-R D20"/>
    <s v="18700220222JD-Chia-Yerbabuena"/>
    <e v="#N/A"/>
  </r>
  <r>
    <x v="2"/>
    <x v="16"/>
    <x v="8"/>
    <x v="1"/>
    <x v="1"/>
    <x v="1"/>
    <n v="0"/>
    <s v="PICK SUPPORT HT11-R D20"/>
    <s v="18700220218JD-Chia-Yerbabuena"/>
    <s v="18700220218"/>
  </r>
  <r>
    <x v="2"/>
    <x v="2"/>
    <x v="2"/>
    <x v="1"/>
    <x v="1"/>
    <x v="1"/>
    <n v="25"/>
    <s v="PICK SUPPORT HT11-R D20"/>
    <s v="187002202110JD-Chia-Yerbabuena"/>
    <s v="187002202110"/>
  </r>
  <r>
    <x v="2"/>
    <x v="10"/>
    <x v="4"/>
    <x v="1"/>
    <x v="1"/>
    <x v="1"/>
    <n v="10"/>
    <s v="PICK SUPPORT HT11-R D20"/>
    <s v="187002202111JD-Chia-Yerbabuena"/>
    <s v="187002202111"/>
  </r>
  <r>
    <x v="2"/>
    <x v="23"/>
    <x v="3"/>
    <x v="3"/>
    <x v="1"/>
    <x v="1"/>
    <n v="20"/>
    <s v="PICK SUPPORT HT11-R D20"/>
    <s v="18700220225JD-Chia-Yerbabuena"/>
    <s v="18700220225"/>
  </r>
  <r>
    <x v="3"/>
    <x v="29"/>
    <x v="9"/>
    <x v="3"/>
    <x v="1"/>
    <x v="1"/>
    <n v="20"/>
    <s v="PICK SUPPORT HT22 PLUS D20"/>
    <s v="268280820221JD-Chia-Yerbabuena"/>
    <e v="#N/A"/>
  </r>
  <r>
    <x v="3"/>
    <x v="21"/>
    <x v="11"/>
    <x v="3"/>
    <x v="1"/>
    <x v="1"/>
    <n v="30"/>
    <s v="PICK SUPPORT HT22 PLUS D20"/>
    <s v="268280820224JD-Chia-Yerbabuena"/>
    <e v="#N/A"/>
  </r>
  <r>
    <x v="3"/>
    <x v="2"/>
    <x v="2"/>
    <x v="1"/>
    <x v="1"/>
    <x v="1"/>
    <n v="0"/>
    <s v="PICK SUPPORT HT22 PLUS D20"/>
    <s v="2682808202110JD-Chia-Yerbabuena"/>
    <e v="#N/A"/>
  </r>
  <r>
    <x v="3"/>
    <x v="10"/>
    <x v="4"/>
    <x v="1"/>
    <x v="0"/>
    <x v="0"/>
    <n v="8"/>
    <s v="PICK SUPPORT HT22 PLUS D20"/>
    <s v="2682808202111JD-Itagui-Cra 92"/>
    <s v="2682808202111"/>
  </r>
  <r>
    <x v="3"/>
    <x v="9"/>
    <x v="5"/>
    <x v="3"/>
    <x v="1"/>
    <x v="1"/>
    <n v="10"/>
    <s v="PICK SUPPORT HT22 PLUS D20"/>
    <s v="268280820222JD-Chia-Yerbabuena"/>
    <s v="268280820222"/>
  </r>
  <r>
    <x v="3"/>
    <x v="3"/>
    <x v="0"/>
    <x v="1"/>
    <x v="1"/>
    <x v="1"/>
    <n v="6"/>
    <s v="PICK SUPPORT HT22 PLUS D20"/>
    <s v="2682808202112JD-Chia-Yerbabuena"/>
    <e v="#N/A"/>
  </r>
  <r>
    <x v="3"/>
    <x v="24"/>
    <x v="10"/>
    <x v="3"/>
    <x v="1"/>
    <x v="1"/>
    <n v="4"/>
    <s v="PICK SUPPORT HT22 PLUS D20"/>
    <s v="268280820223JD-Chia-Yerbabuena"/>
    <e v="#N/A"/>
  </r>
  <r>
    <x v="3"/>
    <x v="13"/>
    <x v="7"/>
    <x v="2"/>
    <x v="1"/>
    <x v="1"/>
    <n v="16"/>
    <s v="PICK SUPPORT HT22 PLUS D20"/>
    <s v="268280820207JD-Chia-Yerbabuena"/>
    <e v="#N/A"/>
  </r>
  <r>
    <x v="3"/>
    <x v="14"/>
    <x v="1"/>
    <x v="2"/>
    <x v="6"/>
    <x v="6"/>
    <n v="80"/>
    <s v="PICK SUPPORT HT22 PLUS D20"/>
    <s v="268280820209JD-Bta-P. Aranda"/>
    <e v="#N/A"/>
  </r>
  <r>
    <x v="3"/>
    <x v="7"/>
    <x v="4"/>
    <x v="2"/>
    <x v="2"/>
    <x v="2"/>
    <n v="10"/>
    <s v="PICK SUPPORT HT22 PLUS D20"/>
    <s v="2682808202011JD-Chia-Mayorista"/>
    <s v="2682808202011"/>
  </r>
  <r>
    <x v="3"/>
    <x v="22"/>
    <x v="11"/>
    <x v="1"/>
    <x v="2"/>
    <x v="2"/>
    <n v="25"/>
    <s v="PICK SUPPORT HT22 PLUS D20"/>
    <s v="268280820214JD-Chia-Mayorista"/>
    <s v="268280820214"/>
  </r>
  <r>
    <x v="3"/>
    <x v="4"/>
    <x v="3"/>
    <x v="1"/>
    <x v="2"/>
    <x v="2"/>
    <n v="120"/>
    <s v="PICK SUPPORT HT22 PLUS D20"/>
    <s v="268280820215JD-Chia-Mayorista"/>
    <s v="268280820215"/>
  </r>
  <r>
    <x v="3"/>
    <x v="36"/>
    <x v="6"/>
    <x v="1"/>
    <x v="2"/>
    <x v="2"/>
    <n v="120"/>
    <s v="PICK SUPPORT HT22 PLUS D20"/>
    <s v="268280820216JD-Chia-Mayorista"/>
    <s v="268280820216"/>
  </r>
  <r>
    <x v="3"/>
    <x v="19"/>
    <x v="9"/>
    <x v="2"/>
    <x v="1"/>
    <x v="1"/>
    <n v="6"/>
    <s v="PICK SUPPORT HT22 PLUS D20"/>
    <s v="268280820201JD-Chia-Yerbabuena"/>
    <s v="268280820201"/>
  </r>
  <r>
    <x v="3"/>
    <x v="20"/>
    <x v="10"/>
    <x v="2"/>
    <x v="1"/>
    <x v="1"/>
    <n v="8"/>
    <s v="PICK SUPPORT HT22 PLUS D20"/>
    <s v="268280820203JD-Chia-Yerbabuena"/>
    <s v="268280820203"/>
  </r>
  <r>
    <x v="3"/>
    <x v="14"/>
    <x v="1"/>
    <x v="2"/>
    <x v="2"/>
    <x v="2"/>
    <n v="4"/>
    <s v="PICK SUPPORT HT22 PLUS D20"/>
    <s v="268280820209JD-Chia-Mayorista"/>
    <s v="268280820209"/>
  </r>
  <r>
    <x v="3"/>
    <x v="15"/>
    <x v="2"/>
    <x v="2"/>
    <x v="2"/>
    <x v="2"/>
    <n v="8"/>
    <s v="PICK SUPPORT HT22 PLUS D20"/>
    <s v="2682808202010JD-Chia-Mayorista"/>
    <s v="2682808202010"/>
  </r>
  <r>
    <x v="3"/>
    <x v="8"/>
    <x v="0"/>
    <x v="2"/>
    <x v="1"/>
    <x v="1"/>
    <n v="6"/>
    <s v="PICK SUPPORT HT22 PLUS D20"/>
    <s v="2682808202012JD-Chia-Yerbabuena"/>
    <e v="#N/A"/>
  </r>
  <r>
    <x v="3"/>
    <x v="1"/>
    <x v="1"/>
    <x v="1"/>
    <x v="1"/>
    <x v="1"/>
    <n v="0"/>
    <s v="PICK SUPPORT HT22 PLUS D20"/>
    <s v="268280820219JD-Chia-Yerbabuena"/>
    <s v="268280820219"/>
  </r>
  <r>
    <x v="3"/>
    <x v="9"/>
    <x v="5"/>
    <x v="3"/>
    <x v="1"/>
    <x v="1"/>
    <n v="6"/>
    <s v="PICK SUPPORT HT22 PLUS D20"/>
    <s v="268280820222JD-Chia-Yerbabuena"/>
    <s v="268280820222"/>
  </r>
  <r>
    <x v="3"/>
    <x v="23"/>
    <x v="3"/>
    <x v="3"/>
    <x v="1"/>
    <x v="1"/>
    <n v="4"/>
    <s v="PICK SUPPORT HT22 PLUS D20"/>
    <s v="268280820225JD-Chia-Yerbabuena"/>
    <s v="268280820225"/>
  </r>
  <r>
    <x v="3"/>
    <x v="14"/>
    <x v="1"/>
    <x v="2"/>
    <x v="2"/>
    <x v="2"/>
    <n v="20"/>
    <s v="PICK SUPPORT HT22 PLUS D20"/>
    <s v="268280820209JD-Chia-Mayorista"/>
    <s v="268280820209"/>
  </r>
  <r>
    <x v="3"/>
    <x v="36"/>
    <x v="6"/>
    <x v="1"/>
    <x v="2"/>
    <x v="2"/>
    <n v="50"/>
    <s v="PICK SUPPORT HT22 PLUS D20"/>
    <s v="268280820216JD-Chia-Mayorista"/>
    <s v="268280820216"/>
  </r>
  <r>
    <x v="3"/>
    <x v="19"/>
    <x v="9"/>
    <x v="2"/>
    <x v="1"/>
    <x v="1"/>
    <n v="12"/>
    <s v="PICK SUPPORT HT22 PLUS D20"/>
    <s v="268280820201JD-Chia-Yerbabuena"/>
    <s v="268280820201"/>
  </r>
  <r>
    <x v="3"/>
    <x v="19"/>
    <x v="9"/>
    <x v="2"/>
    <x v="0"/>
    <x v="0"/>
    <n v="3"/>
    <s v="PICK SUPPORT HT22 PLUS D20"/>
    <s v="268280820201JD-Itagui-Cra 92"/>
    <s v="268280820201"/>
  </r>
  <r>
    <x v="3"/>
    <x v="11"/>
    <x v="5"/>
    <x v="1"/>
    <x v="0"/>
    <x v="0"/>
    <n v="6"/>
    <s v="PICK SUPPORT HT22 PLUS D20"/>
    <s v="268280820212JD-Itagui-Cra 92"/>
    <s v="268280820212"/>
  </r>
  <r>
    <x v="3"/>
    <x v="26"/>
    <x v="10"/>
    <x v="1"/>
    <x v="0"/>
    <x v="0"/>
    <n v="40"/>
    <s v="PICK SUPPORT HT22 PLUS D20"/>
    <s v="268280820213JD-Itagui-Cra 92"/>
    <s v="268280820213"/>
  </r>
  <r>
    <x v="3"/>
    <x v="4"/>
    <x v="3"/>
    <x v="1"/>
    <x v="0"/>
    <x v="0"/>
    <n v="0"/>
    <s v="PICK SUPPORT HT22 PLUS D20"/>
    <s v="268280820215JD-Itagui-Cra 92"/>
    <s v="268280820215"/>
  </r>
  <r>
    <x v="3"/>
    <x v="10"/>
    <x v="4"/>
    <x v="1"/>
    <x v="0"/>
    <x v="0"/>
    <n v="20"/>
    <s v="PICK SUPPORT HT22 PLUS D20"/>
    <s v="2682808202111JD-Itagui-Cra 92"/>
    <s v="2682808202111"/>
  </r>
  <r>
    <x v="3"/>
    <x v="9"/>
    <x v="5"/>
    <x v="3"/>
    <x v="0"/>
    <x v="0"/>
    <n v="10"/>
    <s v="PICK SUPPORT HT22 PLUS D20"/>
    <s v="268280820222JD-Itagui-Cra 92"/>
    <e v="#N/A"/>
  </r>
  <r>
    <x v="3"/>
    <x v="27"/>
    <x v="4"/>
    <x v="0"/>
    <x v="0"/>
    <x v="0"/>
    <n v="20"/>
    <s v="PICK SUPPORT HT22 PLUS D20"/>
    <s v="2682808201911JD-Itagui-Cra 92"/>
    <s v="2682808201911"/>
  </r>
  <r>
    <x v="3"/>
    <x v="19"/>
    <x v="9"/>
    <x v="2"/>
    <x v="0"/>
    <x v="0"/>
    <n v="100"/>
    <s v="PICK SUPPORT HT22 PLUS D20"/>
    <s v="268280820201JD-Itagui-Cra 92"/>
    <s v="268280820201"/>
  </r>
  <r>
    <x v="3"/>
    <x v="18"/>
    <x v="5"/>
    <x v="2"/>
    <x v="0"/>
    <x v="0"/>
    <n v="131"/>
    <s v="PICK SUPPORT HT22 PLUS D20"/>
    <s v="268280820202JD-Itagui-Cra 92"/>
    <s v="268280820202"/>
  </r>
  <r>
    <x v="3"/>
    <x v="20"/>
    <x v="10"/>
    <x v="2"/>
    <x v="0"/>
    <x v="0"/>
    <n v="23"/>
    <s v="PICK SUPPORT HT22 PLUS D20"/>
    <s v="268280820203JD-Itagui-Cra 92"/>
    <s v="268280820203"/>
  </r>
  <r>
    <x v="3"/>
    <x v="33"/>
    <x v="3"/>
    <x v="2"/>
    <x v="0"/>
    <x v="0"/>
    <n v="50"/>
    <s v="PICK SUPPORT HT22 PLUS D20"/>
    <s v="268280820205JD-Itagui-Cra 92"/>
    <s v="268280820205"/>
  </r>
  <r>
    <x v="3"/>
    <x v="12"/>
    <x v="6"/>
    <x v="2"/>
    <x v="0"/>
    <x v="0"/>
    <n v="50"/>
    <s v="PICK SUPPORT HT22 PLUS D20"/>
    <s v="268280820206JD-Itagui-Cra 92"/>
    <s v="268280820206"/>
  </r>
  <r>
    <x v="3"/>
    <x v="14"/>
    <x v="1"/>
    <x v="2"/>
    <x v="0"/>
    <x v="0"/>
    <n v="10"/>
    <s v="PICK SUPPORT HT22 PLUS D20"/>
    <s v="268280820209JD-Itagui-Cra 92"/>
    <s v="268280820209"/>
  </r>
  <r>
    <x v="3"/>
    <x v="27"/>
    <x v="4"/>
    <x v="0"/>
    <x v="0"/>
    <x v="0"/>
    <n v="10"/>
    <s v="PICK SUPPORT HT22 PLUS D20"/>
    <s v="2682808201911JD-Itagui-Cra 92"/>
    <s v="2682808201911"/>
  </r>
  <r>
    <x v="3"/>
    <x v="19"/>
    <x v="9"/>
    <x v="2"/>
    <x v="0"/>
    <x v="0"/>
    <n v="10"/>
    <s v="PICK SUPPORT HT22 PLUS D20"/>
    <s v="268280820201JD-Itagui-Cra 92"/>
    <s v="268280820201"/>
  </r>
  <r>
    <x v="3"/>
    <x v="26"/>
    <x v="10"/>
    <x v="1"/>
    <x v="0"/>
    <x v="0"/>
    <n v="25"/>
    <s v="PICK SUPPORT HT22 PLUS D20"/>
    <s v="268280820213JD-Itagui-Cra 92"/>
    <s v="268280820213"/>
  </r>
  <r>
    <x v="3"/>
    <x v="17"/>
    <x v="7"/>
    <x v="1"/>
    <x v="0"/>
    <x v="0"/>
    <n v="85"/>
    <s v="PICK SUPPORT HT22 PLUS D20"/>
    <s v="268280820217JD-Itagui-Cra 92"/>
    <e v="#N/A"/>
  </r>
  <r>
    <x v="3"/>
    <x v="9"/>
    <x v="5"/>
    <x v="3"/>
    <x v="7"/>
    <x v="7"/>
    <n v="3"/>
    <s v="PICK SUPPORT HT22 PLUS D20"/>
    <s v="268280820222JD-Monteria-Via Cereté "/>
    <e v="#N/A"/>
  </r>
  <r>
    <x v="3"/>
    <x v="33"/>
    <x v="3"/>
    <x v="2"/>
    <x v="1"/>
    <x v="1"/>
    <n v="54"/>
    <s v="PICK SUPPORT HT22 PLUS D20"/>
    <s v="268280820205JD-Chia-Yerbabuena"/>
    <s v="268280820205"/>
  </r>
  <r>
    <x v="3"/>
    <x v="13"/>
    <x v="7"/>
    <x v="2"/>
    <x v="1"/>
    <x v="1"/>
    <n v="100"/>
    <s v="PICK SUPPORT HT22 PLUS D20"/>
    <s v="268280820207JD-Chia-Yerbabuena"/>
    <e v="#N/A"/>
  </r>
  <r>
    <x v="3"/>
    <x v="1"/>
    <x v="1"/>
    <x v="1"/>
    <x v="1"/>
    <x v="1"/>
    <n v="30"/>
    <s v="PICK SUPPORT HT22 PLUS D20"/>
    <s v="268280820219JD-Chia-Yerbabuena"/>
    <s v="268280820219"/>
  </r>
  <r>
    <x v="3"/>
    <x v="17"/>
    <x v="7"/>
    <x v="1"/>
    <x v="2"/>
    <x v="2"/>
    <n v="4"/>
    <s v="PICK SUPPORT HT22 PLUS D20"/>
    <s v="268280820217JD-Chia-Mayorista"/>
    <e v="#N/A"/>
  </r>
  <r>
    <x v="3"/>
    <x v="2"/>
    <x v="2"/>
    <x v="1"/>
    <x v="1"/>
    <x v="1"/>
    <n v="10"/>
    <s v="PICK SUPPORT HT22 PLUS D20"/>
    <s v="2682808202110JD-Chia-Yerbabuena"/>
    <e v="#N/A"/>
  </r>
  <r>
    <x v="3"/>
    <x v="24"/>
    <x v="10"/>
    <x v="3"/>
    <x v="1"/>
    <x v="1"/>
    <n v="10"/>
    <s v="PICK SUPPORT HT22 PLUS D20"/>
    <s v="268280820223JD-Chia-Yerbabuena"/>
    <e v="#N/A"/>
  </r>
  <r>
    <x v="3"/>
    <x v="3"/>
    <x v="0"/>
    <x v="1"/>
    <x v="0"/>
    <x v="0"/>
    <n v="2"/>
    <s v="PICK SUPPORT HT22 PLUS D20"/>
    <s v="2682808202112JD-Itagui-Cra 92"/>
    <s v="2682808202112"/>
  </r>
  <r>
    <x v="3"/>
    <x v="0"/>
    <x v="0"/>
    <x v="0"/>
    <x v="0"/>
    <x v="0"/>
    <n v="4"/>
    <s v="PICK SUPPORT HT22 PLUS D20"/>
    <s v="2682808201912JD-Itagui-Cra 92"/>
    <s v="2682808201912"/>
  </r>
  <r>
    <x v="3"/>
    <x v="23"/>
    <x v="3"/>
    <x v="3"/>
    <x v="0"/>
    <x v="0"/>
    <n v="20"/>
    <s v="PICK SUPPORT HT22 PLUS D20"/>
    <s v="268280820225JD-Itagui-Cra 92"/>
    <e v="#N/A"/>
  </r>
  <r>
    <x v="3"/>
    <x v="1"/>
    <x v="1"/>
    <x v="1"/>
    <x v="1"/>
    <x v="1"/>
    <n v="24"/>
    <s v="PICK SUPPORT HT22 PLUS D20"/>
    <s v="268280820219JD-Chia-Yerbabuena"/>
    <s v="268280820219"/>
  </r>
  <r>
    <x v="3"/>
    <x v="24"/>
    <x v="10"/>
    <x v="3"/>
    <x v="1"/>
    <x v="1"/>
    <n v="30"/>
    <s v="PICK SUPPORT HT22 PLUS D20"/>
    <s v="268280820223JD-Chia-Yerbabuena"/>
    <e v="#N/A"/>
  </r>
  <r>
    <x v="4"/>
    <x v="13"/>
    <x v="7"/>
    <x v="2"/>
    <x v="1"/>
    <x v="1"/>
    <n v="30"/>
    <s v="PICK SUPPORT HT2 170"/>
    <s v="7480120207JD-Chia-Yerbabuena"/>
    <e v="#N/A"/>
  </r>
  <r>
    <x v="4"/>
    <x v="24"/>
    <x v="10"/>
    <x v="3"/>
    <x v="1"/>
    <x v="1"/>
    <n v="16"/>
    <s v="PICK SUPPORT HT2 170"/>
    <s v="7480120223JD-Chia-Yerbabuena"/>
    <e v="#N/A"/>
  </r>
  <r>
    <x v="4"/>
    <x v="23"/>
    <x v="3"/>
    <x v="3"/>
    <x v="1"/>
    <x v="1"/>
    <n v="14"/>
    <s v="PICK SUPPORT HT2 170"/>
    <s v="7480120225JD-Chia-Yerbabuena"/>
    <e v="#N/A"/>
  </r>
  <r>
    <x v="4"/>
    <x v="15"/>
    <x v="2"/>
    <x v="2"/>
    <x v="0"/>
    <x v="0"/>
    <n v="40"/>
    <s v="PICK SUPPORT HT2 170"/>
    <s v="74801202010JD-Itagui-Cra 92"/>
    <e v="#N/A"/>
  </r>
  <r>
    <x v="4"/>
    <x v="35"/>
    <x v="9"/>
    <x v="1"/>
    <x v="0"/>
    <x v="0"/>
    <n v="10"/>
    <s v="PICK SUPPORT HT2 170"/>
    <s v="7480120211JD-Itagui-Cra 92"/>
    <e v="#N/A"/>
  </r>
  <r>
    <x v="4"/>
    <x v="36"/>
    <x v="6"/>
    <x v="1"/>
    <x v="2"/>
    <x v="2"/>
    <n v="10"/>
    <s v="PICK SUPPORT HT2 170"/>
    <s v="7480120216JD-Chia-Mayorista"/>
    <s v="7480120216"/>
  </r>
  <r>
    <x v="4"/>
    <x v="17"/>
    <x v="7"/>
    <x v="1"/>
    <x v="0"/>
    <x v="0"/>
    <n v="20"/>
    <s v="PICK SUPPORT HT2 170"/>
    <s v="7480120217JD-Itagui-Cra 92"/>
    <e v="#N/A"/>
  </r>
  <r>
    <x v="4"/>
    <x v="16"/>
    <x v="8"/>
    <x v="1"/>
    <x v="0"/>
    <x v="0"/>
    <n v="30"/>
    <s v="PICK SUPPORT HT2 170"/>
    <s v="7480120218JD-Itagui-Cra 92"/>
    <e v="#N/A"/>
  </r>
  <r>
    <x v="4"/>
    <x v="23"/>
    <x v="3"/>
    <x v="3"/>
    <x v="1"/>
    <x v="1"/>
    <n v="10"/>
    <s v="PICK SUPPORT HT2 170"/>
    <s v="7480120225JD-Chia-Yerbabuena"/>
    <e v="#N/A"/>
  </r>
  <r>
    <x v="4"/>
    <x v="14"/>
    <x v="1"/>
    <x v="2"/>
    <x v="2"/>
    <x v="2"/>
    <n v="20"/>
    <s v="PICK SUPPORT HT2 170"/>
    <s v="7480120209JD-Chia-Mayorista"/>
    <s v="74801202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34683"/>
    <x v="0"/>
    <s v="9009924225"/>
    <s v="CONSORCIO CONSTRUCTOR AUTOVIA NEIVA GIRARDOT  "/>
    <s v="2019 09 21"/>
    <x v="0"/>
    <x v="0"/>
    <x v="0"/>
    <n v="44"/>
    <s v="QUERUBIN HERRERA GONZALEZ"/>
    <n v="48"/>
    <n v="6818208"/>
    <n v="48"/>
    <n v="6818208"/>
    <n v="427587264"/>
    <s v="Wirtgen"/>
    <s v="PICK SUPPORT HT11-R D22"/>
    <s v="WIR"/>
    <x v="0"/>
    <s v="199001JD-Chia-Yerbabuena201909"/>
    <n v="0"/>
    <s v="no se tiene registro"/>
  </r>
  <r>
    <n v="133074"/>
    <x v="1"/>
    <s v="9007491664"/>
    <s v="MECO INFRAESTRUCTURA SAS  "/>
    <s v="2019 07 2"/>
    <x v="1"/>
    <x v="1"/>
    <x v="0"/>
    <n v="44"/>
    <s v="QUERUBIN HERRERA GONZALEZ"/>
    <n v="8"/>
    <n v="1080000"/>
    <n v="8"/>
    <n v="1080000"/>
    <n v="70127656"/>
    <s v="Wirtgen"/>
    <s v="PICK SUPPORT HT11-R D20"/>
    <s v="WIR"/>
    <x v="0"/>
    <s v="187002JD-Chia-Yerbabuena201907"/>
    <n v="0"/>
    <s v="no se tiene registro"/>
  </r>
  <r>
    <n v="133066"/>
    <x v="1"/>
    <s v="8909305451"/>
    <s v="MINCIVIL S.A  "/>
    <s v="2019 10 15"/>
    <x v="2"/>
    <x v="2"/>
    <x v="1"/>
    <n v="29"/>
    <s v="KEVIN DAVID CANO ZAPATA"/>
    <n v="70"/>
    <n v="9450000"/>
    <n v="70"/>
    <n v="9450000"/>
    <n v="61361699"/>
    <s v="Wirtgen"/>
    <s v="PICK SUPPORT HT11-R D20"/>
    <s v="WIR"/>
    <x v="0"/>
    <s v="187002JD-Itagui-Cra 92201910"/>
    <n v="57"/>
    <m/>
  </r>
  <r>
    <n v="134375"/>
    <x v="2"/>
    <s v="8000196542"/>
    <s v="ESGAMO INGENIEROS CONSTRUCTORES S.A.S  "/>
    <s v="2019 09 22"/>
    <x v="3"/>
    <x v="2"/>
    <x v="0"/>
    <n v="44"/>
    <s v="QUERUBIN HERRERA GONZALEZ"/>
    <n v="10"/>
    <n v="15071163"/>
    <n v="10"/>
    <n v="15071163"/>
    <n v="9042698"/>
    <s v="Wirtgen"/>
    <s v="PICK SUPPORT HT3-R D20"/>
    <s v="WIR"/>
    <x v="0"/>
    <s v="198000JD-Chia-Yerbabuena201909"/>
    <n v="10"/>
    <m/>
  </r>
  <r>
    <n v="134395"/>
    <x v="2"/>
    <s v="8909063880"/>
    <s v="PROCOPAL SA  "/>
    <s v="2019 11 23"/>
    <x v="4"/>
    <x v="2"/>
    <x v="1"/>
    <n v="29"/>
    <s v="KEVIN DAVID CANO ZAPATA"/>
    <n v="8"/>
    <n v="120569304"/>
    <n v="8"/>
    <n v="120569304"/>
    <n v="72341584"/>
    <s v="Wirtgen"/>
    <s v="PICK SUPPORT HT3-R D20"/>
    <s v="WIR"/>
    <x v="0"/>
    <s v="198000JD-Itagui-Cra 92201911"/>
    <n v="76"/>
    <m/>
  </r>
  <r>
    <n v="134387"/>
    <x v="2"/>
    <s v="8300711146"/>
    <s v="CONCRETOS ASFALTICOS DE COLOMBIA SA  "/>
    <s v="2019 09 7"/>
    <x v="5"/>
    <x v="2"/>
    <x v="0"/>
    <n v="44"/>
    <s v="QUERUBIN HERRERA GONZALEZ"/>
    <n v="16"/>
    <n v="241138608"/>
    <n v="16"/>
    <n v="241138608"/>
    <n v="144683168"/>
    <s v="Wirtgen"/>
    <s v="PICK SUPPORT HT3-R D20"/>
    <s v="WIR"/>
    <x v="0"/>
    <s v="198000JD-Chia-Yerbabuena201909"/>
    <n v="10"/>
    <m/>
  </r>
  <r>
    <n v="156156"/>
    <x v="3"/>
    <s v="8909063880"/>
    <s v="PROCOPAL SA  "/>
    <s v="2020 01 12"/>
    <x v="6"/>
    <x v="3"/>
    <x v="1"/>
    <n v="29"/>
    <s v="JEISON SNEITHER GOMEZ ARANGO"/>
    <n v="3"/>
    <n v="643311"/>
    <n v="3"/>
    <n v="643311"/>
    <n v="31862775"/>
    <s v="Wirtgen"/>
    <s v="PICK SUPPORT HT22 PLUS D20"/>
    <s v="WIR"/>
    <x v="1"/>
    <s v="2682808JD-Itagui-Cra 92202001"/>
    <n v="49"/>
    <m/>
  </r>
  <r>
    <n v="133034"/>
    <x v="1"/>
    <s v="8600583891"/>
    <s v="INFERCAL S.A.  "/>
    <s v="2020 03 23"/>
    <x v="7"/>
    <x v="3"/>
    <x v="0"/>
    <n v="44"/>
    <s v="QUERUBIN HERRERA GONZALEZ"/>
    <n v="15"/>
    <n v="2430000"/>
    <n v="15"/>
    <n v="2430000"/>
    <n v="146340525"/>
    <s v="Wirtgen"/>
    <s v="PICK SUPPORT HT11-R D20"/>
    <s v="WIR"/>
    <x v="1"/>
    <s v="187002JD-Chia-Yerbabuena202003"/>
    <n v="44"/>
    <m/>
  </r>
  <r>
    <n v="134677"/>
    <x v="0"/>
    <s v="8909063880"/>
    <s v="PROCOPAL SA  "/>
    <s v="2020 01 26"/>
    <x v="8"/>
    <x v="3"/>
    <x v="1"/>
    <n v="29"/>
    <s v="JEISON SNEITHER GOMEZ ARANGO"/>
    <n v="6"/>
    <n v="1239972"/>
    <n v="6"/>
    <n v="1239972"/>
    <n v="53448408"/>
    <s v="Wirtgen"/>
    <s v="PICK SUPPORT HT11-R D22"/>
    <s v="WIR"/>
    <x v="1"/>
    <s v="199001JD-Itagui-Cra 92202001"/>
    <n v="22"/>
    <m/>
  </r>
  <r>
    <n v="134391"/>
    <x v="2"/>
    <s v="8600770144"/>
    <s v="CONCAY S.A.  "/>
    <s v="2020 02 15"/>
    <x v="9"/>
    <x v="4"/>
    <x v="0"/>
    <n v="44"/>
    <s v="QUERUBIN HERRERA GONZALEZ"/>
    <n v="20"/>
    <n v="4092300"/>
    <n v="20"/>
    <n v="4092300"/>
    <n v="24009642"/>
    <s v="Wirtgen"/>
    <s v="PICK SUPPORT HT3-R D20"/>
    <s v="WIR"/>
    <x v="1"/>
    <s v="198000JD-Chia-Yerbabuena202002"/>
    <n v="0"/>
    <s v="no se tiene registro"/>
  </r>
  <r>
    <n v="156164"/>
    <x v="3"/>
    <s v="8909224474"/>
    <s v="CONSTRUCCIONES EL CONDOR S.A  "/>
    <s v="2020 02 23"/>
    <x v="10"/>
    <x v="4"/>
    <x v="1"/>
    <n v="29"/>
    <s v="NA"/>
    <n v="180"/>
    <n v="29417580"/>
    <n v="131"/>
    <n v="21409461"/>
    <n v="1716310835"/>
    <s v="Wirtgen"/>
    <s v="PICK SUPPORT HT22 PLUS D20"/>
    <s v="WIR"/>
    <x v="1"/>
    <s v="2682808JD-Itagui-Cra 92202002"/>
    <n v="8"/>
    <m/>
  </r>
  <r>
    <n v="134678"/>
    <x v="0"/>
    <s v="8909063880"/>
    <s v="PROCOPAL SA  "/>
    <s v="2020 02 5"/>
    <x v="11"/>
    <x v="4"/>
    <x v="1"/>
    <n v="29"/>
    <s v="JEISON SNEITHER GOMEZ ARANGO"/>
    <n v="10"/>
    <n v="2066620"/>
    <n v="10"/>
    <n v="2066620"/>
    <n v="8908068"/>
    <s v="Wirtgen"/>
    <s v="PICK SUPPORT HT11-R D22"/>
    <s v="WIR"/>
    <x v="1"/>
    <s v="199001JD-Itagui-Cra 92202002"/>
    <n v="152"/>
    <m/>
  </r>
  <r>
    <n v="133082"/>
    <x v="1"/>
    <s v="9011858601"/>
    <s v="CONSORCIO CORREDOR VIAL DEL ORIENTE  "/>
    <s v="2020 04 2"/>
    <x v="12"/>
    <x v="5"/>
    <x v="0"/>
    <n v="44"/>
    <s v="NA"/>
    <n v="30"/>
    <n v="4860000"/>
    <n v="30"/>
    <n v="4860000"/>
    <n v="29187204"/>
    <s v="Wirtgen"/>
    <s v="PICK SUPPORT HT11-R D20"/>
    <s v="WIR"/>
    <x v="1"/>
    <s v="187002JD-Chia-Yerbabuena202004"/>
    <n v="0"/>
    <m/>
  </r>
  <r>
    <n v="133010"/>
    <x v="1"/>
    <s v="8002191675"/>
    <s v="MAVI PAVIMENTACIONES S.A.S  "/>
    <s v="2020 04 29"/>
    <x v="13"/>
    <x v="5"/>
    <x v="0"/>
    <n v="44"/>
    <s v="MARBIN ANDRES MOTH AMADOR"/>
    <n v="32"/>
    <n v="5520000"/>
    <n v="32"/>
    <n v="5520000"/>
    <n v="311330176"/>
    <s v="Wirtgen"/>
    <s v="PICK SUPPORT HT11-R D20"/>
    <s v="WIR"/>
    <x v="1"/>
    <s v="187002JD-Chia-Yerbabuena202004"/>
    <n v="0"/>
    <m/>
  </r>
  <r>
    <n v="134383"/>
    <x v="2"/>
    <s v="8300337104"/>
    <s v="FRESAR INGENIEROS S A S  "/>
    <s v="2020 07 13"/>
    <x v="14"/>
    <x v="6"/>
    <x v="0"/>
    <n v="44"/>
    <s v="MARBIN ANDRES MOTH AMADOR"/>
    <n v="70"/>
    <n v="12250000"/>
    <n v="70"/>
    <n v="12250000"/>
    <n v="73532977"/>
    <s v="Wirtgen"/>
    <s v="PICK SUPPORT HT3-R D20"/>
    <s v="WIR"/>
    <x v="1"/>
    <s v="198000JD-Chia-Yerbabuena202007"/>
    <n v="0"/>
    <s v="no se tiene registro"/>
  </r>
  <r>
    <n v="133042"/>
    <x v="1"/>
    <s v="8600770144"/>
    <s v="CONCAY S.A.  "/>
    <s v="2020 07 14"/>
    <x v="15"/>
    <x v="6"/>
    <x v="0"/>
    <n v="44"/>
    <s v="NA"/>
    <n v="1"/>
    <n v="172500"/>
    <n v="0"/>
    <n v="0"/>
    <n v="0"/>
    <s v="Wirtgen"/>
    <s v="PICK SUPPORT HT11-R D20"/>
    <s v="WIR"/>
    <x v="1"/>
    <s v="187002JD-Chia-Yerbabuena202007"/>
    <n v="2"/>
    <m/>
  </r>
  <r>
    <n v="133054"/>
    <x v="1"/>
    <s v="8909063880"/>
    <s v="PROCOPAL SA  "/>
    <s v="2020 08 19"/>
    <x v="16"/>
    <x v="7"/>
    <x v="1"/>
    <n v="29"/>
    <s v="JEISON SNEITHER GOMEZ ARANGO"/>
    <n v="10"/>
    <n v="1725000"/>
    <n v="10"/>
    <n v="1725000"/>
    <n v="9729068"/>
    <s v="Wirtgen"/>
    <s v="PICK SUPPORT HT11-R D20"/>
    <s v="WIR"/>
    <x v="1"/>
    <s v="187002JD-Itagui-Cra 92202008"/>
    <n v="14"/>
    <m/>
  </r>
  <r>
    <n v="133038"/>
    <x v="1"/>
    <s v="8600583891"/>
    <s v="INFERCAL S.A.  "/>
    <s v="2020 08 8"/>
    <x v="17"/>
    <x v="7"/>
    <x v="0"/>
    <n v="44"/>
    <s v="QUERUBIN HERRERA GONZALEZ"/>
    <n v="14"/>
    <n v="2415000"/>
    <n v="14"/>
    <n v="2415000"/>
    <n v="136206952"/>
    <s v="Wirtgen"/>
    <s v="PICK SUPPORT HT11-R D20"/>
    <s v="WIR"/>
    <x v="1"/>
    <s v="187002JD-Chia-Yerbabuena202008"/>
    <n v="7"/>
    <m/>
  </r>
  <r>
    <n v="156140"/>
    <x v="3"/>
    <s v="8301342461"/>
    <s v="IMPORTADORA COLOMBIANA DE AUTOPARTES SAS  "/>
    <s v="2020 09 14"/>
    <x v="18"/>
    <x v="8"/>
    <x v="2"/>
    <n v="49"/>
    <s v="JOHN EDICSON SANCHEZ PERALTA"/>
    <n v="80"/>
    <n v="14028528"/>
    <n v="80"/>
    <n v="14028528"/>
    <n v="10653312"/>
    <s v="Wirtgen"/>
    <s v="PICK SUPPORT HT22 PLUS D20"/>
    <s v="WIR"/>
    <x v="1"/>
    <s v="2682808JD-Bta-P. Aranda202009"/>
    <n v="0"/>
    <s v="no se tiene registro"/>
  </r>
  <r>
    <n v="133062"/>
    <x v="1"/>
    <s v="8909224474"/>
    <s v="CONSTRUCCIONES EL CONDOR S.A  "/>
    <s v="2020 09 21"/>
    <x v="19"/>
    <x v="8"/>
    <x v="1"/>
    <n v="29"/>
    <s v="JEISON SNEITHER GOMEZ ARANGO"/>
    <n v="20"/>
    <n v="3450000"/>
    <n v="20"/>
    <n v="3450000"/>
    <n v="19458136"/>
    <s v="Wirtgen"/>
    <s v="PICK SUPPORT HT11-R D20"/>
    <s v="WIR"/>
    <x v="1"/>
    <s v="187002JD-Itagui-Cra 92202009"/>
    <n v="53"/>
    <m/>
  </r>
  <r>
    <n v="134684"/>
    <x v="0"/>
    <s v="DE12999435"/>
    <s v="WIRTGEN GMBH  "/>
    <s v="2020 09 21"/>
    <x v="19"/>
    <x v="8"/>
    <x v="3"/>
    <n v="124"/>
    <s v="DIEGO FERNANDO ACOSTA GOMEZ"/>
    <n v="80"/>
    <n v="85661688"/>
    <n v="80"/>
    <n v="85661688"/>
    <n v="71264544"/>
    <s v="Wirtgen"/>
    <s v="PICK SUPPORT HT11-R D22"/>
    <s v="WIR"/>
    <x v="1"/>
    <s v="199001JD-Chia-Mayorista202009"/>
    <n v="2"/>
    <m/>
  </r>
  <r>
    <n v="156168"/>
    <x v="3"/>
    <s v="890932730"/>
    <s v="CONSTRUCCIONES Y TRACTORES S.A  "/>
    <s v="2020 09 23"/>
    <x v="20"/>
    <x v="8"/>
    <x v="1"/>
    <n v="29"/>
    <s v="JEISON SNEITHER GOMEZ ARANGO"/>
    <n v="10"/>
    <n v="1807800"/>
    <n v="10"/>
    <n v="1807800"/>
    <n v="12867742"/>
    <s v="Wirtgen"/>
    <s v="PICK SUPPORT HT22 PLUS D20"/>
    <s v="WIR"/>
    <x v="1"/>
    <s v="2682808JD-Itagui-Cra 92202009"/>
    <n v="30"/>
    <m/>
  </r>
  <r>
    <n v="258165"/>
    <x v="4"/>
    <s v="DE12999435"/>
    <s v="WIRTGEN GMBH  "/>
    <s v="2020 09 6"/>
    <x v="21"/>
    <x v="8"/>
    <x v="3"/>
    <n v="124"/>
    <s v="DIEGO FERNANDO ACOSTA GOMEZ"/>
    <n v="20"/>
    <n v="2152331"/>
    <n v="20"/>
    <n v="2152331"/>
    <n v="17905886"/>
    <s v="Wirtgen"/>
    <s v="PICK SUPPORT HT2 170"/>
    <s v="WIR"/>
    <x v="1"/>
    <s v="74801JD-Chia-Mayorista202009"/>
    <n v="50"/>
    <m/>
  </r>
  <r>
    <n v="156148"/>
    <x v="3"/>
    <s v="8600245868"/>
    <s v="PAVIMENTOS COLOMBIA S.A.S.  "/>
    <s v="2020 10 16"/>
    <x v="22"/>
    <x v="9"/>
    <x v="3"/>
    <n v="124"/>
    <s v="QUERUBIN HERRERA GONZALEZ"/>
    <n v="8"/>
    <n v="1446240"/>
    <n v="8"/>
    <n v="1446240"/>
    <n v="108084936"/>
    <s v="Wirtgen"/>
    <s v="PICK SUPPORT HT22 PLUS D20"/>
    <s v="WIR"/>
    <x v="1"/>
    <s v="2682808JD-Chia-Mayorista202010"/>
    <n v="97"/>
    <m/>
  </r>
  <r>
    <n v="133026"/>
    <x v="1"/>
    <s v="8250001642"/>
    <s v="LA MACUIRA INVERSIONES Y CONSTRUCCIONES SA  "/>
    <s v="2021 02 16"/>
    <x v="23"/>
    <x v="10"/>
    <x v="4"/>
    <n v="25"/>
    <s v="HUMBERTO MANUEL GONZALEZ DE LA CRUZ"/>
    <n v="24"/>
    <n v="6222744"/>
    <n v="24"/>
    <n v="6222744"/>
    <n v="348436392"/>
    <s v="Wirtgen"/>
    <s v="PICK SUPPORT HT11-R D20"/>
    <s v="WIR"/>
    <x v="2"/>
    <s v="187002JD-B/Quilla-Cl.110202102"/>
    <n v="0"/>
    <s v="no se tiene registro"/>
  </r>
  <r>
    <n v="133002"/>
    <x v="1"/>
    <s v="7531751"/>
    <s v="LUIS ALBERTO GONZALEZ CHAUX"/>
    <s v="2021 03 15"/>
    <x v="24"/>
    <x v="11"/>
    <x v="5"/>
    <n v="65"/>
    <s v="DAVIER ANDRADE CALDERON"/>
    <n v="8"/>
    <n v="2138400"/>
    <n v="8"/>
    <n v="2138400"/>
    <n v="77832544"/>
    <s v="Wirtgen"/>
    <s v="PICK SUPPORT HT11-R D20"/>
    <s v="WIR"/>
    <x v="2"/>
    <s v="187002JD-Neiva-Cra 5 202103"/>
    <n v="0"/>
    <s v="no se tiene registro"/>
  </r>
  <r>
    <n v="134403"/>
    <x v="2"/>
    <s v="9002314600"/>
    <s v="INGERPAV SAS INGERPAV SAS "/>
    <s v="2021 04 27"/>
    <x v="25"/>
    <x v="12"/>
    <x v="3"/>
    <n v="124"/>
    <s v="MARBIN ANDRES MOTH AMADOR"/>
    <n v="2"/>
    <n v="544600"/>
    <n v="2"/>
    <n v="544600"/>
    <n v="335663"/>
    <s v="Wirtgen"/>
    <s v="PICK SUPPORT HT3-R D20"/>
    <s v="WIR"/>
    <x v="2"/>
    <s v="198000JD-Chia-Mayorista202104"/>
    <n v="72"/>
    <m/>
  </r>
  <r>
    <n v="134399"/>
    <x v="2"/>
    <s v="8909063880"/>
    <s v="PROCOPAL SA  "/>
    <s v="2021 05 24"/>
    <x v="26"/>
    <x v="13"/>
    <x v="1"/>
    <n v="29"/>
    <s v="NA"/>
    <n v="30"/>
    <n v="8169000"/>
    <n v="15"/>
    <n v="4084500"/>
    <n v="23117085"/>
    <s v="Wirtgen"/>
    <s v="PICK SUPPORT HT3-R D20"/>
    <s v="WIR"/>
    <x v="2"/>
    <s v="198000JD-Itagui-Cra 92202105"/>
    <n v="1"/>
    <m/>
  </r>
  <r>
    <n v="156144"/>
    <x v="3"/>
    <s v="8600030638"/>
    <s v="COMPAÑIA DE TRABAJOS URBANOS S.A  "/>
    <s v="2021 06 19"/>
    <x v="27"/>
    <x v="14"/>
    <x v="3"/>
    <n v="124"/>
    <s v="MARBIN ANDRES MOTH AMADOR"/>
    <n v="120"/>
    <n v="33633600"/>
    <n v="120"/>
    <n v="33633600"/>
    <n v="222523452"/>
    <s v="Wirtgen"/>
    <s v="PICK SUPPORT HT22 PLUS D20"/>
    <s v="WIR"/>
    <x v="2"/>
    <s v="2682808JD-Chia-Mayorista202106"/>
    <n v="71"/>
    <m/>
  </r>
  <r>
    <n v="258161"/>
    <x v="4"/>
    <s v="9001022681"/>
    <s v="INGENIERIA, TRANSPORTE Y MAQUINARIA S.A.S  "/>
    <s v="2021 06 4"/>
    <x v="28"/>
    <x v="14"/>
    <x v="3"/>
    <n v="124"/>
    <s v="JEISON SNEITHER GOMEZ ARANGO"/>
    <n v="10"/>
    <n v="2715000"/>
    <n v="10"/>
    <n v="2715000"/>
    <n v="15113836"/>
    <s v="Wirtgen"/>
    <s v="PICK SUPPORT HT2 170"/>
    <s v="WIR"/>
    <x v="2"/>
    <s v="74801JD-Chia-Mayorista202106"/>
    <n v="10"/>
    <m/>
  </r>
  <r>
    <n v="133030"/>
    <x v="1"/>
    <s v="8600059861"/>
    <s v="ICEIN INGENIEROS CONSTRUCTORES S.A.S   "/>
    <s v="2021 08 13"/>
    <x v="29"/>
    <x v="15"/>
    <x v="0"/>
    <n v="44"/>
    <s v="JOSE DANILO BUITRAGO ROJAS"/>
    <n v="10"/>
    <n v="2678739333"/>
    <n v="10"/>
    <n v="2678739333"/>
    <n v="16573429"/>
    <s v="Wirtgen"/>
    <s v="PICK SUPPORT HT11-R D20"/>
    <s v="WIR"/>
    <x v="2"/>
    <s v="187002JD-Chia-Yerbabuena202108"/>
    <n v="20"/>
    <m/>
  </r>
  <r>
    <n v="134679"/>
    <x v="0"/>
    <s v="8909063880"/>
    <s v="PROCOPAL SA  "/>
    <s v="2021 07 21"/>
    <x v="30"/>
    <x v="15"/>
    <x v="1"/>
    <n v="29"/>
    <s v="JEISON SNEITHER GOMEZ ARANGO"/>
    <n v="15"/>
    <n v="4113000"/>
    <n v="15"/>
    <n v="4113000"/>
    <n v="13362102"/>
    <s v="Wirtgen"/>
    <s v="PICK SUPPORT HT11-R D22"/>
    <s v="WIR"/>
    <x v="2"/>
    <s v="199001JD-Itagui-Cra 92202107"/>
    <n v="7"/>
    <m/>
  </r>
  <r>
    <n v="156172"/>
    <x v="3"/>
    <s v="9001955485"/>
    <s v="TRITURADOS PEÑALISA S.A.  "/>
    <s v="2021 06 8"/>
    <x v="31"/>
    <x v="15"/>
    <x v="1"/>
    <n v="29"/>
    <s v="JEISON SNEITHER GOMEZ ARANGO"/>
    <n v="85"/>
    <n v="24310000"/>
    <n v="85"/>
    <n v="24310000"/>
    <n v="1426068035"/>
    <s v="Wirtgen"/>
    <s v="PICK SUPPORT HT22 PLUS D20"/>
    <s v="WIR"/>
    <x v="2"/>
    <s v="2682808JD-Itagui-Cra 92202106"/>
    <n v="18"/>
    <m/>
  </r>
  <r>
    <n v="134680"/>
    <x v="0"/>
    <s v="8909063880"/>
    <s v="PROCOPAL SA  "/>
    <s v="2021 08 6"/>
    <x v="32"/>
    <x v="16"/>
    <x v="1"/>
    <n v="29"/>
    <s v="JEISON SNEITHER GOMEZ ARANGO"/>
    <n v="15"/>
    <n v="4113000"/>
    <n v="15"/>
    <n v="4113000"/>
    <n v="13362102"/>
    <s v="Wirtgen"/>
    <s v="PICK SUPPORT HT11-R D22"/>
    <s v="WIR"/>
    <x v="2"/>
    <s v="199001JD-Itagui-Cra 92202108"/>
    <n v="2"/>
    <m/>
  </r>
  <r>
    <n v="133018"/>
    <x v="1"/>
    <s v="8010043141"/>
    <s v="AGREGADOS TETUAN SAS  "/>
    <s v="2021 10 06"/>
    <x v="33"/>
    <x v="17"/>
    <x v="0"/>
    <n v="44"/>
    <s v="JORGE ANTONIO BEJARANO LEGIZAMO"/>
    <n v="20"/>
    <n v="5357478666"/>
    <n v="20"/>
    <n v="5357478666"/>
    <n v="33146858"/>
    <s v="Wirtgen"/>
    <s v="PICK SUPPORT HT11-R D20"/>
    <s v="WIR"/>
    <x v="2"/>
    <s v="187002JD-Chia-Yerbabuena202110"/>
    <n v="4"/>
    <m/>
  </r>
  <r>
    <n v="156176"/>
    <x v="3"/>
    <s v="9003546375"/>
    <s v="HIDALGO E HIDALGO COLOMBIA SAS  "/>
    <s v="2021 09 6"/>
    <x v="33"/>
    <x v="17"/>
    <x v="0"/>
    <n v="44"/>
    <s v="JORGE ANTONIO BEJARANO LEGIZAMO"/>
    <n v="30"/>
    <n v="8580000"/>
    <n v="30"/>
    <n v="8580000"/>
    <n v="37895712"/>
    <s v="Wirtgen"/>
    <s v="PICK SUPPORT HT22 PLUS D20"/>
    <s v="WIR"/>
    <x v="2"/>
    <s v="2682808JD-Chia-Yerbabuena202109"/>
    <n v="2"/>
    <m/>
  </r>
  <r>
    <n v="133058"/>
    <x v="1"/>
    <s v="8909063880"/>
    <s v="PROCOPAL SA  "/>
    <s v="2021 10 29"/>
    <x v="34"/>
    <x v="18"/>
    <x v="1"/>
    <n v="29"/>
    <s v="JULIAN VELEZ RAMIREZ"/>
    <n v="16"/>
    <n v="42859829328"/>
    <n v="16"/>
    <n v="42859829328"/>
    <n v="198563728"/>
    <s v="Wirtgen"/>
    <s v="PICK SUPPORT HT11-R D20"/>
    <s v="WIR"/>
    <x v="2"/>
    <s v="187002JD-Itagui-Cra 92202110"/>
    <n v="7"/>
    <m/>
  </r>
  <r>
    <n v="134371"/>
    <x v="2"/>
    <s v="522806641"/>
    <s v="GABRIELINA BAQUERO "/>
    <s v="2021 10 9"/>
    <x v="35"/>
    <x v="18"/>
    <x v="0"/>
    <n v="44"/>
    <s v="DAVID ESTEBAN BERGAÑO VARGAS"/>
    <n v="4"/>
    <n v="1089200"/>
    <n v="4"/>
    <n v="1089200"/>
    <n v="5578702"/>
    <s v="Wirtgen"/>
    <s v="PICK SUPPORT HT3-R D20"/>
    <s v="WIR"/>
    <x v="2"/>
    <s v="198000JD-Chia-Yerbabuena202110"/>
    <n v="8"/>
    <m/>
  </r>
  <r>
    <n v="133050"/>
    <x v="1"/>
    <s v="8909007410"/>
    <s v="ASFALTADORA COLOMBIA S.A.S   "/>
    <s v="2021 11 11"/>
    <x v="36"/>
    <x v="19"/>
    <x v="1"/>
    <n v="29"/>
    <s v="JULIAN VELEZ RAMIREZ"/>
    <n v="20"/>
    <n v="5669340"/>
    <n v="20"/>
    <n v="5669340"/>
    <n v="31773698"/>
    <s v="Wirtgen"/>
    <s v="PICK SUPPORT HT11-R D20"/>
    <s v="WIR"/>
    <x v="2"/>
    <s v="187002JD-Itagui-Cra 92202111"/>
    <n v="7"/>
    <m/>
  </r>
  <r>
    <n v="134681"/>
    <x v="0"/>
    <s v="8909063880"/>
    <s v="PROCOPAL SA  "/>
    <s v="2021 11 11"/>
    <x v="36"/>
    <x v="19"/>
    <x v="1"/>
    <n v="29"/>
    <s v="JEISON SNEITHER GOMEZ ARANGO"/>
    <n v="20"/>
    <n v="5884000"/>
    <n v="20"/>
    <n v="5884000"/>
    <n v="17816136"/>
    <s v="Wirtgen"/>
    <s v="PICK SUPPORT HT11-R D22"/>
    <s v="WIR"/>
    <x v="2"/>
    <s v="199001JD-Itagui-Cra 92202111"/>
    <n v="6"/>
    <m/>
  </r>
  <r>
    <n v="133086"/>
    <x v="1"/>
    <s v="9014766928"/>
    <s v="MILLING SAS  "/>
    <s v="2021 11 22"/>
    <x v="37"/>
    <x v="19"/>
    <x v="0"/>
    <n v="44"/>
    <s v="DAVID ESTEBAN BERGAÑO VARGAS"/>
    <n v="10"/>
    <n v="2834670"/>
    <n v="10"/>
    <n v="2834670"/>
    <n v="16702755"/>
    <s v="Wirtgen"/>
    <s v="PICK SUPPORT HT11-R D20"/>
    <s v="WIR"/>
    <x v="2"/>
    <s v="187002JD-Chia-Yerbabuena202111"/>
    <n v="44"/>
    <m/>
  </r>
  <r>
    <n v="156160"/>
    <x v="3"/>
    <s v="8909063880"/>
    <s v="PROCOPAL SA  "/>
    <s v="2021 11 24"/>
    <x v="38"/>
    <x v="19"/>
    <x v="1"/>
    <n v="29"/>
    <s v="JULIAN VELEZ RAMIREZ"/>
    <n v="20"/>
    <n v="5720000"/>
    <n v="20"/>
    <n v="5720000"/>
    <n v="25263808"/>
    <s v="Wirtgen"/>
    <s v="PICK SUPPORT HT22 PLUS D20"/>
    <s v="WIR"/>
    <x v="2"/>
    <s v="2682808JD-Itagui-Cra 92202111"/>
    <n v="12"/>
    <m/>
  </r>
  <r>
    <n v="133006"/>
    <x v="1"/>
    <s v="8002051667"/>
    <s v="ROCALES Y CONCRETOS SOCIEDAD POR ACCIONES SIMPLIFICADA  "/>
    <s v="2021 11 5"/>
    <x v="39"/>
    <x v="19"/>
    <x v="6"/>
    <n v="21"/>
    <s v="DUBERNEY ARCOS SABOGAL"/>
    <n v="4"/>
    <n v="10714957332"/>
    <n v="4"/>
    <n v="10714957332"/>
    <n v="6841466"/>
    <s v="Wirtgen"/>
    <s v="PICK SUPPORT HT11-R D20"/>
    <s v="WIR"/>
    <x v="2"/>
    <s v="187002JD-Cali-Yumbo202111"/>
    <n v="0"/>
    <s v="no se tiene registro"/>
  </r>
  <r>
    <n v="156180"/>
    <x v="3"/>
    <s v="9008391868"/>
    <s v="LUGON S.A.S  "/>
    <s v="2021 12 21"/>
    <x v="40"/>
    <x v="20"/>
    <x v="1"/>
    <n v="29"/>
    <s v="JULIAN VELEZ RAMIREZ"/>
    <n v="2"/>
    <n v="422480"/>
    <n v="2"/>
    <n v="422480"/>
    <n v="25263808"/>
    <s v="Wirtgen"/>
    <s v="PICK SUPPORT HT22 PLUS D20"/>
    <s v="WIR"/>
    <x v="2"/>
    <s v="2682808JD-Itagui-Cra 92202112"/>
    <n v="10"/>
    <m/>
  </r>
  <r>
    <n v="133022"/>
    <x v="1"/>
    <s v="8010043141"/>
    <s v="AGREGADOS TETUAN SAS  "/>
    <s v="2022 01 13"/>
    <x v="41"/>
    <x v="21"/>
    <x v="6"/>
    <n v="21"/>
    <s v="JORGE ANTONIO BEJARANO LEGIZAMO"/>
    <n v="10"/>
    <n v="1805000"/>
    <n v="10"/>
    <n v="1805000"/>
    <n v="17103665"/>
    <s v="Wirtgen"/>
    <s v="PICK SUPPORT HT11-R D20"/>
    <s v="WIR"/>
    <x v="3"/>
    <s v="187002JD-Cali-Yumbo202201"/>
    <n v="0"/>
    <s v="no se tiene registro"/>
  </r>
  <r>
    <n v="133014"/>
    <x v="1"/>
    <s v="8002191675"/>
    <s v="MAVI PAVIMENTACIONES S.A.S  "/>
    <s v="2022 01 14"/>
    <x v="42"/>
    <x v="21"/>
    <x v="0"/>
    <n v="44"/>
    <s v="DAVID ESTEBAN BERGAÑO VARGAS"/>
    <n v="30"/>
    <n v="5700000"/>
    <n v="30"/>
    <n v="5700000"/>
    <n v="3647964"/>
    <s v="Wirtgen"/>
    <s v="PICK SUPPORT HT11-R D20"/>
    <s v="WIR"/>
    <x v="3"/>
    <s v="187002JD-Chia-Yerbabuena202201"/>
    <n v="20"/>
    <m/>
  </r>
  <r>
    <n v="156132"/>
    <x v="3"/>
    <s v="8001078009"/>
    <s v="PAVIMENTOS EL DORADO S.A.S  "/>
    <s v="2022 02 18"/>
    <x v="43"/>
    <x v="21"/>
    <x v="0"/>
    <n v="44"/>
    <s v="DAVID ESTEBAN BERGAÑO VARGAS"/>
    <n v="20"/>
    <n v="4224800"/>
    <n v="20"/>
    <n v="4224800"/>
    <n v="25548162"/>
    <s v="Wirtgen"/>
    <s v="PICK SUPPORT HT22 PLUS D20"/>
    <s v="WIR"/>
    <x v="3"/>
    <s v="2682808JD-Chia-Yerbabuena202202"/>
    <n v="110"/>
    <m/>
  </r>
  <r>
    <n v="133070"/>
    <x v="1"/>
    <s v="9004540329"/>
    <s v="ENGICOL S.A.S.  "/>
    <s v="2022 01 8"/>
    <x v="44"/>
    <x v="21"/>
    <x v="0"/>
    <n v="44"/>
    <s v="JORGE ANTONIO BEJARANO LEGIZAMO"/>
    <n v="40"/>
    <n v="7600000"/>
    <n v="40"/>
    <n v="7600000"/>
    <n v="68619584"/>
    <s v="Wirtgen"/>
    <s v="PICK SUPPORT HT11-R D20"/>
    <s v="WIR"/>
    <x v="3"/>
    <s v="187002JD-Chia-Yerbabuena202201"/>
    <n v="20"/>
    <m/>
  </r>
  <r>
    <n v="134379"/>
    <x v="2"/>
    <s v="8010043141"/>
    <s v="AGREGADOS TETUAN SAS  "/>
    <s v="2022 03 1"/>
    <x v="45"/>
    <x v="22"/>
    <x v="0"/>
    <n v="44"/>
    <s v="JORGE ANTONIO BEJARANO LEGIZAMO"/>
    <n v="1"/>
    <n v="2457213"/>
    <n v="0"/>
    <n v="0"/>
    <n v="0"/>
    <s v="Wirtgen"/>
    <s v="PICK SUPPORT HT3-R D20"/>
    <s v="WIR"/>
    <x v="3"/>
    <s v="198000JD-Chia-Yerbabuena202203"/>
    <n v="1"/>
    <m/>
  </r>
  <r>
    <n v="156136"/>
    <x v="3"/>
    <s v="8300949205"/>
    <s v="KMA CONSTRUCCIONES S.A.S  "/>
    <s v="2022 02 7"/>
    <x v="46"/>
    <x v="22"/>
    <x v="0"/>
    <n v="44"/>
    <s v="MARCOS ENRIQUE FIGUEROA JIMENEZ"/>
    <n v="10"/>
    <n v="2112400"/>
    <n v="10"/>
    <n v="2112400"/>
    <n v="12774081"/>
    <s v="Wirtgen"/>
    <s v="PICK SUPPORT HT22 PLUS D20"/>
    <s v="WIR"/>
    <x v="3"/>
    <s v="2682808JD-Chia-Yerbabuena202202"/>
    <n v="110"/>
    <m/>
  </r>
  <r>
    <n v="258157"/>
    <x v="4"/>
    <s v="8010043141"/>
    <s v="AGREGADOS TETUAN SAS  "/>
    <s v="2022 03 21"/>
    <x v="47"/>
    <x v="23"/>
    <x v="0"/>
    <n v="44"/>
    <s v="JORGE ANTONIO BEJARANO LEGIZAMO"/>
    <n v="16"/>
    <n v="4454056"/>
    <n v="16"/>
    <n v="4454056"/>
    <n v="306241616"/>
    <s v="Wirtgen"/>
    <s v="PICK SUPPORT HT2 170"/>
    <s v="WIR"/>
    <x v="3"/>
    <s v="74801JD-Chia-Yerbabuena202203"/>
    <n v="0"/>
    <s v="en transito 24 sin stock"/>
  </r>
  <r>
    <n v="133078"/>
    <x v="1"/>
    <s v="9009764661"/>
    <s v="CONSTRUCCIONES Y PAVIMENTOS HE SAS   "/>
    <s v="2022 03 24"/>
    <x v="48"/>
    <x v="23"/>
    <x v="6"/>
    <n v="21"/>
    <s v="FABIAN RICARDO RAMIREZ GARCIA"/>
    <n v="2"/>
    <n v="380000"/>
    <n v="2"/>
    <n v="380000"/>
    <n v="24749654"/>
    <s v="Wirtgen"/>
    <s v="PICK SUPPORT HT11-R D20"/>
    <s v="WIR"/>
    <x v="3"/>
    <s v="187002JD-Cali-Yumbo202203"/>
    <n v="0"/>
    <s v="no se tiene registro"/>
  </r>
  <r>
    <n v="156184"/>
    <x v="3"/>
    <s v="9015360063"/>
    <s v="CONSORCIO PROBOGOTA 13  "/>
    <s v="2022 05 5"/>
    <x v="49"/>
    <x v="23"/>
    <x v="0"/>
    <n v="44"/>
    <s v="JORGE ANTONIO BEJARANO LEGIZAMO"/>
    <n v="30"/>
    <n v="6337200"/>
    <n v="30"/>
    <n v="6337200"/>
    <n v="38322243"/>
    <s v="Wirtgen"/>
    <s v="PICK SUPPORT HT22 PLUS D20"/>
    <s v="WIR"/>
    <x v="3"/>
    <s v="2682808JD-Chia-Yerbabuena202205"/>
    <n v="52"/>
    <m/>
  </r>
  <r>
    <n v="134682"/>
    <x v="0"/>
    <s v="8911008814"/>
    <s v="MORENO VARGAS S.A.  "/>
    <s v="2022 03 5"/>
    <x v="49"/>
    <x v="23"/>
    <x v="0"/>
    <n v="44"/>
    <s v="KELLY JOHANNA MONROY BELTRAN"/>
    <n v="4"/>
    <n v="1176800"/>
    <n v="4"/>
    <n v="1176800"/>
    <n v="6031692"/>
    <s v="Wirtgen"/>
    <s v="PICK SUPPORT HT11-R D22"/>
    <s v="WIR"/>
    <x v="3"/>
    <s v="199001JD-Chia-Yerbabuena202203"/>
    <n v="6"/>
    <m/>
  </r>
  <r>
    <n v="134675"/>
    <x v="0"/>
    <s v="8010043141"/>
    <s v="AGREGADOS TETUAN SAS  "/>
    <s v="2022 03 16"/>
    <x v="50"/>
    <x v="24"/>
    <x v="0"/>
    <n v="44"/>
    <s v="JORGE ANTONIO BEJARANO LEGIZAMO"/>
    <n v="12"/>
    <n v="3351600"/>
    <n v="12"/>
    <n v="3351600"/>
    <n v="143923788"/>
    <s v="Wirtgen"/>
    <s v="PICK SUPPORT HT11-R D22"/>
    <s v="WIR"/>
    <x v="3"/>
    <s v="199001JD-Chia-Yerbabuena202203"/>
    <n v="6"/>
    <m/>
  </r>
  <r>
    <n v="134676"/>
    <x v="0"/>
    <s v="8010043141"/>
    <s v="AGREGADOS TETUAN SAS  "/>
    <s v="2022 03 10"/>
    <x v="51"/>
    <x v="25"/>
    <x v="0"/>
    <n v="44"/>
    <s v="JORGE ANTONIO BEJARANO LEGIZAMO"/>
    <n v="3"/>
    <n v="838470"/>
    <n v="3"/>
    <n v="838470"/>
    <n v="73282365"/>
    <s v="Wirtgen"/>
    <s v="PICK SUPPORT HT11-R D22"/>
    <s v="WIR"/>
    <x v="3"/>
    <s v="199001JD-Chia-Yerbabuena202203"/>
    <n v="6"/>
    <m/>
  </r>
  <r>
    <n v="133046"/>
    <x v="1"/>
    <s v="8604509131"/>
    <s v="FIZA S.A.S  "/>
    <s v="2022 05 18"/>
    <x v="52"/>
    <x v="25"/>
    <x v="0"/>
    <n v="44"/>
    <s v="DAVID ESTEBAN BERGAÑO VARGAS"/>
    <n v="12"/>
    <n v="2280000"/>
    <n v="12"/>
    <n v="2280000"/>
    <n v="146090496"/>
    <s v="Wirtgen"/>
    <s v="PICK SUPPORT HT11-R D20"/>
    <s v="WIR"/>
    <x v="3"/>
    <s v="187002JD-Chia-Yerbabuena202205"/>
    <n v="62"/>
    <m/>
  </r>
  <r>
    <n v="156152"/>
    <x v="3"/>
    <s v="8600245868"/>
    <s v="PAVIMENTOS COLOMBIA S.A.S.  "/>
    <s v="2022 05 20"/>
    <x v="53"/>
    <x v="25"/>
    <x v="0"/>
    <n v="44"/>
    <s v="JORGE ANTONIO BEJARANO LEGIZAMO"/>
    <n v="4"/>
    <n v="844960"/>
    <n v="4"/>
    <n v="844960"/>
    <n v="5234332"/>
    <s v="Wirtgen"/>
    <s v="PICK SUPPORT HT22 PLUS D20"/>
    <s v="WIR"/>
    <x v="3"/>
    <s v="2682808JD-Chia-Yerbabuena202205"/>
    <n v="52"/>
    <m/>
  </r>
  <r>
    <s v="NA"/>
    <x v="4"/>
    <s v="NA"/>
    <s v="NA"/>
    <s v="2020 12"/>
    <x v="54"/>
    <x v="26"/>
    <x v="1"/>
    <s v="NA"/>
    <s v="NA"/>
    <n v="0"/>
    <s v="NA"/>
    <s v="NA"/>
    <s v="NA"/>
    <s v="NA"/>
    <s v="Wirtgen"/>
    <s v="PICK SUPPORT HT2 170"/>
    <s v="WIR"/>
    <x v="1"/>
    <s v="74801JD-Itagui-Cra 92202012"/>
    <n v="1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s v="20195"/>
    <n v="30"/>
    <n v="32"/>
  </r>
  <r>
    <x v="0"/>
    <x v="1"/>
    <s v="20196"/>
    <n v="0"/>
    <n v="0"/>
  </r>
  <r>
    <x v="0"/>
    <x v="2"/>
    <s v="20197"/>
    <n v="12"/>
    <n v="0"/>
  </r>
  <r>
    <x v="0"/>
    <x v="3"/>
    <s v="20198"/>
    <n v="91"/>
    <n v="0"/>
  </r>
  <r>
    <x v="0"/>
    <x v="4"/>
    <s v="20199"/>
    <n v="25"/>
    <n v="0"/>
  </r>
  <r>
    <x v="0"/>
    <x v="5"/>
    <s v="201910"/>
    <n v="60"/>
    <n v="0"/>
  </r>
  <r>
    <x v="0"/>
    <x v="6"/>
    <s v="201911"/>
    <n v="15"/>
    <n v="0"/>
  </r>
  <r>
    <x v="0"/>
    <x v="7"/>
    <s v="201912"/>
    <n v="0"/>
    <n v="0"/>
  </r>
  <r>
    <x v="1"/>
    <x v="8"/>
    <s v="20201"/>
    <n v="15"/>
    <n v="0"/>
  </r>
  <r>
    <x v="1"/>
    <x v="9"/>
    <s v="20202"/>
    <n v="0"/>
    <n v="0"/>
  </r>
  <r>
    <x v="1"/>
    <x v="10"/>
    <s v="20203"/>
    <n v="36"/>
    <n v="32"/>
  </r>
  <r>
    <x v="1"/>
    <x v="11"/>
    <s v="20204"/>
    <n v="206"/>
    <n v="14"/>
  </r>
  <r>
    <x v="1"/>
    <x v="0"/>
    <s v="20205"/>
    <n v="0"/>
    <n v="0"/>
  </r>
  <r>
    <x v="1"/>
    <x v="1"/>
    <s v="20206"/>
    <n v="28"/>
    <n v="46"/>
  </r>
  <r>
    <x v="1"/>
    <x v="2"/>
    <s v="20207"/>
    <n v="34"/>
    <n v="32"/>
  </r>
  <r>
    <x v="1"/>
    <x v="3"/>
    <s v="20208"/>
    <n v="15"/>
    <n v="2"/>
  </r>
  <r>
    <x v="1"/>
    <x v="4"/>
    <s v="20209"/>
    <n v="25"/>
    <n v="7"/>
  </r>
  <r>
    <x v="1"/>
    <x v="5"/>
    <s v="202010"/>
    <n v="0"/>
    <n v="5"/>
  </r>
  <r>
    <x v="1"/>
    <x v="6"/>
    <s v="202011"/>
    <n v="0"/>
    <n v="6"/>
  </r>
  <r>
    <x v="1"/>
    <x v="7"/>
    <s v="202012"/>
    <n v="0"/>
    <n v="0"/>
  </r>
  <r>
    <x v="2"/>
    <x v="8"/>
    <s v="20211"/>
    <n v="0"/>
    <n v="0"/>
  </r>
  <r>
    <x v="2"/>
    <x v="9"/>
    <s v="20212"/>
    <n v="0"/>
    <n v="0"/>
  </r>
  <r>
    <x v="2"/>
    <x v="10"/>
    <s v="20213"/>
    <n v="0"/>
    <n v="0"/>
  </r>
  <r>
    <x v="2"/>
    <x v="11"/>
    <s v="20214"/>
    <n v="0"/>
    <n v="0"/>
  </r>
  <r>
    <x v="2"/>
    <x v="0"/>
    <s v="20215"/>
    <n v="0"/>
    <n v="0"/>
  </r>
  <r>
    <x v="2"/>
    <x v="1"/>
    <s v="20216"/>
    <n v="0"/>
    <n v="0"/>
  </r>
  <r>
    <x v="2"/>
    <x v="2"/>
    <s v="20217"/>
    <n v="10"/>
    <n v="6"/>
  </r>
  <r>
    <x v="2"/>
    <x v="3"/>
    <s v="20218"/>
    <n v="0"/>
    <e v="#N/A"/>
  </r>
  <r>
    <x v="2"/>
    <x v="4"/>
    <s v="20219"/>
    <n v="20"/>
    <n v="0"/>
  </r>
  <r>
    <x v="2"/>
    <x v="5"/>
    <s v="202110"/>
    <n v="65"/>
    <n v="4"/>
  </r>
  <r>
    <x v="2"/>
    <x v="6"/>
    <s v="202111"/>
    <n v="54"/>
    <n v="44"/>
  </r>
  <r>
    <x v="2"/>
    <x v="7"/>
    <s v="202112"/>
    <n v="44"/>
    <n v="15"/>
  </r>
  <r>
    <x v="3"/>
    <x v="8"/>
    <s v="20221"/>
    <n v="95"/>
    <n v="20"/>
  </r>
  <r>
    <x v="3"/>
    <x v="9"/>
    <s v="20222"/>
    <n v="40"/>
    <n v="20"/>
  </r>
  <r>
    <x v="3"/>
    <x v="10"/>
    <s v="20223"/>
    <n v="12"/>
    <n v="20"/>
  </r>
  <r>
    <x v="3"/>
    <x v="11"/>
    <s v="20224"/>
    <n v="0"/>
    <n v="0"/>
  </r>
  <r>
    <x v="3"/>
    <x v="0"/>
    <s v="20225"/>
    <n v="86"/>
    <n v="6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x v="0"/>
    <d v="2019-03-31T00:00:00"/>
    <s v="Grupo WGP"/>
    <s v="WIR"/>
    <x v="0"/>
    <n v="50"/>
    <n v="90426.98"/>
    <n v="127206"/>
    <n v="212011"/>
    <s v="NULL"/>
    <x v="0"/>
    <s v="Bodega de Tránsito"/>
    <n v="15"/>
    <s v="TRANSMISION"/>
    <n v="205420"/>
    <n v="0"/>
    <s v="NULL"/>
    <s v="PORTA PICA HT11-R D20"/>
    <s v="NULL"/>
    <s v="JD-Chia-Mayorista"/>
    <s v="Bodega de Tránsito"/>
    <n v="15"/>
    <s v="TRANSMISION"/>
    <s v="Uds"/>
    <s v="Unidades"/>
    <n v="0"/>
    <n v="3.0398049999999998E-4"/>
    <s v="NULL"/>
  </r>
  <r>
    <x v="0"/>
    <x v="0"/>
    <x v="0"/>
    <d v="2019-03-31T00:00:00"/>
    <s v="Grupo WGP"/>
    <s v="WIR"/>
    <x v="1"/>
    <n v="500"/>
    <n v="87659.57"/>
    <n v="123252"/>
    <n v="205420"/>
    <s v="NULL"/>
    <x v="0"/>
    <s v="Bodega de Tránsito"/>
    <n v="15"/>
    <s v="TRANSMISION"/>
    <n v="1450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1"/>
    <x v="1"/>
    <d v="2019-04-30T00:00:00"/>
    <s v="Grupo WGP"/>
    <s v="WIR"/>
    <x v="0"/>
    <n v="50"/>
    <n v="90426.98"/>
    <n v="127206"/>
    <n v="212011"/>
    <s v="NULL"/>
    <x v="0"/>
    <s v="Bodega de Tránsito"/>
    <n v="15"/>
    <s v="TRANSMISION"/>
    <n v="0"/>
    <n v="0"/>
    <s v="NULL"/>
    <s v="PORTA PICA HT11-R D20"/>
    <s v="NULL"/>
    <s v="JD-Chia-Mayorista"/>
    <s v="Bodega de Tránsito"/>
    <n v="1"/>
    <s v="REPUESTOS"/>
    <s v="Uds"/>
    <s v="Unidades"/>
    <n v="0"/>
    <n v="3.0398049999999998E-4"/>
    <s v="NULL"/>
  </r>
  <r>
    <x v="0"/>
    <x v="0"/>
    <x v="0"/>
    <d v="2019-03-31T00:00:00"/>
    <s v="Grupo WGP"/>
    <s v="WIR"/>
    <x v="2"/>
    <n v="200"/>
    <n v="89080.68"/>
    <n v="125280"/>
    <n v="208800"/>
    <s v="NULL"/>
    <x v="0"/>
    <s v="Bodega de Tránsito"/>
    <n v="15"/>
    <s v="TRANSMISION"/>
    <n v="176074"/>
    <n v="0"/>
    <s v="NULL"/>
    <s v="PORTA PICA HT11-R D20"/>
    <s v="NULL"/>
    <s v="JD-Chia-Mayorista"/>
    <s v="Bodega de Tránsito"/>
    <n v="1"/>
    <s v="REPUESTOS"/>
    <s v="Uds"/>
    <s v="Unidades"/>
    <n v="0"/>
    <n v="3.0398049999999998E-4"/>
    <s v="NULL"/>
  </r>
  <r>
    <x v="0"/>
    <x v="0"/>
    <x v="0"/>
    <d v="2019-03-31T00:00:00"/>
    <s v="Grupo WGP"/>
    <s v="WIR"/>
    <x v="3"/>
    <n v="50"/>
    <n v="89529.43"/>
    <n v="125939"/>
    <n v="209898"/>
    <s v="NULL"/>
    <x v="0"/>
    <s v="Bodega de Tránsito"/>
    <n v="15"/>
    <s v="TRANSMISION"/>
    <n v="1620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1"/>
    <x v="1"/>
    <d v="2019-04-30T00:00:00"/>
    <s v="Grupo WGP"/>
    <s v="WIR"/>
    <x v="1"/>
    <n v="500"/>
    <n v="87659.57"/>
    <n v="87659.57"/>
    <n v="146099"/>
    <s v="NULL"/>
    <x v="0"/>
    <s v="Bodega de Tránsito"/>
    <n v="15"/>
    <s v="TRANSMISION"/>
    <n v="1620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2"/>
    <x v="2"/>
    <d v="2019-05-31T00:00:00"/>
    <s v="Grupo WGP"/>
    <s v="WIR"/>
    <x v="0"/>
    <n v="50"/>
    <n v="90426.98"/>
    <n v="127206"/>
    <n v="212011"/>
    <s v="NULL"/>
    <x v="0"/>
    <s v="Bodega de Tránsito"/>
    <n v="15"/>
    <s v="TRANSMISION"/>
    <n v="162000"/>
    <n v="0"/>
    <s v="NULL"/>
    <s v="PORTA PICA HT11-R D20"/>
    <s v="NULL"/>
    <s v="JD-Chia-Mayorista"/>
    <s v="Bodega de Tránsito"/>
    <n v="15"/>
    <s v="TRANSMISION"/>
    <s v="Uds"/>
    <s v="Unidades"/>
    <n v="0"/>
    <n v="2.9108850000000001E-4"/>
    <s v="NULL"/>
  </r>
  <r>
    <x v="0"/>
    <x v="1"/>
    <x v="1"/>
    <d v="2019-04-30T00:00:00"/>
    <s v="Grupo WGP"/>
    <s v="WIR"/>
    <x v="2"/>
    <n v="200"/>
    <n v="89080.68"/>
    <n v="125280"/>
    <n v="208800"/>
    <s v="NULL"/>
    <x v="0"/>
    <s v="Bodega de Tránsito"/>
    <n v="15"/>
    <s v="TRANSMISION"/>
    <n v="135000"/>
    <n v="0"/>
    <s v="NULL"/>
    <s v="PORTA PICA HT11-R D20"/>
    <s v="NULL"/>
    <s v="JD-Chia-Mayorista"/>
    <s v="Bodega de Tránsito"/>
    <n v="15"/>
    <s v="TRANSMISION"/>
    <s v="Uds"/>
    <s v="Unidades"/>
    <n v="0"/>
    <n v="3.0398049999999998E-4"/>
    <s v="NULL"/>
  </r>
  <r>
    <x v="0"/>
    <x v="1"/>
    <x v="1"/>
    <d v="2019-04-30T00:00:00"/>
    <s v="Grupo WGP"/>
    <s v="WIR"/>
    <x v="3"/>
    <n v="50"/>
    <n v="89529.43"/>
    <n v="125939"/>
    <n v="209898"/>
    <s v="NULL"/>
    <x v="0"/>
    <s v="Bodega de Tránsito"/>
    <n v="15"/>
    <s v="TRANSMISION"/>
    <n v="1350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217E-4"/>
    <s v="NULL"/>
  </r>
  <r>
    <x v="0"/>
    <x v="2"/>
    <x v="2"/>
    <d v="2019-05-31T00:00:00"/>
    <s v="Grupo WGP"/>
    <s v="WIR"/>
    <x v="1"/>
    <n v="470"/>
    <n v="87659.57"/>
    <n v="0"/>
    <n v="135000"/>
    <s v="NULL"/>
    <x v="0"/>
    <s v="Bodega de Tránsito"/>
    <n v="15"/>
    <s v="TRANSMISION"/>
    <n v="135000"/>
    <n v="0"/>
    <s v="NULL"/>
    <s v="PORTA PICA HT11-R D20"/>
    <s v="NULL"/>
    <s v="JD-Chia-Mayorista"/>
    <s v="Bodega de Tránsito"/>
    <n v="15"/>
    <s v="TRANSMISION"/>
    <s v="Uds"/>
    <s v="Unidades"/>
    <n v="0"/>
    <n v="2.910144E-4"/>
    <s v="NULL"/>
  </r>
  <r>
    <x v="0"/>
    <x v="3"/>
    <x v="3"/>
    <d v="2019-07-31T00:00:00"/>
    <s v="Grupo WGP"/>
    <s v="WIR"/>
    <x v="0"/>
    <n v="50"/>
    <n v="90426.98"/>
    <n v="0"/>
    <n v="150711.63"/>
    <s v="NULL"/>
    <x v="0"/>
    <s v="Bodega de Tránsito"/>
    <n v="15"/>
    <s v="TRANSMISION"/>
    <n v="135000"/>
    <n v="0"/>
    <s v="NULL"/>
    <s v="PORTA PICA HT11-R D20"/>
    <s v="NULL"/>
    <s v="JD-Itagui-Cra 92"/>
    <s v="Bodega JD Construcción Carrera 92"/>
    <n v="15"/>
    <s v="TRANSMISION"/>
    <s v="Uds"/>
    <s v="Unidades"/>
    <n v="0"/>
    <n v="2.9295029999999999E-4"/>
    <s v="NULL"/>
  </r>
  <r>
    <x v="0"/>
    <x v="3"/>
    <x v="3"/>
    <d v="2019-07-31T00:00:00"/>
    <s v="Grupo WGP"/>
    <s v="WIR"/>
    <x v="1"/>
    <n v="428"/>
    <n v="87659.57"/>
    <n v="0"/>
    <n v="135000"/>
    <s v="NULL"/>
    <x v="0"/>
    <s v="Bodega de Tránsito"/>
    <n v="15"/>
    <s v="TRANSMISION"/>
    <n v="135000"/>
    <n v="0"/>
    <s v="NULL"/>
    <s v="PORTA PICA HT11-R D20"/>
    <s v="NULL"/>
    <s v="JD-Chia-Mayorista"/>
    <s v="Bodega de Tránsito"/>
    <n v="15"/>
    <s v="TRANSMISION"/>
    <s v="Uds"/>
    <s v="Unidades"/>
    <n v="0"/>
    <n v="2.910144E-4"/>
    <s v="NULL"/>
  </r>
  <r>
    <x v="0"/>
    <x v="2"/>
    <x v="2"/>
    <d v="2019-05-31T00:00:00"/>
    <s v="Grupo WGP"/>
    <s v="WIR"/>
    <x v="2"/>
    <n v="200"/>
    <n v="89080.68"/>
    <n v="0"/>
    <n v="137046.15"/>
    <s v="NULL"/>
    <x v="0"/>
    <s v="Bodega de Tránsito"/>
    <n v="15"/>
    <s v="TRANSMISION"/>
    <n v="200359"/>
    <n v="0"/>
    <s v="NULL"/>
    <s v="PORTA PICA HT11-R D20"/>
    <s v="NULL"/>
    <s v="JD-B/Quilla-Cl,110"/>
    <s v="Bodega JD Agrícola B/quilla Calle 110"/>
    <n v="15"/>
    <s v="TRANSMISION"/>
    <s v="Uds"/>
    <s v="Unidades"/>
    <n v="0"/>
    <n v="2.8974360000000001E-4"/>
    <s v="NULL"/>
  </r>
  <r>
    <x v="0"/>
    <x v="2"/>
    <x v="2"/>
    <d v="2019-05-31T00:00:00"/>
    <s v="Grupo WGP"/>
    <s v="WIR"/>
    <x v="3"/>
    <n v="50"/>
    <n v="89529.43"/>
    <n v="125939"/>
    <n v="209898"/>
    <s v="NULL"/>
    <x v="0"/>
    <s v="Bodega de Tránsito"/>
    <n v="15"/>
    <s v="TRANSMISION"/>
    <n v="200359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4"/>
    <x v="4"/>
    <d v="2019-02-28T00:00:00"/>
    <s v="Grupo WGP"/>
    <s v="WIR"/>
    <x v="1"/>
    <n v="500"/>
    <n v="87659.57"/>
    <n v="123252"/>
    <n v="205420"/>
    <s v="NULL"/>
    <x v="0"/>
    <s v="Bodega de Tránsito"/>
    <n v="15"/>
    <s v="TRANSMISION"/>
    <n v="200359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4"/>
    <x v="4"/>
    <d v="2019-02-28T00:00:00"/>
    <s v="Grupo WGP"/>
    <s v="WIR"/>
    <x v="0"/>
    <n v="50"/>
    <n v="90426.98"/>
    <n v="127206"/>
    <n v="212011"/>
    <s v="NULL"/>
    <x v="0"/>
    <s v="Bodega de Tránsito"/>
    <n v="15"/>
    <s v="TRANSMISION"/>
    <n v="200359"/>
    <n v="0"/>
    <s v="NULL"/>
    <s v="PORTA PICA HT11-R D20"/>
    <s v="NULL"/>
    <s v="JD-Chia-Mayorista"/>
    <s v="Bodega de Tránsito"/>
    <n v="15"/>
    <s v="TRANSMISION"/>
    <s v="Uds"/>
    <s v="Unidades"/>
    <n v="0"/>
    <n v="2.9108850000000001E-4"/>
    <s v="NULL"/>
  </r>
  <r>
    <x v="0"/>
    <x v="4"/>
    <x v="4"/>
    <d v="2019-02-28T00:00:00"/>
    <s v="Grupo WGP"/>
    <s v="WIR"/>
    <x v="2"/>
    <n v="200"/>
    <n v="89080.68"/>
    <n v="125280"/>
    <n v="208800"/>
    <s v="NULL"/>
    <x v="0"/>
    <s v="Bodega de Tránsito"/>
    <n v="15"/>
    <s v="TRANSMISION"/>
    <n v="1620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4"/>
    <x v="4"/>
    <d v="2019-02-28T00:00:00"/>
    <s v="Grupo WGP"/>
    <s v="WIR"/>
    <x v="3"/>
    <n v="50"/>
    <n v="89529.43"/>
    <n v="125939"/>
    <n v="209898"/>
    <s v="NULL"/>
    <x v="0"/>
    <s v="Bodega de Tránsito"/>
    <n v="15"/>
    <s v="TRANSMISION"/>
    <n v="1620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5"/>
    <x v="5"/>
    <d v="2019-08-31T00:00:00"/>
    <s v="1A03B"/>
    <s v="WIR"/>
    <x v="1"/>
    <n v="57"/>
    <n v="87659.57"/>
    <n v="0"/>
    <n v="135000"/>
    <s v="NULL"/>
    <x v="1"/>
    <s v="Bodega JD Construcción Carrera 92"/>
    <n v="15"/>
    <s v="TRANSMISION"/>
    <n v="162000"/>
    <n v="0"/>
    <s v="NULL"/>
    <s v="PORTA PICA HT11-R D20"/>
    <s v="NULL"/>
    <s v="JD-Chia-Mayorista"/>
    <s v="Bodega de Tránsito"/>
    <n v="15"/>
    <s v="TRANSMISION"/>
    <s v="Uds"/>
    <s v="Unidades"/>
    <n v="0"/>
    <n v="2.9108850000000001E-4"/>
    <s v="NULL"/>
  </r>
  <r>
    <x v="0"/>
    <x v="6"/>
    <x v="6"/>
    <d v="2019-08-31T00:00:00"/>
    <s v="1A05A"/>
    <s v="WIR"/>
    <x v="0"/>
    <n v="16"/>
    <n v="90426.98"/>
    <n v="0"/>
    <n v="150711.63"/>
    <s v="NULL"/>
    <x v="1"/>
    <s v="Bodega JD Construcción Carrera 92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6"/>
    <x v="6"/>
    <d v="2019-08-31T00:00:00"/>
    <s v="1H05A01"/>
    <s v="WIR"/>
    <x v="1"/>
    <n v="273"/>
    <n v="87659.57"/>
    <n v="0"/>
    <n v="135000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6"/>
    <x v="6"/>
    <d v="2019-08-31T00:00:00"/>
    <s v="Grupo WGP"/>
    <s v="WIR"/>
    <x v="0"/>
    <n v="34"/>
    <n v="90426.98"/>
    <n v="0"/>
    <n v="150711.63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6"/>
    <x v="6"/>
    <d v="2019-08-31T00:00:00"/>
    <s v="1H05A01"/>
    <s v="WIR"/>
    <x v="2"/>
    <n v="152"/>
    <n v="89080.68"/>
    <n v="0"/>
    <n v="137046.15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6"/>
    <x v="6"/>
    <d v="2019-08-31T00:00:00"/>
    <s v="Grupo WGP"/>
    <s v="WIR"/>
    <x v="3"/>
    <n v="50"/>
    <n v="89529.43"/>
    <n v="125939"/>
    <n v="209898"/>
    <s v="NULL"/>
    <x v="0"/>
    <s v="Bodega de Tránsito"/>
    <n v="15"/>
    <s v="TRANSMISION"/>
    <n v="172500"/>
    <n v="0"/>
    <s v="NULL"/>
    <s v="PORTA PICA HT11-R D20"/>
    <s v="NULL"/>
    <s v="JD-Chia-Yerbabuena"/>
    <s v="Bodega JD Agrícola Yerbabuena"/>
    <n v="15"/>
    <s v="TRANSMISION"/>
    <s v="Uds"/>
    <s v="Unidades"/>
    <n v="32"/>
    <n v="2.4785209999999999E-4"/>
    <s v="NULL"/>
  </r>
  <r>
    <x v="0"/>
    <x v="7"/>
    <x v="7"/>
    <d v="2019-01-31T00:00:00"/>
    <s v="Grupo WGP"/>
    <s v="WIR"/>
    <x v="1"/>
    <n v="500"/>
    <n v="87659.57"/>
    <n v="123252"/>
    <n v="176074"/>
    <s v="NULL"/>
    <x v="0"/>
    <s v="Bodega de Tránsito"/>
    <n v="1"/>
    <s v="REPUESTOS"/>
    <n v="172500"/>
    <n v="2918720.4"/>
    <s v="NULL"/>
    <s v="PORTA PICA HT11-R D20"/>
    <s v="NULL"/>
    <s v="JD-Chia-Yerbabuena"/>
    <s v="Bodega JD Agrícola Yerbabuena"/>
    <n v="15"/>
    <s v="TRANSMISION"/>
    <s v="Uds"/>
    <s v="Unidades"/>
    <n v="0"/>
    <n v="2.4785209999999999E-4"/>
    <s v="NULL"/>
  </r>
  <r>
    <x v="0"/>
    <x v="7"/>
    <x v="7"/>
    <d v="2019-01-31T00:00:00"/>
    <s v="Grupo WGP"/>
    <s v="WIR"/>
    <x v="0"/>
    <n v="50"/>
    <n v="90426.98"/>
    <n v="127206"/>
    <n v="181723"/>
    <s v="NULL"/>
    <x v="0"/>
    <s v="Bodega de Tránsito"/>
    <n v="1"/>
    <s v="REPUESTOS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7"/>
    <x v="7"/>
    <d v="2019-01-31T00:00:00"/>
    <s v="Grupo WGP"/>
    <s v="WIR"/>
    <x v="2"/>
    <n v="200"/>
    <n v="89080.68"/>
    <n v="0"/>
    <n v="0"/>
    <s v="NULL"/>
    <x v="0"/>
    <s v="Bodega de Tránsito"/>
    <n v="1"/>
    <s v="REPUESTOS"/>
    <n v="146099"/>
    <n v="0"/>
    <s v="NULL"/>
    <s v="PORTA PICA HT11-R D20"/>
    <s v="NULL"/>
    <s v="JD-Chia-Mayorista"/>
    <s v="Bodega de Tránsito"/>
    <n v="15"/>
    <s v="TRANSMISION"/>
    <s v="Uds"/>
    <s v="Unidades"/>
    <n v="0"/>
    <n v="3.0398049999999998E-4"/>
    <s v="NULL"/>
  </r>
  <r>
    <x v="0"/>
    <x v="7"/>
    <x v="7"/>
    <d v="2019-01-31T00:00:00"/>
    <s v="Grupo WGP"/>
    <s v="WIR"/>
    <x v="3"/>
    <n v="50"/>
    <n v="89529.43"/>
    <n v="0"/>
    <n v="0"/>
    <s v="NULL"/>
    <x v="0"/>
    <s v="Bodega de Tránsito"/>
    <n v="1"/>
    <s v="REPUESTOS"/>
    <n v="135000"/>
    <n v="0"/>
    <s v="NULL"/>
    <s v="PORTA PICA HT11-R D20"/>
    <s v="NULL"/>
    <s v="JD-Chia-Mayorista"/>
    <s v="Bodega de Tránsito"/>
    <n v="15"/>
    <s v="TRANSMISION"/>
    <s v="Uds"/>
    <s v="Unidades"/>
    <n v="0"/>
    <n v="3.0398049999999998E-4"/>
    <s v="NULL"/>
  </r>
  <r>
    <x v="0"/>
    <x v="8"/>
    <x v="8"/>
    <d v="2019-06-30T00:00:00"/>
    <s v="Grupo WGP"/>
    <s v="WIR"/>
    <x v="1"/>
    <n v="470"/>
    <n v="87659.57"/>
    <n v="0"/>
    <n v="135000"/>
    <s v="NULL"/>
    <x v="0"/>
    <s v="Bodega de Tránsito"/>
    <n v="15"/>
    <s v="TRANSMISION"/>
    <n v="135000"/>
    <n v="0"/>
    <s v="NULL"/>
    <s v="PORTA PICA HT11-R D20"/>
    <s v="NULL"/>
    <s v="JD-Chia-Mayorista"/>
    <s v="Bodega de Tránsito"/>
    <n v="15"/>
    <s v="TRANSMISION"/>
    <s v="Uds"/>
    <s v="Unidades"/>
    <n v="0"/>
    <n v="3.0398049999999998E-4"/>
    <s v="NULL"/>
  </r>
  <r>
    <x v="0"/>
    <x v="8"/>
    <x v="8"/>
    <d v="2019-06-30T00:00:00"/>
    <s v="Grupo WGP"/>
    <s v="WIR"/>
    <x v="0"/>
    <n v="50"/>
    <n v="90426.98"/>
    <n v="0"/>
    <n v="150711.63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8"/>
    <x v="8"/>
    <d v="2019-06-30T00:00:00"/>
    <s v="Grupo WGP"/>
    <s v="WIR"/>
    <x v="2"/>
    <n v="152"/>
    <n v="89080.68"/>
    <n v="0"/>
    <n v="137046.15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8"/>
    <x v="8"/>
    <d v="2019-06-30T00:00:00"/>
    <s v="Grupo WGP"/>
    <s v="WIR"/>
    <x v="3"/>
    <n v="50"/>
    <n v="89529.43"/>
    <n v="125939"/>
    <n v="209898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9"/>
    <x v="9"/>
    <d v="2019-09-30T00:00:00"/>
    <s v="1H05A01"/>
    <s v="WIR"/>
    <x v="1"/>
    <n v="208"/>
    <n v="87659.57"/>
    <n v="0"/>
    <n v="135000"/>
    <s v="NULL"/>
    <x v="0"/>
    <s v="Bodega de Tránsito"/>
    <n v="15"/>
    <s v="TRANSMISION"/>
    <n v="172500"/>
    <n v="0"/>
    <s v="NULL"/>
    <s v="PORTA PICA HT11-R D20"/>
    <s v="NULL"/>
    <s v="JD-Chia-Yerbabuena"/>
    <s v="Bodega JD Agrícola Yerbabuena"/>
    <n v="15"/>
    <s v="TRANSMISION"/>
    <s v="Uds"/>
    <s v="Unidades"/>
    <n v="0"/>
    <n v="2.4683860000000003E-4"/>
    <s v="NULL"/>
  </r>
  <r>
    <x v="0"/>
    <x v="9"/>
    <x v="9"/>
    <d v="2019-09-30T00:00:00"/>
    <s v="Grupo WGP"/>
    <s v="WIR"/>
    <x v="0"/>
    <n v="16"/>
    <n v="90426.98"/>
    <n v="0"/>
    <n v="150711.63"/>
    <s v="NULL"/>
    <x v="0"/>
    <s v="Bodega de Tránsito"/>
    <n v="15"/>
    <s v="TRANSMISION"/>
    <n v="172500"/>
    <n v="0"/>
    <s v="NULL"/>
    <s v="PORTA PICA HT11-R D20"/>
    <s v="NULL"/>
    <s v="JD-Chia-Yerbabuena"/>
    <s v="Bodega JD Agrícola Yerbabuena"/>
    <n v="15"/>
    <s v="TRANSMISION"/>
    <s v="Uds"/>
    <s v="Unidades"/>
    <n v="0"/>
    <n v="2.4683860000000003E-4"/>
    <s v="NULL"/>
  </r>
  <r>
    <x v="0"/>
    <x v="9"/>
    <x v="9"/>
    <d v="2019-09-30T00:00:00"/>
    <s v="1H05A01"/>
    <s v="WIR"/>
    <x v="2"/>
    <n v="152"/>
    <n v="89080.68"/>
    <n v="0"/>
    <n v="137046.15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911697E-4"/>
    <s v="NULL"/>
  </r>
  <r>
    <x v="0"/>
    <x v="9"/>
    <x v="9"/>
    <d v="2019-09-30T00:00:00"/>
    <s v="Grupo WGP"/>
    <s v="WIR"/>
    <x v="3"/>
    <n v="50"/>
    <n v="89529.43"/>
    <n v="125939"/>
    <n v="209898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16"/>
    <n v="2.911697E-4"/>
    <s v="NULL"/>
  </r>
  <r>
    <x v="0"/>
    <x v="5"/>
    <x v="5"/>
    <d v="2019-10-31T00:00:00"/>
    <s v="1-C-18-E"/>
    <s v="WIR"/>
    <x v="1"/>
    <n v="12"/>
    <n v="87659.57"/>
    <n v="87659.57"/>
    <n v="145000"/>
    <s v="NULL"/>
    <x v="2"/>
    <s v="Bodega JD Agrícola B/quilla Calle 110"/>
    <n v="15"/>
    <s v="TRANSMISION"/>
    <n v="145000"/>
    <n v="1051914.8400000001"/>
    <s v="NULL"/>
    <s v="PORTA PICA HT11-R D20"/>
    <s v="NULL"/>
    <s v="JD-B/Quilla-Cl,110"/>
    <s v="Bodega JD Agrícola B/quilla Calle 110"/>
    <n v="15"/>
    <s v="TRANSMISION"/>
    <s v="Uds"/>
    <s v="Unidades"/>
    <n v="0"/>
    <n v="2.8974360000000001E-4"/>
    <s v="NULL"/>
  </r>
  <r>
    <x v="0"/>
    <x v="10"/>
    <x v="10"/>
    <d v="2019-11-30T00:00:00"/>
    <s v="1G06A01"/>
    <s v="WIR"/>
    <x v="1"/>
    <n v="51"/>
    <n v="97560.35"/>
    <n v="87659.57"/>
    <n v="145000"/>
    <s v="NULL"/>
    <x v="0"/>
    <s v="Bodega de Tránsito"/>
    <n v="15"/>
    <s v="TRANSMISION"/>
    <n v="145000"/>
    <n v="2629787.1"/>
    <s v="NULL"/>
    <s v="PORTA PICA HT11-R D20"/>
    <s v="NULL"/>
    <s v="JD-Itagui-Cra 92"/>
    <s v="Bodega JD Construcción Carrera 92"/>
    <n v="15"/>
    <s v="TRANSMISION"/>
    <s v="Uds"/>
    <s v="Unidades"/>
    <n v="0"/>
    <n v="2.8954049999999998E-4"/>
    <s v="NULL"/>
  </r>
  <r>
    <x v="0"/>
    <x v="9"/>
    <x v="9"/>
    <d v="2019-09-30T00:00:00"/>
    <s v="Bodega291"/>
    <s v="WIR"/>
    <x v="0"/>
    <n v="10"/>
    <n v="90426.98"/>
    <n v="0"/>
    <n v="150711.63"/>
    <s v="NULL"/>
    <x v="3"/>
    <s v="Bodega JD Agrícola Yerbabuena"/>
    <n v="15"/>
    <s v="TRANSMISION"/>
    <n v="145000"/>
    <n v="0"/>
    <s v="NULL"/>
    <s v="PORTA PICA HT11-R D20"/>
    <s v="NULL"/>
    <s v="JD-Chia-Mayorista"/>
    <s v="Bodega de Tránsito"/>
    <n v="15"/>
    <s v="TRANSMISION"/>
    <s v="Uds"/>
    <s v="Unidades"/>
    <n v="0"/>
    <n v="2.910144E-4"/>
    <s v="NULL"/>
  </r>
  <r>
    <x v="0"/>
    <x v="5"/>
    <x v="5"/>
    <d v="2019-10-31T00:00:00"/>
    <s v="1H05A01"/>
    <s v="WIR"/>
    <x v="1"/>
    <n v="66"/>
    <n v="87659.57"/>
    <n v="87659.57"/>
    <n v="145000"/>
    <s v="NULL"/>
    <x v="0"/>
    <s v="Bodega de Tránsito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5"/>
    <x v="5"/>
    <d v="2019-10-31T00:00:00"/>
    <s v="Grupo WGP"/>
    <s v="WIR"/>
    <x v="0"/>
    <n v="34"/>
    <n v="116164.48"/>
    <n v="0"/>
    <n v="150711.63"/>
    <s v="NULL"/>
    <x v="0"/>
    <s v="Bodega de Tránsito"/>
    <n v="15"/>
    <s v="TRANSMISION"/>
    <n v="172500"/>
    <n v="0"/>
    <s v="NULL"/>
    <s v="PORTA PICA HT11-R D20"/>
    <s v="NULL"/>
    <s v="JD-Chia-Yerbabuena"/>
    <s v="Bodega JD Agrícola Yerbabuena"/>
    <n v="15"/>
    <s v="TRANSMISION"/>
    <s v="Uds"/>
    <s v="Unidades"/>
    <n v="0"/>
    <n v="2.6783550000000002E-4"/>
    <s v="NULL"/>
  </r>
  <r>
    <x v="0"/>
    <x v="5"/>
    <x v="5"/>
    <d v="2019-10-31T00:00:00"/>
    <s v="1H05A01"/>
    <s v="WIR"/>
    <x v="2"/>
    <n v="152"/>
    <n v="89080.68"/>
    <n v="0"/>
    <n v="137046.15"/>
    <s v="NULL"/>
    <x v="0"/>
    <s v="Bodega de Tránsito"/>
    <n v="15"/>
    <s v="TRANSMISION"/>
    <n v="172500"/>
    <n v="0"/>
    <s v="NULL"/>
    <s v="PORTA PICA HT11-R D20"/>
    <s v="NULL"/>
    <s v="JD-Chia-Yerbabuena"/>
    <s v="Bodega JD Agrícola Yerbabuena"/>
    <n v="15"/>
    <s v="TRANSMISION"/>
    <s v="Uds"/>
    <s v="Unidades"/>
    <n v="32"/>
    <n v="2.4597220000000002E-4"/>
    <s v="NULL"/>
  </r>
  <r>
    <x v="0"/>
    <x v="5"/>
    <x v="5"/>
    <d v="2019-10-31T00:00:00"/>
    <s v="Grupo WGP"/>
    <s v="WIR"/>
    <x v="3"/>
    <n v="50"/>
    <n v="89529.43"/>
    <n v="125939"/>
    <n v="209898"/>
    <s v="NULL"/>
    <x v="0"/>
    <s v="Bodega de Tránsito"/>
    <n v="15"/>
    <s v="TRANSMISION"/>
    <n v="172500"/>
    <n v="1362069.52"/>
    <s v="NULL"/>
    <s v="PORTA PICA HT11-R D20"/>
    <s v="NULL"/>
    <s v="JD-Chia-Yerbabuena"/>
    <s v="Bodega JD Agrícola Yerbabuena"/>
    <n v="15"/>
    <s v="TRANSMISION"/>
    <s v="Uds"/>
    <s v="Unidades"/>
    <n v="0"/>
    <n v="2.4597220000000002E-4"/>
    <s v="NULL"/>
  </r>
  <r>
    <x v="0"/>
    <x v="10"/>
    <x v="10"/>
    <d v="2019-11-30T00:00:00"/>
    <s v="1A03B"/>
    <s v="WIR"/>
    <x v="1"/>
    <n v="14"/>
    <n v="97290.68"/>
    <n v="87659.57"/>
    <n v="145000"/>
    <s v="NULL"/>
    <x v="1"/>
    <s v="Bodega JD Construcción Carrera 92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10"/>
    <x v="10"/>
    <d v="2019-11-30T00:00:00"/>
    <s v="LUBRICANTES"/>
    <s v="WIR"/>
    <x v="1"/>
    <n v="500"/>
    <n v="97290.68"/>
    <n v="87659.57"/>
    <n v="145000"/>
    <s v="NULL"/>
    <x v="1"/>
    <s v="Bodega JD Construcción Carrera 92"/>
    <n v="15"/>
    <s v="TRANSMISION"/>
    <n v="1725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10"/>
    <x v="10"/>
    <d v="2019-11-30T00:00:00"/>
    <s v="1A05A"/>
    <s v="WIR"/>
    <x v="0"/>
    <n v="76"/>
    <n v="114037.44"/>
    <n v="0"/>
    <n v="150711.63"/>
    <s v="NULL"/>
    <x v="1"/>
    <s v="Bodega JD Construcción Carrera 92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10"/>
    <x v="10"/>
    <d v="2019-11-30T00:00:00"/>
    <s v="LUBRICANTES"/>
    <s v="WIR"/>
    <x v="4"/>
    <n v="183"/>
    <n v="105950.71"/>
    <n v="103160"/>
    <n v="158708"/>
    <s v="NULL"/>
    <x v="1"/>
    <s v="Bodega JD Construcción Carrera 92"/>
    <n v="15"/>
    <s v="TRANSMISION"/>
    <n v="172500"/>
    <n v="681034.76"/>
    <s v="NULL"/>
    <s v="PORTA PICA HT11-R D20"/>
    <s v="NULL"/>
    <s v="JD-Chia-Yerbabuena"/>
    <s v="Bodega JD Agrícola Yerbabuena"/>
    <n v="15"/>
    <s v="TRANSMISION"/>
    <s v="Uds"/>
    <s v="Unidades"/>
    <n v="0"/>
    <n v="2.6359259999999998E-4"/>
    <s v="NULL"/>
  </r>
  <r>
    <x v="0"/>
    <x v="11"/>
    <x v="11"/>
    <d v="2019-12-31T00:00:00"/>
    <s v="1A03B"/>
    <s v="WIR"/>
    <x v="1"/>
    <n v="14"/>
    <n v="97290.68"/>
    <n v="130234"/>
    <n v="200359"/>
    <s v="NULL"/>
    <x v="1"/>
    <s v="Bodega JD Construcción Carrera 92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11"/>
    <x v="11"/>
    <d v="2019-12-31T00:00:00"/>
    <s v="LUBRICANTES"/>
    <s v="WIR"/>
    <x v="1"/>
    <n v="500"/>
    <n v="97290.68"/>
    <n v="130234"/>
    <n v="200359"/>
    <s v="NULL"/>
    <x v="1"/>
    <s v="Bodega JD Construcción Carrera 92"/>
    <n v="15"/>
    <s v="TRANSMISION"/>
    <n v="267300"/>
    <n v="0"/>
    <s v="NULL"/>
    <s v="PORTA PICA HT11-R D20"/>
    <s v="NULL"/>
    <s v="JD-Chia-Yerbabuena"/>
    <s v="Bodega JD Agrícola Yerbabuena"/>
    <n v="15"/>
    <s v="TRANSMISION"/>
    <s v="Uds"/>
    <s v="Unidades"/>
    <n v="0"/>
    <n v="2.6783550000000002E-4"/>
    <s v="NULL"/>
  </r>
  <r>
    <x v="0"/>
    <x v="11"/>
    <x v="11"/>
    <d v="2019-12-31T00:00:00"/>
    <s v="1A05A"/>
    <s v="WIR"/>
    <x v="0"/>
    <n v="16"/>
    <n v="114037.44"/>
    <n v="133000"/>
    <n v="204615"/>
    <s v="NULL"/>
    <x v="1"/>
    <s v="Bodega JD Construcción Carrera 92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11"/>
    <x v="11"/>
    <d v="2019-12-31T00:00:00"/>
    <s v="LUBRICANTES"/>
    <s v="WIR"/>
    <x v="4"/>
    <n v="182"/>
    <n v="106209.25"/>
    <n v="139384"/>
    <n v="214437"/>
    <s v="NULL"/>
    <x v="1"/>
    <s v="Bodega JD Construcción Carrera 92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0"/>
    <n v="2.7813950000000001E-4"/>
    <s v="NULL"/>
  </r>
  <r>
    <x v="0"/>
    <x v="11"/>
    <x v="11"/>
    <d v="2019-12-31T00:00:00"/>
    <s v="Grupo WGP"/>
    <s v="WIR"/>
    <x v="3"/>
    <n v="50"/>
    <n v="89529.43"/>
    <n v="132096"/>
    <n v="203224"/>
    <s v="NULL"/>
    <x v="0"/>
    <s v="Bodega de Tránsito"/>
    <n v="15"/>
    <s v="TRANSMISION"/>
    <n v="172500"/>
    <n v="0"/>
    <s v="NULL"/>
    <s v="PORTA PICA HT11-R D20"/>
    <s v="NULL"/>
    <s v="JD-Chia-Mayorista"/>
    <s v="Bodega de Tránsito"/>
    <n v="15"/>
    <s v="TRANSMISION"/>
    <s v="Uds"/>
    <s v="Unidades"/>
    <n v="0"/>
    <n v="2.689228E-4"/>
    <s v="NULL"/>
  </r>
  <r>
    <x v="0"/>
    <x v="10"/>
    <x v="10"/>
    <d v="2019-11-30T00:00:00"/>
    <s v="1-C-18-E"/>
    <s v="WIR"/>
    <x v="1"/>
    <n v="12"/>
    <n v="87659.57"/>
    <n v="87659.57"/>
    <n v="145000"/>
    <s v="NULL"/>
    <x v="2"/>
    <s v="Bodega JD Agrícola B/quilla Calle 110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11"/>
    <x v="11"/>
    <d v="2019-12-31T00:00:00"/>
    <s v="1G06A01"/>
    <s v="WIR"/>
    <x v="1"/>
    <n v="51"/>
    <n v="97560.35"/>
    <n v="130234"/>
    <n v="200359"/>
    <s v="NULL"/>
    <x v="0"/>
    <s v="Bodega de Tránsito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0"/>
    <n v="2.7376130000000002E-4"/>
    <s v="NULL"/>
  </r>
  <r>
    <x v="0"/>
    <x v="3"/>
    <x v="3"/>
    <d v="2019-07-31T00:00:00"/>
    <s v="Grupo WGP"/>
    <s v="WIR"/>
    <x v="2"/>
    <n v="152"/>
    <n v="89080.68"/>
    <n v="0"/>
    <n v="137046.15"/>
    <s v="NULL"/>
    <x v="0"/>
    <s v="Bodega de Tránsito"/>
    <n v="15"/>
    <s v="TRANSMISION"/>
    <n v="267873.93329999998"/>
    <n v="0"/>
    <s v="NULL"/>
    <s v="PORTA PICA HT11-R D20"/>
    <s v="NULL"/>
    <s v="JD-Itagui-Cra 92"/>
    <s v="Bodega JD Agrícola Itaguí Carrera 92"/>
    <n v="15"/>
    <s v="TRANSMISION"/>
    <s v="Uds"/>
    <s v="Unidades"/>
    <n v="0"/>
    <n v="2.703154E-4"/>
    <s v="NULL"/>
  </r>
  <r>
    <x v="0"/>
    <x v="11"/>
    <x v="11"/>
    <d v="2019-12-31T00:00:00"/>
    <s v="1H05A01"/>
    <s v="WIR"/>
    <x v="2"/>
    <n v="152"/>
    <n v="89080.68"/>
    <n v="134330"/>
    <n v="206662"/>
    <s v="NULL"/>
    <x v="0"/>
    <s v="Bodega de Tránsito"/>
    <n v="15"/>
    <s v="TRANSMISION"/>
    <n v="172500"/>
    <n v="0"/>
    <s v="NULL"/>
    <s v="PORTA PICA HT11-R D20"/>
    <s v="NULL"/>
    <s v="JD-Chia-Yerbabuena"/>
    <s v="Bodega JD Agrícola Yerbabuena"/>
    <n v="15"/>
    <s v="TRANSMISION"/>
    <s v="Uds"/>
    <s v="Unidades"/>
    <n v="0"/>
    <n v="2.6071869999999997E-4"/>
    <s v="NULL"/>
  </r>
  <r>
    <x v="0"/>
    <x v="9"/>
    <x v="9"/>
    <d v="2019-09-30T00:00:00"/>
    <s v="1A03B"/>
    <s v="WIR"/>
    <x v="1"/>
    <n v="44"/>
    <n v="87659.57"/>
    <n v="0"/>
    <n v="135000"/>
    <s v="NULL"/>
    <x v="1"/>
    <s v="Bodega JD Construcción Carrera 92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0"/>
    <x v="5"/>
    <x v="5"/>
    <d v="2019-10-31T00:00:00"/>
    <s v="1A03B"/>
    <s v="WIR"/>
    <x v="1"/>
    <n v="34"/>
    <n v="87659.57"/>
    <n v="87659.57"/>
    <n v="145000"/>
    <s v="NULL"/>
    <x v="1"/>
    <s v="Bodega JD Construcción Carrera 92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0"/>
    <n v="2.7376130000000002E-4"/>
    <s v="NULL"/>
  </r>
  <r>
    <x v="0"/>
    <x v="10"/>
    <x v="10"/>
    <d v="2019-11-30T00:00:00"/>
    <s v="1H05A01"/>
    <s v="WIR"/>
    <x v="2"/>
    <n v="152"/>
    <n v="89080.68"/>
    <n v="98840"/>
    <n v="164733"/>
    <s v="NULL"/>
    <x v="0"/>
    <s v="Bodega de Tránsito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0"/>
    <n v="2.7376130000000002E-4"/>
    <s v="NULL"/>
  </r>
  <r>
    <x v="0"/>
    <x v="3"/>
    <x v="3"/>
    <d v="2019-07-31T00:00:00"/>
    <s v="Grupo WGP"/>
    <s v="WIR"/>
    <x v="3"/>
    <n v="50"/>
    <n v="89529.43"/>
    <n v="125939"/>
    <n v="209898"/>
    <s v="NULL"/>
    <x v="0"/>
    <s v="Bodega de Tránsito"/>
    <n v="15"/>
    <s v="TRANSMISION"/>
    <n v="267873.93329999998"/>
    <n v="0"/>
    <s v="NULL"/>
    <s v="PORTA PICA HT11-R D20"/>
    <s v="NULL"/>
    <s v="JD-Itagui-Cra 92"/>
    <s v="Bodega JD Agrícola Itaguí Carrera 92"/>
    <n v="15"/>
    <s v="TRANSMISION"/>
    <s v="Uds"/>
    <s v="Unidades"/>
    <n v="0"/>
    <n v="2.6088069999999998E-4"/>
    <s v="NULL"/>
  </r>
  <r>
    <x v="0"/>
    <x v="11"/>
    <x v="11"/>
    <d v="2019-12-31T00:00:00"/>
    <s v="1-C-18-E"/>
    <s v="WIR"/>
    <x v="1"/>
    <n v="12"/>
    <n v="87659.57"/>
    <n v="130234"/>
    <n v="200359"/>
    <s v="NULL"/>
    <x v="2"/>
    <s v="Bodega JD Agrícola B/quilla Calle 110"/>
    <n v="15"/>
    <s v="TRANSMISION"/>
    <n v="267873.93329999998"/>
    <n v="728855.34"/>
    <s v="NULL"/>
    <s v="PORTA PICA HT11-R D20"/>
    <s v="NULL"/>
    <s v="JD-Itagui-Cra 92"/>
    <s v="Bodega JD Construcción Carrera 92"/>
    <n v="15"/>
    <s v="TRANSMISION"/>
    <s v="Uds"/>
    <s v="Unidades"/>
    <n v="0"/>
    <n v="2.703154E-4"/>
    <s v="NULL"/>
  </r>
  <r>
    <x v="0"/>
    <x v="10"/>
    <x v="10"/>
    <d v="2019-11-30T00:00:00"/>
    <s v="Grupo WGP"/>
    <s v="WIR"/>
    <x v="3"/>
    <n v="50"/>
    <n v="89529.43"/>
    <n v="125939"/>
    <n v="209898"/>
    <s v="NULL"/>
    <x v="0"/>
    <s v="Bodega de Tránsito"/>
    <n v="15"/>
    <s v="TRANSMISION"/>
    <n v="267873.93329999998"/>
    <n v="0"/>
    <s v="NULL"/>
    <s v="PORTA PICA HT11-R D20"/>
    <s v="NULL"/>
    <s v="JD-Itagui-Cra 92"/>
    <s v="Bodega JD Agrícola Itaguí Carrera 92"/>
    <n v="15"/>
    <s v="TRANSMISION"/>
    <s v="Uds"/>
    <s v="Unidades"/>
    <n v="0"/>
    <n v="2.6014199999999999E-4"/>
    <s v="NULL"/>
  </r>
  <r>
    <x v="0"/>
    <x v="9"/>
    <x v="9"/>
    <d v="2019-09-30T00:00:00"/>
    <s v="1A05A"/>
    <s v="WIR"/>
    <x v="0"/>
    <n v="8"/>
    <n v="90426.98"/>
    <n v="0"/>
    <n v="150711.63"/>
    <s v="NULL"/>
    <x v="1"/>
    <s v="Bodega JD Construcción Carrera 92"/>
    <n v="15"/>
    <s v="TRANSMISION"/>
    <n v="267873.93329999998"/>
    <n v="0"/>
    <s v="NULL"/>
    <s v="PORTA PICA HT11-R D20"/>
    <s v="NULL"/>
    <s v="JD-Chia-Mayorista"/>
    <s v="Bodega de Tránsito"/>
    <n v="15"/>
    <s v="TRANSMISION"/>
    <s v="Uds"/>
    <s v="Unidades"/>
    <n v="0"/>
    <n v="2.6832590000000001E-4"/>
    <s v="NULL"/>
  </r>
  <r>
    <x v="0"/>
    <x v="10"/>
    <x v="10"/>
    <d v="2019-11-30T00:00:00"/>
    <s v="Grupo WGP"/>
    <s v="WIR"/>
    <x v="0"/>
    <n v="34"/>
    <n v="114675.57"/>
    <n v="0"/>
    <n v="150711.63"/>
    <s v="NULL"/>
    <x v="0"/>
    <s v="Bodega de Tránsito"/>
    <n v="15"/>
    <s v="TRANSMISION"/>
    <m/>
    <m/>
    <m/>
    <m/>
    <m/>
    <m/>
    <m/>
    <m/>
    <m/>
    <m/>
    <m/>
    <m/>
    <m/>
    <m/>
  </r>
  <r>
    <x v="1"/>
    <x v="7"/>
    <x v="12"/>
    <d v="2020-01-31T00:00:00"/>
    <s v="1A05A"/>
    <s v="WIR"/>
    <x v="0"/>
    <n v="6"/>
    <n v="114037.44"/>
    <n v="133000"/>
    <n v="204615"/>
    <s v="NULL"/>
    <x v="1"/>
    <s v="Bodega JD Construcción Carrera 92"/>
    <n v="15"/>
    <s v="TRANSMISION"/>
    <n v="267873.93329999998"/>
    <n v="728855.34"/>
    <s v="NULL"/>
    <s v="PORTA PICA HT11-R D20"/>
    <s v="NULL"/>
    <s v="JD-Itagui-Cra 92"/>
    <s v="Bodega JD Construcción Carrera 92"/>
    <n v="15"/>
    <s v="TRANSMISION"/>
    <s v="Uds"/>
    <s v="Unidades"/>
    <n v="0"/>
    <n v="2.703154E-4"/>
    <s v="NULL"/>
  </r>
  <r>
    <x v="1"/>
    <x v="7"/>
    <x v="12"/>
    <d v="2020-01-31T00:00:00"/>
    <s v="LUBRICANTES"/>
    <s v="WIR"/>
    <x v="4"/>
    <n v="49"/>
    <n v="106209.25"/>
    <n v="109516"/>
    <n v="168486"/>
    <s v="NULL"/>
    <x v="1"/>
    <s v="Bodega JD Construcción Carrera 92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11"/>
    <n v="2.689228E-4"/>
    <s v="NULL"/>
  </r>
  <r>
    <x v="1"/>
    <x v="4"/>
    <x v="13"/>
    <d v="2020-02-29T00:00:00"/>
    <s v="1A05A"/>
    <s v="WIR"/>
    <x v="0"/>
    <n v="6"/>
    <n v="114037.44"/>
    <n v="133000"/>
    <n v="204615"/>
    <s v="NULL"/>
    <x v="1"/>
    <s v="Bodega JD Construcción Carrera 92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10"/>
    <n v="2.8925480000000002E-4"/>
    <s v="NULL"/>
  </r>
  <r>
    <x v="1"/>
    <x v="7"/>
    <x v="12"/>
    <d v="2020-01-31T00:00:00"/>
    <s v="1A02A"/>
    <s v="WIR"/>
    <x v="2"/>
    <n v="2"/>
    <n v="89080.68"/>
    <n v="134330"/>
    <n v="206662"/>
    <s v="NULL"/>
    <x v="1"/>
    <s v="Bodega JD Construcción Carrera 92"/>
    <n v="15"/>
    <s v="TRANSMISION"/>
    <n v="267300"/>
    <n v="0"/>
    <s v="NULL"/>
    <s v="PORTA PICA HT11-R D20"/>
    <s v="NULL"/>
    <s v="JD-Itagui-Cra 92"/>
    <s v="Bodega JD Construcción Carrera 92"/>
    <n v="15"/>
    <s v="TRANSMISION"/>
    <s v="Uds"/>
    <s v="Unidades"/>
    <n v="0"/>
    <n v="2.8925480000000002E-4"/>
    <s v="NULL"/>
  </r>
  <r>
    <x v="1"/>
    <x v="4"/>
    <x v="13"/>
    <d v="2020-02-29T00:00:00"/>
    <s v="LUBRICANTES"/>
    <s v="WIR"/>
    <x v="4"/>
    <n v="8"/>
    <n v="142316.99"/>
    <n v="109516"/>
    <n v="168486"/>
    <s v="NULL"/>
    <x v="1"/>
    <s v="Bodega JD Construcción Carrera 92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0"/>
    <n v="2.7813950000000001E-4"/>
    <s v="NULL"/>
  </r>
  <r>
    <x v="1"/>
    <x v="7"/>
    <x v="12"/>
    <d v="2020-01-31T00:00:00"/>
    <s v="GUACAL"/>
    <s v="WIR"/>
    <x v="2"/>
    <n v="32"/>
    <n v="89080.68"/>
    <n v="134330"/>
    <n v="206662"/>
    <s v="NULL"/>
    <x v="1"/>
    <s v="Bodega JD Construcción Carrera 92"/>
    <n v="15"/>
    <s v="TRANSMISION"/>
    <n v="267873.93329999998"/>
    <n v="0"/>
    <s v="NULL"/>
    <s v="PORTA PICA HT11-R D20"/>
    <s v="NULL"/>
    <s v="JD-Itagui-Cra 92"/>
    <s v="Bodega JD Construcción Carrera 92"/>
    <n v="15"/>
    <s v="TRANSMISION"/>
    <s v="Uds"/>
    <s v="Unidades"/>
    <n v="0"/>
    <n v="2.6088069999999998E-4"/>
    <s v="NULL"/>
  </r>
  <r>
    <x v="1"/>
    <x v="7"/>
    <x v="12"/>
    <d v="2020-01-31T00:00:00"/>
    <s v="1A03B"/>
    <s v="WIR"/>
    <x v="1"/>
    <n v="14"/>
    <n v="97290.68"/>
    <n v="97560"/>
    <n v="162000"/>
    <s v="NULL"/>
    <x v="1"/>
    <s v="Bodega JD Construcción Carrera 92"/>
    <n v="15"/>
    <s v="TRANSMISION"/>
    <n v="267873.93329999998"/>
    <n v="0"/>
    <s v="NULL"/>
    <s v="PORTA PICA HT11-R D20"/>
    <s v="NULL"/>
    <s v="JD-Itagui-Cra 92"/>
    <s v="Bodega JD Agrícola Itaguí Carrera 92"/>
    <n v="15"/>
    <s v="TRANSMISION"/>
    <s v="Uds"/>
    <s v="Unidades"/>
    <n v="0"/>
    <n v="2.703154E-4"/>
    <s v="NULL"/>
  </r>
  <r>
    <x v="1"/>
    <x v="4"/>
    <x v="13"/>
    <d v="2020-02-29T00:00:00"/>
    <s v="1A02A"/>
    <s v="WIR"/>
    <x v="2"/>
    <n v="2"/>
    <n v="89080.68"/>
    <n v="134330"/>
    <n v="206662"/>
    <s v="NULL"/>
    <x v="1"/>
    <s v="Bodega JD Construcción Carrera 92"/>
    <n v="15"/>
    <s v="TRANSMISION"/>
    <n v="267873.93329999998"/>
    <n v="0"/>
    <s v="NULL"/>
    <s v="PORTA PICA HT11-R D20"/>
    <s v="NULL"/>
    <s v="JD-Chia-Mayorista"/>
    <s v="Bodega de Tránsito"/>
    <n v="15"/>
    <s v="TRANSMISION"/>
    <s v="Uds"/>
    <s v="Unidades"/>
    <n v="0"/>
    <n v="2.6832590000000001E-4"/>
    <s v="NULL"/>
  </r>
  <r>
    <x v="1"/>
    <x v="7"/>
    <x v="12"/>
    <d v="2020-01-31T00:00:00"/>
    <s v="Bodega291"/>
    <s v="WIR"/>
    <x v="4"/>
    <n v="2"/>
    <n v="106209.25"/>
    <n v="109516"/>
    <n v="168486"/>
    <s v="NULL"/>
    <x v="3"/>
    <s v="Bodega JD Agrícola Yerbabuena"/>
    <n v="15"/>
    <s v="TRANSMISION"/>
    <n v="267873.93329999998"/>
    <n v="0"/>
    <s v="NULL"/>
    <s v="PORTA PICA HT11-R D20"/>
    <s v="NULL"/>
    <s v="JD-Itagui-Cra 92"/>
    <s v="Bodega JD Agrícola Itaguí Carrera 92"/>
    <n v="15"/>
    <s v="TRANSMISION"/>
    <s v="Uds"/>
    <s v="Unidades"/>
    <n v="0"/>
    <n v="2.6461470000000001E-4"/>
    <s v="NULL"/>
  </r>
  <r>
    <x v="1"/>
    <x v="7"/>
    <x v="12"/>
    <d v="2020-01-31T00:00:00"/>
    <s v="LUBRICANTES"/>
    <s v="WIR"/>
    <x v="1"/>
    <n v="488"/>
    <n v="97290.68"/>
    <n v="97560"/>
    <n v="162000"/>
    <s v="NULL"/>
    <x v="1"/>
    <s v="Bodega JD Construcción Carrera 92"/>
    <n v="15"/>
    <s v="TRANSMISION"/>
    <n v="267873.93329999998"/>
    <n v="0"/>
    <s v="NULL"/>
    <s v="PORTA PICA HT11-R D20"/>
    <s v="NULL"/>
    <s v="JD-Itagui-Cra 92"/>
    <s v="Bodega JD Construcción Carrera 92"/>
    <n v="15"/>
    <s v="TRANSMISION"/>
    <s v="Uds"/>
    <s v="Unidades"/>
    <n v="0"/>
    <n v="2.6461470000000001E-4"/>
    <s v="NULL"/>
  </r>
  <r>
    <x v="1"/>
    <x v="7"/>
    <x v="12"/>
    <d v="2020-01-31T00:00:00"/>
    <s v="Grupo WGP"/>
    <s v="WIR"/>
    <x v="0"/>
    <n v="20"/>
    <n v="120048.21"/>
    <n v="133000"/>
    <n v="204615"/>
    <s v="NULL"/>
    <x v="0"/>
    <s v="Bodega de Tránsito"/>
    <n v="15"/>
    <s v="TRANSMISION"/>
    <n v="267300"/>
    <n v="0"/>
    <s v="NULL"/>
    <s v="PORTA PICA HT11-R D20"/>
    <s v="NULL"/>
    <s v="JD-Chia-Mayorista"/>
    <s v="Bodega de Tránsito"/>
    <n v="15"/>
    <s v="TRANSMISION"/>
    <s v="Uds"/>
    <s v="Unidades"/>
    <n v="40"/>
    <n v="2.7551019999999998E-4"/>
    <s v="NULL"/>
  </r>
  <r>
    <x v="1"/>
    <x v="4"/>
    <x v="13"/>
    <d v="2020-02-29T00:00:00"/>
    <s v="GUACAL"/>
    <s v="WIR"/>
    <x v="2"/>
    <n v="22"/>
    <n v="89080.68"/>
    <n v="134330"/>
    <n v="206662"/>
    <s v="NULL"/>
    <x v="1"/>
    <s v="Bodega JD Construcción Carrera 92"/>
    <n v="15"/>
    <s v="TRANSMISION"/>
    <n v="267873.93329999998"/>
    <n v="2654280.7999999998"/>
    <s v="NULL"/>
    <s v="PORTA PICA HT11-R D20"/>
    <s v="NULL"/>
    <s v="JD-Itagui-Cra 92"/>
    <s v="Bodega JD Construcción Carrera 92"/>
    <n v="15"/>
    <s v="TRANSMISION"/>
    <s v="Uds"/>
    <s v="Unidades"/>
    <n v="0"/>
    <n v="2.6014199999999999E-4"/>
    <s v="NULL"/>
  </r>
  <r>
    <x v="1"/>
    <x v="4"/>
    <x v="13"/>
    <d v="2020-02-29T00:00:00"/>
    <s v="Bodega291"/>
    <s v="WIR"/>
    <x v="4"/>
    <n v="2"/>
    <n v="106209.25"/>
    <n v="109516"/>
    <n v="168486"/>
    <s v="NULL"/>
    <x v="3"/>
    <s v="Bodega JD Agrícola Yerbabuena"/>
    <n v="15"/>
    <s v="TRANSMISION"/>
    <n v="267873.93329999998"/>
    <n v="0"/>
    <s v="NULL"/>
    <s v="PORTA PICA HT11-R D20"/>
    <s v="NULL"/>
    <s v="JD-Bta-P, Aranda"/>
    <s v="Bodega JD Agrícola Puente Aranda"/>
    <n v="15"/>
    <s v="TRANSMISION"/>
    <s v="Uds"/>
    <s v="Unidades"/>
    <n v="0"/>
    <n v="2.6677340000000002E-4"/>
    <s v="NULL"/>
  </r>
  <r>
    <x v="1"/>
    <x v="4"/>
    <x v="13"/>
    <d v="2020-02-29T00:00:00"/>
    <s v="1A03B"/>
    <s v="WIR"/>
    <x v="1"/>
    <n v="14"/>
    <n v="97290.68"/>
    <n v="97560"/>
    <n v="162000"/>
    <s v="NULL"/>
    <x v="1"/>
    <s v="Bodega JD Construcción Carrera 92"/>
    <n v="15"/>
    <s v="TRANSMISION"/>
    <n v="267873.93329999998"/>
    <n v="0"/>
    <s v="NULL"/>
    <s v="PORTA PICA HT11-R D20"/>
    <s v="NULL"/>
    <s v="JD-Chia-Mayorista"/>
    <s v="Bodega de Tránsito"/>
    <n v="15"/>
    <s v="TRANSMISION"/>
    <s v="Uds"/>
    <s v="Unidades"/>
    <n v="0"/>
    <n v="2.6203000000000001E-4"/>
    <s v="NULL"/>
  </r>
  <r>
    <x v="1"/>
    <x v="7"/>
    <x v="12"/>
    <d v="2020-01-31T00:00:00"/>
    <s v="1H05A01"/>
    <s v="WIR"/>
    <x v="2"/>
    <n v="112"/>
    <n v="89080.68"/>
    <n v="134330"/>
    <n v="206662"/>
    <s v="NULL"/>
    <x v="0"/>
    <s v="Bodega de Tránsito"/>
    <n v="15"/>
    <s v="TRANSMISION"/>
    <n v="267873.93329999998"/>
    <n v="0"/>
    <s v="NULL"/>
    <s v="PORTA PICA HT11-R D20"/>
    <s v="NULL"/>
    <s v="JD-Bta-P, Aranda"/>
    <s v="Bodega JD Agrícola Puente Aranda"/>
    <n v="15"/>
    <s v="TRANSMISION"/>
    <s v="Uds"/>
    <s v="Unidades"/>
    <n v="0"/>
    <n v="2.6677340000000002E-4"/>
    <s v="NULL"/>
  </r>
  <r>
    <x v="1"/>
    <x v="7"/>
    <x v="12"/>
    <d v="2020-01-31T00:00:00"/>
    <s v="Grupo WGP"/>
    <s v="WIR"/>
    <x v="3"/>
    <n v="50"/>
    <n v="89529.43"/>
    <n v="132096"/>
    <n v="203224"/>
    <s v="NULL"/>
    <x v="0"/>
    <s v="Bodega de Tránsito"/>
    <n v="15"/>
    <s v="TRANSMISION"/>
    <n v="267873.93329999998"/>
    <n v="0"/>
    <s v="NULL"/>
    <s v="PORTA PICA HT11-R D20"/>
    <s v="NULL"/>
    <s v="JD-Chia-Mayorista"/>
    <s v="Bodega de Tránsito"/>
    <n v="15"/>
    <s v="TRANSMISION"/>
    <s v="Uds"/>
    <s v="Unidades"/>
    <n v="0"/>
    <n v="2.6832590000000001E-4"/>
    <s v="NULL"/>
  </r>
  <r>
    <x v="1"/>
    <x v="4"/>
    <x v="13"/>
    <d v="2020-02-29T00:00:00"/>
    <s v="LUBRICANTES"/>
    <s v="WIR"/>
    <x v="1"/>
    <n v="488"/>
    <n v="97290.68"/>
    <n v="97560"/>
    <n v="162000"/>
    <s v="NULL"/>
    <x v="1"/>
    <s v="Bodega JD Construcción Carrera 92"/>
    <n v="15"/>
    <s v="TRANSMISION"/>
    <n v="190000"/>
    <n v="0"/>
    <s v="NULL"/>
    <s v="PICK SUPPORT HT11-R D20"/>
    <s v="NULL"/>
    <s v="JD-Cali-Palmira"/>
    <s v="Bodega JD Agrícola Palmira"/>
    <n v="35"/>
    <s v="ELEMENTOS DE CORTE Y DESGASTE"/>
    <s v="Uds"/>
    <s v="Unidades"/>
    <n v="0"/>
    <n v="2.5588839999999999E-4"/>
    <s v="NULL"/>
  </r>
  <r>
    <x v="1"/>
    <x v="0"/>
    <x v="14"/>
    <d v="2020-03-31T00:00:00"/>
    <s v="Bodega291"/>
    <s v="WIR"/>
    <x v="4"/>
    <n v="2"/>
    <n v="123913.93"/>
    <n v="126546"/>
    <n v="180780"/>
    <s v="NULL"/>
    <x v="3"/>
    <s v="Bodega JD Agrícola Yerbabuena"/>
    <n v="15"/>
    <s v="TRANSMISION"/>
    <n v="190000"/>
    <n v="0"/>
    <s v="NULL"/>
    <s v="PICK SUPPORT HT11-R D20"/>
    <s v="NULL"/>
    <s v="JD-Itagui-Cra 92"/>
    <s v="Bodega JD Construcción Carrera 92"/>
    <n v="35"/>
    <s v="ELEMENTOS DE CORTE Y DESGASTE"/>
    <s v="Uds"/>
    <s v="Unidades"/>
    <n v="0"/>
    <n v="2.5772129999999997E-4"/>
    <s v="NULL"/>
  </r>
  <r>
    <x v="1"/>
    <x v="0"/>
    <x v="14"/>
    <d v="2020-03-31T00:00:00"/>
    <s v="MALLA"/>
    <s v="WIR"/>
    <x v="4"/>
    <n v="16"/>
    <n v="123913.93"/>
    <n v="126546"/>
    <n v="180780"/>
    <s v="NULL"/>
    <x v="3"/>
    <s v="Bodega JD Agrícola Yerbabuena"/>
    <n v="15"/>
    <s v="TRANSMISION"/>
    <n v="190000"/>
    <n v="763650.6"/>
    <s v="NULL"/>
    <s v="PICK SUPPORT HT11-R D20"/>
    <s v="NULL"/>
    <s v="JD-Chia-Yerbabuena"/>
    <s v="Bodega JD Agrícola Yerbabuena"/>
    <n v="35"/>
    <s v="ELEMENTOS DE CORTE Y DESGASTE"/>
    <s v="Uds"/>
    <s v="Unidades"/>
    <n v="0"/>
    <n v="2.5260510000000002E-4"/>
    <s v="NULL"/>
  </r>
  <r>
    <x v="1"/>
    <x v="0"/>
    <x v="14"/>
    <d v="2020-03-31T00:00:00"/>
    <s v="1G05C01"/>
    <s v="WIR"/>
    <x v="0"/>
    <n v="0"/>
    <n v="120048.21"/>
    <n v="147000"/>
    <n v="210000"/>
    <s v="NULL"/>
    <x v="0"/>
    <s v="Bodega de Tránsito"/>
    <n v="15"/>
    <s v="TRANSMISION"/>
    <n v="267873.93329999998"/>
    <n v="0"/>
    <s v="NULL"/>
    <s v="PORTA PICA HT11-R D20"/>
    <s v="NULL"/>
    <s v="JD-Bta Centro Aduanas"/>
    <s v="Bodega JD Centro de Aduanas"/>
    <m/>
    <n v="15"/>
    <s v="TRANSMISION"/>
    <s v="Uds"/>
    <s v="Unidades"/>
    <n v="0"/>
    <n v="2.6712570000000002E-4"/>
  </r>
  <r>
    <x v="1"/>
    <x v="4"/>
    <x v="13"/>
    <d v="2020-02-29T00:00:00"/>
    <s v="1H05A01"/>
    <s v="WIR"/>
    <x v="2"/>
    <n v="112"/>
    <n v="89080.68"/>
    <n v="134330"/>
    <n v="206662"/>
    <s v="NULL"/>
    <x v="0"/>
    <s v="Bodega de Tránsito"/>
    <n v="15"/>
    <s v="TRANSMISION"/>
    <n v="267873.93329999998"/>
    <n v="0"/>
    <s v="NULL"/>
    <s v="PORTA PICA HT11-R D20"/>
    <s v="NULL"/>
    <s v="JD-Chia-Yerbabuena"/>
    <s v="Bodega JD Agrícola Yerbabuena"/>
    <n v="15"/>
    <s v="TRANSMISION"/>
    <s v="Uds"/>
    <s v="Unidades"/>
    <n v="0"/>
    <n v="2.557015E-4"/>
    <s v="NULL"/>
  </r>
  <r>
    <x v="1"/>
    <x v="0"/>
    <x v="14"/>
    <d v="2020-03-31T00:00:00"/>
    <s v="1F01C07"/>
    <s v="WIR"/>
    <x v="4"/>
    <n v="1"/>
    <n v="125389.32"/>
    <n v="126546"/>
    <n v="180780"/>
    <s v="NULL"/>
    <x v="0"/>
    <s v="Bodega de Tránsito"/>
    <n v="15"/>
    <s v="TRANSMISION"/>
    <n v="267873.93329999998"/>
    <n v="0"/>
    <s v="NULL"/>
    <s v="PORTA PICA HT11-R D20"/>
    <s v="NULL"/>
    <s v="JD-Bta-P, Aranda"/>
    <s v="Bodega JD Agrícola Puente Aranda"/>
    <n v="15"/>
    <s v="TRANSMISION"/>
    <s v="Uds"/>
    <s v="Unidades"/>
    <n v="0"/>
    <n v="2.6677340000000002E-4"/>
    <s v="NULL"/>
  </r>
  <r>
    <x v="1"/>
    <x v="4"/>
    <x v="13"/>
    <d v="2020-02-29T00:00:00"/>
    <s v="Grupo WGP"/>
    <s v="WIR"/>
    <x v="3"/>
    <n v="50"/>
    <n v="89529.43"/>
    <n v="132096"/>
    <n v="203224"/>
    <s v="NULL"/>
    <x v="0"/>
    <s v="Bodega de Tránsito"/>
    <n v="15"/>
    <s v="TRANSMISION"/>
    <n v="267873.93329999998"/>
    <n v="0"/>
    <s v="NULL"/>
    <s v="PORTA PICA HT11-R D20"/>
    <s v="NULL"/>
    <s v="JD-Chia-Mayorista"/>
    <s v="Bodega de Tránsito"/>
    <n v="15"/>
    <s v="TRANSMISION"/>
    <s v="Uds"/>
    <s v="Unidades"/>
    <n v="0"/>
    <n v="2.5850409999999998E-4"/>
    <s v="NULL"/>
  </r>
  <r>
    <x v="1"/>
    <x v="7"/>
    <x v="12"/>
    <d v="2020-01-31T00:00:00"/>
    <s v="1G06A01"/>
    <s v="WIR"/>
    <x v="1"/>
    <n v="36"/>
    <n v="97560.35"/>
    <n v="97560"/>
    <n v="162000"/>
    <s v="NULL"/>
    <x v="0"/>
    <s v="Bodega de Tránsito"/>
    <n v="15"/>
    <s v="TRANSMISION"/>
    <n v="190000"/>
    <n v="2474965.4"/>
    <s v="NULL"/>
    <s v="PICK SUPPORT HT11-R D20"/>
    <s v="NULL"/>
    <s v="JD-Cali-Palmira"/>
    <s v="Bodega JD Agrícola Palmira"/>
    <n v="35"/>
    <s v="ELEMENTOS DE CORTE Y DESGASTE"/>
    <s v="Uds"/>
    <s v="Unidades"/>
    <n v="0"/>
    <n v="2.5421690000000002E-4"/>
    <s v="NULL"/>
  </r>
  <r>
    <x v="1"/>
    <x v="4"/>
    <x v="13"/>
    <d v="2020-02-29T00:00:00"/>
    <s v="1G06A01"/>
    <s v="WIR"/>
    <x v="1"/>
    <n v="36"/>
    <n v="97560.35"/>
    <n v="97560"/>
    <n v="162000"/>
    <s v="NULL"/>
    <x v="0"/>
    <s v="Bodega de Tránsito"/>
    <n v="15"/>
    <s v="TRANSMISION"/>
    <n v="190000"/>
    <n v="0"/>
    <s v="NULL"/>
    <s v="PICK SUPPORT HT11-R D20"/>
    <s v="NULL"/>
    <s v="JD-Chia-Mayorista"/>
    <s v="Bodega de Tránsito"/>
    <n v="35"/>
    <s v="ELEMENTOS DE CORTE Y DESGASTE"/>
    <s v="Uds"/>
    <s v="Unidades"/>
    <n v="0"/>
    <n v="2.4975030000000002E-4"/>
    <s v="NULL"/>
  </r>
  <r>
    <x v="1"/>
    <x v="0"/>
    <x v="14"/>
    <d v="2020-03-31T00:00:00"/>
    <s v="1H05A01"/>
    <s v="WIR"/>
    <x v="2"/>
    <n v="112"/>
    <n v="89080.68"/>
    <n v="148470"/>
    <n v="212100"/>
    <s v="NULL"/>
    <x v="0"/>
    <s v="Bodega de Tránsito"/>
    <n v="15"/>
    <s v="TRANSMISION"/>
    <n v="190000"/>
    <n v="0"/>
    <s v="NULL"/>
    <s v="PICK SUPPORT HT11-R D20"/>
    <s v="NULL"/>
    <s v="JD-Cali-Palmira"/>
    <s v="Bodega JD Agrícola Palmira"/>
    <n v="35"/>
    <s v="ELEMENTOS DE CORTE Y DESGASTE"/>
    <s v="Uds"/>
    <s v="Unidades"/>
    <n v="20"/>
    <n v="2.5588839999999999E-4"/>
    <s v="NULL"/>
  </r>
  <r>
    <x v="1"/>
    <x v="1"/>
    <x v="15"/>
    <d v="2020-04-30T00:00:00"/>
    <s v="1A02A"/>
    <s v="WIR"/>
    <x v="2"/>
    <n v="2"/>
    <n v="89080.68"/>
    <n v="148470"/>
    <n v="212100"/>
    <s v="NULL"/>
    <x v="1"/>
    <s v="Bodega JD Construcción Carrera 92"/>
    <n v="15"/>
    <s v="TRANSMISION"/>
    <n v="190000"/>
    <n v="0"/>
    <s v="NULL"/>
    <s v="PICK SUPPORT HT11-R D20"/>
    <s v="NULL"/>
    <s v="JD-Cali-Palmira"/>
    <s v="Bodega JD Agrícola Palmira"/>
    <n v="35"/>
    <s v="ELEMENTOS DE CORTE Y DESGASTE"/>
    <s v="Uds"/>
    <s v="Unidades"/>
    <n v="0"/>
    <n v="2.5588839999999999E-4"/>
    <s v="NULL"/>
  </r>
  <r>
    <x v="1"/>
    <x v="1"/>
    <x v="15"/>
    <d v="2020-04-30T00:00:00"/>
    <s v="LUBRICANTES"/>
    <s v="WIR"/>
    <x v="4"/>
    <n v="8"/>
    <n v="129757.75"/>
    <n v="126546"/>
    <n v="180780"/>
    <s v="NULL"/>
    <x v="1"/>
    <s v="Bodega JD Construcción Carrera 92"/>
    <n v="15"/>
    <s v="TRANSMISION"/>
    <n v="190000"/>
    <n v="0"/>
    <s v="NULL"/>
    <s v="PICK SUPPORT HT11-R D20"/>
    <s v="NULL"/>
    <s v="JD-Itagui-Cra 92"/>
    <s v="Bodega JD Construcción Carrera 92"/>
    <n v="35"/>
    <s v="ELEMENTOS DE CORTE Y DESGASTE"/>
    <s v="Uds"/>
    <s v="Unidades"/>
    <n v="0"/>
    <n v="2.5772129999999997E-4"/>
    <s v="NULL"/>
  </r>
  <r>
    <x v="1"/>
    <x v="0"/>
    <x v="14"/>
    <d v="2020-03-31T00:00:00"/>
    <s v="MALLA"/>
    <s v="WIR"/>
    <x v="1"/>
    <n v="32"/>
    <n v="97290.68"/>
    <n v="120750"/>
    <n v="172500"/>
    <s v="NULL"/>
    <x v="3"/>
    <s v="Bodega JD Agrícola Yerbabuena"/>
    <n v="15"/>
    <s v="TRANSMISION"/>
    <n v="190000"/>
    <n v="2431976"/>
    <s v="NULL"/>
    <s v="PICK SUPPORT HT11-R D20"/>
    <s v="NULL"/>
    <s v="JD-Chia-Yerbabuena"/>
    <s v="Bodega JD Agrícola Yerbabuena"/>
    <n v="35"/>
    <s v="ELEMENTOS DE CORTE Y DESGASTE"/>
    <s v="Uds"/>
    <s v="Unidades"/>
    <n v="0"/>
    <n v="2.5230020000000002E-4"/>
    <s v="NULL"/>
  </r>
  <r>
    <x v="1"/>
    <x v="1"/>
    <x v="15"/>
    <d v="2020-04-30T00:00:00"/>
    <s v="1A03B"/>
    <s v="WIR"/>
    <x v="1"/>
    <n v="14"/>
    <n v="97290.68"/>
    <n v="120750"/>
    <n v="172500"/>
    <s v="NULL"/>
    <x v="1"/>
    <s v="Bodega JD Construcción Carrera 92"/>
    <n v="15"/>
    <s v="TRANSMISION"/>
    <n v="190000"/>
    <n v="2052439.8"/>
    <s v="NULL"/>
    <s v="PICK SUPPORT HT11-R D20"/>
    <s v="NULL"/>
    <s v="JD-Cali-Palmira"/>
    <s v="Bodega JD Agrícola Palmira"/>
    <n v="35"/>
    <s v="ELEMENTOS DE CORTE Y DESGASTE"/>
    <s v="Uds"/>
    <s v="Unidades"/>
    <n v="0"/>
    <n v="2.5588839999999999E-4"/>
    <s v="NULL"/>
  </r>
  <r>
    <x v="1"/>
    <x v="1"/>
    <x v="15"/>
    <d v="2020-04-30T00:00:00"/>
    <s v="LUBRICANTES"/>
    <s v="WIR"/>
    <x v="1"/>
    <n v="181"/>
    <n v="97290.68"/>
    <n v="120750"/>
    <n v="172500"/>
    <s v="NULL"/>
    <x v="1"/>
    <s v="Bodega JD Construcción Carrera 92"/>
    <n v="15"/>
    <s v="TRANSMISION"/>
    <n v="190000"/>
    <n v="0"/>
    <s v="NULL"/>
    <s v="PICK SUPPORT HT11-R D20"/>
    <s v="NULL"/>
    <s v="JD-Itagui-Cra 92"/>
    <s v="Bodega JD Construcción Carrera 92"/>
    <n v="35"/>
    <s v="ELEMENTOS DE CORTE Y DESGASTE"/>
    <s v="Uds"/>
    <s v="Unidades"/>
    <n v="0"/>
    <n v="2.5772129999999997E-4"/>
    <s v="NULL"/>
  </r>
  <r>
    <x v="1"/>
    <x v="2"/>
    <x v="16"/>
    <d v="2020-05-31T00:00:00"/>
    <s v="1A03B"/>
    <s v="WIR"/>
    <x v="1"/>
    <n v="14"/>
    <n v="97290.68"/>
    <n v="120750"/>
    <n v="172500"/>
    <s v="NULL"/>
    <x v="1"/>
    <s v="Bodega JD Construcción Carrera 92"/>
    <n v="15"/>
    <s v="TRANSMISION"/>
    <n v="190000"/>
    <n v="4570136.12"/>
    <s v="NULL"/>
    <s v="PICK SUPPORT HT11-R D20"/>
    <s v="NULL"/>
    <s v="JD-Chia-Yerbabuena"/>
    <s v="Bodega JD Agrícola Yerbabuena"/>
    <n v="35"/>
    <s v="ELEMENTOS DE CORTE Y DESGASTE"/>
    <s v="Uds"/>
    <s v="Unidades"/>
    <n v="0"/>
    <n v="2.5009739999999999E-4"/>
    <s v="NULL"/>
  </r>
  <r>
    <x v="1"/>
    <x v="2"/>
    <x v="16"/>
    <d v="2020-05-31T00:00:00"/>
    <s v="LUBRICANTES"/>
    <s v="WIR"/>
    <x v="1"/>
    <n v="176"/>
    <n v="97290.68"/>
    <n v="120750"/>
    <n v="172500"/>
    <s v="NULL"/>
    <x v="1"/>
    <s v="Bodega JD Construcción Carrera 92"/>
    <n v="15"/>
    <s v="TRANSMISION"/>
    <n v="190000"/>
    <n v="0"/>
    <s v="NULL"/>
    <s v="PICK SUPPORT HT11-R D20"/>
    <s v="NULL"/>
    <s v="JD-Chia-Mayorista"/>
    <s v="Bodega de Tránsito"/>
    <s v="ELEM"/>
    <s v="Elementos de Corte"/>
    <s v="Uds"/>
    <s v="Unidades"/>
    <n v="0"/>
    <n v="2.616006E-4"/>
    <s v="NULL"/>
  </r>
  <r>
    <x v="1"/>
    <x v="1"/>
    <x v="15"/>
    <d v="2020-04-30T00:00:00"/>
    <s v="GUACAL"/>
    <s v="WIR"/>
    <x v="2"/>
    <n v="22"/>
    <n v="89080.68"/>
    <n v="148470"/>
    <n v="212100"/>
    <s v="NULL"/>
    <x v="1"/>
    <s v="Bodega JD Construcción Carrera 92"/>
    <n v="15"/>
    <s v="TRANSMISION"/>
    <n v="267873.93329999998"/>
    <n v="0"/>
    <s v="NULL"/>
    <s v="PORTA PICA HT11-R D20"/>
    <s v="NULL"/>
    <s v="JD-Itagui-Cra 92"/>
    <s v="Bodega JD Construcción Carrera 92"/>
    <n v="15"/>
    <s v="TRANSMISION"/>
    <s v="Uds"/>
    <s v="Unidades"/>
    <n v="0"/>
    <n v="2.6493859999999998E-4"/>
    <s v="NULL"/>
  </r>
  <r>
    <x v="1"/>
    <x v="2"/>
    <x v="16"/>
    <d v="2020-05-31T00:00:00"/>
    <s v="1A02A"/>
    <s v="WIR"/>
    <x v="2"/>
    <n v="2"/>
    <n v="89080.68"/>
    <n v="148470"/>
    <n v="212100"/>
    <s v="NULL"/>
    <x v="1"/>
    <s v="Bodega JD Construcción Carrera 92"/>
    <n v="15"/>
    <s v="TRANSMISION"/>
    <n v="267873.93329999998"/>
    <n v="662937.16"/>
    <s v="NULL"/>
    <s v="PORTA PICA HT11-R D20"/>
    <s v="NULL"/>
    <s v="JD-Chia-Yerbabuena"/>
    <s v="Bodega JD Agrícola Yerbabuena"/>
    <n v="15"/>
    <s v="TRANSMISION"/>
    <s v="Uds"/>
    <s v="Unidades"/>
    <n v="0"/>
    <n v="2.649385E-4"/>
    <s v="NULL"/>
  </r>
  <r>
    <x v="1"/>
    <x v="2"/>
    <x v="16"/>
    <d v="2020-05-31T00:00:00"/>
    <s v="LUBRICANTES"/>
    <s v="WIR"/>
    <x v="4"/>
    <n v="24"/>
    <n v="111054.22"/>
    <n v="126546"/>
    <n v="180780"/>
    <s v="NULL"/>
    <x v="1"/>
    <s v="Bodega JD Construcción Carrera 92"/>
    <n v="15"/>
    <s v="TRANSMISION"/>
    <n v="190000"/>
    <n v="0"/>
    <s v="NULL"/>
    <s v="PICK SUPPORT HT11-R D20"/>
    <s v="NULL"/>
    <s v="JD-Chia-Mayorista"/>
    <s v="Bodega de Tránsito"/>
    <n v="35"/>
    <s v="ELEMENTOS DE CORTE Y DESGASTE"/>
    <s v="Uds"/>
    <s v="Unidades"/>
    <n v="200"/>
    <n v="2.4978119999999999E-4"/>
    <s v="NULL"/>
  </r>
  <r>
    <x v="1"/>
    <x v="2"/>
    <x v="16"/>
    <d v="2020-05-31T00:00:00"/>
    <s v="MALLA"/>
    <s v="WIR"/>
    <x v="1"/>
    <n v="46"/>
    <n v="97290.68"/>
    <n v="120750"/>
    <n v="172500"/>
    <s v="NULL"/>
    <x v="3"/>
    <s v="Bodega JD Agrícola Yerbabuena"/>
    <n v="15"/>
    <s v="TRANSMISION"/>
    <n v="190000"/>
    <n v="0"/>
    <s v="NULL"/>
    <s v="PICK SUPPORT HT11-R D20"/>
    <s v="NULL"/>
    <s v="JD-Cali-Palmira"/>
    <s v="Bodega JD Agrícola Palmira"/>
    <s v="ELEM"/>
    <s v="Elementos de Corte"/>
    <s v="Uds"/>
    <s v="Unidades"/>
    <n v="0"/>
    <n v="2.5421690000000002E-4"/>
    <s v="NULL"/>
  </r>
  <r>
    <x v="1"/>
    <x v="2"/>
    <x v="16"/>
    <d v="2020-05-31T00:00:00"/>
    <s v="Bodega291"/>
    <s v="WIR"/>
    <x v="4"/>
    <n v="2"/>
    <n v="113593.12"/>
    <n v="126546"/>
    <n v="180780"/>
    <s v="NULL"/>
    <x v="3"/>
    <s v="Bodega JD Agrícola Yerbabuena"/>
    <n v="15"/>
    <s v="TRANSMISION"/>
    <n v="190000"/>
    <n v="730165.92"/>
    <s v="NULL"/>
    <s v="PICK SUPPORT HT11-R D20"/>
    <s v="NULL"/>
    <s v="JD-Monteria-Via Cereté "/>
    <s v="Bodega JD Agrícola Monteria Via Cerete"/>
    <s v="ELEM"/>
    <s v="Elementos de Corte"/>
    <s v="Uds"/>
    <s v="Unidades"/>
    <n v="0"/>
    <n v="2.6258249999999998E-4"/>
    <s v="NULL"/>
  </r>
  <r>
    <x v="1"/>
    <x v="2"/>
    <x v="16"/>
    <d v="2020-05-31T00:00:00"/>
    <s v="MALLA"/>
    <s v="WIR"/>
    <x v="4"/>
    <n v="16"/>
    <n v="113593.12"/>
    <n v="126546"/>
    <n v="180780"/>
    <s v="NULL"/>
    <x v="3"/>
    <s v="Bodega JD Agrícola Yerbabuena"/>
    <n v="15"/>
    <s v="TRANSMISION"/>
    <n v="190000"/>
    <n v="0"/>
    <s v="NULL"/>
    <s v="PICK SUPPORT HT11-R D20"/>
    <s v="NULL"/>
    <s v="JD-Chia-Mayorista"/>
    <s v="Bodega de Tránsito"/>
    <n v="35"/>
    <s v="ELEMENTOS DE CORTE Y DESGASTE"/>
    <s v="Uds"/>
    <s v="Unidades"/>
    <n v="0"/>
    <n v="2.4978119999999999E-4"/>
    <s v="NULL"/>
  </r>
  <r>
    <x v="1"/>
    <x v="8"/>
    <x v="17"/>
    <d v="2020-06-30T00:00:00"/>
    <s v="MALLA"/>
    <s v="WIR"/>
    <x v="1"/>
    <n v="32"/>
    <n v="97290.68"/>
    <n v="120750"/>
    <n v="172500"/>
    <s v="NULL"/>
    <x v="3"/>
    <s v="Bodega JD Agrícola Yerbabuena"/>
    <n v="15"/>
    <s v="TRANSMISION"/>
    <n v="190000"/>
    <n v="364796.4"/>
    <s v="NULL"/>
    <s v="PICK SUPPORT HT11-R D20"/>
    <s v="NULL"/>
    <s v="JD-Monteria-Via Cereté "/>
    <s v="Bodega JD Agrícola Monteria Via Cerete"/>
    <n v="35"/>
    <s v="ELEMENTOS DE CORTE Y DESGASTE"/>
    <s v="Uds"/>
    <s v="Unidades"/>
    <n v="0"/>
    <n v="2.552632E-4"/>
    <s v="NULL"/>
  </r>
  <r>
    <x v="1"/>
    <x v="1"/>
    <x v="15"/>
    <d v="2020-04-30T00:00:00"/>
    <s v="Bodega291"/>
    <s v="WIR"/>
    <x v="1"/>
    <n v="0"/>
    <n v="97290.68"/>
    <n v="120750"/>
    <n v="172500"/>
    <s v="NULL"/>
    <x v="3"/>
    <s v="Bodega JD Agrícola Yerbabuena"/>
    <n v="15"/>
    <s v="TRANSMISION"/>
    <n v="190000"/>
    <n v="0"/>
    <s v="NULL"/>
    <s v="PICK SUPPORT HT11-R D20"/>
    <s v="NULL"/>
    <s v="JD-Itagui-Cra 92"/>
    <s v="Bodega JD Construcción Carrera 92"/>
    <n v="35"/>
    <s v="ELEMENTOS DE CORTE Y DESGASTE"/>
    <s v="Uds"/>
    <s v="Unidades"/>
    <n v="0"/>
    <n v="2.5772129999999997E-4"/>
    <s v="NULL"/>
  </r>
  <r>
    <x v="1"/>
    <x v="1"/>
    <x v="15"/>
    <d v="2020-04-30T00:00:00"/>
    <s v="MALLA"/>
    <s v="WIR"/>
    <x v="1"/>
    <n v="14"/>
    <n v="97290.68"/>
    <n v="120750"/>
    <n v="172500"/>
    <s v="NULL"/>
    <x v="3"/>
    <s v="Bodega JD Agrícola Yerbabuena"/>
    <n v="15"/>
    <s v="TRANSMISION"/>
    <n v="190000"/>
    <n v="0"/>
    <s v="NULL"/>
    <s v="PICK SUPPORT HT11-R D20"/>
    <s v="NULL"/>
    <s v="JD-Chia-Mayorista"/>
    <s v="Bodega de Tránsito"/>
    <n v="35"/>
    <s v="ELEMENTOS DE CORTE Y DESGASTE"/>
    <s v="Uds"/>
    <s v="Unidades"/>
    <n v="0"/>
    <n v="2.4978119999999999E-4"/>
    <s v="NULL"/>
  </r>
  <r>
    <x v="1"/>
    <x v="1"/>
    <x v="15"/>
    <d v="2020-04-30T00:00:00"/>
    <s v="Bodega291"/>
    <s v="WIR"/>
    <x v="4"/>
    <n v="2"/>
    <n v="123913.93"/>
    <n v="126546"/>
    <n v="180780"/>
    <s v="NULL"/>
    <x v="3"/>
    <s v="Bodega JD Agrícola Yerbabuena"/>
    <n v="15"/>
    <s v="TRANSMISION"/>
    <n v="190000"/>
    <n v="0"/>
    <s v="NULL"/>
    <s v="PICK SUPPORT HT11-R D20"/>
    <s v="NULL"/>
    <s v="JD-Cali-Palmira"/>
    <s v="Bodega JD Agrícola Palmira"/>
    <n v="35"/>
    <s v="ELEMENTOS DE CORTE Y DESGASTE"/>
    <s v="Uds"/>
    <s v="Unidades"/>
    <n v="0"/>
    <n v="2.5421690000000002E-4"/>
    <s v="NULL"/>
  </r>
  <r>
    <x v="1"/>
    <x v="1"/>
    <x v="15"/>
    <d v="2020-04-30T00:00:00"/>
    <s v="MALLA"/>
    <s v="WIR"/>
    <x v="4"/>
    <n v="16"/>
    <n v="123913.93"/>
    <n v="126546"/>
    <n v="180780"/>
    <s v="NULL"/>
    <x v="3"/>
    <s v="Bodega JD Agrícola Yerbabuena"/>
    <n v="15"/>
    <s v="TRANSMISION"/>
    <n v="190000"/>
    <n v="364796.4"/>
    <s v="NULL"/>
    <s v="PICK SUPPORT HT11-R D20"/>
    <s v="NULL"/>
    <s v="JD-Monteria-Via Cereté "/>
    <s v="Bodega JD Agrícola Monteria Via Cerete"/>
    <n v="35"/>
    <s v="ELEMENTOS DE CORTE Y DESGASTE"/>
    <s v="Uds"/>
    <s v="Unidades"/>
    <n v="0"/>
    <n v="2.552632E-4"/>
    <s v="NULL"/>
  </r>
  <r>
    <x v="1"/>
    <x v="2"/>
    <x v="16"/>
    <d v="2020-05-31T00:00:00"/>
    <s v="Grupo WGP"/>
    <s v="WIR"/>
    <x v="0"/>
    <n v="80"/>
    <n v="105047.11"/>
    <n v="105047.11"/>
    <n v="175000"/>
    <s v="NULL"/>
    <x v="0"/>
    <s v="Bodega de Tránsito"/>
    <n v="15"/>
    <s v="TRANSMISION"/>
    <n v="190000"/>
    <n v="0"/>
    <s v="NULL"/>
    <s v="PICK SUPPORT HT11-R D20"/>
    <s v="NULL"/>
    <s v="JD-Itagui-Cra 92"/>
    <s v="Bodega JD Construcción Carrera 92"/>
    <s v="ELEM"/>
    <s v="Elementos de Corte"/>
    <s v="Uds"/>
    <s v="Unidades"/>
    <n v="0"/>
    <n v="2.5745340000000002E-4"/>
    <s v="NULL"/>
  </r>
  <r>
    <x v="1"/>
    <x v="2"/>
    <x v="16"/>
    <d v="2020-05-31T00:00:00"/>
    <s v="GUACAL"/>
    <s v="WIR"/>
    <x v="2"/>
    <n v="22"/>
    <n v="89080.68"/>
    <n v="148470"/>
    <n v="212100"/>
    <s v="NULL"/>
    <x v="1"/>
    <s v="Bodega JD Construcción Carrera 92"/>
    <n v="15"/>
    <s v="TRANSMISION"/>
    <n v="190000"/>
    <n v="0"/>
    <s v="NULL"/>
    <s v="PICK SUPPORT HT11-R D20"/>
    <s v="NULL"/>
    <s v="JD-Itagui-Cra 92"/>
    <s v="Bodega JD Construcción Carrera 92"/>
    <n v="35"/>
    <s v="ELEMENTOS DE CORTE Y DESGASTE"/>
    <s v="Uds"/>
    <s v="Unidades"/>
    <n v="0"/>
    <n v="2.5772129999999997E-4"/>
    <s v="NULL"/>
  </r>
  <r>
    <x v="1"/>
    <x v="2"/>
    <x v="16"/>
    <d v="2020-05-31T00:00:00"/>
    <s v="1F01C07"/>
    <s v="WIR"/>
    <x v="4"/>
    <n v="1"/>
    <n v="110152.85"/>
    <n v="126546"/>
    <n v="180780"/>
    <s v="NULL"/>
    <x v="0"/>
    <s v="Bodega de Tránsito"/>
    <n v="15"/>
    <s v="TRANSMISION"/>
    <n v="190000"/>
    <n v="1237482.7"/>
    <s v="NULL"/>
    <s v="PICK SUPPORT HT11-R D20"/>
    <s v="NULL"/>
    <s v="JD-Cali-Palmira"/>
    <s v="Bodega JD Agrícola Palmira"/>
    <s v="ELEM"/>
    <s v="Elementos de Corte"/>
    <s v="Uds"/>
    <s v="Unidades"/>
    <n v="0"/>
    <n v="2.5421690000000002E-4"/>
    <s v="NULL"/>
  </r>
  <r>
    <x v="1"/>
    <x v="2"/>
    <x v="16"/>
    <d v="2020-05-31T00:00:00"/>
    <s v="Grupo WGP"/>
    <s v="WIR"/>
    <x v="4"/>
    <n v="120"/>
    <n v="110152.85"/>
    <n v="126546"/>
    <n v="180780"/>
    <s v="NULL"/>
    <x v="0"/>
    <s v="Bodega de Tránsito"/>
    <n v="15"/>
    <s v="TRANSMISION"/>
    <n v="190000"/>
    <n v="0"/>
    <s v="NULL"/>
    <s v="PICK SUPPORT HT11-R D20"/>
    <s v="NULL"/>
    <s v="JD-Monteria-Via Cereté"/>
    <s v="Bodega JD Agrícola Monteria Via Cerete"/>
    <s v="ELEM"/>
    <s v="Elementos de Corte"/>
    <s v="Uds"/>
    <s v="Unidades"/>
    <n v="0"/>
    <n v="2.6258249999999998E-4"/>
    <s v="NULL"/>
  </r>
  <r>
    <x v="1"/>
    <x v="0"/>
    <x v="14"/>
    <d v="2020-03-31T00:00:00"/>
    <s v="Grupo WGP"/>
    <s v="WIR"/>
    <x v="3"/>
    <n v="50"/>
    <n v="89529.43"/>
    <n v="146000"/>
    <n v="208572"/>
    <s v="NULL"/>
    <x v="0"/>
    <s v="Bodega de Tránsito"/>
    <n v="15"/>
    <s v="TRANSMISION"/>
    <n v="190000"/>
    <n v="1217420.8"/>
    <s v="NULL"/>
    <s v="PICK SUPPORT HT11-R D20"/>
    <s v="NULL"/>
    <s v="JD-B/Quilla-Cl,110"/>
    <s v="Bodega JD Agrícola B/quilla Calle 110"/>
    <s v="ELEM"/>
    <s v="Elementos de Corte"/>
    <s v="Uds"/>
    <s v="Unidades"/>
    <n v="0"/>
    <n v="2.4848600000000002E-4"/>
    <s v="NULL"/>
  </r>
  <r>
    <x v="1"/>
    <x v="8"/>
    <x v="17"/>
    <d v="2020-06-30T00:00:00"/>
    <s v="1G05B01"/>
    <s v="WIR"/>
    <x v="0"/>
    <n v="10"/>
    <n v="105047.11"/>
    <n v="105047.11"/>
    <n v="175000"/>
    <s v="NULL"/>
    <x v="0"/>
    <s v="Bodega de Tránsito"/>
    <n v="15"/>
    <s v="TRANSMISION"/>
    <n v="190000"/>
    <n v="0"/>
    <s v="NULL"/>
    <s v="PICK SUPPORT HT11-R D20"/>
    <s v="NULL"/>
    <s v="JD-Itagui-Cra 92"/>
    <s v="Bodega JD Construcción Carrera 92"/>
    <s v="ELEM"/>
    <s v="Elementos de Corte"/>
    <s v="Uds"/>
    <s v="Unidades"/>
    <n v="0"/>
    <n v="2.5745340000000002E-4"/>
    <s v="NULL"/>
  </r>
  <r>
    <x v="1"/>
    <x v="8"/>
    <x v="17"/>
    <d v="2020-06-30T00:00:00"/>
    <s v="Grupo WGP"/>
    <s v="WIR"/>
    <x v="0"/>
    <n v="64"/>
    <n v="105047.11"/>
    <n v="105047.11"/>
    <n v="175000"/>
    <s v="NULL"/>
    <x v="0"/>
    <s v="Bodega de Tránsito"/>
    <n v="15"/>
    <s v="TRANSMISION"/>
    <n v="190000"/>
    <n v="0"/>
    <s v="NULL"/>
    <s v="PICK SUPPORT HT11-R D20"/>
    <s v="NULL"/>
    <s v="JD-Chia-Yerbabuena"/>
    <s v="Bodega JD Agrícola Yerbabuena"/>
    <s v="ELEM"/>
    <s v="Elementos de Corte"/>
    <s v="Uds"/>
    <s v="Unidades"/>
    <n v="0"/>
    <n v="2.4957929999999998E-4"/>
    <s v="NULL"/>
  </r>
  <r>
    <x v="1"/>
    <x v="2"/>
    <x v="16"/>
    <d v="2020-05-31T00:00:00"/>
    <s v="1H05A01"/>
    <s v="WIR"/>
    <x v="2"/>
    <n v="112"/>
    <n v="89080.68"/>
    <n v="148470"/>
    <n v="212100"/>
    <s v="NULL"/>
    <x v="0"/>
    <s v="Bodega de Tránsito"/>
    <n v="15"/>
    <s v="TRANSMISION"/>
    <n v="190000"/>
    <n v="0"/>
    <s v="NULL"/>
    <s v="PICK SUPPORT HT11-R D20"/>
    <s v="NULL"/>
    <s v="JD-Chia-Mayorista"/>
    <s v="Bodega de Tránsito"/>
    <s v="ELEM"/>
    <s v="Elementos de Corte"/>
    <s v="Uds"/>
    <s v="Unidades"/>
    <n v="0"/>
    <n v="2.616006E-4"/>
    <s v="NULL"/>
  </r>
  <r>
    <x v="1"/>
    <x v="8"/>
    <x v="17"/>
    <d v="2020-06-30T00:00:00"/>
    <s v="1F01C07"/>
    <s v="WIR"/>
    <x v="4"/>
    <n v="1"/>
    <n v="110486.61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Grupo WGP"/>
    <s v="WIR"/>
    <x v="4"/>
    <n v="99"/>
    <n v="110486.61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0"/>
    <x v="14"/>
    <d v="2020-03-31T00:00:00"/>
    <s v="1A03B"/>
    <s v="WIR"/>
    <x v="1"/>
    <n v="14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0"/>
    <x v="14"/>
    <d v="2020-03-31T00:00:00"/>
    <s v="LUBRICANTES"/>
    <s v="WIR"/>
    <x v="1"/>
    <n v="369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8"/>
    <x v="17"/>
    <d v="2020-06-30T00:00:00"/>
    <s v="1H05A01"/>
    <s v="WIR"/>
    <x v="2"/>
    <n v="112"/>
    <n v="89080.68"/>
    <n v="148470"/>
    <n v="212100"/>
    <s v="NULL"/>
    <x v="0"/>
    <s v="Bodega de Tránsito"/>
    <n v="15"/>
    <s v="TRANSMISION"/>
    <m/>
    <m/>
    <m/>
    <m/>
    <m/>
    <m/>
    <m/>
    <m/>
    <m/>
    <m/>
    <m/>
    <m/>
    <m/>
    <m/>
  </r>
  <r>
    <x v="1"/>
    <x v="0"/>
    <x v="14"/>
    <d v="2020-03-31T00:00:00"/>
    <s v="1A02A"/>
    <s v="WIR"/>
    <x v="2"/>
    <n v="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0"/>
    <x v="14"/>
    <d v="2020-03-31T00:00:00"/>
    <s v="LUBRICANTES"/>
    <s v="WIR"/>
    <x v="4"/>
    <n v="8"/>
    <n v="129757.75"/>
    <n v="126546"/>
    <n v="18078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3"/>
    <x v="18"/>
    <d v="2020-07-31T00:00:00"/>
    <s v="1A03B"/>
    <s v="WIR"/>
    <x v="1"/>
    <n v="14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3"/>
    <x v="18"/>
    <d v="2020-07-31T00:00:00"/>
    <s v="LUBRICANTES"/>
    <s v="WIR"/>
    <x v="1"/>
    <n v="156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0"/>
    <x v="14"/>
    <d v="2020-03-31T00:00:00"/>
    <s v="GUACAL"/>
    <s v="WIR"/>
    <x v="2"/>
    <n v="2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3"/>
    <x v="18"/>
    <d v="2020-07-31T00:00:00"/>
    <s v="1A02A"/>
    <s v="WIR"/>
    <x v="2"/>
    <n v="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3"/>
    <x v="18"/>
    <d v="2020-07-31T00:00:00"/>
    <s v="LUBRICANTES"/>
    <s v="WIR"/>
    <x v="4"/>
    <n v="8"/>
    <n v="110721.48"/>
    <n v="126546"/>
    <n v="18078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3"/>
    <x v="18"/>
    <d v="2020-07-31T00:00:00"/>
    <s v="1G05B01"/>
    <s v="WIR"/>
    <x v="0"/>
    <n v="4"/>
    <n v="105047.11"/>
    <n v="105047.11"/>
    <n v="175000"/>
    <s v="NULL"/>
    <x v="0"/>
    <s v="Bodega de Tránsito"/>
    <n v="15"/>
    <s v="TRANSMISION"/>
    <m/>
    <m/>
    <m/>
    <m/>
    <m/>
    <m/>
    <m/>
    <m/>
    <m/>
    <m/>
    <m/>
    <m/>
    <m/>
    <m/>
  </r>
  <r>
    <x v="1"/>
    <x v="3"/>
    <x v="18"/>
    <d v="2020-07-31T00:00:00"/>
    <s v="GUACAL"/>
    <s v="WIR"/>
    <x v="2"/>
    <n v="2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3"/>
    <x v="18"/>
    <d v="2020-07-31T00:00:00"/>
    <s v="1G06A01"/>
    <s v="WIR"/>
    <x v="4"/>
    <n v="1"/>
    <n v="119222.03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2"/>
    <x v="16"/>
    <d v="2020-05-31T00:00:00"/>
    <s v="Grupo WGP"/>
    <s v="WIR"/>
    <x v="3"/>
    <n v="50"/>
    <n v="89529.43"/>
    <n v="146000"/>
    <n v="208572"/>
    <s v="NULL"/>
    <x v="0"/>
    <s v="Bodega de Tránsito"/>
    <n v="15"/>
    <s v="TRANSMISION"/>
    <m/>
    <m/>
    <m/>
    <m/>
    <m/>
    <m/>
    <m/>
    <m/>
    <m/>
    <m/>
    <m/>
    <m/>
    <m/>
    <m/>
  </r>
  <r>
    <x v="1"/>
    <x v="3"/>
    <x v="18"/>
    <d v="2020-07-31T00:00:00"/>
    <s v="MALLA"/>
    <s v="WIR"/>
    <x v="1"/>
    <n v="2"/>
    <n v="97290.68"/>
    <n v="120750"/>
    <n v="172500"/>
    <s v="NULL"/>
    <x v="3"/>
    <s v="Bodega JD Agrícola Yerbabuena"/>
    <n v="15"/>
    <s v="TRANSMISION"/>
    <m/>
    <m/>
    <m/>
    <m/>
    <m/>
    <m/>
    <m/>
    <m/>
    <m/>
    <m/>
    <m/>
    <m/>
    <m/>
    <m/>
  </r>
  <r>
    <x v="1"/>
    <x v="6"/>
    <x v="19"/>
    <d v="2020-08-31T00:00:00"/>
    <s v="MALLA"/>
    <s v="WIR"/>
    <x v="1"/>
    <n v="7"/>
    <n v="97290.68"/>
    <n v="120750"/>
    <n v="172500"/>
    <s v="NULL"/>
    <x v="3"/>
    <s v="Bodega JD Agrícola Yerbabuena"/>
    <n v="15"/>
    <s v="TRANSMISION"/>
    <m/>
    <m/>
    <m/>
    <m/>
    <m/>
    <m/>
    <m/>
    <m/>
    <m/>
    <m/>
    <m/>
    <m/>
    <m/>
    <m/>
  </r>
  <r>
    <x v="1"/>
    <x v="6"/>
    <x v="19"/>
    <d v="2020-08-31T00:00:00"/>
    <s v="1G05B01"/>
    <s v="WIR"/>
    <x v="0"/>
    <n v="0"/>
    <n v="105047.11"/>
    <n v="105047.11"/>
    <n v="175000"/>
    <s v="NULL"/>
    <x v="0"/>
    <s v="Bodega de Tránsito"/>
    <n v="15"/>
    <s v="TRANSMISION"/>
    <m/>
    <m/>
    <m/>
    <m/>
    <m/>
    <m/>
    <m/>
    <m/>
    <m/>
    <m/>
    <m/>
    <m/>
    <m/>
    <m/>
  </r>
  <r>
    <x v="1"/>
    <x v="3"/>
    <x v="18"/>
    <d v="2020-07-31T00:00:00"/>
    <s v="1H05A01"/>
    <s v="WIR"/>
    <x v="2"/>
    <n v="112"/>
    <n v="89080.68"/>
    <n v="148470"/>
    <n v="212100"/>
    <s v="NULL"/>
    <x v="0"/>
    <s v="Bodega de Tránsito"/>
    <n v="15"/>
    <s v="TRANSMISION"/>
    <m/>
    <m/>
    <m/>
    <m/>
    <m/>
    <m/>
    <m/>
    <m/>
    <m/>
    <m/>
    <m/>
    <m/>
    <m/>
    <m/>
  </r>
  <r>
    <x v="1"/>
    <x v="6"/>
    <x v="19"/>
    <d v="2020-08-31T00:00:00"/>
    <s v="1H05A01"/>
    <s v="WIR"/>
    <x v="2"/>
    <n v="32"/>
    <n v="89080.68"/>
    <n v="148470"/>
    <n v="212100"/>
    <s v="NULL"/>
    <x v="0"/>
    <s v="Bodega de Tránsito"/>
    <n v="15"/>
    <s v="TRANSMISION"/>
    <m/>
    <m/>
    <m/>
    <m/>
    <m/>
    <m/>
    <m/>
    <m/>
    <m/>
    <m/>
    <m/>
    <m/>
    <m/>
    <m/>
  </r>
  <r>
    <x v="1"/>
    <x v="6"/>
    <x v="19"/>
    <d v="2020-08-31T00:00:00"/>
    <s v="1G06A01"/>
    <s v="WIR"/>
    <x v="4"/>
    <n v="1"/>
    <n v="119222.03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Grupo WGP"/>
    <s v="WIR"/>
    <x v="3"/>
    <n v="50"/>
    <n v="89529.43"/>
    <n v="146000"/>
    <n v="208572"/>
    <s v="NULL"/>
    <x v="0"/>
    <s v="Bodega de Tránsito"/>
    <n v="15"/>
    <s v="TRANSMISION"/>
    <m/>
    <m/>
    <m/>
    <m/>
    <m/>
    <m/>
    <m/>
    <m/>
    <m/>
    <m/>
    <m/>
    <m/>
    <m/>
    <m/>
  </r>
  <r>
    <x v="1"/>
    <x v="9"/>
    <x v="20"/>
    <d v="2020-09-30T00:00:00"/>
    <s v="LUBRICANTES"/>
    <s v="WIR"/>
    <x v="1"/>
    <n v="53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WGREEXPORT"/>
    <s v="WIR"/>
    <x v="2"/>
    <n v="80"/>
    <n v="89080.68"/>
    <n v="148470"/>
    <n v="212100"/>
    <s v="NULL"/>
    <x v="0"/>
    <s v="Bodega de Tránsito"/>
    <n v="15"/>
    <s v="TRANSMISION"/>
    <m/>
    <m/>
    <m/>
    <m/>
    <m/>
    <m/>
    <m/>
    <m/>
    <m/>
    <m/>
    <m/>
    <m/>
    <m/>
    <m/>
  </r>
  <r>
    <x v="1"/>
    <x v="9"/>
    <x v="20"/>
    <d v="2020-09-30T00:00:00"/>
    <s v="1A02A"/>
    <s v="WIR"/>
    <x v="2"/>
    <n v="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9"/>
    <x v="20"/>
    <d v="2020-09-30T00:00:00"/>
    <s v="LUBRICANTES"/>
    <s v="WIR"/>
    <x v="4"/>
    <n v="30"/>
    <n v="128677.42"/>
    <n v="126546"/>
    <n v="18078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9"/>
    <x v="20"/>
    <d v="2020-09-30T00:00:00"/>
    <s v="1G06A01"/>
    <s v="WIR"/>
    <x v="1"/>
    <n v="50"/>
    <n v="120973.02"/>
    <n v="120750"/>
    <n v="17250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Bodega291"/>
    <s v="WIR"/>
    <x v="4"/>
    <n v="2"/>
    <n v="113593.12"/>
    <n v="126546"/>
    <n v="180780"/>
    <s v="NULL"/>
    <x v="3"/>
    <s v="Bodega JD Agrícola Yerbabuena"/>
    <n v="15"/>
    <s v="TRANSMISION"/>
    <m/>
    <m/>
    <m/>
    <m/>
    <m/>
    <m/>
    <m/>
    <m/>
    <m/>
    <m/>
    <m/>
    <m/>
    <m/>
    <m/>
  </r>
  <r>
    <x v="1"/>
    <x v="8"/>
    <x v="17"/>
    <d v="2020-06-30T00:00:00"/>
    <s v="MALLA"/>
    <s v="WIR"/>
    <x v="4"/>
    <n v="3"/>
    <n v="113593.12"/>
    <n v="126546"/>
    <n v="180780"/>
    <s v="NULL"/>
    <x v="3"/>
    <s v="Bodega JD Agrícola Yerbabuena"/>
    <n v="15"/>
    <s v="TRANSMISION"/>
    <m/>
    <m/>
    <m/>
    <m/>
    <m/>
    <m/>
    <m/>
    <m/>
    <m/>
    <m/>
    <m/>
    <m/>
    <m/>
    <m/>
  </r>
  <r>
    <x v="1"/>
    <x v="6"/>
    <x v="19"/>
    <d v="2020-08-31T00:00:00"/>
    <s v="1A03B"/>
    <s v="WIR"/>
    <x v="1"/>
    <n v="14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LUBRICANTES"/>
    <s v="WIR"/>
    <x v="1"/>
    <n v="132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1A05A"/>
    <s v="WIR"/>
    <x v="0"/>
    <n v="4"/>
    <n v="105047.11"/>
    <n v="105047.11"/>
    <n v="1750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9"/>
    <x v="20"/>
    <d v="2020-09-30T00:00:00"/>
    <s v="GUACAL"/>
    <s v="WIR"/>
    <x v="2"/>
    <n v="2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1A02A"/>
    <s v="WIR"/>
    <x v="2"/>
    <n v="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LUBRICANTES"/>
    <s v="WIR"/>
    <x v="4"/>
    <n v="8"/>
    <n v="110721.48"/>
    <n v="126546"/>
    <n v="18078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5"/>
    <x v="21"/>
    <d v="2020-10-31T00:00:00"/>
    <s v="MALLA"/>
    <s v="WIR"/>
    <x v="1"/>
    <n v="6"/>
    <n v="97290.68"/>
    <n v="160398"/>
    <n v="267300"/>
    <s v="NULL"/>
    <x v="3"/>
    <s v="Bodega JD Agrícola Yerbabuena"/>
    <n v="15"/>
    <s v="TRANSMISION"/>
    <m/>
    <m/>
    <m/>
    <m/>
    <m/>
    <m/>
    <m/>
    <m/>
    <m/>
    <m/>
    <m/>
    <m/>
    <m/>
    <m/>
  </r>
  <r>
    <x v="1"/>
    <x v="10"/>
    <x v="22"/>
    <d v="2020-11-30T00:00:00"/>
    <s v="LUBRICANTES"/>
    <s v="WIR"/>
    <x v="1"/>
    <n v="28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GUACAL"/>
    <s v="WIR"/>
    <x v="2"/>
    <n v="2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0"/>
    <x v="22"/>
    <d v="2020-11-30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0"/>
    <x v="22"/>
    <d v="2020-11-30T00:00:00"/>
    <s v="LUBRICANTES"/>
    <s v="WIR"/>
    <x v="4"/>
    <n v="22"/>
    <n v="128677.42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6"/>
    <x v="19"/>
    <d v="2020-08-31T00:00:00"/>
    <s v="WGREEXPORT"/>
    <s v="WIR"/>
    <x v="3"/>
    <n v="20"/>
    <n v="89529.43"/>
    <n v="146000"/>
    <n v="208572"/>
    <s v="NULL"/>
    <x v="0"/>
    <s v="Bodega de Tránsito"/>
    <n v="15"/>
    <s v="TRANSMISION"/>
    <m/>
    <m/>
    <m/>
    <m/>
    <m/>
    <m/>
    <m/>
    <m/>
    <m/>
    <m/>
    <m/>
    <m/>
    <m/>
    <m/>
  </r>
  <r>
    <x v="1"/>
    <x v="9"/>
    <x v="20"/>
    <d v="2020-09-30T00:00:00"/>
    <s v="MALLA"/>
    <s v="WIR"/>
    <x v="1"/>
    <n v="5"/>
    <n v="97290.68"/>
    <n v="120750"/>
    <n v="172500"/>
    <s v="NULL"/>
    <x v="3"/>
    <s v="Bodega JD Agrícola Yerbabuena"/>
    <n v="15"/>
    <s v="TRANSMISION"/>
    <m/>
    <m/>
    <m/>
    <m/>
    <m/>
    <m/>
    <m/>
    <m/>
    <m/>
    <m/>
    <m/>
    <m/>
    <m/>
    <m/>
  </r>
  <r>
    <x v="1"/>
    <x v="5"/>
    <x v="21"/>
    <d v="2020-10-31T00:00:00"/>
    <s v="LUBRICANTES"/>
    <s v="WIR"/>
    <x v="1"/>
    <n v="28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0"/>
    <x v="22"/>
    <d v="2020-11-30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5"/>
    <x v="21"/>
    <d v="2020-10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5"/>
    <x v="21"/>
    <d v="2020-10-31T00:00:00"/>
    <s v="LUBRICANTES"/>
    <s v="WIR"/>
    <x v="4"/>
    <n v="22"/>
    <n v="128677.42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5"/>
    <x v="21"/>
    <d v="2020-10-31T00:00:00"/>
    <s v="1G06A01"/>
    <s v="WIR"/>
    <x v="1"/>
    <n v="9"/>
    <n v="120973.02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1"/>
    <x v="5"/>
    <x v="21"/>
    <d v="2020-10-31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5"/>
    <x v="21"/>
    <d v="2020-10-31T00:00:00"/>
    <s v="1G06A01"/>
    <s v="WIR"/>
    <x v="4"/>
    <n v="97"/>
    <n v="135106.1700000000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1G06A01"/>
    <s v="WIR"/>
    <x v="1"/>
    <n v="61"/>
    <n v="143109.32999999999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1F08B01"/>
    <s v="WIR"/>
    <x v="0"/>
    <n v="35"/>
    <n v="172768.91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1"/>
    <x v="5"/>
    <x v="21"/>
    <d v="2020-10-31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1G06A01"/>
    <s v="WIR"/>
    <x v="4"/>
    <n v="78"/>
    <n v="135106.1700000000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1"/>
    <x v="3"/>
    <x v="18"/>
    <d v="2020-07-31T00:00:00"/>
    <s v="1I01A01"/>
    <s v="WIR"/>
    <x v="3"/>
    <n v="20"/>
    <n v="89529.43"/>
    <n v="146000"/>
    <n v="208572"/>
    <s v="NULL"/>
    <x v="0"/>
    <s v="Bodega de Tránsito"/>
    <n v="15"/>
    <s v="TRANSMISION"/>
    <m/>
    <m/>
    <m/>
    <m/>
    <m/>
    <m/>
    <m/>
    <m/>
    <m/>
    <m/>
    <m/>
    <m/>
    <m/>
    <m/>
  </r>
  <r>
    <x v="1"/>
    <x v="9"/>
    <x v="20"/>
    <d v="2020-09-30T00:00:00"/>
    <s v="Bodega 377"/>
    <s v="WIR"/>
    <x v="0"/>
    <n v="0"/>
    <n v="157504.14000000001"/>
    <n v="105047.11"/>
    <n v="17500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1"/>
    <x v="9"/>
    <x v="20"/>
    <d v="2020-09-30T00:00:00"/>
    <s v="1G06A01"/>
    <s v="WIR"/>
    <x v="4"/>
    <n v="105"/>
    <n v="135106.17000000001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1G08B01"/>
    <s v="WIR"/>
    <x v="3"/>
    <n v="10"/>
    <n v="151138.35999999999"/>
    <n v="162918"/>
    <n v="271500"/>
    <s v="NULL"/>
    <x v="0"/>
    <s v="Bodega de Tránsito"/>
    <n v="0"/>
    <s v="0 - Tarifa 251"/>
    <m/>
    <m/>
    <m/>
    <m/>
    <m/>
    <m/>
    <m/>
    <m/>
    <m/>
    <m/>
    <m/>
    <m/>
    <m/>
    <m/>
  </r>
  <r>
    <x v="1"/>
    <x v="10"/>
    <x v="22"/>
    <d v="2020-11-30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1"/>
    <x v="11"/>
    <x v="23"/>
    <d v="2020-12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1"/>
    <x v="1"/>
    <x v="15"/>
    <d v="2020-04-30T00:00:00"/>
    <s v="1F01C07"/>
    <s v="WIR"/>
    <x v="4"/>
    <n v="1"/>
    <n v="110152.85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1A03B"/>
    <s v="WIR"/>
    <x v="1"/>
    <n v="14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9"/>
    <x v="20"/>
    <d v="2020-09-30T00:00:00"/>
    <s v="1H05A01"/>
    <s v="WIR"/>
    <x v="2"/>
    <n v="32"/>
    <n v="89080.68"/>
    <n v="148470"/>
    <n v="212100"/>
    <s v="NULL"/>
    <x v="0"/>
    <s v="Bodega de Tránsito"/>
    <n v="15"/>
    <s v="TRANSMISION"/>
    <m/>
    <m/>
    <m/>
    <m/>
    <m/>
    <m/>
    <m/>
    <m/>
    <m/>
    <m/>
    <m/>
    <m/>
    <m/>
    <m/>
  </r>
  <r>
    <x v="1"/>
    <x v="1"/>
    <x v="15"/>
    <d v="2020-04-30T00:00:00"/>
    <s v="1H05A01"/>
    <s v="WIR"/>
    <x v="2"/>
    <n v="112"/>
    <n v="89080.68"/>
    <n v="148470"/>
    <n v="21210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LUBRICANTES"/>
    <s v="WIR"/>
    <x v="1"/>
    <n v="176"/>
    <n v="97290.68"/>
    <n v="120750"/>
    <n v="1725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8"/>
    <x v="17"/>
    <d v="2020-06-30T00:00:00"/>
    <s v="1A02A"/>
    <s v="WIR"/>
    <x v="2"/>
    <n v="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9"/>
    <x v="20"/>
    <d v="2020-09-30T00:00:00"/>
    <s v="WGREEXPORT"/>
    <s v="WIR"/>
    <x v="3"/>
    <n v="0"/>
    <n v="89529.43"/>
    <n v="146000"/>
    <n v="208572"/>
    <s v="NULL"/>
    <x v="0"/>
    <s v="Bodega de Tránsito"/>
    <n v="15"/>
    <s v="TRANSMISION"/>
    <m/>
    <m/>
    <m/>
    <m/>
    <m/>
    <m/>
    <m/>
    <m/>
    <m/>
    <m/>
    <m/>
    <m/>
    <m/>
    <m/>
  </r>
  <r>
    <x v="1"/>
    <x v="1"/>
    <x v="15"/>
    <d v="2020-04-30T00:00:00"/>
    <s v="Grupo WGP"/>
    <s v="WIR"/>
    <x v="0"/>
    <n v="80"/>
    <n v="105047.11"/>
    <n v="147000"/>
    <n v="21000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GUACAL"/>
    <s v="WIR"/>
    <x v="2"/>
    <n v="22"/>
    <n v="89080.68"/>
    <n v="148470"/>
    <n v="2121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"/>
    <x v="15"/>
    <d v="2020-04-30T00:00:00"/>
    <s v="Grupo WGP"/>
    <s v="WIR"/>
    <x v="4"/>
    <n v="240"/>
    <n v="110152.85"/>
    <n v="126546"/>
    <n v="180780"/>
    <s v="NULL"/>
    <x v="0"/>
    <s v="Bodega de Tránsito"/>
    <n v="15"/>
    <s v="TRANSMISION"/>
    <m/>
    <m/>
    <m/>
    <m/>
    <m/>
    <m/>
    <m/>
    <m/>
    <m/>
    <m/>
    <m/>
    <m/>
    <m/>
    <m/>
  </r>
  <r>
    <x v="1"/>
    <x v="8"/>
    <x v="17"/>
    <d v="2020-06-30T00:00:00"/>
    <s v="LUBRICANTES"/>
    <s v="WIR"/>
    <x v="4"/>
    <n v="8"/>
    <n v="110721.48"/>
    <n v="126546"/>
    <n v="18078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"/>
    <x v="15"/>
    <d v="2020-04-30T00:00:00"/>
    <s v="Grupo WGP"/>
    <s v="WIR"/>
    <x v="3"/>
    <n v="50"/>
    <n v="89529.43"/>
    <n v="146000"/>
    <n v="208572"/>
    <s v="NULL"/>
    <x v="0"/>
    <s v="Bodega de Tránsito"/>
    <n v="15"/>
    <s v="TRANSMISION"/>
    <m/>
    <m/>
    <m/>
    <m/>
    <m/>
    <m/>
    <m/>
    <m/>
    <m/>
    <m/>
    <m/>
    <m/>
    <m/>
    <m/>
  </r>
  <r>
    <x v="1"/>
    <x v="10"/>
    <x v="22"/>
    <d v="2020-11-30T00:00:00"/>
    <s v="1G06A01"/>
    <s v="WIR"/>
    <x v="1"/>
    <n v="61"/>
    <n v="143109.32999999999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LUBRICANTES"/>
    <s v="WIR"/>
    <x v="1"/>
    <n v="28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0"/>
    <x v="22"/>
    <d v="2020-11-30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1"/>
    <x v="11"/>
    <x v="23"/>
    <d v="2020-12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0"/>
    <x v="22"/>
    <d v="2020-11-30T00:00:00"/>
    <s v="1G06A01"/>
    <s v="WIR"/>
    <x v="4"/>
    <n v="84"/>
    <n v="135106.1700000000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1"/>
    <x v="10"/>
    <x v="22"/>
    <d v="2020-11-30T00:00:00"/>
    <s v="1F08B01"/>
    <s v="WIR"/>
    <x v="0"/>
    <n v="15"/>
    <n v="160734.14000000001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1"/>
    <x v="11"/>
    <x v="23"/>
    <d v="2020-12-31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1"/>
    <x v="23"/>
    <d v="2020-12-31T00:00:00"/>
    <s v="LUBRICANTES"/>
    <s v="WIR"/>
    <x v="4"/>
    <n v="22"/>
    <n v="128677.42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1"/>
    <x v="11"/>
    <x v="23"/>
    <d v="2020-12-31T00:00:00"/>
    <s v="1A02A"/>
    <s v="WIR"/>
    <x v="3"/>
    <n v="10"/>
    <n v="151138.35999999999"/>
    <n v="162918"/>
    <n v="271500"/>
    <s v="NULL"/>
    <x v="1"/>
    <s v="Bodega JD Construcción Carrera 92"/>
    <n v="0"/>
    <s v="0 - Tarifa 251"/>
    <m/>
    <m/>
    <m/>
    <m/>
    <m/>
    <m/>
    <m/>
    <m/>
    <m/>
    <m/>
    <m/>
    <m/>
    <m/>
    <m/>
  </r>
  <r>
    <x v="2"/>
    <x v="7"/>
    <x v="24"/>
    <d v="2021-01-31T00:00:00"/>
    <s v="1A05A"/>
    <s v="WIR"/>
    <x v="0"/>
    <n v="20"/>
    <n v="172768.91"/>
    <n v="163359"/>
    <n v="272300"/>
    <s v="NULL"/>
    <x v="1"/>
    <s v="Bodega JD Construcción Carrera 92"/>
    <n v="0"/>
    <s v="0 - Tarifa 251"/>
    <m/>
    <m/>
    <m/>
    <m/>
    <m/>
    <m/>
    <m/>
    <m/>
    <m/>
    <m/>
    <m/>
    <m/>
    <m/>
    <m/>
  </r>
  <r>
    <x v="2"/>
    <x v="7"/>
    <x v="24"/>
    <d v="2021-01-31T00:00:00"/>
    <s v="1F08B01"/>
    <s v="WIR"/>
    <x v="0"/>
    <n v="14"/>
    <n v="172768.91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7"/>
    <x v="24"/>
    <d v="2021-01-31T00:00:00"/>
    <s v="LUBRICANTES"/>
    <s v="WIR"/>
    <x v="1"/>
    <n v="28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7"/>
    <x v="24"/>
    <d v="2021-01-31T00:00:00"/>
    <s v="1G06A01"/>
    <s v="WIR"/>
    <x v="1"/>
    <n v="51"/>
    <n v="143109.32999999999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2"/>
    <x v="4"/>
    <x v="25"/>
    <d v="2021-02-28T00:00:00"/>
    <s v="LUBRICANTES"/>
    <s v="WIR"/>
    <x v="1"/>
    <n v="28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7"/>
    <x v="24"/>
    <d v="2021-01-31T00:00:00"/>
    <s v="LUBRICANTES"/>
    <s v="WIR"/>
    <x v="4"/>
    <n v="22"/>
    <n v="128677.42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7"/>
    <x v="24"/>
    <d v="2021-01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7"/>
    <x v="24"/>
    <d v="2021-01-31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7"/>
    <x v="24"/>
    <d v="2021-01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4"/>
    <x v="25"/>
    <d v="2021-02-28T00:00:00"/>
    <s v="MALLA"/>
    <s v="WIR"/>
    <x v="0"/>
    <n v="1"/>
    <n v="172768.91"/>
    <n v="163359"/>
    <n v="272300"/>
    <s v="NULL"/>
    <x v="3"/>
    <s v="Bodega JD Agrícola Yerbabuena"/>
    <n v="0"/>
    <s v="0 - Tarifa 251"/>
    <m/>
    <m/>
    <m/>
    <m/>
    <m/>
    <m/>
    <m/>
    <m/>
    <m/>
    <m/>
    <m/>
    <m/>
    <m/>
    <m/>
  </r>
  <r>
    <x v="2"/>
    <x v="0"/>
    <x v="26"/>
    <d v="2021-03-31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0"/>
    <x v="26"/>
    <d v="2021-03-31T00:00:00"/>
    <s v="LUBRICANTES"/>
    <s v="WIR"/>
    <x v="4"/>
    <n v="10"/>
    <n v="134518.39999999999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7"/>
    <x v="24"/>
    <d v="2021-01-31T00:00:00"/>
    <s v="MALLA"/>
    <s v="WIR"/>
    <x v="0"/>
    <n v="1"/>
    <n v="172768.91"/>
    <n v="163359"/>
    <n v="272300"/>
    <s v="NULL"/>
    <x v="3"/>
    <s v="Bodega JD Agrícola Yerbabuena"/>
    <n v="0"/>
    <s v="0 - Tarifa 251"/>
    <m/>
    <m/>
    <m/>
    <m/>
    <m/>
    <m/>
    <m/>
    <m/>
    <m/>
    <m/>
    <m/>
    <m/>
    <m/>
    <m/>
  </r>
  <r>
    <x v="2"/>
    <x v="4"/>
    <x v="25"/>
    <d v="2021-02-28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1"/>
    <x v="27"/>
    <d v="2021-04-30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1"/>
    <x v="27"/>
    <d v="2021-04-30T00:00:00"/>
    <s v="1G06A01"/>
    <s v="WIR"/>
    <x v="1"/>
    <n v="7"/>
    <n v="117010.57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2"/>
    <x v="1"/>
    <x v="27"/>
    <d v="2021-04-30T00:00:00"/>
    <s v="1F08B01"/>
    <s v="WIR"/>
    <x v="0"/>
    <n v="72"/>
    <n v="167831.5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1"/>
    <x v="27"/>
    <d v="2021-04-30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1"/>
    <x v="27"/>
    <d v="2021-04-30T00:00:00"/>
    <s v="1G06A01"/>
    <s v="WIR"/>
    <x v="4"/>
    <n v="129"/>
    <n v="185436.2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1"/>
    <x v="27"/>
    <d v="2021-04-30T00:00:00"/>
    <s v="1G06B01"/>
    <s v="WIR"/>
    <x v="3"/>
    <n v="10"/>
    <n v="151138.35999999999"/>
    <n v="162918"/>
    <n v="271500"/>
    <s v="NULL"/>
    <x v="0"/>
    <s v="Bodega de Tránsito"/>
    <n v="0"/>
    <s v="0 - Tarifa 251"/>
    <m/>
    <m/>
    <m/>
    <m/>
    <m/>
    <m/>
    <m/>
    <m/>
    <m/>
    <m/>
    <m/>
    <m/>
    <m/>
    <m/>
  </r>
  <r>
    <x v="2"/>
    <x v="2"/>
    <x v="28"/>
    <d v="2021-05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2"/>
    <x v="28"/>
    <d v="2021-05-31T00:00:00"/>
    <s v="1F08A01"/>
    <s v="WIR"/>
    <x v="1"/>
    <n v="69"/>
    <n v="165734.29"/>
    <n v="160724.35999999999"/>
    <n v="267873.93329999998"/>
    <s v="NULL"/>
    <x v="0"/>
    <s v="Bodega de Tránsito"/>
    <n v="15"/>
    <s v="TRANSMISION"/>
    <m/>
    <m/>
    <m/>
    <m/>
    <m/>
    <m/>
    <m/>
    <m/>
    <m/>
    <m/>
    <m/>
    <m/>
    <m/>
    <m/>
  </r>
  <r>
    <x v="2"/>
    <x v="2"/>
    <x v="28"/>
    <d v="2021-05-31T00:00:00"/>
    <s v="1F08B01"/>
    <s v="WIR"/>
    <x v="0"/>
    <n v="63"/>
    <n v="154113.9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2"/>
    <x v="28"/>
    <d v="2021-05-31T00:00:00"/>
    <s v="1G05C01"/>
    <s v="WIR"/>
    <x v="0"/>
    <n v="56"/>
    <n v="154113.9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2"/>
    <x v="28"/>
    <d v="2021-05-31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7"/>
    <x v="24"/>
    <d v="2021-01-31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7"/>
    <x v="24"/>
    <d v="2021-01-31T00:00:00"/>
    <s v="1G06A01"/>
    <s v="WIR"/>
    <x v="4"/>
    <n v="78"/>
    <n v="135106.1700000000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7"/>
    <x v="24"/>
    <d v="2021-01-31T00:00:00"/>
    <s v="1G08B01"/>
    <s v="WIR"/>
    <x v="3"/>
    <n v="10"/>
    <n v="151138.35999999999"/>
    <n v="162918"/>
    <n v="271500"/>
    <s v="NULL"/>
    <x v="0"/>
    <s v="Bodega de Tránsito"/>
    <n v="0"/>
    <s v="0 - Tarifa 251"/>
    <m/>
    <m/>
    <m/>
    <m/>
    <m/>
    <m/>
    <m/>
    <m/>
    <m/>
    <m/>
    <m/>
    <m/>
    <m/>
    <m/>
  </r>
  <r>
    <x v="2"/>
    <x v="4"/>
    <x v="25"/>
    <d v="2021-02-28T00:00:00"/>
    <s v="1G06A01"/>
    <s v="WIR"/>
    <x v="1"/>
    <n v="7"/>
    <n v="145181.82999999999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2"/>
    <x v="4"/>
    <x v="25"/>
    <d v="2021-02-28T00:00:00"/>
    <s v="1F08B01"/>
    <s v="WIR"/>
    <x v="0"/>
    <n v="34"/>
    <n v="167831.5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4"/>
    <x v="25"/>
    <d v="2021-02-28T00:00:00"/>
    <s v="Grupo WGP"/>
    <s v="WIR"/>
    <x v="0"/>
    <n v="40"/>
    <n v="167831.5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4"/>
    <x v="25"/>
    <d v="2021-02-28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4"/>
    <x v="25"/>
    <d v="2021-02-28T00:00:00"/>
    <s v="1G06A01"/>
    <s v="WIR"/>
    <x v="4"/>
    <n v="78"/>
    <n v="135106.1700000000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4"/>
    <x v="25"/>
    <d v="2021-02-28T00:00:00"/>
    <s v="1G06B01"/>
    <s v="WIR"/>
    <x v="3"/>
    <n v="10"/>
    <n v="151138.35999999999"/>
    <n v="162918"/>
    <n v="271500"/>
    <s v="NULL"/>
    <x v="0"/>
    <s v="Bodega de Tránsito"/>
    <n v="0"/>
    <s v="0 - Tarifa 251"/>
    <m/>
    <m/>
    <m/>
    <m/>
    <m/>
    <m/>
    <m/>
    <m/>
    <m/>
    <m/>
    <m/>
    <m/>
    <m/>
    <m/>
  </r>
  <r>
    <x v="2"/>
    <x v="0"/>
    <x v="26"/>
    <d v="2021-03-31T00:00:00"/>
    <s v="MALLA"/>
    <s v="WIR"/>
    <x v="0"/>
    <n v="1"/>
    <n v="172768.91"/>
    <n v="163359"/>
    <n v="272300"/>
    <s v="NULL"/>
    <x v="3"/>
    <s v="Bodega JD Agrícola Yerbabuena"/>
    <n v="0"/>
    <s v="0 - Tarifa 251"/>
    <m/>
    <m/>
    <m/>
    <m/>
    <m/>
    <m/>
    <m/>
    <m/>
    <m/>
    <m/>
    <m/>
    <m/>
    <m/>
    <m/>
  </r>
  <r>
    <x v="2"/>
    <x v="1"/>
    <x v="27"/>
    <d v="2021-04-30T00:00:00"/>
    <s v="MALLA"/>
    <s v="WIR"/>
    <x v="0"/>
    <n v="1"/>
    <n v="172768.91"/>
    <n v="163359"/>
    <n v="272300"/>
    <s v="NULL"/>
    <x v="3"/>
    <s v="Bodega JD Agrícola Yerbabuena"/>
    <n v="0"/>
    <s v="0 - Tarifa 251"/>
    <m/>
    <m/>
    <m/>
    <m/>
    <m/>
    <m/>
    <m/>
    <m/>
    <m/>
    <m/>
    <m/>
    <m/>
    <m/>
    <m/>
  </r>
  <r>
    <x v="2"/>
    <x v="8"/>
    <x v="29"/>
    <d v="2021-06-30T00:00:00"/>
    <s v="LUBRICANTES"/>
    <s v="WIR"/>
    <x v="4"/>
    <n v="18"/>
    <n v="157148.54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8"/>
    <x v="29"/>
    <d v="2021-06-30T00:00:00"/>
    <s v="LUBRICANTES"/>
    <s v="WIR"/>
    <x v="1"/>
    <n v="6"/>
    <n v="121475.89"/>
    <n v="160724.35999999999"/>
    <n v="267873.93329999998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8"/>
    <x v="29"/>
    <d v="2021-06-30T00:00:00"/>
    <s v="Bodega 772"/>
    <s v="WIR"/>
    <x v="1"/>
    <n v="8"/>
    <n v="121475.89"/>
    <n v="160724.35999999999"/>
    <n v="267873.93329999998"/>
    <s v="NULL"/>
    <x v="1"/>
    <s v="Bodega JD Agrícola Itaguí Carrera 92"/>
    <n v="15"/>
    <s v="TRANSMISION"/>
    <m/>
    <m/>
    <m/>
    <m/>
    <m/>
    <m/>
    <m/>
    <m/>
    <m/>
    <m/>
    <m/>
    <m/>
    <m/>
    <m/>
  </r>
  <r>
    <x v="2"/>
    <x v="0"/>
    <x v="26"/>
    <d v="2021-03-31T00:00:00"/>
    <s v="LUBRICANTES"/>
    <s v="WIR"/>
    <x v="1"/>
    <n v="20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0"/>
    <x v="26"/>
    <d v="2021-03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1"/>
    <x v="27"/>
    <d v="2021-04-30T00:00:00"/>
    <s v="LUBRICANTES"/>
    <s v="WIR"/>
    <x v="1"/>
    <n v="0"/>
    <n v="97290.68"/>
    <n v="160398"/>
    <n v="2673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1"/>
    <x v="27"/>
    <d v="2021-04-30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1"/>
    <x v="27"/>
    <d v="2021-04-30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1"/>
    <x v="27"/>
    <d v="2021-04-30T00:00:00"/>
    <s v="LUBRICANTES"/>
    <s v="WIR"/>
    <x v="4"/>
    <n v="10"/>
    <n v="134518.39999999999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2"/>
    <x v="28"/>
    <d v="2021-05-31T00:00:00"/>
    <s v="LUBRICANTES"/>
    <s v="WIR"/>
    <x v="1"/>
    <n v="6"/>
    <n v="121475.89"/>
    <n v="160724.35999999999"/>
    <n v="267873.93329999998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2"/>
    <x v="28"/>
    <d v="2021-05-31T00:00:00"/>
    <s v="Bodega 772"/>
    <s v="WIR"/>
    <x v="1"/>
    <n v="8"/>
    <n v="121475.89"/>
    <n v="160724.35999999999"/>
    <n v="267873.93329999998"/>
    <s v="NULL"/>
    <x v="1"/>
    <s v="Bodega JD Agrícola Itaguí Carrera 92"/>
    <n v="15"/>
    <s v="TRANSMISION"/>
    <m/>
    <m/>
    <m/>
    <m/>
    <m/>
    <m/>
    <m/>
    <m/>
    <m/>
    <m/>
    <m/>
    <m/>
    <m/>
    <m/>
  </r>
  <r>
    <x v="2"/>
    <x v="2"/>
    <x v="28"/>
    <d v="2021-05-31T00:00:00"/>
    <s v="1A05A"/>
    <s v="WIR"/>
    <x v="0"/>
    <n v="1"/>
    <n v="154113.9"/>
    <n v="163359"/>
    <n v="272300"/>
    <s v="NULL"/>
    <x v="1"/>
    <s v="Bodega JD Construcción Carrera 92"/>
    <n v="0"/>
    <s v="0 - Tarifa 251"/>
    <m/>
    <m/>
    <m/>
    <m/>
    <m/>
    <m/>
    <m/>
    <m/>
    <m/>
    <m/>
    <m/>
    <m/>
    <m/>
    <m/>
  </r>
  <r>
    <x v="2"/>
    <x v="2"/>
    <x v="28"/>
    <d v="2021-05-31T00:00:00"/>
    <s v="LUBRICANTES"/>
    <s v="WIR"/>
    <x v="4"/>
    <n v="18"/>
    <n v="157148.54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2"/>
    <x v="28"/>
    <d v="2021-05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2"/>
    <x v="28"/>
    <d v="2021-05-31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8"/>
    <x v="29"/>
    <d v="2021-06-30T00:00:00"/>
    <s v="1F08A01"/>
    <s v="WIR"/>
    <x v="1"/>
    <n v="69"/>
    <n v="165734.29"/>
    <n v="160724.35999999999"/>
    <n v="267873.93329999998"/>
    <s v="NULL"/>
    <x v="0"/>
    <s v="Bodega de Tránsito"/>
    <n v="15"/>
    <s v="TRANSMISION"/>
    <m/>
    <m/>
    <m/>
    <m/>
    <m/>
    <m/>
    <m/>
    <m/>
    <m/>
    <m/>
    <m/>
    <m/>
    <m/>
    <m/>
  </r>
  <r>
    <x v="2"/>
    <x v="4"/>
    <x v="25"/>
    <d v="2021-02-28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4"/>
    <x v="25"/>
    <d v="2021-02-28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4"/>
    <x v="25"/>
    <d v="2021-02-28T00:00:00"/>
    <s v="LUBRICANTES"/>
    <s v="WIR"/>
    <x v="4"/>
    <n v="16"/>
    <n v="128677.42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0"/>
    <x v="26"/>
    <d v="2021-03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0"/>
    <x v="26"/>
    <d v="2021-03-31T00:00:00"/>
    <s v="1G06A01"/>
    <s v="WIR"/>
    <x v="1"/>
    <n v="7"/>
    <n v="145181.82999999999"/>
    <n v="160398"/>
    <n v="267300"/>
    <s v="NULL"/>
    <x v="0"/>
    <s v="Bodega de Tránsito"/>
    <n v="15"/>
    <s v="TRANSMISION"/>
    <m/>
    <m/>
    <m/>
    <m/>
    <m/>
    <m/>
    <m/>
    <m/>
    <m/>
    <m/>
    <m/>
    <m/>
    <m/>
    <m/>
  </r>
  <r>
    <x v="2"/>
    <x v="0"/>
    <x v="26"/>
    <d v="2021-03-31T00:00:00"/>
    <s v="1F08B01"/>
    <s v="WIR"/>
    <x v="0"/>
    <n v="74"/>
    <n v="167831.5"/>
    <n v="163359"/>
    <n v="272300"/>
    <s v="NULL"/>
    <x v="0"/>
    <s v="Bodega de Tránsito"/>
    <n v="0"/>
    <s v="0 - Tarifa 251"/>
    <m/>
    <m/>
    <m/>
    <m/>
    <m/>
    <m/>
    <m/>
    <m/>
    <m/>
    <m/>
    <m/>
    <m/>
    <m/>
    <m/>
  </r>
  <r>
    <x v="2"/>
    <x v="0"/>
    <x v="26"/>
    <d v="2021-03-31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0"/>
    <x v="26"/>
    <d v="2021-03-31T00:00:00"/>
    <s v="1G06A01"/>
    <s v="WIR"/>
    <x v="4"/>
    <n v="154"/>
    <n v="185436.2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0"/>
    <x v="26"/>
    <d v="2021-03-31T00:00:00"/>
    <s v="1G06B01"/>
    <s v="WIR"/>
    <x v="3"/>
    <n v="10"/>
    <n v="151138.35999999999"/>
    <n v="162918"/>
    <n v="271500"/>
    <s v="NULL"/>
    <x v="0"/>
    <s v="Bodega de Tránsito"/>
    <n v="0"/>
    <s v="0 - Tarifa 251"/>
    <m/>
    <m/>
    <m/>
    <m/>
    <m/>
    <m/>
    <m/>
    <m/>
    <m/>
    <m/>
    <m/>
    <m/>
    <m/>
    <m/>
  </r>
  <r>
    <x v="2"/>
    <x v="8"/>
    <x v="29"/>
    <d v="2021-06-30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3"/>
    <x v="30"/>
    <d v="2021-07-31T00:00:00"/>
    <s v="Bodega 772"/>
    <s v="WIR"/>
    <x v="1"/>
    <n v="7"/>
    <n v="145080.37"/>
    <n v="160724.35999999999"/>
    <n v="267873.93329999998"/>
    <s v="NULL"/>
    <x v="1"/>
    <s v="Bodega JD Agrícola Itaguí Carrera 92"/>
    <n v="15"/>
    <s v="TRANSMISION"/>
    <m/>
    <m/>
    <m/>
    <m/>
    <m/>
    <m/>
    <m/>
    <m/>
    <m/>
    <m/>
    <m/>
    <m/>
    <m/>
    <m/>
  </r>
  <r>
    <x v="2"/>
    <x v="3"/>
    <x v="30"/>
    <d v="2021-07-31T00:00:00"/>
    <s v="LUBRICANTES"/>
    <s v="WIR"/>
    <x v="1"/>
    <n v="3"/>
    <n v="145080.37"/>
    <n v="160724.35999999999"/>
    <n v="267873.93329999998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3"/>
    <x v="30"/>
    <d v="2021-07-31T00:00:00"/>
    <s v="1A05A"/>
    <s v="WIR"/>
    <x v="0"/>
    <n v="1"/>
    <n v="154113.9"/>
    <n v="163359"/>
    <n v="2723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2"/>
    <x v="28"/>
    <d v="2021-05-31T00:00:00"/>
    <s v="1G06A01"/>
    <s v="WIR"/>
    <x v="4"/>
    <n v="121"/>
    <n v="185436.21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8"/>
    <x v="29"/>
    <d v="2021-05-31T00:00:00"/>
    <s v="1G06B01"/>
    <s v="WIR"/>
    <x v="3"/>
    <n v="10"/>
    <n v="151138.35999999999"/>
    <n v="162918"/>
    <n v="271500"/>
    <s v="NULL"/>
    <x v="0"/>
    <s v="Bodega de Tránsito"/>
    <n v="0"/>
    <s v="0 - Tarifa 251"/>
    <m/>
    <m/>
    <m/>
    <m/>
    <m/>
    <m/>
    <m/>
    <m/>
    <m/>
    <m/>
    <m/>
    <m/>
    <m/>
    <m/>
  </r>
  <r>
    <x v="2"/>
    <x v="3"/>
    <x v="30"/>
    <d v="2021-07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3"/>
    <x v="30"/>
    <d v="2021-07-31T00:00:00"/>
    <s v="1I02A02"/>
    <s v="WIR"/>
    <x v="1"/>
    <n v="10"/>
    <n v="165734.29"/>
    <n v="160724.35999999999"/>
    <n v="267873.93329999998"/>
    <s v="NULL"/>
    <x v="5"/>
    <s v="Bodega JD Agrícola Puente Aranda"/>
    <n v="15"/>
    <s v="TRANSMISION"/>
    <m/>
    <m/>
    <m/>
    <m/>
    <m/>
    <m/>
    <m/>
    <m/>
    <m/>
    <m/>
    <m/>
    <m/>
    <m/>
    <m/>
  </r>
  <r>
    <x v="2"/>
    <x v="3"/>
    <x v="30"/>
    <d v="2021-07-31T00:00:00"/>
    <s v="1F08A01"/>
    <s v="WIR"/>
    <x v="1"/>
    <n v="33"/>
    <n v="165734.29"/>
    <n v="160724.35999999999"/>
    <n v="267873.93329999998"/>
    <s v="NULL"/>
    <x v="0"/>
    <s v="Bodega de Tránsito"/>
    <n v="15"/>
    <s v="TRANSMISION"/>
    <m/>
    <m/>
    <m/>
    <m/>
    <m/>
    <m/>
    <m/>
    <m/>
    <m/>
    <m/>
    <m/>
    <m/>
    <m/>
    <m/>
  </r>
  <r>
    <x v="2"/>
    <x v="3"/>
    <x v="30"/>
    <d v="2021-07-31T00:00:00"/>
    <s v="1F08B01"/>
    <s v="WIR"/>
    <x v="0"/>
    <n v="63"/>
    <n v="154113.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3"/>
    <x v="30"/>
    <d v="2021-07-31T00:00:00"/>
    <s v="1G05C01"/>
    <s v="WIR"/>
    <x v="0"/>
    <n v="46"/>
    <n v="154113.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3"/>
    <x v="30"/>
    <d v="2021-07-31T00:00:00"/>
    <s v="1F06A01"/>
    <s v="WIR"/>
    <x v="2"/>
    <n v="17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6"/>
    <x v="31"/>
    <d v="2021-08-31T00:00:00"/>
    <s v="LUBRICANTES"/>
    <s v="WIR"/>
    <x v="1"/>
    <n v="3"/>
    <n v="157472.72"/>
    <n v="160724.35999999999"/>
    <n v="267873.93329999998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6"/>
    <x v="31"/>
    <d v="2021-08-31T00:00:00"/>
    <s v="Bodega 772"/>
    <s v="WIR"/>
    <x v="1"/>
    <n v="7"/>
    <n v="157472.72"/>
    <n v="160724.35999999999"/>
    <n v="267873.93329999998"/>
    <s v="NULL"/>
    <x v="1"/>
    <s v="Bodega JD Agrícola Itaguí Carrera 92"/>
    <n v="15"/>
    <s v="TRANSMISION"/>
    <m/>
    <m/>
    <m/>
    <m/>
    <m/>
    <m/>
    <m/>
    <m/>
    <m/>
    <m/>
    <m/>
    <m/>
    <m/>
    <m/>
  </r>
  <r>
    <x v="2"/>
    <x v="6"/>
    <x v="31"/>
    <d v="2021-08-31T00:00:00"/>
    <s v="1A05A"/>
    <s v="WIR"/>
    <x v="0"/>
    <n v="1"/>
    <n v="154113.9"/>
    <n v="163359"/>
    <n v="2723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6"/>
    <x v="31"/>
    <d v="2021-08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6"/>
    <x v="31"/>
    <d v="2021-08-31T00:00:00"/>
    <s v="GUACAL"/>
    <s v="WIR"/>
    <x v="2"/>
    <n v="7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3"/>
    <x v="30"/>
    <d v="2021-07-31T00:00:00"/>
    <s v="GUACAL"/>
    <s v="WIR"/>
    <x v="2"/>
    <n v="7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3"/>
    <x v="30"/>
    <d v="2021-07-31T00:00:00"/>
    <s v="1A02A"/>
    <s v="WIR"/>
    <x v="2"/>
    <n v="17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6"/>
    <x v="31"/>
    <d v="2021-08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6"/>
    <x v="31"/>
    <d v="2021-08-31T00:00:00"/>
    <s v="1I02A02"/>
    <s v="WIR"/>
    <x v="1"/>
    <n v="4"/>
    <n v="165734.29"/>
    <n v="160724.35999999999"/>
    <n v="267873.93329999998"/>
    <s v="NULL"/>
    <x v="5"/>
    <s v="Bodega JD Agrícola Puente Aranda"/>
    <n v="15"/>
    <s v="TRANSMISION"/>
    <m/>
    <m/>
    <m/>
    <m/>
    <m/>
    <m/>
    <m/>
    <m/>
    <m/>
    <m/>
    <m/>
    <m/>
    <m/>
    <m/>
  </r>
  <r>
    <x v="2"/>
    <x v="6"/>
    <x v="31"/>
    <d v="2021-08-31T00:00:00"/>
    <s v="1G05A01"/>
    <s v="WIR"/>
    <x v="1"/>
    <n v="4"/>
    <n v="165734.29"/>
    <n v="160724.35999999999"/>
    <n v="267873.93329999998"/>
    <s v="NULL"/>
    <x v="0"/>
    <s v="Bodega de Tránsito"/>
    <n v="15"/>
    <s v="TRANSMISION"/>
    <m/>
    <m/>
    <m/>
    <m/>
    <m/>
    <m/>
    <m/>
    <m/>
    <m/>
    <m/>
    <m/>
    <m/>
    <m/>
    <m/>
  </r>
  <r>
    <x v="2"/>
    <x v="6"/>
    <x v="31"/>
    <d v="2021-08-31T00:00:00"/>
    <s v="1F08B01"/>
    <s v="WIR"/>
    <x v="0"/>
    <n v="105"/>
    <n v="154113.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6"/>
    <x v="31"/>
    <d v="2021-08-31T00:00:00"/>
    <s v="1F06A01"/>
    <s v="WIR"/>
    <x v="2"/>
    <n v="17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9"/>
    <x v="32"/>
    <d v="2021-09-30T00:00:00"/>
    <s v="1I02A02"/>
    <s v="WIR"/>
    <x v="1"/>
    <n v="4"/>
    <n v="165734.29"/>
    <n v="160724.35999999999"/>
    <n v="267873.93329999998"/>
    <s v="NULL"/>
    <x v="5"/>
    <s v="Bodega JD Agrícola Puente Aranda"/>
    <n v="15"/>
    <s v="TRANSMISION"/>
    <m/>
    <m/>
    <m/>
    <m/>
    <m/>
    <m/>
    <m/>
    <m/>
    <m/>
    <m/>
    <m/>
    <m/>
    <m/>
    <m/>
  </r>
  <r>
    <x v="2"/>
    <x v="9"/>
    <x v="32"/>
    <d v="2021-09-30T00:00:00"/>
    <s v="1G05A01"/>
    <s v="WIR"/>
    <x v="1"/>
    <n v="68"/>
    <n v="120334.7"/>
    <n v="160724.35999999999"/>
    <n v="267873.93329999998"/>
    <s v="NULL"/>
    <x v="0"/>
    <s v="Bodega de Tránsito"/>
    <n v="15"/>
    <s v="TRANSMISION"/>
    <m/>
    <m/>
    <m/>
    <m/>
    <m/>
    <m/>
    <m/>
    <m/>
    <m/>
    <m/>
    <m/>
    <m/>
    <m/>
    <m/>
  </r>
  <r>
    <x v="2"/>
    <x v="9"/>
    <x v="32"/>
    <d v="2021-09-30T00:00:00"/>
    <s v="1F08B01"/>
    <s v="WIR"/>
    <x v="0"/>
    <n v="67"/>
    <n v="139467.5499999999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9"/>
    <x v="32"/>
    <d v="2021-09-30T00:00:00"/>
    <s v="1i04a01"/>
    <s v="WIR"/>
    <x v="0"/>
    <n v="80"/>
    <n v="139467.5499999999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9"/>
    <x v="32"/>
    <d v="2021-09-30T00:00:00"/>
    <s v="1F06A01"/>
    <s v="WIR"/>
    <x v="2"/>
    <n v="17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9"/>
    <x v="32"/>
    <d v="2021-09-30T00:00:00"/>
    <s v="1G06A01"/>
    <s v="WIR"/>
    <x v="4"/>
    <n v="64"/>
    <n v="126319.03999999999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6"/>
    <x v="31"/>
    <d v="2021-08-31T00:00:00"/>
    <s v="Bodega187"/>
    <s v="WIR"/>
    <x v="1"/>
    <n v="80"/>
    <n v="114906.95"/>
    <n v="160724.35999999999"/>
    <n v="267873.93329999998"/>
    <s v="NULL"/>
    <x v="6"/>
    <s v="Bodega JD Centro de Aduanas"/>
    <n v="15"/>
    <s v="TRANSMISION"/>
    <m/>
    <m/>
    <m/>
    <m/>
    <m/>
    <m/>
    <m/>
    <m/>
    <m/>
    <m/>
    <m/>
    <m/>
    <m/>
    <m/>
  </r>
  <r>
    <x v="2"/>
    <x v="6"/>
    <x v="31"/>
    <d v="2021-08-31T00:00:00"/>
    <s v="Bodega187"/>
    <s v="WIR"/>
    <x v="0"/>
    <n v="80"/>
    <n v="117028.16"/>
    <n v="163359"/>
    <n v="272300"/>
    <s v="NULL"/>
    <x v="6"/>
    <s v="Bodega JD Centro de Aduanas"/>
    <n v="35"/>
    <s v="ELEMENTOS DE CORTE Y DESGASTE"/>
    <m/>
    <m/>
    <m/>
    <m/>
    <m/>
    <m/>
    <m/>
    <m/>
    <m/>
    <m/>
    <m/>
    <m/>
    <m/>
    <m/>
  </r>
  <r>
    <x v="2"/>
    <x v="6"/>
    <x v="31"/>
    <d v="2021-08-31T00:00:00"/>
    <s v="Bodega187"/>
    <s v="WIR"/>
    <x v="4"/>
    <n v="120"/>
    <n v="122940.5"/>
    <n v="171612"/>
    <n v="286000"/>
    <s v="NULL"/>
    <x v="6"/>
    <s v="Bodega JD Centro de Aduanas"/>
    <n v="15"/>
    <s v="TRANSMISION"/>
    <m/>
    <m/>
    <m/>
    <m/>
    <m/>
    <m/>
    <m/>
    <m/>
    <m/>
    <m/>
    <m/>
    <m/>
    <m/>
    <m/>
  </r>
  <r>
    <x v="2"/>
    <x v="9"/>
    <x v="32"/>
    <d v="2021-09-30T00:00:00"/>
    <s v="MALLA"/>
    <s v="WIR"/>
    <x v="4"/>
    <n v="2"/>
    <n v="126319.03999999999"/>
    <n v="171612"/>
    <n v="286000"/>
    <s v="NULL"/>
    <x v="3"/>
    <s v="Bodega JD Agrícola Yerbabuena"/>
    <n v="15"/>
    <s v="TRANSMISION"/>
    <m/>
    <m/>
    <m/>
    <m/>
    <m/>
    <m/>
    <m/>
    <m/>
    <m/>
    <m/>
    <m/>
    <m/>
    <m/>
    <m/>
  </r>
  <r>
    <x v="2"/>
    <x v="5"/>
    <x v="33"/>
    <d v="2021-10-31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5"/>
    <x v="33"/>
    <d v="2021-10-31T00:00:00"/>
    <s v="1F08B01"/>
    <s v="WIR"/>
    <x v="0"/>
    <n v="55"/>
    <n v="139467.5499999999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5"/>
    <x v="33"/>
    <d v="2021-10-31T00:00:00"/>
    <s v="1i04a01"/>
    <s v="WIR"/>
    <x v="0"/>
    <n v="80"/>
    <n v="139467.5499999999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5"/>
    <x v="33"/>
    <d v="2021-10-31T00:00:00"/>
    <s v="1F06A01"/>
    <s v="WIR"/>
    <x v="2"/>
    <n v="17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5"/>
    <x v="33"/>
    <d v="2021-10-31T00:00:00"/>
    <s v="1G06A01"/>
    <s v="WIR"/>
    <x v="4"/>
    <n v="26"/>
    <n v="126319.03999999999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10"/>
    <x v="34"/>
    <d v="2021-11-30T00:00:00"/>
    <s v="1F02A01"/>
    <s v="WIR"/>
    <x v="1"/>
    <n v="12"/>
    <n v="171036.65"/>
    <n v="151857"/>
    <n v="19000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A04E02"/>
    <s v="WIR"/>
    <x v="4"/>
    <n v="3"/>
    <n v="135106.17000000001"/>
    <n v="168992"/>
    <n v="211240"/>
    <s v="NULL"/>
    <x v="4"/>
    <s v="Bodega JD Agrícola Monteria Via Cerete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F08B01"/>
    <s v="WIR"/>
    <x v="0"/>
    <n v="41"/>
    <n v="136263.39000000001"/>
    <n v="155192"/>
    <n v="258654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8"/>
    <x v="29"/>
    <d v="2021-06-30T00:00:00"/>
    <s v="1F08B01"/>
    <s v="WIR"/>
    <x v="0"/>
    <n v="63"/>
    <n v="154113.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8"/>
    <x v="29"/>
    <d v="2021-06-30T00:00:00"/>
    <s v="1G05C01"/>
    <s v="WIR"/>
    <x v="0"/>
    <n v="56"/>
    <n v="154113.9"/>
    <n v="163359"/>
    <n v="2723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8"/>
    <x v="29"/>
    <d v="2021-06-30T00:00:00"/>
    <s v="1F06A01"/>
    <s v="WIR"/>
    <x v="2"/>
    <n v="32"/>
    <n v="89080.68"/>
    <n v="164493"/>
    <n v="274200"/>
    <s v="NULL"/>
    <x v="0"/>
    <s v="Bodega de Tránsito"/>
    <n v="15"/>
    <s v="TRANSMISION"/>
    <m/>
    <m/>
    <m/>
    <m/>
    <m/>
    <m/>
    <m/>
    <m/>
    <m/>
    <m/>
    <m/>
    <m/>
    <m/>
    <m/>
  </r>
  <r>
    <x v="2"/>
    <x v="8"/>
    <x v="29"/>
    <d v="2021-06-30T00:00:00"/>
    <s v="1G06A01"/>
    <s v="WIR"/>
    <x v="4"/>
    <n v="71"/>
    <n v="170626.96"/>
    <n v="171612"/>
    <n v="286000"/>
    <s v="NULL"/>
    <x v="0"/>
    <s v="Bodega de Tránsito"/>
    <n v="15"/>
    <s v="TRANSMISION"/>
    <m/>
    <m/>
    <m/>
    <m/>
    <m/>
    <m/>
    <m/>
    <m/>
    <m/>
    <m/>
    <m/>
    <m/>
    <m/>
    <m/>
  </r>
  <r>
    <x v="2"/>
    <x v="6"/>
    <x v="31"/>
    <d v="2021-08-31T00:00:00"/>
    <s v="MALLA"/>
    <s v="WIR"/>
    <x v="1"/>
    <n v="20"/>
    <n v="165734.29"/>
    <n v="160724.35999999999"/>
    <n v="267873.93329999998"/>
    <s v="NULL"/>
    <x v="3"/>
    <s v="Bodega JD Agrícola Yerbabuena"/>
    <n v="15"/>
    <s v="TRANSMISION"/>
    <m/>
    <m/>
    <m/>
    <m/>
    <m/>
    <m/>
    <m/>
    <m/>
    <m/>
    <m/>
    <m/>
    <m/>
    <m/>
    <m/>
  </r>
  <r>
    <x v="2"/>
    <x v="9"/>
    <x v="32"/>
    <d v="2021-09-30T00:00:00"/>
    <s v="LUBRICANTES"/>
    <s v="WIR"/>
    <x v="1"/>
    <n v="23"/>
    <n v="132714.04"/>
    <n v="160724.35999999999"/>
    <n v="267873.93329999998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9"/>
    <x v="32"/>
    <d v="2021-09-30T00:00:00"/>
    <s v="Bodega 772"/>
    <s v="WIR"/>
    <x v="1"/>
    <n v="7"/>
    <n v="132714.04"/>
    <n v="160724.35999999999"/>
    <n v="267873.93329999998"/>
    <s v="NULL"/>
    <x v="1"/>
    <s v="Bodega JD Agrícola Itaguí Carrera 92"/>
    <n v="15"/>
    <s v="TRANSMISION"/>
    <m/>
    <m/>
    <m/>
    <m/>
    <m/>
    <m/>
    <m/>
    <m/>
    <m/>
    <m/>
    <m/>
    <m/>
    <m/>
    <m/>
  </r>
  <r>
    <x v="2"/>
    <x v="9"/>
    <x v="32"/>
    <d v="2021-09-30T00:00:00"/>
    <s v="1A05A"/>
    <s v="WIR"/>
    <x v="0"/>
    <n v="20"/>
    <n v="140199.87"/>
    <n v="163359"/>
    <n v="2723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9"/>
    <x v="32"/>
    <d v="2021-09-30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9"/>
    <x v="32"/>
    <d v="2021-09-30T00:00:00"/>
    <s v="GUACAL"/>
    <s v="WIR"/>
    <x v="2"/>
    <n v="7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5"/>
    <x v="33"/>
    <d v="2021-10-31T00:00:00"/>
    <s v="MALLA"/>
    <s v="WIR"/>
    <x v="1"/>
    <n v="4"/>
    <n v="165734.29"/>
    <n v="160724.35999999999"/>
    <n v="267873.93329999998"/>
    <s v="NULL"/>
    <x v="3"/>
    <s v="Bodega JD Agrícola Yerbabuena"/>
    <n v="15"/>
    <s v="TRANSMISION"/>
    <m/>
    <m/>
    <m/>
    <m/>
    <m/>
    <m/>
    <m/>
    <m/>
    <m/>
    <m/>
    <m/>
    <m/>
    <m/>
    <m/>
  </r>
  <r>
    <x v="2"/>
    <x v="5"/>
    <x v="33"/>
    <d v="2021-10-31T00:00:00"/>
    <s v="MALLA"/>
    <s v="WIR"/>
    <x v="0"/>
    <n v="8"/>
    <n v="139467.54999999999"/>
    <n v="163359"/>
    <n v="2723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F02A01"/>
    <s v="WIR"/>
    <x v="1"/>
    <n v="12"/>
    <n v="171036.65"/>
    <n v="151857"/>
    <n v="19000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2"/>
    <x v="8"/>
    <x v="29"/>
    <d v="2021-06-30T00:00:00"/>
    <s v="1A05A"/>
    <s v="WIR"/>
    <x v="0"/>
    <n v="1"/>
    <n v="154113.9"/>
    <n v="163359"/>
    <n v="2723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8"/>
    <x v="29"/>
    <d v="2021-06-30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8"/>
    <x v="29"/>
    <d v="2021-06-30T00:00:00"/>
    <s v="GUACAL"/>
    <s v="WIR"/>
    <x v="2"/>
    <n v="2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9"/>
    <x v="32"/>
    <d v="2021-09-30T00:00:00"/>
    <s v="1A04E02"/>
    <s v="WIR"/>
    <x v="4"/>
    <n v="3"/>
    <n v="135106.17000000001"/>
    <n v="171612"/>
    <n v="286000"/>
    <s v="NULL"/>
    <x v="4"/>
    <s v="Bodega JD Agrícola Monteria Via Cerete"/>
    <n v="15"/>
    <s v="TRANSMISION"/>
    <m/>
    <m/>
    <m/>
    <m/>
    <m/>
    <m/>
    <m/>
    <m/>
    <m/>
    <m/>
    <m/>
    <m/>
    <m/>
    <m/>
  </r>
  <r>
    <x v="2"/>
    <x v="10"/>
    <x v="34"/>
    <d v="2021-11-30T00:00:00"/>
    <s v="MAL ESTADO"/>
    <s v="WIR"/>
    <x v="1"/>
    <n v="7"/>
    <n v="158868.49"/>
    <n v="151857"/>
    <n v="1900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A05A"/>
    <s v="WIR"/>
    <x v="0"/>
    <n v="44"/>
    <n v="139633.99"/>
    <n v="155192"/>
    <n v="258654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A02A"/>
    <s v="WIR"/>
    <x v="2"/>
    <n v="6"/>
    <n v="89080.68"/>
    <n v="176520"/>
    <n v="2942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A02A"/>
    <s v="WIR"/>
    <x v="4"/>
    <n v="12"/>
    <n v="126319.03999999999"/>
    <n v="168992"/>
    <n v="21124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MALLA"/>
    <s v="WIR"/>
    <x v="1"/>
    <n v="15"/>
    <n v="152730.12"/>
    <n v="151857"/>
    <n v="1900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F05A01"/>
    <s v="WIR"/>
    <x v="1"/>
    <n v="70"/>
    <n v="171548.96"/>
    <n v="151857"/>
    <n v="1900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G08C01"/>
    <s v="WIR"/>
    <x v="2"/>
    <n v="10"/>
    <n v="150792.29999999999"/>
    <n v="176520"/>
    <n v="2942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i04a01"/>
    <s v="WIR"/>
    <x v="0"/>
    <n v="119"/>
    <n v="136263.39000000001"/>
    <n v="155192"/>
    <n v="258654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5"/>
    <x v="33"/>
    <d v="2021-10-31T00:00:00"/>
    <s v="GUACAL"/>
    <s v="WIR"/>
    <x v="2"/>
    <n v="7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5"/>
    <x v="33"/>
    <d v="2021-10-31T00:00:00"/>
    <s v="MAL ESTADO"/>
    <s v="WIR"/>
    <x v="1"/>
    <n v="7"/>
    <n v="124102.33"/>
    <n v="160724.35999999999"/>
    <n v="267873.93329999998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5"/>
    <x v="33"/>
    <d v="2021-10-31T00:00:00"/>
    <s v="1A05A"/>
    <s v="WIR"/>
    <x v="0"/>
    <n v="10"/>
    <n v="140199.87"/>
    <n v="163359"/>
    <n v="2723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5"/>
    <x v="33"/>
    <d v="2021-10-31T00:00:00"/>
    <s v="LUBRICANTES"/>
    <s v="WIR"/>
    <x v="4"/>
    <n v="0"/>
    <n v="167772.71"/>
    <n v="171612"/>
    <n v="2860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5"/>
    <x v="33"/>
    <d v="2021-10-31T00:00:00"/>
    <s v="1A02A"/>
    <s v="WIR"/>
    <x v="2"/>
    <n v="2"/>
    <n v="89080.68"/>
    <n v="164493"/>
    <n v="274200"/>
    <s v="NULL"/>
    <x v="1"/>
    <s v="Bodega JD Construcción Carrera 92"/>
    <n v="15"/>
    <s v="TRANSMISION"/>
    <m/>
    <m/>
    <m/>
    <m/>
    <m/>
    <m/>
    <m/>
    <m/>
    <m/>
    <m/>
    <m/>
    <m/>
    <m/>
    <m/>
  </r>
  <r>
    <x v="2"/>
    <x v="10"/>
    <x v="34"/>
    <d v="2021-11-30T00:00:00"/>
    <s v="MALLA"/>
    <s v="WIR"/>
    <x v="1"/>
    <n v="44"/>
    <n v="120266.74"/>
    <n v="151857"/>
    <n v="1900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MALLA"/>
    <s v="WIR"/>
    <x v="4"/>
    <n v="6"/>
    <n v="126319.03999999999"/>
    <n v="168992"/>
    <n v="21124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MAL ESTADO"/>
    <s v="WIR"/>
    <x v="1"/>
    <n v="7"/>
    <n v="158868.49"/>
    <n v="151857"/>
    <n v="1900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A02A"/>
    <s v="WIR"/>
    <x v="4"/>
    <n v="10"/>
    <n v="126319.03999999999"/>
    <n v="168992"/>
    <n v="21124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A02A"/>
    <s v="WIR"/>
    <x v="2"/>
    <n v="6"/>
    <n v="89080.68"/>
    <n v="176520"/>
    <n v="2942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i04a01"/>
    <s v="WIR"/>
    <x v="0"/>
    <n v="80"/>
    <n v="136263.39000000001"/>
    <n v="155192"/>
    <n v="258654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10"/>
    <x v="34"/>
    <d v="2021-11-30T00:00:00"/>
    <s v="1G06A01"/>
    <s v="WIR"/>
    <x v="4"/>
    <n v="110"/>
    <n v="126164.46"/>
    <n v="168992"/>
    <n v="21124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G06A01"/>
    <s v="WIR"/>
    <x v="4"/>
    <n v="110"/>
    <n v="126164.46"/>
    <n v="168992"/>
    <n v="211240"/>
    <s v="NULL"/>
    <x v="0"/>
    <s v="Bodega de Tránsito"/>
    <n v="35"/>
    <s v="ELEMENTOS DE CORTE Y DESGASTE"/>
    <m/>
    <m/>
    <m/>
    <m/>
    <m/>
    <m/>
    <m/>
    <m/>
    <m/>
    <m/>
    <m/>
    <m/>
    <m/>
    <m/>
  </r>
  <r>
    <x v="2"/>
    <x v="11"/>
    <x v="35"/>
    <d v="2021-12-31T00:00:00"/>
    <s v="1A04E02"/>
    <s v="WIR"/>
    <x v="4"/>
    <n v="3"/>
    <n v="135106.17000000001"/>
    <n v="168992"/>
    <n v="211240"/>
    <s v="NULL"/>
    <x v="4"/>
    <s v="Bodega JD Agrícola Monteria Via Cerete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Bodega187"/>
    <s v="WIR"/>
    <x v="3"/>
    <n v="24"/>
    <n v="124475.57"/>
    <n v="175818"/>
    <n v="293030"/>
    <s v="NULL"/>
    <x v="6"/>
    <s v="Bodega JD Centro de Aduanas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MALLA"/>
    <s v="WIR"/>
    <x v="1"/>
    <n v="20"/>
    <n v="121598.8"/>
    <n v="151857"/>
    <n v="1900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MAL ESTADO"/>
    <s v="WIR"/>
    <x v="1"/>
    <n v="7"/>
    <n v="158868.49"/>
    <n v="151857"/>
    <n v="1900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1A02A"/>
    <s v="WIR"/>
    <x v="2"/>
    <n v="6"/>
    <n v="89080.68"/>
    <n v="176520"/>
    <n v="2942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F02A01"/>
    <s v="WIR"/>
    <x v="1"/>
    <n v="46"/>
    <n v="123748.27"/>
    <n v="151857"/>
    <n v="19000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MALLA"/>
    <s v="WIR"/>
    <x v="2"/>
    <n v="10"/>
    <n v="150792.29999999999"/>
    <n v="176520"/>
    <n v="2942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1A02A"/>
    <s v="WIR"/>
    <x v="4"/>
    <n v="10"/>
    <n v="126319.03999999999"/>
    <n v="168992"/>
    <n v="21124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F05A01"/>
    <s v="WIR"/>
    <x v="1"/>
    <n v="198"/>
    <n v="121598.8"/>
    <n v="151857"/>
    <n v="1900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i04a01"/>
    <s v="WIR"/>
    <x v="0"/>
    <n v="318"/>
    <n v="127413.5"/>
    <n v="155192"/>
    <n v="258654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f04a02"/>
    <s v="WIR"/>
    <x v="4"/>
    <n v="24"/>
    <n v="127740.81"/>
    <n v="168992"/>
    <n v="21124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MALLA"/>
    <s v="WIR"/>
    <x v="4"/>
    <n v="0"/>
    <n v="127740.81"/>
    <n v="168992"/>
    <n v="21124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CLIENTES"/>
    <s v="WIR"/>
    <x v="1"/>
    <n v="0"/>
    <n v="171036.65"/>
    <n v="151857"/>
    <n v="19000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1F02A01"/>
    <s v="WIR"/>
    <x v="1"/>
    <n v="2"/>
    <n v="171036.65"/>
    <n v="151857"/>
    <n v="19000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1F05A01"/>
    <s v="WIR"/>
    <x v="1"/>
    <n v="236"/>
    <n v="121598.8"/>
    <n v="151857"/>
    <n v="1900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G06A01"/>
    <s v="WIR"/>
    <x v="4"/>
    <n v="346"/>
    <n v="127740.81"/>
    <n v="168992"/>
    <n v="21124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7"/>
    <x v="36"/>
    <d v="2022-01-31T00:00:00"/>
    <s v="1i04a01"/>
    <s v="WIR"/>
    <x v="0"/>
    <n v="319"/>
    <n v="127413.5"/>
    <n v="155192"/>
    <n v="258654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MAL ESTADO"/>
    <s v="WIR"/>
    <x v="1"/>
    <n v="7"/>
    <n v="158868.49"/>
    <n v="151857"/>
    <n v="1900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A05A"/>
    <s v="WIR"/>
    <x v="0"/>
    <n v="24"/>
    <n v="127413.5"/>
    <n v="155192"/>
    <n v="258654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A02A"/>
    <s v="WIR"/>
    <x v="2"/>
    <n v="6"/>
    <n v="89080.68"/>
    <n v="176520"/>
    <n v="2942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1"/>
    <x v="39"/>
    <d v="2022-04-30T00:00:00"/>
    <s v="1F02A01"/>
    <s v="WIR"/>
    <x v="1"/>
    <n v="41"/>
    <n v="123748.27"/>
    <n v="151857"/>
    <n v="190000"/>
    <s v="NULL"/>
    <x v="7"/>
    <s v="Bodega JD Agrícola Palmira"/>
    <s v="ELEM"/>
    <s v="Elementos de Corte"/>
    <m/>
    <m/>
    <m/>
    <m/>
    <m/>
    <m/>
    <m/>
    <m/>
    <m/>
    <m/>
    <m/>
    <m/>
    <m/>
    <m/>
  </r>
  <r>
    <x v="3"/>
    <x v="7"/>
    <x v="36"/>
    <d v="2022-01-31T00:00:00"/>
    <s v="1G06A01"/>
    <s v="WIR"/>
    <x v="4"/>
    <n v="390"/>
    <n v="127740.81"/>
    <n v="168992"/>
    <n v="21124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1"/>
    <x v="39"/>
    <d v="2022-04-30T00:00:00"/>
    <s v="1A04D04"/>
    <s v="WIR"/>
    <x v="1"/>
    <n v="9"/>
    <n v="121694.32"/>
    <n v="151857"/>
    <n v="190000"/>
    <s v="NULL"/>
    <x v="4"/>
    <s v="Bodega JD Agrícola Monteria Via Cerete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1E07A02"/>
    <s v="WIR"/>
    <x v="4"/>
    <n v="24"/>
    <n v="127740.81"/>
    <n v="168992"/>
    <n v="211240"/>
    <s v="NULL"/>
    <x v="7"/>
    <s v="Bodega JD Agrícola Palmira"/>
    <s v="ELEM"/>
    <s v="Elementos de Corte"/>
    <m/>
    <m/>
    <m/>
    <m/>
    <m/>
    <m/>
    <m/>
    <m/>
    <m/>
    <m/>
    <m/>
    <m/>
    <m/>
    <m/>
  </r>
  <r>
    <x v="3"/>
    <x v="7"/>
    <x v="36"/>
    <d v="2022-01-31T00:00:00"/>
    <s v="1A04E02"/>
    <s v="WIR"/>
    <x v="4"/>
    <n v="3"/>
    <n v="135106.17000000001"/>
    <n v="168992"/>
    <n v="211240"/>
    <s v="NULL"/>
    <x v="4"/>
    <s v="Bodega JD Agrícola Monteria Via Cerete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A04D04"/>
    <s v="WIR"/>
    <x v="1"/>
    <n v="3"/>
    <n v="121598.8"/>
    <n v="151857"/>
    <n v="190000"/>
    <s v="NULL"/>
    <x v="4"/>
    <s v="Bodega JD Agrícola Monteria Via Cerete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MALLA"/>
    <s v="WIR"/>
    <x v="0"/>
    <n v="1"/>
    <n v="127413.5"/>
    <n v="155192"/>
    <n v="258654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MALLA"/>
    <s v="WIR"/>
    <x v="2"/>
    <n v="6"/>
    <n v="150792.29999999999"/>
    <n v="176520"/>
    <n v="2942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3"/>
    <x v="2"/>
    <x v="40"/>
    <d v="2022-05-31T00:00:00"/>
    <s v="1F02A01"/>
    <s v="WIR"/>
    <x v="1"/>
    <n v="36"/>
    <n v="123748.27"/>
    <n v="151857"/>
    <n v="190000"/>
    <s v="NULL"/>
    <x v="7"/>
    <s v="Bodega JD Agrícola Palmira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E07A02"/>
    <s v="WIR"/>
    <x v="4"/>
    <n v="24"/>
    <n v="127740.81"/>
    <n v="168992"/>
    <n v="211240"/>
    <s v="NULL"/>
    <x v="7"/>
    <s v="Bodega JD Agrícola Palmira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MALLA"/>
    <s v="WIR"/>
    <x v="1"/>
    <n v="62"/>
    <n v="121742.08"/>
    <n v="151857"/>
    <n v="190000"/>
    <s v="NULL"/>
    <x v="3"/>
    <s v="Bodega JD Agrícola Yerbabuena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MALLA"/>
    <s v="WIR"/>
    <x v="0"/>
    <n v="17"/>
    <n v="126730.1"/>
    <n v="155192"/>
    <n v="258654"/>
    <s v="NULL"/>
    <x v="3"/>
    <s v="Bodega JD Agrícola Yerbabuena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MALLA"/>
    <s v="WIR"/>
    <x v="4"/>
    <n v="52"/>
    <n v="130858.3"/>
    <n v="168992"/>
    <n v="211240"/>
    <s v="NULL"/>
    <x v="3"/>
    <s v="Bodega JD Agrícola Yerbabuena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F06A01"/>
    <s v="WIR"/>
    <x v="1"/>
    <n v="169"/>
    <n v="121742.08"/>
    <n v="151857"/>
    <n v="190000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I04A01"/>
    <s v="WIR"/>
    <x v="0"/>
    <n v="380"/>
    <n v="126687.39"/>
    <n v="155192"/>
    <n v="258654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MALLA"/>
    <s v="WIR"/>
    <x v="0"/>
    <n v="17"/>
    <n v="126730.1"/>
    <n v="155192"/>
    <n v="258654"/>
    <s v="NULL"/>
    <x v="3"/>
    <s v="Bodega JD Agrícola Yerbabuena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1F06A01"/>
    <s v="WIR"/>
    <x v="1"/>
    <n v="351"/>
    <n v="121742.08"/>
    <n v="151857"/>
    <n v="190000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1I04A01"/>
    <s v="WIR"/>
    <x v="0"/>
    <n v="380"/>
    <n v="126687.39"/>
    <n v="155192"/>
    <n v="258654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Importaciones"/>
    <s v="WIR"/>
    <x v="2"/>
    <n v="0"/>
    <n v="150792.29999999999"/>
    <n v="176520"/>
    <n v="294200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1I01A01"/>
    <s v="WIR"/>
    <x v="4"/>
    <n v="477"/>
    <n v="130858.3"/>
    <n v="168992"/>
    <n v="211240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1F05A01"/>
    <s v="WIR"/>
    <x v="3"/>
    <n v="24"/>
    <n v="128458.02"/>
    <n v="175818"/>
    <n v="293030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A04D04"/>
    <s v="WIR"/>
    <x v="1"/>
    <n v="9"/>
    <n v="121694.32"/>
    <n v="151857"/>
    <n v="190000"/>
    <s v="NULL"/>
    <x v="8"/>
    <s v="Bodega JD Agrícola Monteria Via Cerete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-C-18-E"/>
    <s v="WIR"/>
    <x v="1"/>
    <n v="24"/>
    <n v="121742.08"/>
    <n v="151857"/>
    <n v="190000"/>
    <s v="NULL"/>
    <x v="2"/>
    <s v="Bodega JD Agrícola B/quilla Calle 110"/>
    <s v="ELEM"/>
    <s v="Elementos de Corte"/>
    <m/>
    <m/>
    <m/>
    <m/>
    <m/>
    <m/>
    <m/>
    <m/>
    <m/>
    <m/>
    <m/>
    <m/>
    <m/>
    <m/>
  </r>
  <r>
    <x v="3"/>
    <x v="7"/>
    <x v="36"/>
    <d v="2022-01-31T00:00:00"/>
    <s v="MALLA"/>
    <s v="WIR"/>
    <x v="2"/>
    <n v="10"/>
    <n v="150792.29999999999"/>
    <n v="176520"/>
    <n v="294200"/>
    <s v="NULL"/>
    <x v="3"/>
    <s v="Bodega JD Agrícola Yerbabuena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MAL ESTADO"/>
    <s v="WIR"/>
    <x v="1"/>
    <n v="7"/>
    <n v="158868.49"/>
    <n v="151857"/>
    <n v="1900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1A02A"/>
    <s v="WIR"/>
    <x v="2"/>
    <n v="6"/>
    <n v="89080.68"/>
    <n v="176520"/>
    <n v="294200"/>
    <s v="NULL"/>
    <x v="1"/>
    <s v="Bodega JD Construcción Carrera 92"/>
    <n v="35"/>
    <s v="ELEMENTOS DE CORTE Y DESGASTE"/>
    <m/>
    <m/>
    <m/>
    <m/>
    <m/>
    <m/>
    <m/>
    <m/>
    <m/>
    <m/>
    <m/>
    <m/>
    <m/>
    <m/>
  </r>
  <r>
    <x v="3"/>
    <x v="4"/>
    <x v="37"/>
    <d v="2022-02-28T00:00:00"/>
    <s v="Bodega187"/>
    <s v="WIR"/>
    <x v="3"/>
    <n v="40"/>
    <n v="122197.97"/>
    <n v="175818"/>
    <n v="293030"/>
    <s v="NULL"/>
    <x v="6"/>
    <s v="Bodega JD Centro de Aduanas"/>
    <n v="35"/>
    <s v="ELEMENTOS DE CORTE Y DESGASTE"/>
    <m/>
    <m/>
    <m/>
    <m/>
    <m/>
    <m/>
    <m/>
    <m/>
    <m/>
    <m/>
    <m/>
    <m/>
    <m/>
    <m/>
  </r>
  <r>
    <x v="3"/>
    <x v="2"/>
    <x v="40"/>
    <d v="2022-05-31T00:00:00"/>
    <s v="1A05A"/>
    <s v="WIR"/>
    <x v="1"/>
    <n v="5"/>
    <n v="125508.53"/>
    <n v="151857"/>
    <n v="190000"/>
    <s v="NULL"/>
    <x v="1"/>
    <s v="Bodega JD Construcción Carrera 92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A05A"/>
    <s v="WIR"/>
    <x v="0"/>
    <n v="4"/>
    <n v="127413.5"/>
    <n v="155192"/>
    <n v="258654"/>
    <s v="NULL"/>
    <x v="1"/>
    <s v="Bodega JD Construcción Carrera 92"/>
    <s v="ELEM"/>
    <s v="Elementos de Corte"/>
    <m/>
    <m/>
    <m/>
    <m/>
    <m/>
    <m/>
    <m/>
    <m/>
    <m/>
    <m/>
    <m/>
    <m/>
    <m/>
    <m/>
  </r>
  <r>
    <x v="3"/>
    <x v="0"/>
    <x v="38"/>
    <d v="2022-03-31T00:00:00"/>
    <s v="1F02A01"/>
    <s v="WIR"/>
    <x v="1"/>
    <n v="44"/>
    <n v="123748.27"/>
    <n v="151857"/>
    <n v="19000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f04a02"/>
    <s v="WIR"/>
    <x v="4"/>
    <n v="24"/>
    <n v="127740.81"/>
    <n v="168992"/>
    <n v="211240"/>
    <s v="NULL"/>
    <x v="7"/>
    <s v="Bodega JD Agrícola Palmira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A04D04"/>
    <s v="WIR"/>
    <x v="1"/>
    <n v="3"/>
    <n v="121598.8"/>
    <n v="151857"/>
    <n v="190000"/>
    <s v="NULL"/>
    <x v="4"/>
    <s v="Bodega JD Agrícola Monteria Via Cerete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F05A01"/>
    <s v="WIR"/>
    <x v="1"/>
    <n v="187"/>
    <n v="121598.8"/>
    <n v="151857"/>
    <n v="19000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i04a01"/>
    <s v="WIR"/>
    <x v="0"/>
    <n v="294"/>
    <n v="127413.5"/>
    <n v="155192"/>
    <n v="258654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G06A01"/>
    <s v="WIR"/>
    <x v="4"/>
    <n v="306"/>
    <n v="127740.81"/>
    <n v="168992"/>
    <n v="21124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0"/>
    <x v="38"/>
    <d v="2022-03-31T00:00:00"/>
    <s v="1H04C01"/>
    <s v="WIR"/>
    <x v="3"/>
    <n v="24"/>
    <n v="128458.02"/>
    <n v="175818"/>
    <n v="293030"/>
    <s v="NULL"/>
    <x v="0"/>
    <s v="Bodega de Tránsito"/>
    <n v="35"/>
    <s v="ELEMENTOS DE CORTE Y DESGASTE"/>
    <m/>
    <m/>
    <m/>
    <m/>
    <m/>
    <m/>
    <m/>
    <m/>
    <m/>
    <m/>
    <m/>
    <m/>
    <m/>
    <m/>
  </r>
  <r>
    <x v="3"/>
    <x v="1"/>
    <x v="39"/>
    <d v="2022-04-30T00:00:00"/>
    <s v="1A05A"/>
    <s v="WIR"/>
    <x v="1"/>
    <n v="17"/>
    <n v="125508.53"/>
    <n v="151857"/>
    <n v="190000"/>
    <s v="NULL"/>
    <x v="1"/>
    <s v="Bodega JD Construcción Carrera 92"/>
    <s v="ELEM"/>
    <s v="Elementos de Corte"/>
    <m/>
    <m/>
    <m/>
    <m/>
    <m/>
    <m/>
    <m/>
    <m/>
    <m/>
    <m/>
    <m/>
    <m/>
    <m/>
    <m/>
  </r>
  <r>
    <x v="3"/>
    <x v="1"/>
    <x v="39"/>
    <d v="2022-04-30T00:00:00"/>
    <s v="1A05A"/>
    <s v="WIR"/>
    <x v="0"/>
    <n v="4"/>
    <n v="127413.5"/>
    <n v="155192"/>
    <n v="258654"/>
    <s v="NULL"/>
    <x v="1"/>
    <s v="Bodega JD Construcción Carrera 92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Importaciones"/>
    <s v="WIR"/>
    <x v="2"/>
    <n v="40"/>
    <n v="234212.94"/>
    <n v="176520"/>
    <n v="294200"/>
    <s v="NULL"/>
    <x v="0"/>
    <s v="Bodega de Tránsito"/>
    <s v="ELEM"/>
    <s v="Elementos de Corte"/>
    <m/>
    <m/>
    <m/>
    <m/>
    <m/>
    <m/>
    <m/>
    <m/>
    <m/>
    <m/>
    <m/>
    <m/>
    <m/>
    <m/>
  </r>
  <r>
    <x v="3"/>
    <x v="2"/>
    <x v="40"/>
    <d v="2022-05-31T00:00:00"/>
    <s v="1I01A01"/>
    <s v="WIR"/>
    <x v="4"/>
    <n v="401"/>
    <n v="130858.3"/>
    <n v="168992"/>
    <n v="211240"/>
    <s v="NULL"/>
    <x v="0"/>
    <s v="Bodega de Tránsito"/>
    <s v="ELEM"/>
    <s v="Elementos de Corte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C29F8-2207-4D18-A69E-1467BC814352}" name="TablaDinámica7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ENTROS Y REF." colHeaderCaption="">
  <location ref="O1:P29" firstHeaderRow="1" firstDataRow="1" firstDataCol="1"/>
  <pivotFields count="23">
    <pivotField showAll="0"/>
    <pivotField showAll="0"/>
    <pivotField showAll="0"/>
    <pivotField showAll="0"/>
    <pivotField showAll="0"/>
    <pivotField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2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dragToRow="0" dragToCol="0" dragToPage="0" showAll="0" defaultSubtota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Unidades vendidas" fld="10" baseField="0" baseItem="0"/>
  </dataFields>
  <formats count="1">
    <format dxfId="148">
      <pivotArea field="18" dataOnly="0" labelOnly="1" grandCol="1" outline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3D37C-D858-4FC3-8C70-606489B8821A}" name="TablaDinámica6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140:B164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4">
    <i>
      <x v="41"/>
    </i>
    <i>
      <x v="42"/>
    </i>
    <i>
      <x v="44"/>
    </i>
    <i>
      <x v="45"/>
    </i>
    <i>
      <x v="46"/>
    </i>
    <i>
      <x v="47"/>
    </i>
    <i>
      <x v="50"/>
    </i>
    <i>
      <x v="51"/>
    </i>
    <i>
      <x v="53"/>
    </i>
    <i>
      <x v="54"/>
    </i>
    <i>
      <x v="55"/>
    </i>
    <i>
      <x v="56"/>
    </i>
    <i>
      <x v="58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70"/>
    </i>
    <i>
      <x v="72"/>
    </i>
    <i t="grand">
      <x/>
    </i>
  </rowItems>
  <colItems count="1">
    <i/>
  </colItems>
  <pageFields count="1">
    <pageField fld="0" item="2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D2E0E-AB41-449F-82A1-0615C09CCF03}" name="TablaDinámica9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CENTRO">
  <location ref="Y97:Z103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>
      <items count="9">
        <item x="3"/>
        <item x="7"/>
        <item x="5"/>
        <item x="0"/>
        <item x="1"/>
        <item x="6"/>
        <item x="4"/>
        <item x="2"/>
        <item t="default"/>
      </items>
    </pivotField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6">
    <i>
      <x v="5"/>
    </i>
    <i>
      <x v="4"/>
    </i>
    <i>
      <x v="3"/>
    </i>
    <i>
      <x v="1"/>
    </i>
    <i>
      <x v="6"/>
    </i>
    <i t="grand">
      <x/>
    </i>
  </rowItems>
  <colItems count="1">
    <i/>
  </colItems>
  <pageFields count="1">
    <pageField fld="0" item="4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E2197-D31E-43FF-B63A-35834F5D7BE3}" name="TablaDinámica9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CENTRO">
  <location ref="AD100:AE128" firstHeaderRow="1" firstDataRow="1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9">
        <item x="3"/>
        <item x="7"/>
        <item x="5"/>
        <item x="0"/>
        <item x="1"/>
        <item x="6"/>
        <item x="4"/>
        <item x="2"/>
        <item t="default"/>
      </items>
    </pivotField>
    <pivotField axis="axisPage" showAll="0" sortType="descending">
      <items count="9">
        <item sd="0" x="5"/>
        <item x="6"/>
        <item x="3"/>
        <item x="2"/>
        <item sd="0"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1"/>
  </rowFields>
  <rowItems count="28"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2">
    <pageField fld="0" item="4" hier="-1"/>
    <pageField fld="5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E4585-6488-4DF0-B720-80049DD66EAB}" name="TablaDinámica7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CENTRO">
  <location ref="AI59:AJ87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axis="axisRow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3"/>
        <item x="7"/>
        <item x="5"/>
        <item x="0"/>
        <item x="1"/>
        <item x="6"/>
        <item x="4"/>
        <item x="2"/>
        <item t="default"/>
      </items>
    </pivotField>
    <pivotField axis="axisRow" showAll="0" sortType="descending">
      <items count="9">
        <item sd="0" x="5"/>
        <item x="6"/>
        <item x="3"/>
        <item x="2"/>
        <item sd="0" x="1"/>
        <item sd="0"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3">
    <field x="5"/>
    <field x="3"/>
    <field x="2"/>
  </rowFields>
  <rowItems count="28">
    <i>
      <x v="4"/>
    </i>
    <i>
      <x v="5"/>
    </i>
    <i>
      <x v="3"/>
    </i>
    <i r="1">
      <x v="1"/>
    </i>
    <i r="2">
      <x v="7"/>
    </i>
    <i r="2">
      <x v="8"/>
    </i>
    <i r="2">
      <x v="9"/>
    </i>
    <i r="2">
      <x v="10"/>
    </i>
    <i r="1">
      <x v="2"/>
    </i>
    <i r="2">
      <x/>
    </i>
    <i r="2">
      <x v="1"/>
    </i>
    <i r="2">
      <x v="4"/>
    </i>
    <i>
      <x/>
    </i>
    <i>
      <x v="2"/>
    </i>
    <i r="1">
      <x v="2"/>
    </i>
    <i r="2">
      <x v="10"/>
    </i>
    <i r="1">
      <x v="3"/>
    </i>
    <i r="2">
      <x/>
    </i>
    <i r="2">
      <x v="2"/>
    </i>
    <i r="2">
      <x v="3"/>
    </i>
    <i r="2">
      <x v="4"/>
    </i>
    <i>
      <x v="1"/>
    </i>
    <i r="1">
      <x v="1"/>
    </i>
    <i r="2">
      <x v="9"/>
    </i>
    <i>
      <x v="7"/>
    </i>
    <i r="1">
      <x v="2"/>
    </i>
    <i r="2">
      <x v="2"/>
    </i>
    <i t="grand">
      <x/>
    </i>
  </rowItems>
  <colItems count="1">
    <i/>
  </colItems>
  <pageFields count="1">
    <pageField fld="0" item="1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54BBD-8895-4F77-A307-A6FD566165BF}" name="TablaDinámica6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226:B236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 v="51"/>
    </i>
    <i>
      <x v="53"/>
    </i>
    <i>
      <x v="54"/>
    </i>
    <i>
      <x v="57"/>
    </i>
    <i>
      <x v="62"/>
    </i>
    <i>
      <x v="63"/>
    </i>
    <i>
      <x v="64"/>
    </i>
    <i>
      <x v="71"/>
    </i>
    <i>
      <x v="73"/>
    </i>
    <i t="grand">
      <x/>
    </i>
  </rowItems>
  <colItems count="1">
    <i/>
  </colItems>
  <pageFields count="1">
    <pageField fld="0" item="0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AE161-5308-4B08-9A63-94611651B8D6}" name="TablaDinámica7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CENTRO">
  <location ref="Y59:Z67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>
      <items count="9">
        <item x="3"/>
        <item x="7"/>
        <item x="5"/>
        <item x="0"/>
        <item x="1"/>
        <item x="6"/>
        <item x="4"/>
        <item x="2"/>
        <item t="default"/>
      </items>
    </pivotField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8">
    <i>
      <x v="4"/>
    </i>
    <i>
      <x v="5"/>
    </i>
    <i>
      <x v="3"/>
    </i>
    <i>
      <x/>
    </i>
    <i>
      <x v="2"/>
    </i>
    <i>
      <x v="1"/>
    </i>
    <i>
      <x v="7"/>
    </i>
    <i t="grand">
      <x/>
    </i>
  </rowItems>
  <colItems count="1">
    <i/>
  </colItems>
  <pageFields count="1">
    <pageField fld="0" item="1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FF3EB-529B-4BFA-841D-768D64924811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CENTRO">
  <location ref="AV102:AW104" firstHeaderRow="1" firstDataRow="1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9">
        <item x="3"/>
        <item x="7"/>
        <item x="5"/>
        <item x="0"/>
        <item x="1"/>
        <item x="6"/>
        <item x="4"/>
        <item x="2"/>
        <item t="default"/>
      </items>
    </pivotField>
    <pivotField axis="axisPage" showAll="0" sortType="descending">
      <items count="9">
        <item sd="0" x="5"/>
        <item x="6"/>
        <item x="3"/>
        <item x="2"/>
        <item sd="0"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1"/>
  </rowFields>
  <rowItems count="2">
    <i>
      <x v="70"/>
    </i>
    <i t="grand">
      <x/>
    </i>
  </rowItems>
  <colItems count="1">
    <i/>
  </colItems>
  <pageFields count="2">
    <pageField fld="0" item="4" hier="-1"/>
    <pageField fld="5" item="6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B4E3D-2AA4-4969-A561-9D78130D19FA}" name="TablaDinámica5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58:B91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3">
    <i>
      <x v="37"/>
    </i>
    <i>
      <x v="39"/>
    </i>
    <i>
      <x v="40"/>
    </i>
    <i>
      <x v="41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0" item="1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3974C-765B-4D20-8841-58A8A8D17B05}" name="TablaDinámica5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46:B52" firstHeaderRow="1" firstDataRow="1" firstDataCol="1"/>
  <pivotFields count="10"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791CC-2E42-4A90-ACD9-A38C59259492}" name="TablaDinámica6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98:B126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8"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0" item="4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7FFC9-9BB2-422D-9D51-E29AE430D3A5}" name="TablaDiná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ENTROS Y REF." colHeaderCaption="">
  <location ref="A106:K134" firstHeaderRow="1" firstDataRow="3" firstDataCol="1"/>
  <pivotFields count="23"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4"/>
        <item x="2"/>
        <item x="6"/>
        <item x="3"/>
        <item x="0"/>
        <item x="1"/>
        <item x="5"/>
        <item m="1"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numFmtId="1" showAll="0"/>
    <pivotField showAll="0"/>
    <pivotField dataField="1" dragToRow="0" dragToCol="0" dragToPage="0" showAll="0" defaultSubtotal="0"/>
  </pivotFields>
  <rowFields count="2">
    <field x="7"/>
    <field x="1"/>
  </rowFields>
  <rowItems count="26">
    <i>
      <x/>
    </i>
    <i r="1">
      <x v="1"/>
    </i>
    <i>
      <x v="1"/>
    </i>
    <i r="1">
      <x v="4"/>
    </i>
    <i>
      <x v="2"/>
    </i>
    <i r="1">
      <x v="1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t="grand">
      <x/>
    </i>
  </rowItems>
  <colFields count="2">
    <field x="1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Unidades vendidas" fld="10" baseField="0" baseItem="0"/>
    <dataField name="Suma de Frecuencia " fld="22" baseField="0" baseItem="0"/>
  </dataFields>
  <formats count="7">
    <format dxfId="125">
      <pivotArea dataOnly="0" labelOnly="1" fieldPosition="0">
        <references count="1">
          <reference field="18" count="0"/>
        </references>
      </pivotArea>
    </format>
    <format dxfId="124">
      <pivotArea field="1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3">
      <pivotArea field="1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2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0"/>
          </reference>
        </references>
      </pivotArea>
    </format>
    <format dxfId="121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1"/>
          </reference>
        </references>
      </pivotArea>
    </format>
    <format dxfId="120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2"/>
          </reference>
        </references>
      </pivotArea>
    </format>
    <format dxfId="119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3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EB1F7-F7F8-4ADE-96FF-75E8E854B030}" name="TablaDinámica6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182:B193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 v="38"/>
    </i>
    <i>
      <x v="45"/>
    </i>
    <i>
      <x v="46"/>
    </i>
    <i>
      <x v="53"/>
    </i>
    <i>
      <x v="63"/>
    </i>
    <i>
      <x v="64"/>
    </i>
    <i>
      <x v="67"/>
    </i>
    <i>
      <x v="71"/>
    </i>
    <i>
      <x v="72"/>
    </i>
    <i>
      <x v="73"/>
    </i>
    <i t="grand">
      <x/>
    </i>
  </rowItems>
  <colItems count="1">
    <i/>
  </colItems>
  <pageFields count="1">
    <pageField fld="0" item="3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E95D9-B653-45DA-83DF-77C8FD394FED}" name="TablaDinámica4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3:B41" firstHeaderRow="1" firstDataRow="1" firstDataCol="1"/>
  <pivotFields count="10">
    <pivotField showAll="0"/>
    <pivotField axis="axisRow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8"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D93EE-99E9-4C7A-B937-81F7DA89610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CENTRO">
  <location ref="T182:U188" firstHeaderRow="1" firstDataRow="1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9">
        <item x="3"/>
        <item x="7"/>
        <item x="5"/>
        <item x="0"/>
        <item x="1"/>
        <item x="6"/>
        <item x="4"/>
        <item x="2"/>
        <item t="default"/>
      </items>
    </pivotField>
    <pivotField axis="axisRow" showAll="0" sortType="descending">
      <items count="9">
        <item sd="0" x="5"/>
        <item x="6"/>
        <item x="3"/>
        <item x="2"/>
        <item sd="0"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6">
    <i>
      <x v="5"/>
    </i>
    <i>
      <x v="4"/>
    </i>
    <i>
      <x v="3"/>
    </i>
    <i>
      <x v="1"/>
    </i>
    <i>
      <x v="6"/>
    </i>
    <i t="grand">
      <x/>
    </i>
  </rowItems>
  <colItems count="1">
    <i/>
  </colItems>
  <pageFields count="2">
    <pageField fld="0" item="4" hier="-1"/>
    <pageField fld="1" hier="-1"/>
  </pageFields>
  <dataFields count="1">
    <dataField name="Unidad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D95C5-978D-4D35-95F8-FF0803015F58}" name="TablaDinámica2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Tiempo " colHeaderCaption="Año">
  <location ref="N28:R41" firstHeaderRow="1" firstDataRow="2" firstDataCol="1" rowPageCount="2" colPageCount="1"/>
  <pivotFields count="30">
    <pivotField axis="axisCol" showAll="0">
      <items count="6">
        <item sd="0" m="1" x="4"/>
        <item sd="0" x="0"/>
        <item sd="0" x="1"/>
        <item sd="0" x="2"/>
        <item x="3"/>
        <item t="default"/>
      </items>
    </pivotField>
    <pivotField axis="axisRow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multipleItemSelectionAllowed="1" showAll="0" sortType="descending">
      <items count="10">
        <item h="1" x="2"/>
        <item h="1" x="6"/>
        <item h="1" x="5"/>
        <item h="1" x="7"/>
        <item h="1" x="0"/>
        <item x="3"/>
        <item h="1" x="1"/>
        <item h="1" x="8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pageFields count="2">
    <pageField fld="6" item="1" hier="-1"/>
    <pageField fld="12" hier="-1"/>
  </pageFields>
  <dataFields count="1">
    <dataField name=" Stock" fld="7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74BF5-CD3D-4B11-B59C-261AB7FF66B3}" name="TablaDinámica2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K60:AL67" firstHeaderRow="1" firstDataRow="1" firstDataCol="1" rowPageCount="2" colPageCount="1"/>
  <pivotFields count="30">
    <pivotField axis="axisRow" multipleItemSelectionAllowed="1" showAll="0">
      <items count="6">
        <item sd="0" m="1" x="4"/>
        <item sd="0" x="0"/>
        <item sd="0" x="1"/>
        <item sd="0" x="2"/>
        <item x="3"/>
        <item t="default"/>
      </items>
    </pivotField>
    <pivotField axis="axisPage" multipleItemSelectionAllowed="1" showAll="0">
      <items count="13">
        <item x="7"/>
        <item h="1" x="4"/>
        <item h="1" x="0"/>
        <item h="1" x="1"/>
        <item h="1" x="2"/>
        <item h="1" x="8"/>
        <item h="1" x="3"/>
        <item h="1" x="6"/>
        <item h="1" x="9"/>
        <item h="1" x="5"/>
        <item h="1" x="10"/>
        <item h="1"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2"/>
  </rowFields>
  <rowItems count="7">
    <i>
      <x v="2"/>
    </i>
    <i>
      <x v="3"/>
    </i>
    <i>
      <x v="4"/>
    </i>
    <i r="1">
      <x v="4"/>
    </i>
    <i r="1">
      <x v="6"/>
    </i>
    <i r="1">
      <x v="8"/>
    </i>
    <i t="grand">
      <x/>
    </i>
  </rowItems>
  <colItems count="1">
    <i/>
  </colItems>
  <pageFields count="2">
    <pageField fld="6" item="4" hier="-1"/>
    <pageField fld="1" hier="-1"/>
  </pageFields>
  <dataFields count="1">
    <dataField name="Máx. de Stock" fld="7" subtotal="max" baseField="12" baseItem="4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0A686-CEF6-4542-B7C9-93BB77D5FB5A}" name="TablaDinámica2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 colHeaderCaption="Año">
  <location ref="N9:S23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axis="axisRow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Col" showAll="0">
      <items count="5">
        <item sd="0" x="0"/>
        <item sd="0" x="2"/>
        <item sd="0" x="1"/>
        <item x="3"/>
        <item t="default"/>
      </items>
    </pivotField>
    <pivotField showAll="0"/>
    <pivotField axis="axisPage" showAll="0">
      <items count="9">
        <item x="5"/>
        <item x="6"/>
        <item x="3"/>
        <item x="2"/>
        <item x="1"/>
        <item x="0"/>
        <item x="7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item="1" hier="-1"/>
    <pageField fld="5" item="4" hier="-1"/>
  </pageFields>
  <dataFields count="1">
    <dataField name="Unidades" fld="6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70E60-4CF7-4AE9-8009-AB4AB47AE05D}" name="TablaDinámica2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Tiempo " colHeaderCaption="Año">
  <location ref="AB28:AG42" firstHeaderRow="1" firstDataRow="2" firstDataCol="1" rowPageCount="2" colPageCount="1"/>
  <pivotFields count="30">
    <pivotField axis="axisCol" showAll="0">
      <items count="6">
        <item sd="0" m="1" x="4"/>
        <item sd="0" x="0"/>
        <item sd="0" x="1"/>
        <item sd="0" x="2"/>
        <item x="3"/>
        <item t="default"/>
      </items>
    </pivotField>
    <pivotField axis="axisRow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multipleItemSelectionAllowed="1" showAll="0" sortType="descending">
      <items count="10">
        <item h="1" x="2"/>
        <item h="1" x="6"/>
        <item h="1" x="5"/>
        <item h="1" x="7"/>
        <item h="1" x="0"/>
        <item h="1" x="3"/>
        <item x="1"/>
        <item h="1" x="8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pageFields count="2">
    <pageField fld="6" item="2" hier="-1"/>
    <pageField fld="12" hier="-1"/>
  </pageFields>
  <dataFields count="1">
    <dataField name=" Stock" fld="7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D768F-2DAB-4E74-89B3-00AD1296F631}" name="TablaDinámica8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Tiempo">
  <location ref="AG59:AH74" firstHeaderRow="1" firstDataRow="1" firstDataCol="1" rowPageCount="1" colPageCount="1"/>
  <pivotFields count="30">
    <pivotField axis="axisRow" multipleItemSelectionAllowed="1" showAll="0">
      <items count="6">
        <item sd="0" m="1" x="4"/>
        <item sd="0" x="0"/>
        <item sd="0" x="1"/>
        <item x="2"/>
        <item x="3"/>
        <item t="default"/>
      </items>
    </pivotField>
    <pivotField showAll="0"/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2"/>
  </rowFields>
  <rowItems count="15">
    <i>
      <x v="1"/>
    </i>
    <i>
      <x v="2"/>
    </i>
    <i>
      <x v="3"/>
    </i>
    <i r="1">
      <x v="4"/>
    </i>
    <i r="1">
      <x v="1"/>
    </i>
    <i r="1">
      <x v="6"/>
    </i>
    <i r="1">
      <x v="8"/>
    </i>
    <i r="1">
      <x v="5"/>
    </i>
    <i>
      <x v="4"/>
    </i>
    <i r="1">
      <x v="4"/>
    </i>
    <i r="1">
      <x v="3"/>
    </i>
    <i r="1">
      <x v="5"/>
    </i>
    <i r="1">
      <x v="6"/>
    </i>
    <i r="1">
      <x v="8"/>
    </i>
    <i t="grand">
      <x/>
    </i>
  </rowItems>
  <colItems count="1">
    <i/>
  </colItems>
  <pageFields count="1">
    <pageField fld="6" item="4" hier="-1"/>
  </pageFields>
  <dataFields count="1">
    <dataField name=" Stock" fld="7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34AF6-3854-492D-9EAF-498799592E81}" name="TablaDinámica2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Tiempo " colHeaderCaption="Año">
  <location ref="U28:Z42" firstHeaderRow="1" firstDataRow="2" firstDataCol="1" rowPageCount="2" colPageCount="1"/>
  <pivotFields count="30">
    <pivotField axis="axisCol" showAll="0">
      <items count="6">
        <item sd="0" m="1" x="4"/>
        <item sd="0" x="0"/>
        <item sd="0" x="1"/>
        <item sd="0" x="2"/>
        <item x="3"/>
        <item t="default"/>
      </items>
    </pivotField>
    <pivotField axis="axisRow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multipleItemSelectionAllowed="1" showAll="0" sortType="descending">
      <items count="10">
        <item h="1" x="2"/>
        <item h="1" x="6"/>
        <item h="1" x="5"/>
        <item h="1" x="7"/>
        <item h="1" x="0"/>
        <item h="1" x="3"/>
        <item x="1"/>
        <item h="1" x="8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pageFields count="2">
    <pageField fld="6" item="4" hier="-1"/>
    <pageField fld="12" hier="-1"/>
  </pageFields>
  <dataFields count="1">
    <dataField name=" Stock" fld="7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B2770-5557-4CC2-99ED-D15EF4E0B1AE}" name="TablaDinámica8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O59:P77" firstHeaderRow="1" firstDataRow="1" firstDataCol="1" rowPageCount="1" colPageCount="1"/>
  <pivotFields count="30">
    <pivotField axis="axisRow" showAll="0">
      <items count="6">
        <item sd="0" m="1" x="4"/>
        <item sd="0" x="0"/>
        <item sd="0" x="1"/>
        <item x="2"/>
        <item x="3"/>
        <item t="default"/>
      </items>
    </pivotField>
    <pivotField showAll="0"/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2"/>
  </rowFields>
  <rowItems count="18">
    <i>
      <x v="1"/>
    </i>
    <i>
      <x v="2"/>
    </i>
    <i>
      <x v="3"/>
    </i>
    <i r="1">
      <x v="4"/>
    </i>
    <i r="1">
      <x v="6"/>
    </i>
    <i r="1">
      <x v="5"/>
    </i>
    <i r="1">
      <x v="1"/>
    </i>
    <i r="1">
      <x v="3"/>
    </i>
    <i r="1">
      <x v="2"/>
    </i>
    <i>
      <x v="4"/>
    </i>
    <i r="1">
      <x v="4"/>
    </i>
    <i r="1">
      <x v="3"/>
    </i>
    <i r="1">
      <x v="5"/>
    </i>
    <i r="1">
      <x v="6"/>
    </i>
    <i r="1">
      <x/>
    </i>
    <i r="1">
      <x v="8"/>
    </i>
    <i r="1">
      <x v="7"/>
    </i>
    <i t="grand">
      <x/>
    </i>
  </rowItems>
  <colItems count="1">
    <i/>
  </colItems>
  <pageFields count="1">
    <pageField fld="6" item="1" hier="-1"/>
  </pageFields>
  <dataFields count="1">
    <dataField name="Stock " fld="7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B909E-9D57-4C91-96AA-DDE599DAAAB8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ENTROS Y REF." colHeaderCaption="">
  <location ref="A74:K102" firstHeaderRow="1" firstDataRow="3" firstDataCol="1"/>
  <pivotFields count="23"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4"/>
        <item x="2"/>
        <item x="6"/>
        <item x="3"/>
        <item x="0"/>
        <item x="1"/>
        <item x="5"/>
        <item m="1"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numFmtId="1" showAll="0"/>
    <pivotField showAll="0"/>
    <pivotField dataField="1" dragToRow="0" dragToCol="0" dragToPage="0" showAll="0" defaultSubtotal="0"/>
  </pivotFields>
  <rowFields count="2">
    <field x="7"/>
    <field x="1"/>
  </rowFields>
  <rowItems count="26">
    <i>
      <x/>
    </i>
    <i r="1">
      <x v="1"/>
    </i>
    <i>
      <x v="1"/>
    </i>
    <i r="1">
      <x v="4"/>
    </i>
    <i>
      <x v="2"/>
    </i>
    <i r="1">
      <x v="1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t="grand">
      <x/>
    </i>
  </rowItems>
  <colFields count="2">
    <field x="1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Unidades vendidas" fld="10" baseField="0" baseItem="0"/>
    <dataField name="Suma de Frecuencia " fld="22" baseField="0" baseItem="0"/>
  </dataFields>
  <formats count="7">
    <format dxfId="132">
      <pivotArea dataOnly="0" labelOnly="1" fieldPosition="0">
        <references count="1">
          <reference field="18" count="0"/>
        </references>
      </pivotArea>
    </format>
    <format dxfId="131">
      <pivotArea field="1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0">
      <pivotArea field="1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9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0"/>
          </reference>
        </references>
      </pivotArea>
    </format>
    <format dxfId="128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1"/>
          </reference>
        </references>
      </pivotArea>
    </format>
    <format dxfId="127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2"/>
          </reference>
        </references>
      </pivotArea>
    </format>
    <format dxfId="126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3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CC0DD-6E69-48F4-B89D-4CA51F8F02D9}" name="TablaDinámica2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S60:T65" firstHeaderRow="1" firstDataRow="1" firstDataCol="1" rowPageCount="2" colPageCount="1"/>
  <pivotFields count="30">
    <pivotField axis="axisRow" showAll="0">
      <items count="6">
        <item sd="0" m="1" x="4"/>
        <item sd="0" x="0"/>
        <item sd="0" x="1"/>
        <item sd="0" x="2"/>
        <item sd="0" x="3"/>
        <item t="default"/>
      </items>
    </pivotField>
    <pivotField axis="axisPage" multipleItemSelectionAllowed="1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6" item="1" hier="-1"/>
    <pageField fld="1" hier="-1"/>
  </pageFields>
  <dataFields count="1">
    <dataField name="Máx. de Stock" fld="7" subtotal="max" baseField="12" baseItem="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05F78-5F15-4C17-A424-9D90D9C60BC8}" name="TablaDinámica8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C59:AD75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numFmtId="1"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9">
        <item x="5"/>
        <item x="6"/>
        <item x="3"/>
        <item x="2"/>
        <item x="1"/>
        <item x="0"/>
        <item x="7"/>
        <item x="4"/>
        <item t="default"/>
      </items>
    </pivotField>
    <pivotField dataField="1" showAll="0"/>
    <pivotField showAll="0"/>
    <pivotField showAll="0"/>
    <pivotField showAll="0"/>
  </pivotFields>
  <rowFields count="2">
    <field x="3"/>
    <field x="5"/>
  </rowFields>
  <rowItems count="16">
    <i>
      <x/>
    </i>
    <i r="1">
      <x v="5"/>
    </i>
    <i>
      <x v="1"/>
    </i>
    <i r="1">
      <x v="1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0" item="4" hier="-1"/>
  </pageFields>
  <dataFields count="1">
    <dataField name="Unidades" fld="6" baseField="0" baseItem="0"/>
  </dataFields>
  <formats count="10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3" type="button" dataOnly="0" labelOnly="1" outline="0" axis="axisRow" fieldPosition="0"/>
    </format>
    <format dxfId="95">
      <pivotArea dataOnly="0" labelOnly="1" fieldPosition="0">
        <references count="1">
          <reference field="3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92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91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90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89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1E27D-3C68-4065-B32B-E5A046F2A50E}" name="TablaDinámica2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 colHeaderCaption="Año ">
  <location ref="AB9:AG20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axis="axisRow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Col" showAll="0">
      <items count="5">
        <item sd="0" x="0"/>
        <item sd="0" x="2"/>
        <item sd="0" x="1"/>
        <item x="3"/>
        <item t="default"/>
      </items>
    </pivotField>
    <pivotField showAll="0"/>
    <pivotField axis="axisPage" showAll="0">
      <items count="9">
        <item x="5"/>
        <item x="6"/>
        <item x="3"/>
        <item x="2"/>
        <item x="1"/>
        <item x="0"/>
        <item x="7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0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item="2" hier="-1"/>
    <pageField fld="5" item="4" hier="-1"/>
  </pageFields>
  <dataFields count="1">
    <dataField name="Unidades" fld="6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CBF40-6E55-4557-9061-1D7A3CAB973B}" name="TablaDinámica2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 colHeaderCaption="Año">
  <location ref="U9:Z20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axis="axisRow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Col" showAll="0">
      <items count="5">
        <item sd="0" x="0"/>
        <item sd="0" x="2"/>
        <item sd="0" x="1"/>
        <item x="3"/>
        <item t="default"/>
      </items>
    </pivotField>
    <pivotField showAll="0"/>
    <pivotField axis="axisPage" showAll="0">
      <items count="9">
        <item x="5"/>
        <item x="6"/>
        <item x="3"/>
        <item x="2"/>
        <item x="1"/>
        <item x="0"/>
        <item x="7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4"/>
    </i>
    <i>
      <x v="5"/>
    </i>
    <i>
      <x v="6"/>
    </i>
    <i>
      <x v="8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item="4" hier="-1"/>
    <pageField fld="5" item="5" hier="-1"/>
  </pageFields>
  <dataFields count="1">
    <dataField name="Unidades" fld="6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C42B9-7F89-4D42-B9CF-3D7D022E74EF}" name="TablaDinámica2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AO74:AP79" firstHeaderRow="1" firstDataRow="1" firstDataCol="1" rowPageCount="3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axis="axisPage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5">
    <i>
      <x v="4"/>
    </i>
    <i>
      <x v="5"/>
    </i>
    <i>
      <x/>
    </i>
    <i>
      <x v="2"/>
    </i>
    <i t="grand">
      <x/>
    </i>
  </rowItems>
  <colItems count="1">
    <i/>
  </colItems>
  <pageFields count="3">
    <pageField fld="0" item="1" hier="-1"/>
    <pageField fld="3" item="3" hier="-1"/>
    <pageField fld="2" item="4" hier="-1"/>
  </pageFields>
  <dataFields count="1">
    <dataField name="Unidades" fld="6" baseField="0" baseItem="0"/>
  </dataFields>
  <formats count="10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3" type="button" dataOnly="0" labelOnly="1" outline="0" axis="axisPage" fieldPosition="1"/>
    </format>
    <format dxfId="105">
      <pivotArea dataOnly="0" labelOnly="1" fieldPosition="0">
        <references count="1">
          <reference field="3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102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101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100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99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41FAA-9C4B-4BB4-B208-6D584DFB86FC}" name="TablaDinámica8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Tiempo">
  <location ref="K59:L81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numFmtId="1"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2">
    <field x="3"/>
    <field x="5"/>
  </rowFields>
  <rowItems count="22">
    <i>
      <x/>
    </i>
    <i r="1">
      <x v="4"/>
    </i>
    <i r="1">
      <x v="5"/>
    </i>
    <i>
      <x v="1"/>
    </i>
    <i r="1">
      <x v="4"/>
    </i>
    <i r="1">
      <x v="3"/>
    </i>
    <i r="1">
      <x v="5"/>
    </i>
    <i r="1">
      <x v="1"/>
    </i>
    <i r="1">
      <x/>
    </i>
    <i>
      <x v="2"/>
    </i>
    <i r="1">
      <x v="4"/>
    </i>
    <i r="1">
      <x v="5"/>
    </i>
    <i r="1">
      <x v="3"/>
    </i>
    <i r="1">
      <x/>
    </i>
    <i r="1">
      <x v="7"/>
    </i>
    <i r="1">
      <x v="2"/>
    </i>
    <i>
      <x v="3"/>
    </i>
    <i r="1">
      <x v="4"/>
    </i>
    <i r="1">
      <x v="5"/>
    </i>
    <i r="1">
      <x v="2"/>
    </i>
    <i r="1">
      <x/>
    </i>
    <i t="grand">
      <x/>
    </i>
  </rowItems>
  <colItems count="1">
    <i/>
  </colItems>
  <pageFields count="1">
    <pageField fld="0" item="1" hier="-1"/>
  </pageFields>
  <dataFields count="1">
    <dataField name="Unidades" fld="6" baseField="0" baseItem="0"/>
  </dataFields>
  <formats count="10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3" type="button" dataOnly="0" labelOnly="1" outline="0" axis="axisRow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112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111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110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109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8DA72-3926-4A15-9822-1BCCA60E40D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 colHeaderCaption="Año">
  <location ref="Z7:AE14" firstHeaderRow="1" firstDataRow="2" firstDataCol="1"/>
  <pivotFields count="10"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75">
        <item m="1" x="47"/>
        <item m="1" x="52"/>
        <item m="1" x="56"/>
        <item m="1" x="60"/>
        <item m="1" x="64"/>
        <item m="1" x="68"/>
        <item m="1" x="72"/>
        <item m="1" x="39"/>
        <item m="1" x="41"/>
        <item m="1" x="44"/>
        <item m="1" x="48"/>
        <item m="1" x="53"/>
        <item m="1" x="57"/>
        <item m="1" x="62"/>
        <item m="1" x="66"/>
        <item m="1" x="70"/>
        <item m="1" x="37"/>
        <item m="1" x="42"/>
        <item m="1" x="45"/>
        <item m="1" x="49"/>
        <item m="1" x="50"/>
        <item m="1" x="54"/>
        <item m="1" x="58"/>
        <item m="1" x="63"/>
        <item m="1" x="67"/>
        <item m="1" x="71"/>
        <item m="1" x="38"/>
        <item m="1" x="43"/>
        <item m="1" x="46"/>
        <item m="1" x="51"/>
        <item m="1" x="55"/>
        <item m="1" x="59"/>
        <item m="1" x="61"/>
        <item m="1" x="65"/>
        <item m="1" x="69"/>
        <item m="1" x="73"/>
        <item m="1" x="40"/>
        <item x="34"/>
        <item x="25"/>
        <item x="30"/>
        <item x="32"/>
        <item x="5"/>
        <item x="6"/>
        <item x="27"/>
        <item x="0"/>
        <item x="19"/>
        <item x="18"/>
        <item x="20"/>
        <item x="28"/>
        <item x="33"/>
        <item x="12"/>
        <item x="13"/>
        <item x="31"/>
        <item x="14"/>
        <item x="15"/>
        <item x="7"/>
        <item x="8"/>
        <item x="35"/>
        <item x="11"/>
        <item x="26"/>
        <item x="22"/>
        <item x="4"/>
        <item x="36"/>
        <item x="17"/>
        <item x="16"/>
        <item x="1"/>
        <item x="2"/>
        <item x="10"/>
        <item x="3"/>
        <item x="29"/>
        <item x="9"/>
        <item x="24"/>
        <item x="21"/>
        <item x="23"/>
        <item t="default"/>
      </items>
    </pivotField>
    <pivotField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Col" showAll="0">
      <items count="5">
        <item sd="0" x="0"/>
        <item sd="0" x="2"/>
        <item sd="0" x="1"/>
        <item x="3"/>
        <item t="default"/>
      </items>
    </pivotField>
    <pivotField showAll="0"/>
    <pivotField showAll="0">
      <items count="9">
        <item x="5"/>
        <item x="6"/>
        <item x="3"/>
        <item x="2"/>
        <item x="1"/>
        <item x="0"/>
        <item x="7"/>
        <item x="4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Unidades" fld="6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517D2-5768-471A-9CCD-7789EA065161}" name="TablaDinámica2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C165:P170" firstHeaderRow="1" firstDataRow="2" firstDataCol="1" rowPageCount="2" colPageCount="1"/>
  <pivotFields count="30">
    <pivotField axis="axisPage" showAll="0">
      <items count="6">
        <item sd="0" m="1" x="4"/>
        <item sd="0" x="0"/>
        <item sd="0" x="1"/>
        <item sd="0" x="2"/>
        <item sd="0" x="3"/>
        <item t="default"/>
      </items>
    </pivotField>
    <pivotField axis="axisCol" multipleItemSelectionAllowed="1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 v="4"/>
    </i>
    <i>
      <x v="6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6" item="3" hier="-1"/>
    <pageField fld="0" hier="-1"/>
  </pageFields>
  <dataFields count="1">
    <dataField name="Suma de Stock" fld="7" baseField="12" baseItem="0" numFmtId="168"/>
  </dataFields>
  <formats count="1">
    <format dxfId="30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9E642-9B31-4E58-AB1B-BE9EF9C14AEB}" name="TablaDiná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>
  <location ref="V123:W128" firstHeaderRow="1" firstDataRow="1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5">
    <i>
      <x v="5"/>
    </i>
    <i>
      <x v="4"/>
    </i>
    <i>
      <x v="2"/>
    </i>
    <i>
      <x v="3"/>
    </i>
    <i t="grand">
      <x/>
    </i>
  </rowItems>
  <colItems count="1">
    <i/>
  </colItems>
  <pageFields count="1">
    <pageField fld="0" item="2" hier="-1"/>
  </pageFields>
  <dataFields count="1">
    <dataField name="Suma de UDS_49" fld="6" baseField="5" baseItem="0" numFmtId="1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/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37824-10CA-478F-A93B-95FBF8970483}" name="TablaDinámica2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C135:P141" firstHeaderRow="1" firstDataRow="2" firstDataCol="1" rowPageCount="2" colPageCount="1"/>
  <pivotFields count="30">
    <pivotField axis="axisPage" showAll="0">
      <items count="6">
        <item sd="0" m="1" x="4"/>
        <item sd="0" x="0"/>
        <item sd="0" x="1"/>
        <item sd="0" x="2"/>
        <item sd="0" x="3"/>
        <item t="default"/>
      </items>
    </pivotField>
    <pivotField axis="axisCol" multipleItemSelectionAllowed="1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 v="4"/>
    </i>
    <i>
      <x v="6"/>
    </i>
    <i>
      <x v="1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6" item="2" hier="-1"/>
    <pageField fld="0" hier="-1"/>
  </pageFields>
  <dataFields count="1">
    <dataField name="Suma de Stock" fld="7" baseField="12" baseItem="0" numFmtId="168"/>
  </dataFields>
  <formats count="1">
    <format dxfId="37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A0796-D28B-4CE2-B2D3-A06DE9DB877C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ENTROS Y REF." colHeaderCaption="">
  <location ref="P3:U28" firstHeaderRow="1" firstDataRow="2" firstDataCol="1"/>
  <pivotFields count="23"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4"/>
        <item x="2"/>
        <item x="6"/>
        <item x="3"/>
        <item x="0"/>
        <item x="1"/>
        <item x="5"/>
        <item m="1"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numFmtId="1" showAll="0"/>
    <pivotField showAll="0"/>
    <pivotField dragToRow="0" dragToCol="0" dragToPage="0" showAll="0" defaultSubtotal="0"/>
  </pivotFields>
  <rowFields count="2">
    <field x="1"/>
    <field x="7"/>
  </rowFields>
  <rowItems count="24">
    <i>
      <x/>
    </i>
    <i r="1">
      <x v="3"/>
    </i>
    <i r="1">
      <x v="4"/>
    </i>
    <i r="1">
      <x v="5"/>
    </i>
    <i>
      <x v="1"/>
    </i>
    <i r="1">
      <x/>
    </i>
    <i r="1">
      <x v="2"/>
    </i>
    <i r="1">
      <x v="4"/>
    </i>
    <i r="1">
      <x v="5"/>
    </i>
    <i r="1">
      <x v="6"/>
    </i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>
      <x v="4"/>
    </i>
    <i r="1">
      <x v="1"/>
    </i>
    <i r="1">
      <x v="3"/>
    </i>
    <i r="1">
      <x v="4"/>
    </i>
    <i r="1">
      <x v="5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Unidades vendidas" fld="10" baseField="0" baseItem="0"/>
  </dataFields>
  <formats count="6">
    <format dxfId="138">
      <pivotArea dataOnly="0" labelOnly="1" fieldPosition="0">
        <references count="1">
          <reference field="18" count="0"/>
        </references>
      </pivotArea>
    </format>
    <format dxfId="137">
      <pivotArea field="1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6">
      <pivotArea dataOnly="0" labelOnly="1" outline="0" fieldPosition="0">
        <references count="2">
          <reference field="4294967294" count="1">
            <x v="0"/>
          </reference>
          <reference field="18" count="1" selected="0">
            <x v="0"/>
          </reference>
        </references>
      </pivotArea>
    </format>
    <format dxfId="135">
      <pivotArea dataOnly="0" labelOnly="1" outline="0" fieldPosition="0">
        <references count="2">
          <reference field="4294967294" count="1">
            <x v="0"/>
          </reference>
          <reference field="18" count="1" selected="0">
            <x v="1"/>
          </reference>
        </references>
      </pivotArea>
    </format>
    <format dxfId="134">
      <pivotArea dataOnly="0" labelOnly="1" outline="0" fieldPosition="0">
        <references count="2">
          <reference field="4294967294" count="1">
            <x v="0"/>
          </reference>
          <reference field="18" count="1" selected="0">
            <x v="2"/>
          </reference>
        </references>
      </pivotArea>
    </format>
    <format dxfId="133">
      <pivotArea dataOnly="0" labelOnly="1" outline="0" fieldPosition="0">
        <references count="2">
          <reference field="4294967294" count="1">
            <x v="0"/>
          </reference>
          <reference field="18" count="1" selected="0">
            <x v="3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60C04-DE68-404B-B06B-D07D31F02346}" name="TablaDinámica1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D101:Q109" firstHeaderRow="1" firstDataRow="2" firstDataCol="1" rowPageCount="2" colPageCount="1"/>
  <pivotFields count="30">
    <pivotField axis="axisPage" showAll="0">
      <items count="6">
        <item sd="0" m="1" x="4"/>
        <item sd="0" x="0"/>
        <item sd="0" x="1"/>
        <item sd="0" x="2"/>
        <item sd="0" x="3"/>
        <item t="default"/>
      </items>
    </pivotField>
    <pivotField axis="axisCol" multipleItemSelectionAllowed="1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 v="4"/>
    </i>
    <i>
      <x v="6"/>
    </i>
    <i>
      <x v="5"/>
    </i>
    <i>
      <x v="1"/>
    </i>
    <i>
      <x v="3"/>
    </i>
    <i>
      <x v="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6" item="4" hier="-1"/>
    <pageField fld="0" hier="-1"/>
  </pageFields>
  <dataFields count="1">
    <dataField name="Suma de Stock" fld="7" baseField="12" baseItem="0" numFmtId="168"/>
  </dataFields>
  <formats count="1">
    <format dxfId="38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52885-4326-48CB-A4C6-C7000962EB15}" name="TablaDiná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>
  <location ref="C178:I184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axis="axisCol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5">
    <i>
      <x v="4"/>
    </i>
    <i>
      <x v="5"/>
    </i>
    <i>
      <x v="2"/>
    </i>
    <i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item="1" hier="-1"/>
    <pageField fld="3" item="3" hier="-1"/>
  </pageFields>
  <dataFields count="1">
    <dataField name="Suma de UDS_49" fld="6" baseField="5" baseItem="0" numFmtId="1"/>
  </dataFields>
  <formats count="11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Page" fieldPosition="1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43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42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41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40">
      <pivotArea dataOnly="0" labelOnly="1" outline="0" axis="axisValues" fieldPosition="0"/>
    </format>
    <format dxfId="39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DB340-ED48-40E0-9163-7B9A984361B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>
  <location ref="D88:J93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axis="axisCol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4"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item="4" hier="-1"/>
    <pageField fld="3" item="3" hier="-1"/>
  </pageFields>
  <dataFields count="1">
    <dataField name="Suma de UDS_49" fld="6" baseField="5" baseItem="0" numFmtId="1"/>
  </dataFields>
  <formats count="11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Page" fieldPosition="1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54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53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52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51">
      <pivotArea dataOnly="0" labelOnly="1" outline="0" axis="axisValues" fieldPosition="0"/>
    </format>
    <format dxfId="50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22366-F26C-465E-82ED-14738FE59623}" name="TablaDinámica2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C192:P203" firstHeaderRow="1" firstDataRow="2" firstDataCol="1" rowPageCount="2" colPageCount="1"/>
  <pivotFields count="30">
    <pivotField axis="axisPage" showAll="0">
      <items count="6">
        <item sd="0" m="1" x="4"/>
        <item sd="0" x="0"/>
        <item sd="0" x="1"/>
        <item sd="0" x="2"/>
        <item sd="0" x="3"/>
        <item t="default"/>
      </items>
    </pivotField>
    <pivotField axis="axisCol" multipleItemSelectionAllowed="1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 v="4"/>
    </i>
    <i>
      <x v="6"/>
    </i>
    <i>
      <x v="5"/>
    </i>
    <i>
      <x v="3"/>
    </i>
    <i>
      <x v="1"/>
    </i>
    <i>
      <x/>
    </i>
    <i>
      <x v="2"/>
    </i>
    <i>
      <x v="8"/>
    </i>
    <i>
      <x v="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6" item="1" hier="-1"/>
    <pageField fld="0" hier="-1"/>
  </pageFields>
  <dataFields count="1">
    <dataField name="Suma de Stock" fld="7" baseField="12" baseItem="0" numFmtId="168"/>
  </dataFields>
  <formats count="1">
    <format dxfId="61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AB627-5674-4519-ACA3-331E59EBA9E2}" name="TablaDiná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>
  <location ref="C151:G155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axis="axisCol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3">
    <i>
      <x v="3"/>
    </i>
    <i>
      <x v="5"/>
    </i>
    <i t="grand">
      <x/>
    </i>
  </rowItems>
  <colFields count="1">
    <field x="2"/>
  </colFields>
  <colItems count="4">
    <i>
      <x/>
    </i>
    <i>
      <x v="1"/>
    </i>
    <i>
      <x v="8"/>
    </i>
    <i t="grand">
      <x/>
    </i>
  </colItems>
  <pageFields count="2">
    <pageField fld="0" item="3" hier="-1"/>
    <pageField fld="3" item="1" hier="-1"/>
  </pageFields>
  <dataFields count="1">
    <dataField name="Suma de UDS_49" fld="6" baseField="5" baseItem="0" numFmtId="1"/>
  </dataFields>
  <formats count="11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3" type="button" dataOnly="0" labelOnly="1" outline="0" axis="axisPage" fieldPosition="1"/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66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65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64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63">
      <pivotArea dataOnly="0" labelOnly="1" outline="0" axis="axisValues" fieldPosition="0"/>
    </format>
    <format dxfId="62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E97F7-09D8-48D0-9435-039EB113454F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>
  <location ref="C122:M128" firstHeaderRow="1" firstDataRow="2" firstDataCol="1" rowPageCount="2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axis="axisCol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5"/>
  </rowFields>
  <rowItems count="5">
    <i>
      <x v="5"/>
    </i>
    <i>
      <x v="4"/>
    </i>
    <i>
      <x v="2"/>
    </i>
    <i>
      <x v="3"/>
    </i>
    <i t="grand">
      <x/>
    </i>
  </rowItems>
  <colFields count="1">
    <field x="2"/>
  </colFields>
  <colItems count="10">
    <i>
      <x/>
    </i>
    <i>
      <x v="1"/>
    </i>
    <i>
      <x v="2"/>
    </i>
    <i>
      <x v="5"/>
    </i>
    <i>
      <x v="6"/>
    </i>
    <i>
      <x v="8"/>
    </i>
    <i>
      <x v="9"/>
    </i>
    <i>
      <x v="10"/>
    </i>
    <i>
      <x v="11"/>
    </i>
    <i t="grand">
      <x/>
    </i>
  </colItems>
  <pageFields count="2">
    <pageField fld="0" item="2" hier="-1"/>
    <pageField fld="3" item="1" hier="-1"/>
  </pageFields>
  <dataFields count="1">
    <dataField name="Suma de UDS_49" fld="6" baseField="5" baseItem="0" numFmtId="1"/>
  </dataFields>
  <formats count="11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3" type="button" dataOnly="0" labelOnly="1" outline="0" axis="axisPage" fieldPosition="1"/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77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76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75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74">
      <pivotArea dataOnly="0" labelOnly="1" outline="0" axis="axisValues" fieldPosition="0"/>
    </format>
    <format dxfId="73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16ECC-BA18-4843-AE5C-2F2844A303A3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Periodo anual">
  <location ref="AA8:AN38" firstHeaderRow="1" firstDataRow="2" firstDataCol="1" rowPageCount="1" colPageCount="1"/>
  <pivotFields count="30">
    <pivotField axis="axisRow" multipleItemSelectionAllowed="1" showAll="0">
      <items count="6">
        <item sd="0" m="1" x="4"/>
        <item sd="0" x="0"/>
        <item sd="0" x="1"/>
        <item sd="0" x="2"/>
        <item sd="0" x="3"/>
        <item t="default"/>
      </items>
    </pivotField>
    <pivotField axis="axisCol" multipleItemSelectionAllowed="1" showAll="0">
      <items count="13">
        <item x="7"/>
        <item x="4"/>
        <item x="0"/>
        <item x="1"/>
        <item x="2"/>
        <item x="8"/>
        <item x="3"/>
        <item x="6"/>
        <item x="9"/>
        <item x="5"/>
        <item x="10"/>
        <item x="11"/>
        <item t="default"/>
      </items>
    </pivotField>
    <pivotField showAll="0" sortType="ascending"/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Row" multipleItemSelectionAllowed="1" showAll="0" sortType="descending">
      <items count="10">
        <item x="2"/>
        <item x="6"/>
        <item x="5"/>
        <item x="7"/>
        <item x="0"/>
        <item x="3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0"/>
  </rowFields>
  <rowItems count="29">
    <i>
      <x v="4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5"/>
    </i>
    <i r="1">
      <x v="2"/>
    </i>
    <i r="1">
      <x v="3"/>
    </i>
    <i r="1">
      <x v="4"/>
    </i>
    <i>
      <x v="3"/>
    </i>
    <i r="1">
      <x v="3"/>
    </i>
    <i r="1">
      <x v="4"/>
    </i>
    <i>
      <x v="1"/>
    </i>
    <i r="1">
      <x v="3"/>
    </i>
    <i>
      <x/>
    </i>
    <i r="1">
      <x v="1"/>
    </i>
    <i r="1">
      <x v="4"/>
    </i>
    <i>
      <x v="2"/>
    </i>
    <i r="1">
      <x v="3"/>
    </i>
    <i>
      <x v="8"/>
    </i>
    <i r="1">
      <x v="4"/>
    </i>
    <i>
      <x v="7"/>
    </i>
    <i r="1"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item="1" hier="-1"/>
  </pageFields>
  <dataFields count="1">
    <dataField name="Suma de Stock" fld="7" baseField="12" baseItem="0" numFmtId="168"/>
  </dataFields>
  <formats count="1">
    <format dxfId="18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09008-12E8-4E1C-A00B-CFDD770C73F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Tiempo">
  <location ref="B7:K18" firstHeaderRow="1" firstDataRow="2" firstDataCol="1" rowPageCount="1" colPageCount="1"/>
  <pivotFields count="10">
    <pivotField axis="axisPage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/>
    <pivotField axis="axisCol" numFmtId="1" showAll="0">
      <items count="13">
        <item x="9"/>
        <item x="5"/>
        <item x="10"/>
        <item x="11"/>
        <item x="3"/>
        <item x="6"/>
        <item x="7"/>
        <item x="8"/>
        <item x="1"/>
        <item x="2"/>
        <item x="4"/>
        <item x="0"/>
        <item t="default"/>
      </items>
    </pivotField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axis="axisRow" showAll="0" sortType="descending">
      <items count="9">
        <item x="5"/>
        <item x="6"/>
        <item x="3"/>
        <item x="2"/>
        <item x="1"/>
        <item x="0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2">
    <field x="5"/>
    <field x="3"/>
  </rowFields>
  <rowItems count="10">
    <i>
      <x v="5"/>
    </i>
    <i r="1">
      <x v="1"/>
    </i>
    <i r="1">
      <x v="2"/>
    </i>
    <i>
      <x v="4"/>
    </i>
    <i r="1">
      <x v="1"/>
    </i>
    <i r="1">
      <x v="3"/>
    </i>
    <i>
      <x v="3"/>
    </i>
    <i r="1">
      <x v="1"/>
    </i>
    <i r="1">
      <x v="2"/>
    </i>
    <i t="grand">
      <x/>
    </i>
  </rowItems>
  <colFields count="1">
    <field x="2"/>
  </colFields>
  <colItems count="9">
    <i>
      <x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item="0" hier="-1"/>
  </pageFields>
  <dataFields count="1">
    <dataField name="Suma de UDS_49" fld="6" baseField="5" baseItem="0" numFmtId="1"/>
  </dataFields>
  <formats count="11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1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3" count="1" selected="0">
            <x v="0"/>
          </reference>
          <reference field="5" count="2">
            <x v="4"/>
            <x v="5"/>
          </reference>
        </references>
      </pivotArea>
    </format>
    <format dxfId="23">
      <pivotArea dataOnly="0" labelOnly="1" fieldPosition="0">
        <references count="2">
          <reference field="3" count="1" selected="0">
            <x v="1"/>
          </reference>
          <reference field="5" count="6">
            <x v="0"/>
            <x v="1"/>
            <x v="2"/>
            <x v="3"/>
            <x v="4"/>
            <x v="5"/>
          </reference>
        </references>
      </pivotArea>
    </format>
    <format dxfId="22">
      <pivotArea dataOnly="0" labelOnly="1" fieldPosition="0">
        <references count="2">
          <reference field="3" count="1" selected="0">
            <x v="2"/>
          </reference>
          <reference field="5" count="6">
            <x v="0"/>
            <x v="2"/>
            <x v="3"/>
            <x v="4"/>
            <x v="5"/>
            <x v="7"/>
          </reference>
        </references>
      </pivotArea>
    </format>
    <format dxfId="21">
      <pivotArea dataOnly="0" labelOnly="1" fieldPosition="0">
        <references count="2">
          <reference field="3" count="1" selected="0">
            <x v="3"/>
          </reference>
          <reference field="5" count="5">
            <x v="0"/>
            <x v="2"/>
            <x v="4"/>
            <x v="5"/>
            <x v="6"/>
          </reference>
        </references>
      </pivotArea>
    </format>
    <format dxfId="20">
      <pivotArea dataOnly="0" labelOnly="1" outline="0" axis="axisValues" fieldPosition="0"/>
    </format>
    <format dxfId="19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2B2C8-329B-472B-87D1-3AD1EB2AA487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ENTROS Y REF." colHeaderCaption="">
  <location ref="A3:K31" firstHeaderRow="1" firstDataRow="3" firstDataCol="1"/>
  <pivotFields count="23"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4"/>
        <item x="2"/>
        <item x="6"/>
        <item x="3"/>
        <item x="0"/>
        <item x="1"/>
        <item x="5"/>
        <item m="1"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numFmtId="1" showAll="0"/>
    <pivotField showAll="0"/>
    <pivotField dataField="1" dragToRow="0" dragToCol="0" dragToPage="0" showAll="0" defaultSubtotal="0"/>
  </pivotFields>
  <rowFields count="2">
    <field x="7"/>
    <field x="1"/>
  </rowFields>
  <rowItems count="26">
    <i>
      <x/>
    </i>
    <i r="1">
      <x v="1"/>
    </i>
    <i>
      <x v="1"/>
    </i>
    <i r="1">
      <x v="4"/>
    </i>
    <i>
      <x v="2"/>
    </i>
    <i r="1">
      <x v="1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t="grand">
      <x/>
    </i>
  </rowItems>
  <colFields count="2">
    <field x="1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Unidades vendidas" fld="10" baseField="0" baseItem="0"/>
    <dataField name="Suma de Frecuencia " fld="22" baseField="0" baseItem="0"/>
  </dataFields>
  <formats count="8">
    <format dxfId="146">
      <pivotArea dataOnly="0" labelOnly="1" fieldPosition="0">
        <references count="1">
          <reference field="18" count="0"/>
        </references>
      </pivotArea>
    </format>
    <format dxfId="145">
      <pivotArea field="1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4">
      <pivotArea field="1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43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0"/>
          </reference>
        </references>
      </pivotArea>
    </format>
    <format dxfId="142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1"/>
          </reference>
        </references>
      </pivotArea>
    </format>
    <format dxfId="141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2"/>
          </reference>
        </references>
      </pivotArea>
    </format>
    <format dxfId="140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3"/>
          </reference>
        </references>
      </pivotArea>
    </format>
    <format dxfId="139">
      <pivotArea field="18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E832C-B2CB-4008-A009-662226D6CB5D}" name="TablaDinámica5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4:B39" firstHeaderRow="1" firstDataRow="1" firstDataCol="1" rowPageCount="1" colPageCount="1"/>
  <pivotFields count="30">
    <pivotField showAll="0"/>
    <pivotField showAll="0"/>
    <pivotField axis="axisRow" showAll="0">
      <items count="75">
        <item m="1" x="73"/>
        <item m="1" x="49"/>
        <item x="5"/>
        <item x="10"/>
        <item x="11"/>
        <item m="1" x="64"/>
        <item m="1" x="48"/>
        <item m="1" x="63"/>
        <item m="1" x="47"/>
        <item m="1" x="61"/>
        <item m="1" x="45"/>
        <item m="1" x="59"/>
        <item m="1" x="43"/>
        <item m="1" x="62"/>
        <item x="21"/>
        <item x="22"/>
        <item x="23"/>
        <item m="1" x="46"/>
        <item m="1" x="60"/>
        <item m="1" x="44"/>
        <item m="1" x="58"/>
        <item m="1" x="42"/>
        <item m="1" x="57"/>
        <item m="1" x="41"/>
        <item m="1" x="56"/>
        <item m="1" x="69"/>
        <item x="33"/>
        <item x="34"/>
        <item x="35"/>
        <item m="1" x="53"/>
        <item m="1" x="68"/>
        <item m="1" x="52"/>
        <item m="1" x="67"/>
        <item m="1" x="51"/>
        <item m="1" x="66"/>
        <item m="1" x="50"/>
        <item m="1" x="65"/>
        <item m="1" x="72"/>
        <item m="1" x="55"/>
        <item m="1" x="71"/>
        <item m="1" x="54"/>
        <item m="1" x="70"/>
        <item x="0"/>
        <item x="1"/>
        <item x="2"/>
        <item x="3"/>
        <item x="4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4"/>
        <item x="25"/>
        <item x="26"/>
        <item x="27"/>
        <item x="28"/>
        <item x="29"/>
        <item x="30"/>
        <item x="31"/>
        <item x="32"/>
        <item x="36"/>
        <item x="37"/>
        <item x="38"/>
        <item x="39"/>
        <item x="40"/>
        <item t="default"/>
      </items>
    </pivotField>
    <pivotField numFmtId="47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10">
        <item x="2"/>
        <item h="1" x="6"/>
        <item x="5"/>
        <item x="7"/>
        <item h="1" x="0"/>
        <item x="3"/>
        <item x="1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 v="2"/>
    </i>
    <i>
      <x v="3"/>
    </i>
    <i>
      <x v="4"/>
    </i>
    <i>
      <x v="14"/>
    </i>
    <i>
      <x v="15"/>
    </i>
    <i>
      <x v="16"/>
    </i>
    <i>
      <x v="26"/>
    </i>
    <i>
      <x v="27"/>
    </i>
    <i>
      <x v="28"/>
    </i>
    <i>
      <x v="47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12" hier="-1"/>
  </pageFields>
  <dataFields count="1">
    <dataField name="Suma de Stoc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79C55-0A5D-4051-9F01-2CE45CD5AF6F}" name="TablaDinámica5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F13:G24" firstHeaderRow="1" firstDataRow="1" firstDataCol="1" rowPageCount="2" colPageCount="1"/>
  <pivotFields count="30">
    <pivotField showAll="0">
      <items count="6">
        <item m="1" x="4"/>
        <item x="0"/>
        <item x="1"/>
        <item x="2"/>
        <item x="3"/>
        <item t="default"/>
      </items>
    </pivotField>
    <pivotField showAll="0"/>
    <pivotField axis="axisRow" showAll="0" sortType="ascending">
      <items count="75">
        <item m="1" x="73"/>
        <item x="7"/>
        <item x="4"/>
        <item x="0"/>
        <item x="1"/>
        <item x="2"/>
        <item x="8"/>
        <item x="3"/>
        <item x="6"/>
        <item x="9"/>
        <item m="1" x="49"/>
        <item x="5"/>
        <item x="10"/>
        <item x="11"/>
        <item m="1" x="64"/>
        <item m="1" x="48"/>
        <item m="1" x="63"/>
        <item m="1" x="47"/>
        <item m="1" x="61"/>
        <item m="1" x="45"/>
        <item m="1" x="59"/>
        <item m="1" x="43"/>
        <item x="12"/>
        <item x="13"/>
        <item x="14"/>
        <item x="15"/>
        <item x="16"/>
        <item x="17"/>
        <item x="18"/>
        <item x="19"/>
        <item x="20"/>
        <item m="1" x="62"/>
        <item x="21"/>
        <item x="22"/>
        <item x="23"/>
        <item m="1" x="46"/>
        <item m="1" x="60"/>
        <item m="1" x="44"/>
        <item m="1" x="58"/>
        <item m="1" x="42"/>
        <item m="1" x="57"/>
        <item m="1" x="41"/>
        <item m="1" x="56"/>
        <item x="24"/>
        <item x="25"/>
        <item x="26"/>
        <item x="27"/>
        <item x="28"/>
        <item x="29"/>
        <item x="30"/>
        <item x="31"/>
        <item x="32"/>
        <item m="1" x="69"/>
        <item x="33"/>
        <item x="34"/>
        <item x="35"/>
        <item m="1" x="53"/>
        <item m="1" x="68"/>
        <item m="1" x="52"/>
        <item m="1" x="67"/>
        <item m="1" x="51"/>
        <item m="1" x="66"/>
        <item m="1" x="50"/>
        <item m="1" x="65"/>
        <item x="36"/>
        <item x="37"/>
        <item x="38"/>
        <item x="39"/>
        <item x="40"/>
        <item m="1" x="72"/>
        <item m="1" x="55"/>
        <item m="1" x="71"/>
        <item m="1" x="54"/>
        <item m="1" x="70"/>
        <item t="default"/>
      </items>
    </pivotField>
    <pivotField numFmtId="47" showAll="0"/>
    <pivotField showAll="0"/>
    <pivotField showAll="0"/>
    <pivotField axis="axisPage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multipleItemSelectionAllowed="1" showAll="0" sortType="descending">
      <items count="10">
        <item n="JD-B/Quilla-Cl.110" h="1" x="2"/>
        <item h="1" x="6"/>
        <item n="JD-Bta-P. Aranda" h="1" x="5"/>
        <item h="1" x="7"/>
        <item h="1" x="0"/>
        <item x="3"/>
        <item h="1" x="1"/>
        <item h="1" x="8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22"/>
    </i>
    <i>
      <x v="23"/>
    </i>
    <i>
      <x v="24"/>
    </i>
    <i>
      <x v="25"/>
    </i>
    <i>
      <x v="26"/>
    </i>
    <i>
      <x v="27"/>
    </i>
    <i>
      <x v="51"/>
    </i>
    <i>
      <x v="54"/>
    </i>
    <i>
      <x v="65"/>
    </i>
    <i>
      <x v="68"/>
    </i>
    <i t="grand">
      <x/>
    </i>
  </rowItems>
  <colItems count="1">
    <i/>
  </colItems>
  <pageFields count="2">
    <pageField fld="6" item="4" hier="-1"/>
    <pageField fld="12" hier="-1"/>
  </pageFields>
  <dataFields count="1">
    <dataField name="Suma de Stoc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99A68-6F50-4407-8A26-B674EB7C2D4F}" name="TablaDinámica5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F3:G9" firstHeaderRow="1" firstDataRow="1" firstDataCol="1" rowPageCount="1" colPageCount="1"/>
  <pivotFields count="30">
    <pivotField showAll="0"/>
    <pivotField showAll="0"/>
    <pivotField axis="axisRow" showAll="0">
      <items count="75">
        <item m="1" x="73"/>
        <item m="1" x="49"/>
        <item x="5"/>
        <item x="10"/>
        <item x="11"/>
        <item m="1" x="64"/>
        <item m="1" x="48"/>
        <item m="1" x="63"/>
        <item m="1" x="47"/>
        <item m="1" x="61"/>
        <item m="1" x="45"/>
        <item m="1" x="59"/>
        <item m="1" x="43"/>
        <item m="1" x="62"/>
        <item x="21"/>
        <item x="22"/>
        <item x="23"/>
        <item m="1" x="46"/>
        <item m="1" x="60"/>
        <item m="1" x="44"/>
        <item m="1" x="58"/>
        <item m="1" x="42"/>
        <item m="1" x="57"/>
        <item m="1" x="41"/>
        <item m="1" x="56"/>
        <item m="1" x="69"/>
        <item x="33"/>
        <item x="34"/>
        <item x="35"/>
        <item m="1" x="53"/>
        <item m="1" x="68"/>
        <item m="1" x="52"/>
        <item m="1" x="67"/>
        <item m="1" x="51"/>
        <item m="1" x="66"/>
        <item m="1" x="50"/>
        <item m="1" x="65"/>
        <item m="1" x="72"/>
        <item m="1" x="55"/>
        <item m="1" x="71"/>
        <item m="1" x="54"/>
        <item m="1" x="70"/>
        <item x="0"/>
        <item x="1"/>
        <item x="2"/>
        <item x="3"/>
        <item x="4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4"/>
        <item x="25"/>
        <item x="26"/>
        <item x="27"/>
        <item x="28"/>
        <item x="29"/>
        <item x="30"/>
        <item x="31"/>
        <item x="32"/>
        <item x="36"/>
        <item x="37"/>
        <item x="38"/>
        <item x="39"/>
        <item x="40"/>
        <item t="default"/>
      </items>
    </pivotField>
    <pivotField numFmtId="47" showAll="0"/>
    <pivotField showAll="0"/>
    <pivotField showAll="0"/>
    <pivotField axis="axisRow" showAll="0" sortType="descending">
      <items count="6">
        <item sd="0" x="3"/>
        <item sd="0" x="1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multipleItemSelectionAllowed="1" showAll="0">
      <items count="10">
        <item x="2"/>
        <item h="1" x="6"/>
        <item x="5"/>
        <item x="7"/>
        <item x="0"/>
        <item x="3"/>
        <item x="1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2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pageFields count="1">
    <pageField fld="12" hier="-1"/>
  </pageFields>
  <dataFields count="1">
    <dataField name="Suma de Stoc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A2A8B-9B9B-4FA8-8BA8-3A027187CCD2}" name="TablaDinámica5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K18" firstHeaderRow="1" firstDataRow="3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numFmtId="1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Unidades" fld="3" baseField="0" baseItem="0"/>
    <dataField name="Suma de Stock" fld="4" baseField="1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FD8B55D-BE7B-4EDF-9E3C-04F8E09536C3}" autoFormatId="16" applyNumberFormats="0" applyBorderFormats="0" applyFontFormats="0" applyPatternFormats="0" applyAlignmentFormats="0" applyWidthHeightFormats="0">
  <queryTableRefresh nextId="25" unboundColumnsRight="3">
    <queryTableFields count="22">
      <queryTableField id="1" name="Column1" tableColumnId="1"/>
      <queryTableField id="2" name="Ref." tableColumnId="2"/>
      <queryTableField id="3" name="NºDoc." tableColumnId="3"/>
      <queryTableField id="4" name="Nombre Cliente/Proveedor" tableColumnId="4"/>
      <queryTableField id="5" name="fecha" tableColumnId="5"/>
      <queryTableField id="22" dataBound="0" tableColumnId="20"/>
      <queryTableField id="24" dataBound="0" tableColumnId="22"/>
      <queryTableField id="17" dataBound="0" tableColumnId="17"/>
      <queryTableField id="6" name="Centro" tableColumnId="6"/>
      <queryTableField id="7" name="Vendedor" tableColumnId="7"/>
      <queryTableField id="8" name="Unidades" tableColumnId="8"/>
      <queryTableField id="9" name="venta" tableColumnId="9"/>
      <queryTableField id="10" name="UDS_49" tableColumnId="10"/>
      <queryTableField id="11" name="VTS_49" tableColumnId="11"/>
      <queryTableField id="12" name="CPA_49" tableColumnId="12"/>
      <queryTableField id="13" name="cla6" tableColumnId="13"/>
      <queryTableField id="14" name="desc" tableColumnId="14"/>
      <queryTableField id="15" name="MR" tableColumnId="15"/>
      <queryTableField id="16" name="año" tableColumnId="16"/>
      <queryTableField id="20" dataBound="0" tableColumnId="18"/>
      <queryTableField id="21" dataBound="0" tableColumnId="19"/>
      <queryTableField id="23" dataBound="0" tableColumnId="2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_Periodo" xr10:uid="{30DD374B-9ED8-457F-92D7-8CB9F7C10C0C}" sourceName="Ano_Periodo">
  <pivotTables>
    <pivotTable tabId="30" name="TablaDinámica58"/>
    <pivotTable tabId="25" name="TablaDinámica87"/>
    <pivotTable tabId="25" name="TablaDinámica88"/>
    <pivotTable tabId="25" name="TablaDinámica22"/>
    <pivotTable tabId="25" name="TablaDinámica23"/>
    <pivotTable tabId="25" name="TablaDinámica26"/>
    <pivotTable tabId="25" name="TablaDinámica27"/>
    <pivotTable tabId="25" name="TablaDinámica28"/>
    <pivotTable tabId="32" name="TablaDinámica14"/>
    <pivotTable tabId="32" name="TablaDinámica21"/>
    <pivotTable tabId="32" name="TablaDinámica24"/>
    <pivotTable tabId="32" name="TablaDinámica25"/>
    <pivotTable tabId="34" name="TablaDinámica5"/>
  </pivotTables>
  <data>
    <tabular pivotCacheId="419681173">
      <items count="5">
        <i x="0" s="1"/>
        <i x="1" s="1"/>
        <i x="2" s="1"/>
        <i x="3" s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_Periodo" xr10:uid="{7F277F1D-30E8-47CE-BAAB-EC491DD849C9}" cache="SegmentaciónDeDatos_Ano_Periodo" caption="Ano_Period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5D791-86E1-4602-8B2C-2BAF4E3B219B}" name="pickssport" displayName="pickssport" ref="A1:V60" tableType="queryTable" totalsRowShown="0">
  <autoFilter ref="A1:V60" xr:uid="{1EE5D791-86E1-4602-8B2C-2BAF4E3B219B}">
    <filterColumn colId="7">
      <filters>
        <filter val="JD-Itagui-Cra 92"/>
      </filters>
    </filterColumn>
    <filterColumn colId="18">
      <filters>
        <filter val="2020"/>
      </filters>
    </filterColumn>
  </autoFilter>
  <tableColumns count="22">
    <tableColumn id="1" xr3:uid="{94E9DE4F-D1CB-42EF-BFD4-64A2761AE509}" uniqueName="1" name="ID" queryTableFieldId="1"/>
    <tableColumn id="2" xr3:uid="{937CAC65-B598-4710-85E4-5556175F18A9}" uniqueName="2" name="Ref." queryTableFieldId="2"/>
    <tableColumn id="3" xr3:uid="{ADDECB45-C660-4A0B-9678-33CEC9908923}" uniqueName="3" name="NºDoc." queryTableFieldId="3" dataDxfId="161"/>
    <tableColumn id="4" xr3:uid="{2466FB44-F66A-4593-968D-15B47C1EEB3B}" uniqueName="4" name="Nombre Cliente/Proveedor" queryTableFieldId="4" dataDxfId="160"/>
    <tableColumn id="5" xr3:uid="{CE51637D-3814-44FC-B712-58EB7AC3A26F}" uniqueName="5" name="fechastock" queryTableFieldId="5" dataDxfId="159"/>
    <tableColumn id="20" xr3:uid="{C6C2BBAC-C5BD-49A5-9292-C4CB9FD9CDD8}" uniqueName="20" name="fecha" queryTableFieldId="22" dataDxfId="158"/>
    <tableColumn id="22" xr3:uid="{65521F2A-6B7C-4722-B9C5-B7D7B317770A}" uniqueName="22" name="fecha2" queryTableFieldId="24" dataDxfId="157">
      <calculatedColumnFormula>MID(pickssport[[#This Row],[fecha]],1,4)&amp;" "&amp;MID(pickssport[[#This Row],[fecha]],6,2)</calculatedColumnFormula>
    </tableColumn>
    <tableColumn id="17" xr3:uid="{E906CB23-458A-407F-BDFC-D725943DF267}" uniqueName="17" name="Nombre centro" queryTableFieldId="17" dataDxfId="156"/>
    <tableColumn id="6" xr3:uid="{C7ACC581-2E2C-4B0B-B73D-CA6F9D6AF1A0}" uniqueName="6" name="Centro" queryTableFieldId="6"/>
    <tableColumn id="7" xr3:uid="{63F83B8B-A2CD-476F-AB56-8D3685771F5D}" uniqueName="7" name="Vendedor" queryTableFieldId="7" dataDxfId="155"/>
    <tableColumn id="8" xr3:uid="{69281341-404B-4EEF-A3C1-346F3455F5DC}" uniqueName="8" name="Unidades" queryTableFieldId="8"/>
    <tableColumn id="9" xr3:uid="{7707CA8F-508C-4FF3-AB38-5D1B770CA2D7}" uniqueName="9" name="venta" queryTableFieldId="9"/>
    <tableColumn id="10" xr3:uid="{73EEF8D6-D73F-4AFB-9CB0-DC8F84CDFD8E}" uniqueName="10" name="UDS_49" queryTableFieldId="10"/>
    <tableColumn id="11" xr3:uid="{A8259067-F097-4465-8078-25EA4C6FDEC6}" uniqueName="11" name="VTS_49" queryTableFieldId="11"/>
    <tableColumn id="12" xr3:uid="{527638FE-11F0-45B7-8AF8-C17BB3A90F77}" uniqueName="12" name="CPA_49" queryTableFieldId="12"/>
    <tableColumn id="13" xr3:uid="{BF85E215-B5E3-4811-9807-3D783DC72759}" uniqueName="13" name="cla6" queryTableFieldId="13" dataDxfId="154"/>
    <tableColumn id="14" xr3:uid="{C6BC2336-4841-45DA-8085-B7DC7328DA5A}" uniqueName="14" name="desc" queryTableFieldId="14" dataDxfId="153"/>
    <tableColumn id="15" xr3:uid="{FAC98991-7B92-4D41-86DA-595458F73F4F}" uniqueName="15" name="MR" queryTableFieldId="15" dataDxfId="152"/>
    <tableColumn id="16" xr3:uid="{D1B7C1CE-B231-421D-BBD9-9E68A93AC48B}" uniqueName="16" name="año" queryTableFieldId="16"/>
    <tableColumn id="18" xr3:uid="{87B59354-93C5-4AB8-9C2B-AAD1912442CB}" uniqueName="18" name="id1" queryTableFieldId="20" dataDxfId="151"/>
    <tableColumn id="19" xr3:uid="{F60B7C8A-444A-4D50-9029-D8CD57966DE4}" uniqueName="19" name="STOCK HISTORICO" queryTableFieldId="21" dataDxfId="150"/>
    <tableColumn id="21" xr3:uid="{9B04C489-9727-4916-B66B-9DAD6C084878}" uniqueName="21" name="descripcion" queryTableFieldId="23" dataDxfId="1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AC8AFF-BA79-4FFB-864E-E76D900291CE}" name="Tabla11" displayName="Tabla11" ref="R1:T28" totalsRowShown="0">
  <autoFilter ref="R1:T28" xr:uid="{8BAC8AFF-BA79-4FFB-864E-E76D900291CE}"/>
  <tableColumns count="3">
    <tableColumn id="1" xr3:uid="{C5E7B92D-4FAE-4392-BF6B-9F63BC22E8E0}" name="CENTROS Y REF."/>
    <tableColumn id="2" xr3:uid="{AB2C7B63-8D9D-4449-963A-19D71E54D874}" name="Unidades vendidas"/>
    <tableColumn id="3" xr3:uid="{55AE0843-A395-4BA5-9D9D-5644135FCAFC}" name="indice de crecimiento" dataDxfId="147" dataCellStyle="Porcentaje">
      <calculatedColumnFormula>(S2-S1)/S1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36C19A-8CF3-49A9-8AB5-4FB93DD4164F}" name="Tabla8" displayName="Tabla8" ref="A49:C55" totalsRowShown="0">
  <autoFilter ref="A49:C55" xr:uid="{D836C19A-8CF3-49A9-8AB5-4FB93DD4164F}"/>
  <tableColumns count="3">
    <tableColumn id="1" xr3:uid="{8BC6ECDA-6EFE-4867-81B1-F01930C33E68}" name="Tiempo"/>
    <tableColumn id="2" xr3:uid="{43450D3C-4F04-4E6B-88BB-5017D82E40D2}" name="Unidades"/>
    <tableColumn id="3" xr3:uid="{6CF29CE8-DC51-4D29-97D7-1D87B93C2E01}" name="Frc%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7ED259-E97B-43B4-9FCC-8ACE0B070C00}" name="Tabla10" displayName="Tabla10" ref="T119:V126" totalsRowShown="0" headerRowDxfId="88" dataDxfId="87">
  <autoFilter ref="T119:V126" xr:uid="{6F7ED259-E97B-43B4-9FCC-8ACE0B070C00}"/>
  <tableColumns count="3">
    <tableColumn id="1" xr3:uid="{FA34D797-6CBB-46B0-B315-5995C5BDDCB7}" name="CENTRO" dataDxfId="86"/>
    <tableColumn id="2" xr3:uid="{47B55CE2-926B-4205-ADEC-A51EEDE5A842}" name="Unidades" dataDxfId="85"/>
    <tableColumn id="3" xr3:uid="{0DD7A00C-438E-462C-9750-F38CCE8419E9}" name="Frc%" dataDxfId="84" dataCellStyle="Porcentaje">
      <calculatedColumnFormula>U120/$U$127</calculatedColumnFormula>
    </tableColumn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A206BB-7964-4B82-8DCA-8E4C930E19E3}" name="Tabla83" displayName="Tabla83" ref="A33:C39" totalsRowShown="0">
  <autoFilter ref="A33:C39" xr:uid="{69A206BB-7964-4B82-8DCA-8E4C930E19E3}"/>
  <tableColumns count="3">
    <tableColumn id="1" xr3:uid="{3F22EB82-8A79-4F59-A27A-159D58830F0B}" name="Tiempo"/>
    <tableColumn id="2" xr3:uid="{006D1B44-2744-471B-8317-F11EC703ECCA}" name="Unidades"/>
    <tableColumn id="3" xr3:uid="{3EA7210A-75D7-4696-ADCD-AD9CC1096488}" name="Frc%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5B21B-2D22-4956-BDFE-81566E6F8B90}" name="Tabla845" displayName="Tabla845" ref="U24:W30" totalsRowShown="0">
  <autoFilter ref="U24:W30" xr:uid="{55A5B21B-2D22-4956-BDFE-81566E6F8B90}"/>
  <tableColumns count="3">
    <tableColumn id="1" xr3:uid="{D7751299-D2F5-4C4C-A031-4EBD60323B12}" name="Tiempo"/>
    <tableColumn id="2" xr3:uid="{76F18DC8-3C6E-4F64-8A6F-0F5EAE9A5BC5}" name="Unidades"/>
    <tableColumn id="3" xr3:uid="{53E49E85-3508-45FB-87B1-ED26B894BBA7}" name="Frc%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64" dT="2022-06-15T21:03:37.73" personId="{AC378F80-4E95-48AF-9BA8-E9444F7299E9}" id="{D4F4B046-3CBA-4604-A47C-87421C1A7089}">
    <text>Rotar el inventario en yerbabuena y itagui</text>
  </threadedComment>
  <threadedComment ref="R70" dT="2022-06-15T20:33:11.22" personId="{AC378F80-4E95-48AF-9BA8-E9444F7299E9}" id="{A84F0EC3-64E2-470B-8CC2-C543CC4B29B9}">
    <text>Trasladar unidades a itagui, cali yumbo y barranquilla</text>
  </threadedComment>
  <threadedComment ref="R72" dT="2022-06-15T20:31:09.79" personId="{AC378F80-4E95-48AF-9BA8-E9444F7299E9}" id="{69904106-C00E-4549-9D43-006486CD83E4}">
    <text>Bajo inventario para cantidad de ventas en el 2022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9.xml"/><Relationship Id="rId13" Type="http://schemas.openxmlformats.org/officeDocument/2006/relationships/pivotTable" Target="../pivotTables/pivotTable34.xml"/><Relationship Id="rId18" Type="http://schemas.openxmlformats.org/officeDocument/2006/relationships/table" Target="../tables/table3.xml"/><Relationship Id="rId3" Type="http://schemas.openxmlformats.org/officeDocument/2006/relationships/pivotTable" Target="../pivotTables/pivotTable24.xml"/><Relationship Id="rId21" Type="http://schemas.openxmlformats.org/officeDocument/2006/relationships/comments" Target="../comments2.xml"/><Relationship Id="rId7" Type="http://schemas.openxmlformats.org/officeDocument/2006/relationships/pivotTable" Target="../pivotTables/pivotTable28.xml"/><Relationship Id="rId12" Type="http://schemas.openxmlformats.org/officeDocument/2006/relationships/pivotTable" Target="../pivotTables/pivotTable33.xml"/><Relationship Id="rId17" Type="http://schemas.openxmlformats.org/officeDocument/2006/relationships/vmlDrawing" Target="../drawings/vmlDrawing2.vml"/><Relationship Id="rId2" Type="http://schemas.openxmlformats.org/officeDocument/2006/relationships/pivotTable" Target="../pivotTables/pivotTable23.xml"/><Relationship Id="rId16" Type="http://schemas.openxmlformats.org/officeDocument/2006/relationships/drawing" Target="../drawings/drawing5.xml"/><Relationship Id="rId20" Type="http://schemas.openxmlformats.org/officeDocument/2006/relationships/table" Target="../tables/table5.xml"/><Relationship Id="rId1" Type="http://schemas.openxmlformats.org/officeDocument/2006/relationships/pivotTable" Target="../pivotTables/pivotTable22.xml"/><Relationship Id="rId6" Type="http://schemas.openxmlformats.org/officeDocument/2006/relationships/pivotTable" Target="../pivotTables/pivotTable27.xml"/><Relationship Id="rId11" Type="http://schemas.openxmlformats.org/officeDocument/2006/relationships/pivotTable" Target="../pivotTables/pivotTable32.xml"/><Relationship Id="rId5" Type="http://schemas.openxmlformats.org/officeDocument/2006/relationships/pivotTable" Target="../pivotTables/pivotTable26.xml"/><Relationship Id="rId15" Type="http://schemas.openxmlformats.org/officeDocument/2006/relationships/printerSettings" Target="../printerSettings/printerSettings3.bin"/><Relationship Id="rId10" Type="http://schemas.openxmlformats.org/officeDocument/2006/relationships/pivotTable" Target="../pivotTables/pivotTable31.xml"/><Relationship Id="rId19" Type="http://schemas.openxmlformats.org/officeDocument/2006/relationships/table" Target="../tables/table4.xml"/><Relationship Id="rId4" Type="http://schemas.openxmlformats.org/officeDocument/2006/relationships/pivotTable" Target="../pivotTables/pivotTable25.xml"/><Relationship Id="rId9" Type="http://schemas.openxmlformats.org/officeDocument/2006/relationships/pivotTable" Target="../pivotTables/pivotTable30.xml"/><Relationship Id="rId14" Type="http://schemas.openxmlformats.org/officeDocument/2006/relationships/pivotTable" Target="../pivotTables/pivotTable35.xml"/><Relationship Id="rId22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3.xml"/><Relationship Id="rId3" Type="http://schemas.openxmlformats.org/officeDocument/2006/relationships/pivotTable" Target="../pivotTables/pivotTable38.xml"/><Relationship Id="rId7" Type="http://schemas.openxmlformats.org/officeDocument/2006/relationships/pivotTable" Target="../pivotTables/pivotTable42.xml"/><Relationship Id="rId12" Type="http://schemas.openxmlformats.org/officeDocument/2006/relationships/table" Target="../tables/table6.xml"/><Relationship Id="rId2" Type="http://schemas.openxmlformats.org/officeDocument/2006/relationships/pivotTable" Target="../pivotTables/pivotTable37.xml"/><Relationship Id="rId1" Type="http://schemas.openxmlformats.org/officeDocument/2006/relationships/pivotTable" Target="../pivotTables/pivotTable36.xml"/><Relationship Id="rId6" Type="http://schemas.openxmlformats.org/officeDocument/2006/relationships/pivotTable" Target="../pivotTables/pivotTable41.xml"/><Relationship Id="rId11" Type="http://schemas.openxmlformats.org/officeDocument/2006/relationships/drawing" Target="../drawings/drawing6.xml"/><Relationship Id="rId5" Type="http://schemas.openxmlformats.org/officeDocument/2006/relationships/pivotTable" Target="../pivotTables/pivotTable40.xml"/><Relationship Id="rId10" Type="http://schemas.openxmlformats.org/officeDocument/2006/relationships/pivotTable" Target="../pivotTables/pivotTable45.xml"/><Relationship Id="rId4" Type="http://schemas.openxmlformats.org/officeDocument/2006/relationships/pivotTable" Target="../pivotTables/pivotTable39.xml"/><Relationship Id="rId9" Type="http://schemas.openxmlformats.org/officeDocument/2006/relationships/pivotTable" Target="../pivotTables/pivotTable4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7.xml"/><Relationship Id="rId1" Type="http://schemas.openxmlformats.org/officeDocument/2006/relationships/pivotTable" Target="../pivotTables/pivotTable4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13" Type="http://schemas.openxmlformats.org/officeDocument/2006/relationships/drawing" Target="../drawings/drawing4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12" Type="http://schemas.openxmlformats.org/officeDocument/2006/relationships/pivotTable" Target="../pivotTables/pivotTable21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pivotTable" Target="../pivotTables/pivotTable20.xml"/><Relationship Id="rId5" Type="http://schemas.openxmlformats.org/officeDocument/2006/relationships/pivotTable" Target="../pivotTables/pivotTable14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BA8B-357F-4D95-A199-FE9C34B47B5D}">
  <dimension ref="A1:W60"/>
  <sheetViews>
    <sheetView topLeftCell="K1" zoomScaleNormal="100" workbookViewId="0">
      <selection activeCell="S1" sqref="S1"/>
    </sheetView>
  </sheetViews>
  <sheetFormatPr baseColWidth="10" defaultRowHeight="15" x14ac:dyDescent="0.25"/>
  <cols>
    <col min="1" max="1" width="10.5703125" bestFit="1" customWidth="1"/>
    <col min="2" max="2" width="9.85546875" bestFit="1" customWidth="1"/>
    <col min="3" max="3" width="12.5703125" style="72" bestFit="1" customWidth="1"/>
    <col min="4" max="4" width="56.140625" style="72" bestFit="1" customWidth="1"/>
    <col min="5" max="5" width="26.5703125" style="72" hidden="1" customWidth="1"/>
    <col min="6" max="6" width="22" style="72" hidden="1" customWidth="1"/>
    <col min="7" max="7" width="22" style="72" customWidth="1"/>
    <col min="8" max="8" width="17.85546875" bestFit="1" customWidth="1"/>
    <col min="9" max="9" width="11.5703125" style="72"/>
    <col min="10" max="10" width="11.85546875" bestFit="1" customWidth="1"/>
    <col min="11" max="11" width="12" bestFit="1" customWidth="1"/>
    <col min="12" max="12" width="11.85546875" bestFit="1" customWidth="1"/>
    <col min="13" max="13" width="10.85546875" bestFit="1" customWidth="1"/>
    <col min="14" max="14" width="7.42578125" bestFit="1" customWidth="1"/>
    <col min="15" max="15" width="25.5703125" style="72" bestFit="1" customWidth="1"/>
    <col min="16" max="16" width="25.85546875" style="72" bestFit="1" customWidth="1"/>
    <col min="17" max="17" width="25.5703125" style="72" bestFit="1" customWidth="1"/>
    <col min="19" max="19" width="34" bestFit="1" customWidth="1"/>
    <col min="20" max="20" width="31" style="72" hidden="1" customWidth="1"/>
    <col min="21" max="21" width="18.28515625" style="94" bestFit="1" customWidth="1"/>
    <col min="22" max="22" width="28" bestFit="1" customWidth="1"/>
  </cols>
  <sheetData>
    <row r="1" spans="1:23" x14ac:dyDescent="0.25">
      <c r="A1" t="s">
        <v>246</v>
      </c>
      <c r="B1" t="s">
        <v>8</v>
      </c>
      <c r="C1" t="s">
        <v>77</v>
      </c>
      <c r="D1" t="s">
        <v>78</v>
      </c>
      <c r="E1" s="72" t="s">
        <v>320</v>
      </c>
      <c r="F1" s="72" t="s">
        <v>79</v>
      </c>
      <c r="G1" s="72" t="s">
        <v>319</v>
      </c>
      <c r="H1" t="s">
        <v>247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387</v>
      </c>
      <c r="U1" s="94" t="s">
        <v>313</v>
      </c>
      <c r="V1" t="s">
        <v>322</v>
      </c>
    </row>
    <row r="2" spans="1:23" hidden="1" x14ac:dyDescent="0.25">
      <c r="A2">
        <v>134683</v>
      </c>
      <c r="B2">
        <v>199001</v>
      </c>
      <c r="C2" s="72" t="s">
        <v>184</v>
      </c>
      <c r="D2" s="72" t="s">
        <v>185</v>
      </c>
      <c r="E2" t="s">
        <v>327</v>
      </c>
      <c r="F2" t="s">
        <v>197</v>
      </c>
      <c r="G2" t="str">
        <f>MID(pickssport[[#This Row],[fecha]],1,4)&amp;" "&amp;MID(pickssport[[#This Row],[fecha]],6,2)</f>
        <v>2019 06</v>
      </c>
      <c r="H2" t="s">
        <v>47</v>
      </c>
      <c r="I2">
        <v>44</v>
      </c>
      <c r="J2" s="72" t="s">
        <v>114</v>
      </c>
      <c r="K2">
        <v>48</v>
      </c>
      <c r="L2">
        <v>6818208</v>
      </c>
      <c r="M2">
        <v>48</v>
      </c>
      <c r="N2">
        <v>6818208</v>
      </c>
      <c r="O2">
        <v>427587264</v>
      </c>
      <c r="P2" s="72" t="s">
        <v>94</v>
      </c>
      <c r="Q2" s="72" t="s">
        <v>29</v>
      </c>
      <c r="R2" s="72" t="s">
        <v>28</v>
      </c>
      <c r="S2">
        <v>2019</v>
      </c>
      <c r="T2" s="72" t="s">
        <v>388</v>
      </c>
      <c r="U2" s="94">
        <v>0</v>
      </c>
      <c r="V2" s="72" t="s">
        <v>323</v>
      </c>
      <c r="W2" t="str">
        <f>MID(pickssport[[#This Row],[id1]],1,LEN(pickssport[[#This Row],[id1]])-2)</f>
        <v>199001JD-Chia-Yerbabuena2019</v>
      </c>
    </row>
    <row r="3" spans="1:23" hidden="1" x14ac:dyDescent="0.25">
      <c r="A3">
        <v>133074</v>
      </c>
      <c r="B3">
        <v>187002</v>
      </c>
      <c r="C3" s="72" t="s">
        <v>133</v>
      </c>
      <c r="D3" s="72" t="s">
        <v>134</v>
      </c>
      <c r="E3" t="s">
        <v>193</v>
      </c>
      <c r="F3" t="s">
        <v>193</v>
      </c>
      <c r="G3" t="str">
        <f>MID(pickssport[[#This Row],[fecha]],1,4)&amp;" "&amp;MID(pickssport[[#This Row],[fecha]],6,2)</f>
        <v>2019 07</v>
      </c>
      <c r="H3" t="s">
        <v>47</v>
      </c>
      <c r="I3">
        <v>44</v>
      </c>
      <c r="J3" s="72" t="s">
        <v>114</v>
      </c>
      <c r="K3">
        <v>8</v>
      </c>
      <c r="L3">
        <v>1080000</v>
      </c>
      <c r="M3">
        <v>8</v>
      </c>
      <c r="N3">
        <v>1080000</v>
      </c>
      <c r="O3">
        <v>70127656</v>
      </c>
      <c r="P3" s="72" t="s">
        <v>94</v>
      </c>
      <c r="Q3" s="72" t="s">
        <v>95</v>
      </c>
      <c r="R3" s="72" t="s">
        <v>28</v>
      </c>
      <c r="S3">
        <v>2019</v>
      </c>
      <c r="T3" s="72" t="s">
        <v>389</v>
      </c>
      <c r="U3" s="94">
        <v>0</v>
      </c>
      <c r="V3" s="72" t="s">
        <v>323</v>
      </c>
    </row>
    <row r="4" spans="1:23" hidden="1" x14ac:dyDescent="0.25">
      <c r="A4">
        <v>133066</v>
      </c>
      <c r="B4">
        <v>187002</v>
      </c>
      <c r="C4" s="72" t="s">
        <v>128</v>
      </c>
      <c r="D4" s="72" t="s">
        <v>129</v>
      </c>
      <c r="E4" t="s">
        <v>192</v>
      </c>
      <c r="F4" t="s">
        <v>192</v>
      </c>
      <c r="G4" t="str">
        <f>MID(pickssport[[#This Row],[fecha]],1,4)&amp;" "&amp;MID(pickssport[[#This Row],[fecha]],6,2)</f>
        <v>2019 10</v>
      </c>
      <c r="H4" t="s">
        <v>58</v>
      </c>
      <c r="I4">
        <v>29</v>
      </c>
      <c r="J4" s="72" t="s">
        <v>130</v>
      </c>
      <c r="K4">
        <v>70</v>
      </c>
      <c r="L4">
        <v>9450000</v>
      </c>
      <c r="M4">
        <v>70</v>
      </c>
      <c r="N4">
        <v>9450000</v>
      </c>
      <c r="O4">
        <v>61361699</v>
      </c>
      <c r="P4" s="72" t="s">
        <v>94</v>
      </c>
      <c r="Q4" s="72" t="s">
        <v>95</v>
      </c>
      <c r="R4" s="72" t="s">
        <v>28</v>
      </c>
      <c r="S4">
        <v>2019</v>
      </c>
      <c r="T4" s="72" t="s">
        <v>390</v>
      </c>
      <c r="U4" s="94">
        <v>57</v>
      </c>
      <c r="V4" s="72"/>
    </row>
    <row r="5" spans="1:23" hidden="1" x14ac:dyDescent="0.25">
      <c r="A5">
        <v>134375</v>
      </c>
      <c r="B5">
        <v>198000</v>
      </c>
      <c r="C5" s="72" t="s">
        <v>145</v>
      </c>
      <c r="D5" s="72" t="s">
        <v>146</v>
      </c>
      <c r="E5" t="s">
        <v>318</v>
      </c>
      <c r="F5" t="s">
        <v>194</v>
      </c>
      <c r="G5" t="str">
        <f>MID(pickssport[[#This Row],[fecha]],1,4)&amp;" "&amp;MID(pickssport[[#This Row],[fecha]],6,2)</f>
        <v>2019 10</v>
      </c>
      <c r="H5" t="s">
        <v>47</v>
      </c>
      <c r="I5">
        <v>44</v>
      </c>
      <c r="J5" s="72" t="s">
        <v>114</v>
      </c>
      <c r="K5">
        <v>10</v>
      </c>
      <c r="L5">
        <v>15071163</v>
      </c>
      <c r="M5">
        <v>10</v>
      </c>
      <c r="N5">
        <v>15071163</v>
      </c>
      <c r="O5">
        <v>9042698</v>
      </c>
      <c r="P5" s="72" t="s">
        <v>94</v>
      </c>
      <c r="Q5" s="72" t="s">
        <v>144</v>
      </c>
      <c r="R5" s="72" t="s">
        <v>28</v>
      </c>
      <c r="S5">
        <v>2019</v>
      </c>
      <c r="T5" s="72" t="s">
        <v>391</v>
      </c>
      <c r="U5" s="94">
        <v>10</v>
      </c>
      <c r="V5" s="72"/>
    </row>
    <row r="6" spans="1:23" hidden="1" x14ac:dyDescent="0.25">
      <c r="A6">
        <v>134395</v>
      </c>
      <c r="B6">
        <v>198000</v>
      </c>
      <c r="C6" s="72" t="s">
        <v>123</v>
      </c>
      <c r="D6" s="72" t="s">
        <v>124</v>
      </c>
      <c r="E6" t="s">
        <v>326</v>
      </c>
      <c r="F6" t="s">
        <v>196</v>
      </c>
      <c r="G6" t="str">
        <f>MID(pickssport[[#This Row],[fecha]],1,4)&amp;" "&amp;MID(pickssport[[#This Row],[fecha]],6,2)</f>
        <v>2019 10</v>
      </c>
      <c r="H6" t="s">
        <v>58</v>
      </c>
      <c r="I6">
        <v>29</v>
      </c>
      <c r="J6" s="72" t="s">
        <v>130</v>
      </c>
      <c r="K6">
        <v>8</v>
      </c>
      <c r="L6">
        <v>120569304</v>
      </c>
      <c r="M6">
        <v>8</v>
      </c>
      <c r="N6">
        <v>120569304</v>
      </c>
      <c r="O6">
        <v>72341584</v>
      </c>
      <c r="P6" s="72" t="s">
        <v>94</v>
      </c>
      <c r="Q6" s="72" t="s">
        <v>144</v>
      </c>
      <c r="R6" s="72" t="s">
        <v>28</v>
      </c>
      <c r="S6">
        <v>2019</v>
      </c>
      <c r="T6" s="72" t="s">
        <v>392</v>
      </c>
      <c r="U6" s="94">
        <v>76</v>
      </c>
      <c r="V6" s="72"/>
    </row>
    <row r="7" spans="1:23" hidden="1" x14ac:dyDescent="0.25">
      <c r="A7">
        <v>134387</v>
      </c>
      <c r="B7">
        <v>198000</v>
      </c>
      <c r="C7" s="72" t="s">
        <v>149</v>
      </c>
      <c r="D7" s="72" t="s">
        <v>150</v>
      </c>
      <c r="E7" t="s">
        <v>317</v>
      </c>
      <c r="F7" t="s">
        <v>195</v>
      </c>
      <c r="G7" t="str">
        <f>MID(pickssport[[#This Row],[fecha]],1,4)&amp;" "&amp;MID(pickssport[[#This Row],[fecha]],6,2)</f>
        <v>2019 10</v>
      </c>
      <c r="H7" t="s">
        <v>47</v>
      </c>
      <c r="I7">
        <v>44</v>
      </c>
      <c r="J7" s="72" t="s">
        <v>114</v>
      </c>
      <c r="K7">
        <v>16</v>
      </c>
      <c r="L7">
        <v>241138608</v>
      </c>
      <c r="M7">
        <v>16</v>
      </c>
      <c r="N7">
        <v>241138608</v>
      </c>
      <c r="O7">
        <v>144683168</v>
      </c>
      <c r="P7" s="72" t="s">
        <v>94</v>
      </c>
      <c r="Q7" s="72" t="s">
        <v>144</v>
      </c>
      <c r="R7" s="72" t="s">
        <v>28</v>
      </c>
      <c r="S7">
        <v>2019</v>
      </c>
      <c r="T7" s="72" t="s">
        <v>391</v>
      </c>
      <c r="U7" s="94">
        <v>10</v>
      </c>
      <c r="V7" s="72"/>
    </row>
    <row r="8" spans="1:23" x14ac:dyDescent="0.25">
      <c r="A8">
        <v>156156</v>
      </c>
      <c r="B8">
        <v>2682808</v>
      </c>
      <c r="C8" s="72" t="s">
        <v>123</v>
      </c>
      <c r="D8" s="72" t="s">
        <v>124</v>
      </c>
      <c r="E8" t="s">
        <v>208</v>
      </c>
      <c r="F8" t="s">
        <v>208</v>
      </c>
      <c r="G8" t="str">
        <f>MID(pickssport[[#This Row],[fecha]],1,4)&amp;" "&amp;MID(pickssport[[#This Row],[fecha]],6,2)</f>
        <v>2020 01</v>
      </c>
      <c r="H8" t="s">
        <v>58</v>
      </c>
      <c r="I8">
        <v>29</v>
      </c>
      <c r="J8" s="72" t="s">
        <v>125</v>
      </c>
      <c r="K8">
        <v>3</v>
      </c>
      <c r="L8">
        <v>643311</v>
      </c>
      <c r="M8">
        <v>3</v>
      </c>
      <c r="N8">
        <v>643311</v>
      </c>
      <c r="O8">
        <v>31862775</v>
      </c>
      <c r="P8" s="72" t="s">
        <v>94</v>
      </c>
      <c r="Q8" s="72" t="s">
        <v>155</v>
      </c>
      <c r="R8" s="72" t="s">
        <v>28</v>
      </c>
      <c r="S8">
        <v>2020</v>
      </c>
      <c r="T8" s="72" t="s">
        <v>393</v>
      </c>
      <c r="U8" s="94">
        <v>49</v>
      </c>
      <c r="V8" s="72"/>
    </row>
    <row r="9" spans="1:23" hidden="1" x14ac:dyDescent="0.25">
      <c r="A9">
        <v>133034</v>
      </c>
      <c r="B9">
        <v>187002</v>
      </c>
      <c r="C9" s="72" t="s">
        <v>112</v>
      </c>
      <c r="D9" s="72" t="s">
        <v>113</v>
      </c>
      <c r="E9" t="s">
        <v>315</v>
      </c>
      <c r="F9" t="s">
        <v>199</v>
      </c>
      <c r="G9" t="str">
        <f>MID(pickssport[[#This Row],[fecha]],1,4)&amp;" "&amp;MID(pickssport[[#This Row],[fecha]],6,2)</f>
        <v>2020 01</v>
      </c>
      <c r="H9" t="s">
        <v>47</v>
      </c>
      <c r="I9">
        <v>44</v>
      </c>
      <c r="J9" s="72" t="s">
        <v>114</v>
      </c>
      <c r="K9">
        <v>15</v>
      </c>
      <c r="L9">
        <v>2430000</v>
      </c>
      <c r="M9">
        <v>15</v>
      </c>
      <c r="N9">
        <v>2430000</v>
      </c>
      <c r="O9">
        <v>146340525</v>
      </c>
      <c r="P9" s="72" t="s">
        <v>94</v>
      </c>
      <c r="Q9" s="72" t="s">
        <v>95</v>
      </c>
      <c r="R9" s="72" t="s">
        <v>28</v>
      </c>
      <c r="S9">
        <v>2020</v>
      </c>
      <c r="T9" s="72" t="s">
        <v>394</v>
      </c>
      <c r="U9" s="94">
        <v>44</v>
      </c>
      <c r="V9" s="72"/>
    </row>
    <row r="10" spans="1:23" x14ac:dyDescent="0.25">
      <c r="A10">
        <v>134677</v>
      </c>
      <c r="B10">
        <v>199001</v>
      </c>
      <c r="C10" s="72" t="s">
        <v>123</v>
      </c>
      <c r="D10" s="72" t="s">
        <v>124</v>
      </c>
      <c r="E10" t="s">
        <v>212</v>
      </c>
      <c r="F10" t="s">
        <v>212</v>
      </c>
      <c r="G10" t="str">
        <f>MID(pickssport[[#This Row],[fecha]],1,4)&amp;" "&amp;MID(pickssport[[#This Row],[fecha]],6,2)</f>
        <v>2020 01</v>
      </c>
      <c r="H10" t="s">
        <v>58</v>
      </c>
      <c r="I10">
        <v>29</v>
      </c>
      <c r="J10" s="72" t="s">
        <v>125</v>
      </c>
      <c r="K10">
        <v>6</v>
      </c>
      <c r="L10">
        <v>1239972</v>
      </c>
      <c r="M10">
        <v>6</v>
      </c>
      <c r="N10">
        <v>1239972</v>
      </c>
      <c r="O10">
        <v>53448408</v>
      </c>
      <c r="P10" s="72" t="s">
        <v>94</v>
      </c>
      <c r="Q10" s="72" t="s">
        <v>29</v>
      </c>
      <c r="R10" s="72" t="s">
        <v>28</v>
      </c>
      <c r="S10">
        <v>2020</v>
      </c>
      <c r="T10" s="72" t="s">
        <v>395</v>
      </c>
      <c r="U10" s="94">
        <v>22</v>
      </c>
      <c r="V10" s="72"/>
    </row>
    <row r="11" spans="1:23" hidden="1" x14ac:dyDescent="0.25">
      <c r="A11">
        <v>134391</v>
      </c>
      <c r="B11">
        <v>198000</v>
      </c>
      <c r="C11" s="72" t="s">
        <v>115</v>
      </c>
      <c r="D11" s="72" t="s">
        <v>116</v>
      </c>
      <c r="E11" t="s">
        <v>245</v>
      </c>
      <c r="F11" t="s">
        <v>245</v>
      </c>
      <c r="G11" t="str">
        <f>MID(pickssport[[#This Row],[fecha]],1,4)&amp;" "&amp;MID(pickssport[[#This Row],[fecha]],6,2)</f>
        <v>2020 02</v>
      </c>
      <c r="H11" t="s">
        <v>47</v>
      </c>
      <c r="I11">
        <v>44</v>
      </c>
      <c r="J11" s="72" t="s">
        <v>114</v>
      </c>
      <c r="K11">
        <v>20</v>
      </c>
      <c r="L11">
        <v>4092300</v>
      </c>
      <c r="M11">
        <v>20</v>
      </c>
      <c r="N11">
        <v>4092300</v>
      </c>
      <c r="O11">
        <v>24009642</v>
      </c>
      <c r="P11" s="72" t="s">
        <v>94</v>
      </c>
      <c r="Q11" s="72" t="s">
        <v>144</v>
      </c>
      <c r="R11" s="72" t="s">
        <v>28</v>
      </c>
      <c r="S11">
        <v>2020</v>
      </c>
      <c r="T11" s="72" t="s">
        <v>396</v>
      </c>
      <c r="U11" s="94">
        <v>0</v>
      </c>
      <c r="V11" s="72" t="s">
        <v>323</v>
      </c>
    </row>
    <row r="12" spans="1:23" x14ac:dyDescent="0.25">
      <c r="A12">
        <v>156164</v>
      </c>
      <c r="B12">
        <v>2682808</v>
      </c>
      <c r="C12" s="72" t="s">
        <v>126</v>
      </c>
      <c r="D12" s="72" t="s">
        <v>127</v>
      </c>
      <c r="E12" t="s">
        <v>209</v>
      </c>
      <c r="F12" t="s">
        <v>209</v>
      </c>
      <c r="G12" t="str">
        <f>MID(pickssport[[#This Row],[fecha]],1,4)&amp;" "&amp;MID(pickssport[[#This Row],[fecha]],6,2)</f>
        <v>2020 02</v>
      </c>
      <c r="H12" t="s">
        <v>58</v>
      </c>
      <c r="I12">
        <v>29</v>
      </c>
      <c r="J12" s="72" t="s">
        <v>117</v>
      </c>
      <c r="K12">
        <v>180</v>
      </c>
      <c r="L12">
        <v>29417580</v>
      </c>
      <c r="M12">
        <v>131</v>
      </c>
      <c r="N12">
        <v>21409461</v>
      </c>
      <c r="O12">
        <v>1716310835</v>
      </c>
      <c r="P12" s="72" t="s">
        <v>94</v>
      </c>
      <c r="Q12" s="72" t="s">
        <v>155</v>
      </c>
      <c r="R12" s="72" t="s">
        <v>28</v>
      </c>
      <c r="S12">
        <v>2020</v>
      </c>
      <c r="T12" s="72" t="s">
        <v>397</v>
      </c>
      <c r="U12" s="94">
        <v>8</v>
      </c>
      <c r="V12" s="72"/>
    </row>
    <row r="13" spans="1:23" x14ac:dyDescent="0.25">
      <c r="A13">
        <v>134678</v>
      </c>
      <c r="B13">
        <v>199001</v>
      </c>
      <c r="C13" s="72" t="s">
        <v>123</v>
      </c>
      <c r="D13" s="72" t="s">
        <v>124</v>
      </c>
      <c r="E13" t="s">
        <v>213</v>
      </c>
      <c r="F13" t="s">
        <v>213</v>
      </c>
      <c r="G13" t="str">
        <f>MID(pickssport[[#This Row],[fecha]],1,4)&amp;" "&amp;MID(pickssport[[#This Row],[fecha]],6,2)</f>
        <v>2020 02</v>
      </c>
      <c r="H13" t="s">
        <v>58</v>
      </c>
      <c r="I13">
        <v>29</v>
      </c>
      <c r="J13" s="72" t="s">
        <v>125</v>
      </c>
      <c r="K13">
        <v>10</v>
      </c>
      <c r="L13">
        <v>2066620</v>
      </c>
      <c r="M13">
        <v>10</v>
      </c>
      <c r="N13">
        <v>2066620</v>
      </c>
      <c r="O13">
        <v>8908068</v>
      </c>
      <c r="P13" s="72" t="s">
        <v>94</v>
      </c>
      <c r="Q13" s="72" t="s">
        <v>29</v>
      </c>
      <c r="R13" s="72" t="s">
        <v>28</v>
      </c>
      <c r="S13">
        <v>2020</v>
      </c>
      <c r="T13" s="72" t="s">
        <v>398</v>
      </c>
      <c r="U13" s="94">
        <v>152</v>
      </c>
      <c r="V13" s="72"/>
    </row>
    <row r="14" spans="1:23" hidden="1" x14ac:dyDescent="0.25">
      <c r="A14">
        <v>133082</v>
      </c>
      <c r="B14">
        <v>187002</v>
      </c>
      <c r="C14" s="72" t="s">
        <v>138</v>
      </c>
      <c r="D14" s="72" t="s">
        <v>139</v>
      </c>
      <c r="E14" t="s">
        <v>204</v>
      </c>
      <c r="F14" t="s">
        <v>204</v>
      </c>
      <c r="G14" t="str">
        <f>MID(pickssport[[#This Row],[fecha]],1,4)&amp;" "&amp;MID(pickssport[[#This Row],[fecha]],6,2)</f>
        <v>2020 04</v>
      </c>
      <c r="H14" t="s">
        <v>47</v>
      </c>
      <c r="I14">
        <v>44</v>
      </c>
      <c r="J14" s="72" t="s">
        <v>117</v>
      </c>
      <c r="K14">
        <v>30</v>
      </c>
      <c r="L14">
        <v>4860000</v>
      </c>
      <c r="M14">
        <v>30</v>
      </c>
      <c r="N14">
        <v>4860000</v>
      </c>
      <c r="O14">
        <v>29187204</v>
      </c>
      <c r="P14" s="72" t="s">
        <v>94</v>
      </c>
      <c r="Q14" s="72" t="s">
        <v>95</v>
      </c>
      <c r="R14" s="72" t="s">
        <v>28</v>
      </c>
      <c r="S14">
        <v>2020</v>
      </c>
      <c r="T14" s="72" t="s">
        <v>399</v>
      </c>
      <c r="U14" s="94">
        <v>0</v>
      </c>
      <c r="V14" s="72"/>
    </row>
    <row r="15" spans="1:23" hidden="1" x14ac:dyDescent="0.25">
      <c r="A15">
        <v>133010</v>
      </c>
      <c r="B15">
        <v>187002</v>
      </c>
      <c r="C15" s="72" t="s">
        <v>99</v>
      </c>
      <c r="D15" s="72" t="s">
        <v>100</v>
      </c>
      <c r="E15" t="s">
        <v>198</v>
      </c>
      <c r="F15" t="s">
        <v>198</v>
      </c>
      <c r="G15" t="str">
        <f>MID(pickssport[[#This Row],[fecha]],1,4)&amp;" "&amp;MID(pickssport[[#This Row],[fecha]],6,2)</f>
        <v>2020 04</v>
      </c>
      <c r="H15" t="s">
        <v>47</v>
      </c>
      <c r="I15">
        <v>44</v>
      </c>
      <c r="J15" s="72" t="s">
        <v>101</v>
      </c>
      <c r="K15">
        <v>32</v>
      </c>
      <c r="L15">
        <v>5520000</v>
      </c>
      <c r="M15">
        <v>32</v>
      </c>
      <c r="N15">
        <v>5520000</v>
      </c>
      <c r="O15">
        <v>311330176</v>
      </c>
      <c r="P15" s="72" t="s">
        <v>94</v>
      </c>
      <c r="Q15" s="72" t="s">
        <v>95</v>
      </c>
      <c r="R15" s="72" t="s">
        <v>28</v>
      </c>
      <c r="S15">
        <v>2020</v>
      </c>
      <c r="T15" s="72" t="s">
        <v>399</v>
      </c>
      <c r="U15" s="94">
        <v>0</v>
      </c>
      <c r="V15" s="72"/>
    </row>
    <row r="16" spans="1:23" hidden="1" x14ac:dyDescent="0.25">
      <c r="A16">
        <v>134383</v>
      </c>
      <c r="B16">
        <v>198000</v>
      </c>
      <c r="C16" s="72" t="s">
        <v>147</v>
      </c>
      <c r="D16" s="72" t="s">
        <v>148</v>
      </c>
      <c r="E16" t="s">
        <v>205</v>
      </c>
      <c r="F16" t="s">
        <v>205</v>
      </c>
      <c r="G16" t="str">
        <f>MID(pickssport[[#This Row],[fecha]],1,4)&amp;" "&amp;MID(pickssport[[#This Row],[fecha]],6,2)</f>
        <v>2020 07</v>
      </c>
      <c r="H16" t="s">
        <v>47</v>
      </c>
      <c r="I16">
        <v>44</v>
      </c>
      <c r="J16" s="72" t="s">
        <v>101</v>
      </c>
      <c r="K16">
        <v>70</v>
      </c>
      <c r="L16">
        <v>12250000</v>
      </c>
      <c r="M16">
        <v>70</v>
      </c>
      <c r="N16">
        <v>12250000</v>
      </c>
      <c r="O16">
        <v>73532977</v>
      </c>
      <c r="P16" s="72" t="s">
        <v>94</v>
      </c>
      <c r="Q16" s="72" t="s">
        <v>144</v>
      </c>
      <c r="R16" s="72" t="s">
        <v>28</v>
      </c>
      <c r="S16">
        <v>2020</v>
      </c>
      <c r="T16" s="72" t="s">
        <v>400</v>
      </c>
      <c r="U16" s="94">
        <v>0</v>
      </c>
      <c r="V16" s="72" t="s">
        <v>323</v>
      </c>
    </row>
    <row r="17" spans="1:22" hidden="1" x14ac:dyDescent="0.25">
      <c r="A17">
        <v>133042</v>
      </c>
      <c r="B17">
        <v>187002</v>
      </c>
      <c r="C17" s="72" t="s">
        <v>115</v>
      </c>
      <c r="D17" s="72" t="s">
        <v>116</v>
      </c>
      <c r="E17" t="s">
        <v>201</v>
      </c>
      <c r="F17" t="s">
        <v>201</v>
      </c>
      <c r="G17" t="str">
        <f>MID(pickssport[[#This Row],[fecha]],1,4)&amp;" "&amp;MID(pickssport[[#This Row],[fecha]],6,2)</f>
        <v>2020 07</v>
      </c>
      <c r="H17" t="s">
        <v>47</v>
      </c>
      <c r="I17">
        <v>44</v>
      </c>
      <c r="J17" s="72" t="s">
        <v>117</v>
      </c>
      <c r="K17">
        <v>1</v>
      </c>
      <c r="L17">
        <v>172500</v>
      </c>
      <c r="M17">
        <v>0</v>
      </c>
      <c r="N17">
        <v>0</v>
      </c>
      <c r="O17">
        <v>0</v>
      </c>
      <c r="P17" s="72" t="s">
        <v>94</v>
      </c>
      <c r="Q17" s="72" t="s">
        <v>95</v>
      </c>
      <c r="R17" s="72" t="s">
        <v>28</v>
      </c>
      <c r="S17">
        <v>2020</v>
      </c>
      <c r="T17" s="72" t="s">
        <v>401</v>
      </c>
      <c r="U17" s="94">
        <v>2</v>
      </c>
      <c r="V17" s="72"/>
    </row>
    <row r="18" spans="1:22" x14ac:dyDescent="0.25">
      <c r="A18">
        <v>133054</v>
      </c>
      <c r="B18">
        <v>187002</v>
      </c>
      <c r="C18" s="72" t="s">
        <v>123</v>
      </c>
      <c r="D18" s="72" t="s">
        <v>124</v>
      </c>
      <c r="E18" t="s">
        <v>202</v>
      </c>
      <c r="F18" t="s">
        <v>202</v>
      </c>
      <c r="G18" t="str">
        <f>MID(pickssport[[#This Row],[fecha]],1,4)&amp;" "&amp;MID(pickssport[[#This Row],[fecha]],6,2)</f>
        <v>2020 08</v>
      </c>
      <c r="H18" t="s">
        <v>58</v>
      </c>
      <c r="I18">
        <v>29</v>
      </c>
      <c r="J18" s="72" t="s">
        <v>125</v>
      </c>
      <c r="K18">
        <v>10</v>
      </c>
      <c r="L18">
        <v>1725000</v>
      </c>
      <c r="M18">
        <v>10</v>
      </c>
      <c r="N18">
        <v>1725000</v>
      </c>
      <c r="O18">
        <v>9729068</v>
      </c>
      <c r="P18" s="72" t="s">
        <v>94</v>
      </c>
      <c r="Q18" s="72" t="s">
        <v>95</v>
      </c>
      <c r="R18" s="72" t="s">
        <v>28</v>
      </c>
      <c r="S18">
        <v>2020</v>
      </c>
      <c r="T18" s="72" t="s">
        <v>402</v>
      </c>
      <c r="U18" s="94">
        <v>14</v>
      </c>
      <c r="V18" s="72"/>
    </row>
    <row r="19" spans="1:22" hidden="1" x14ac:dyDescent="0.25">
      <c r="A19">
        <v>133038</v>
      </c>
      <c r="B19">
        <v>187002</v>
      </c>
      <c r="C19" s="72" t="s">
        <v>112</v>
      </c>
      <c r="D19" s="72" t="s">
        <v>113</v>
      </c>
      <c r="E19" t="s">
        <v>200</v>
      </c>
      <c r="F19" t="s">
        <v>200</v>
      </c>
      <c r="G19" t="str">
        <f>MID(pickssport[[#This Row],[fecha]],1,4)&amp;" "&amp;MID(pickssport[[#This Row],[fecha]],6,2)</f>
        <v>2020 08</v>
      </c>
      <c r="H19" t="s">
        <v>47</v>
      </c>
      <c r="I19">
        <v>44</v>
      </c>
      <c r="J19" s="72" t="s">
        <v>114</v>
      </c>
      <c r="K19">
        <v>14</v>
      </c>
      <c r="L19">
        <v>2415000</v>
      </c>
      <c r="M19">
        <v>14</v>
      </c>
      <c r="N19">
        <v>2415000</v>
      </c>
      <c r="O19">
        <v>136206952</v>
      </c>
      <c r="P19" s="72" t="s">
        <v>94</v>
      </c>
      <c r="Q19" s="72" t="s">
        <v>95</v>
      </c>
      <c r="R19" s="72" t="s">
        <v>28</v>
      </c>
      <c r="S19">
        <v>2020</v>
      </c>
      <c r="T19" s="72" t="s">
        <v>403</v>
      </c>
      <c r="U19" s="94">
        <v>7</v>
      </c>
      <c r="V19" s="72"/>
    </row>
    <row r="20" spans="1:22" hidden="1" x14ac:dyDescent="0.25">
      <c r="A20">
        <v>156140</v>
      </c>
      <c r="B20">
        <v>2682808</v>
      </c>
      <c r="C20" s="72" t="s">
        <v>159</v>
      </c>
      <c r="D20" s="72" t="s">
        <v>160</v>
      </c>
      <c r="E20" t="s">
        <v>206</v>
      </c>
      <c r="F20" t="s">
        <v>206</v>
      </c>
      <c r="G20" t="str">
        <f>MID(pickssport[[#This Row],[fecha]],1,4)&amp;" "&amp;MID(pickssport[[#This Row],[fecha]],6,2)</f>
        <v>2020 09</v>
      </c>
      <c r="H20" t="s">
        <v>188</v>
      </c>
      <c r="I20">
        <v>49</v>
      </c>
      <c r="J20" s="72" t="s">
        <v>161</v>
      </c>
      <c r="K20">
        <v>80</v>
      </c>
      <c r="L20">
        <v>14028528</v>
      </c>
      <c r="M20">
        <v>80</v>
      </c>
      <c r="N20">
        <v>14028528</v>
      </c>
      <c r="O20">
        <v>10653312</v>
      </c>
      <c r="P20" s="72" t="s">
        <v>94</v>
      </c>
      <c r="Q20" s="72" t="s">
        <v>155</v>
      </c>
      <c r="R20" s="72" t="s">
        <v>28</v>
      </c>
      <c r="S20">
        <v>2020</v>
      </c>
      <c r="T20" s="72" t="s">
        <v>404</v>
      </c>
      <c r="U20" s="94">
        <v>0</v>
      </c>
      <c r="V20" s="72" t="s">
        <v>323</v>
      </c>
    </row>
    <row r="21" spans="1:22" x14ac:dyDescent="0.25">
      <c r="A21">
        <v>133062</v>
      </c>
      <c r="B21">
        <v>187002</v>
      </c>
      <c r="C21" s="72" t="s">
        <v>126</v>
      </c>
      <c r="D21" s="72" t="s">
        <v>127</v>
      </c>
      <c r="E21" t="s">
        <v>203</v>
      </c>
      <c r="F21" t="s">
        <v>203</v>
      </c>
      <c r="G21" t="str">
        <f>MID(pickssport[[#This Row],[fecha]],1,4)&amp;" "&amp;MID(pickssport[[#This Row],[fecha]],6,2)</f>
        <v>2020 09</v>
      </c>
      <c r="H21" t="s">
        <v>58</v>
      </c>
      <c r="I21">
        <v>29</v>
      </c>
      <c r="J21" s="72" t="s">
        <v>125</v>
      </c>
      <c r="K21">
        <v>20</v>
      </c>
      <c r="L21">
        <v>3450000</v>
      </c>
      <c r="M21">
        <v>20</v>
      </c>
      <c r="N21">
        <v>3450000</v>
      </c>
      <c r="O21">
        <v>19458136</v>
      </c>
      <c r="P21" s="72" t="s">
        <v>94</v>
      </c>
      <c r="Q21" s="72" t="s">
        <v>95</v>
      </c>
      <c r="R21" s="72" t="s">
        <v>28</v>
      </c>
      <c r="S21">
        <v>2020</v>
      </c>
      <c r="T21" s="72" t="s">
        <v>405</v>
      </c>
      <c r="U21" s="94">
        <v>53</v>
      </c>
      <c r="V21" s="72"/>
    </row>
    <row r="22" spans="1:22" hidden="1" x14ac:dyDescent="0.25">
      <c r="A22">
        <v>134684</v>
      </c>
      <c r="B22">
        <v>199001</v>
      </c>
      <c r="C22" s="72" t="s">
        <v>178</v>
      </c>
      <c r="D22" s="72" t="s">
        <v>179</v>
      </c>
      <c r="E22" t="s">
        <v>203</v>
      </c>
      <c r="F22" t="s">
        <v>203</v>
      </c>
      <c r="G22" t="str">
        <f>MID(pickssport[[#This Row],[fecha]],1,4)&amp;" "&amp;MID(pickssport[[#This Row],[fecha]],6,2)</f>
        <v>2020 09</v>
      </c>
      <c r="H22" t="s">
        <v>190</v>
      </c>
      <c r="I22">
        <v>124</v>
      </c>
      <c r="J22" s="72" t="s">
        <v>180</v>
      </c>
      <c r="K22">
        <v>80</v>
      </c>
      <c r="L22">
        <v>85661688</v>
      </c>
      <c r="M22">
        <v>80</v>
      </c>
      <c r="N22">
        <v>85661688</v>
      </c>
      <c r="O22">
        <v>71264544</v>
      </c>
      <c r="P22" s="72" t="s">
        <v>94</v>
      </c>
      <c r="Q22" s="72" t="s">
        <v>29</v>
      </c>
      <c r="R22" s="72" t="s">
        <v>28</v>
      </c>
      <c r="S22">
        <v>2020</v>
      </c>
      <c r="T22" s="72" t="s">
        <v>406</v>
      </c>
      <c r="U22" s="94">
        <v>2</v>
      </c>
      <c r="V22" s="72"/>
    </row>
    <row r="23" spans="1:22" x14ac:dyDescent="0.25">
      <c r="A23">
        <v>156168</v>
      </c>
      <c r="B23">
        <v>2682808</v>
      </c>
      <c r="C23" s="72" t="s">
        <v>166</v>
      </c>
      <c r="D23" s="72" t="s">
        <v>167</v>
      </c>
      <c r="E23" t="s">
        <v>210</v>
      </c>
      <c r="F23" t="s">
        <v>210</v>
      </c>
      <c r="G23" t="str">
        <f>MID(pickssport[[#This Row],[fecha]],1,4)&amp;" "&amp;MID(pickssport[[#This Row],[fecha]],6,2)</f>
        <v>2020 09</v>
      </c>
      <c r="H23" t="s">
        <v>58</v>
      </c>
      <c r="I23">
        <v>29</v>
      </c>
      <c r="J23" s="72" t="s">
        <v>125</v>
      </c>
      <c r="K23">
        <v>10</v>
      </c>
      <c r="L23">
        <v>1807800</v>
      </c>
      <c r="M23">
        <v>10</v>
      </c>
      <c r="N23">
        <v>1807800</v>
      </c>
      <c r="O23">
        <v>12867742</v>
      </c>
      <c r="P23" s="72" t="s">
        <v>94</v>
      </c>
      <c r="Q23" s="72" t="s">
        <v>155</v>
      </c>
      <c r="R23" s="72" t="s">
        <v>28</v>
      </c>
      <c r="S23">
        <v>2020</v>
      </c>
      <c r="T23" s="72" t="s">
        <v>407</v>
      </c>
      <c r="U23" s="94">
        <v>30</v>
      </c>
      <c r="V23" s="72"/>
    </row>
    <row r="24" spans="1:22" hidden="1" x14ac:dyDescent="0.25">
      <c r="A24">
        <v>258165</v>
      </c>
      <c r="B24">
        <v>74801</v>
      </c>
      <c r="C24" s="72" t="s">
        <v>178</v>
      </c>
      <c r="D24" s="72" t="s">
        <v>179</v>
      </c>
      <c r="E24" t="s">
        <v>211</v>
      </c>
      <c r="F24" t="s">
        <v>211</v>
      </c>
      <c r="G24" t="str">
        <f>MID(pickssport[[#This Row],[fecha]],1,4)&amp;" "&amp;MID(pickssport[[#This Row],[fecha]],6,2)</f>
        <v>2020 09</v>
      </c>
      <c r="H24" t="s">
        <v>190</v>
      </c>
      <c r="I24">
        <v>124</v>
      </c>
      <c r="J24" s="72" t="s">
        <v>180</v>
      </c>
      <c r="K24">
        <v>20</v>
      </c>
      <c r="L24">
        <v>2152331</v>
      </c>
      <c r="M24">
        <v>20</v>
      </c>
      <c r="N24">
        <v>2152331</v>
      </c>
      <c r="O24">
        <v>17905886</v>
      </c>
      <c r="P24" s="72" t="s">
        <v>94</v>
      </c>
      <c r="Q24" s="72" t="s">
        <v>68</v>
      </c>
      <c r="R24" s="72" t="s">
        <v>28</v>
      </c>
      <c r="S24">
        <v>2020</v>
      </c>
      <c r="T24" s="72" t="s">
        <v>408</v>
      </c>
      <c r="U24" s="94">
        <v>50</v>
      </c>
      <c r="V24" s="72"/>
    </row>
    <row r="25" spans="1:22" hidden="1" x14ac:dyDescent="0.25">
      <c r="A25">
        <v>156148</v>
      </c>
      <c r="B25">
        <v>2682808</v>
      </c>
      <c r="C25" s="72" t="s">
        <v>164</v>
      </c>
      <c r="D25" s="72" t="s">
        <v>165</v>
      </c>
      <c r="E25" t="s">
        <v>207</v>
      </c>
      <c r="F25" t="s">
        <v>207</v>
      </c>
      <c r="G25" t="str">
        <f>MID(pickssport[[#This Row],[fecha]],1,4)&amp;" "&amp;MID(pickssport[[#This Row],[fecha]],6,2)</f>
        <v>2020 10</v>
      </c>
      <c r="H25" t="s">
        <v>190</v>
      </c>
      <c r="I25">
        <v>124</v>
      </c>
      <c r="J25" s="72" t="s">
        <v>114</v>
      </c>
      <c r="K25">
        <v>8</v>
      </c>
      <c r="L25">
        <v>1446240</v>
      </c>
      <c r="M25">
        <v>8</v>
      </c>
      <c r="N25">
        <v>1446240</v>
      </c>
      <c r="O25">
        <v>108084936</v>
      </c>
      <c r="P25" s="72" t="s">
        <v>94</v>
      </c>
      <c r="Q25" s="72" t="s">
        <v>155</v>
      </c>
      <c r="R25" s="72" t="s">
        <v>28</v>
      </c>
      <c r="S25">
        <v>2020</v>
      </c>
      <c r="T25" s="72" t="s">
        <v>409</v>
      </c>
      <c r="U25" s="94">
        <v>97</v>
      </c>
      <c r="V25" s="72"/>
    </row>
    <row r="26" spans="1:22" hidden="1" x14ac:dyDescent="0.25">
      <c r="A26">
        <v>133026</v>
      </c>
      <c r="B26">
        <v>187002</v>
      </c>
      <c r="C26" s="72" t="s">
        <v>106</v>
      </c>
      <c r="D26" s="72" t="s">
        <v>107</v>
      </c>
      <c r="E26" t="s">
        <v>217</v>
      </c>
      <c r="F26" t="s">
        <v>217</v>
      </c>
      <c r="G26" t="str">
        <f>MID(pickssport[[#This Row],[fecha]],1,4)&amp;" "&amp;MID(pickssport[[#This Row],[fecha]],6,2)</f>
        <v>2021 02</v>
      </c>
      <c r="H26" t="s">
        <v>187</v>
      </c>
      <c r="I26">
        <v>25</v>
      </c>
      <c r="J26" s="72" t="s">
        <v>108</v>
      </c>
      <c r="K26">
        <v>24</v>
      </c>
      <c r="L26">
        <v>6222744</v>
      </c>
      <c r="M26">
        <v>24</v>
      </c>
      <c r="N26">
        <v>6222744</v>
      </c>
      <c r="O26">
        <v>348436392</v>
      </c>
      <c r="P26" s="72" t="s">
        <v>94</v>
      </c>
      <c r="Q26" s="72" t="s">
        <v>95</v>
      </c>
      <c r="R26" s="72" t="s">
        <v>28</v>
      </c>
      <c r="S26">
        <v>2021</v>
      </c>
      <c r="T26" s="72" t="s">
        <v>410</v>
      </c>
      <c r="U26" s="94">
        <v>0</v>
      </c>
      <c r="V26" s="72" t="s">
        <v>323</v>
      </c>
    </row>
    <row r="27" spans="1:22" hidden="1" x14ac:dyDescent="0.25">
      <c r="A27">
        <v>133002</v>
      </c>
      <c r="B27">
        <v>187002</v>
      </c>
      <c r="C27" s="72" t="s">
        <v>91</v>
      </c>
      <c r="D27" s="72" t="s">
        <v>92</v>
      </c>
      <c r="E27" t="s">
        <v>214</v>
      </c>
      <c r="F27" t="s">
        <v>214</v>
      </c>
      <c r="G27" t="str">
        <f>MID(pickssport[[#This Row],[fecha]],1,4)&amp;" "&amp;MID(pickssport[[#This Row],[fecha]],6,2)</f>
        <v>2021 03</v>
      </c>
      <c r="H27" t="s">
        <v>191</v>
      </c>
      <c r="I27">
        <v>65</v>
      </c>
      <c r="J27" s="72" t="s">
        <v>93</v>
      </c>
      <c r="K27">
        <v>8</v>
      </c>
      <c r="L27">
        <v>2138400</v>
      </c>
      <c r="M27">
        <v>8</v>
      </c>
      <c r="N27">
        <v>2138400</v>
      </c>
      <c r="O27">
        <v>77832544</v>
      </c>
      <c r="P27" s="72" t="s">
        <v>94</v>
      </c>
      <c r="Q27" s="72" t="s">
        <v>95</v>
      </c>
      <c r="R27" s="72" t="s">
        <v>28</v>
      </c>
      <c r="S27">
        <v>2021</v>
      </c>
      <c r="T27" s="72" t="s">
        <v>411</v>
      </c>
      <c r="U27" s="94">
        <v>0</v>
      </c>
      <c r="V27" s="72" t="s">
        <v>323</v>
      </c>
    </row>
    <row r="28" spans="1:22" hidden="1" x14ac:dyDescent="0.25">
      <c r="A28">
        <v>134403</v>
      </c>
      <c r="B28">
        <v>198000</v>
      </c>
      <c r="C28" s="72" t="s">
        <v>151</v>
      </c>
      <c r="D28" s="72" t="s">
        <v>152</v>
      </c>
      <c r="E28" t="s">
        <v>224</v>
      </c>
      <c r="F28" t="s">
        <v>224</v>
      </c>
      <c r="G28" t="str">
        <f>MID(pickssport[[#This Row],[fecha]],1,4)&amp;" "&amp;MID(pickssport[[#This Row],[fecha]],6,2)</f>
        <v>2021 04</v>
      </c>
      <c r="H28" t="s">
        <v>190</v>
      </c>
      <c r="I28">
        <v>124</v>
      </c>
      <c r="J28" s="72" t="s">
        <v>101</v>
      </c>
      <c r="K28">
        <v>2</v>
      </c>
      <c r="L28">
        <v>544600</v>
      </c>
      <c r="M28">
        <v>2</v>
      </c>
      <c r="N28">
        <v>544600</v>
      </c>
      <c r="O28">
        <v>335663</v>
      </c>
      <c r="P28" s="72" t="s">
        <v>94</v>
      </c>
      <c r="Q28" s="72" t="s">
        <v>144</v>
      </c>
      <c r="R28" s="72" t="s">
        <v>28</v>
      </c>
      <c r="S28">
        <v>2021</v>
      </c>
      <c r="T28" s="72" t="s">
        <v>412</v>
      </c>
      <c r="U28" s="94">
        <v>72</v>
      </c>
      <c r="V28" s="72"/>
    </row>
    <row r="29" spans="1:22" hidden="1" x14ac:dyDescent="0.25">
      <c r="A29">
        <v>134399</v>
      </c>
      <c r="B29">
        <v>198000</v>
      </c>
      <c r="C29" s="72" t="s">
        <v>123</v>
      </c>
      <c r="D29" s="72" t="s">
        <v>124</v>
      </c>
      <c r="E29" t="s">
        <v>223</v>
      </c>
      <c r="F29" t="s">
        <v>223</v>
      </c>
      <c r="G29" t="str">
        <f>MID(pickssport[[#This Row],[fecha]],1,4)&amp;" "&amp;MID(pickssport[[#This Row],[fecha]],6,2)</f>
        <v>2021 05</v>
      </c>
      <c r="H29" t="s">
        <v>58</v>
      </c>
      <c r="I29">
        <v>29</v>
      </c>
      <c r="J29" s="72" t="s">
        <v>117</v>
      </c>
      <c r="K29">
        <v>30</v>
      </c>
      <c r="L29">
        <v>8169000</v>
      </c>
      <c r="M29">
        <v>15</v>
      </c>
      <c r="N29">
        <v>4084500</v>
      </c>
      <c r="O29">
        <v>23117085</v>
      </c>
      <c r="P29" s="72" t="s">
        <v>94</v>
      </c>
      <c r="Q29" s="72" t="s">
        <v>144</v>
      </c>
      <c r="R29" s="72" t="s">
        <v>28</v>
      </c>
      <c r="S29">
        <v>2021</v>
      </c>
      <c r="T29" s="72" t="s">
        <v>413</v>
      </c>
      <c r="U29" s="94">
        <v>1</v>
      </c>
      <c r="V29" s="72"/>
    </row>
    <row r="30" spans="1:22" hidden="1" x14ac:dyDescent="0.25">
      <c r="A30">
        <v>156144</v>
      </c>
      <c r="B30">
        <v>2682808</v>
      </c>
      <c r="C30" s="72" t="s">
        <v>162</v>
      </c>
      <c r="D30" s="72" t="s">
        <v>163</v>
      </c>
      <c r="E30" t="s">
        <v>225</v>
      </c>
      <c r="F30" t="s">
        <v>225</v>
      </c>
      <c r="G30" t="str">
        <f>MID(pickssport[[#This Row],[fecha]],1,4)&amp;" "&amp;MID(pickssport[[#This Row],[fecha]],6,2)</f>
        <v>2021 06</v>
      </c>
      <c r="H30" t="s">
        <v>190</v>
      </c>
      <c r="I30">
        <v>124</v>
      </c>
      <c r="J30" s="72" t="s">
        <v>101</v>
      </c>
      <c r="K30">
        <v>120</v>
      </c>
      <c r="L30">
        <v>33633600</v>
      </c>
      <c r="M30">
        <v>120</v>
      </c>
      <c r="N30">
        <v>33633600</v>
      </c>
      <c r="O30">
        <v>222523452</v>
      </c>
      <c r="P30" s="72" t="s">
        <v>94</v>
      </c>
      <c r="Q30" s="72" t="s">
        <v>155</v>
      </c>
      <c r="R30" s="72" t="s">
        <v>28</v>
      </c>
      <c r="S30">
        <v>2021</v>
      </c>
      <c r="T30" s="72" t="s">
        <v>414</v>
      </c>
      <c r="U30" s="94">
        <v>71</v>
      </c>
      <c r="V30" s="72"/>
    </row>
    <row r="31" spans="1:22" hidden="1" x14ac:dyDescent="0.25">
      <c r="A31">
        <v>258161</v>
      </c>
      <c r="B31">
        <v>74801</v>
      </c>
      <c r="C31" s="72" t="s">
        <v>176</v>
      </c>
      <c r="D31" s="72" t="s">
        <v>177</v>
      </c>
      <c r="E31" t="s">
        <v>229</v>
      </c>
      <c r="F31" t="s">
        <v>229</v>
      </c>
      <c r="G31" t="str">
        <f>MID(pickssport[[#This Row],[fecha]],1,4)&amp;" "&amp;MID(pickssport[[#This Row],[fecha]],6,2)</f>
        <v>2021 06</v>
      </c>
      <c r="H31" t="s">
        <v>190</v>
      </c>
      <c r="I31">
        <v>124</v>
      </c>
      <c r="J31" s="72" t="s">
        <v>125</v>
      </c>
      <c r="K31">
        <v>10</v>
      </c>
      <c r="L31">
        <v>2715000</v>
      </c>
      <c r="M31">
        <v>10</v>
      </c>
      <c r="N31">
        <v>2715000</v>
      </c>
      <c r="O31">
        <v>15113836</v>
      </c>
      <c r="P31" s="72" t="s">
        <v>94</v>
      </c>
      <c r="Q31" s="72" t="s">
        <v>68</v>
      </c>
      <c r="R31" s="72" t="s">
        <v>28</v>
      </c>
      <c r="S31">
        <v>2021</v>
      </c>
      <c r="T31" s="72" t="s">
        <v>415</v>
      </c>
      <c r="U31" s="94">
        <v>10</v>
      </c>
      <c r="V31" s="72"/>
    </row>
    <row r="32" spans="1:22" hidden="1" x14ac:dyDescent="0.25">
      <c r="A32">
        <v>133030</v>
      </c>
      <c r="B32">
        <v>187002</v>
      </c>
      <c r="C32" s="72" t="s">
        <v>109</v>
      </c>
      <c r="D32" s="72" t="s">
        <v>110</v>
      </c>
      <c r="E32" t="s">
        <v>316</v>
      </c>
      <c r="F32" t="s">
        <v>218</v>
      </c>
      <c r="G32" t="str">
        <f>MID(pickssport[[#This Row],[fecha]],1,4)&amp;" "&amp;MID(pickssport[[#This Row],[fecha]],6,2)</f>
        <v>2021 07</v>
      </c>
      <c r="H32" t="s">
        <v>47</v>
      </c>
      <c r="I32">
        <v>44</v>
      </c>
      <c r="J32" s="72" t="s">
        <v>111</v>
      </c>
      <c r="K32">
        <v>10</v>
      </c>
      <c r="L32">
        <v>2678739333</v>
      </c>
      <c r="M32">
        <v>10</v>
      </c>
      <c r="N32">
        <v>2678739333</v>
      </c>
      <c r="O32">
        <v>16573429</v>
      </c>
      <c r="P32" s="72" t="s">
        <v>94</v>
      </c>
      <c r="Q32" s="72" t="s">
        <v>95</v>
      </c>
      <c r="R32" s="72" t="s">
        <v>28</v>
      </c>
      <c r="S32">
        <v>2021</v>
      </c>
      <c r="T32" s="72" t="s">
        <v>416</v>
      </c>
      <c r="U32" s="94">
        <v>20</v>
      </c>
      <c r="V32" s="72"/>
    </row>
    <row r="33" spans="1:22" hidden="1" x14ac:dyDescent="0.25">
      <c r="A33">
        <v>134679</v>
      </c>
      <c r="B33">
        <v>199001</v>
      </c>
      <c r="C33" s="72" t="s">
        <v>123</v>
      </c>
      <c r="D33" s="72" t="s">
        <v>124</v>
      </c>
      <c r="E33" t="s">
        <v>230</v>
      </c>
      <c r="F33" t="s">
        <v>230</v>
      </c>
      <c r="G33" t="str">
        <f>MID(pickssport[[#This Row],[fecha]],1,4)&amp;" "&amp;MID(pickssport[[#This Row],[fecha]],6,2)</f>
        <v>2021 07</v>
      </c>
      <c r="H33" t="s">
        <v>58</v>
      </c>
      <c r="I33">
        <v>29</v>
      </c>
      <c r="J33" s="72" t="s">
        <v>125</v>
      </c>
      <c r="K33">
        <v>15</v>
      </c>
      <c r="L33">
        <v>4113000</v>
      </c>
      <c r="M33">
        <v>15</v>
      </c>
      <c r="N33">
        <v>4113000</v>
      </c>
      <c r="O33">
        <v>13362102</v>
      </c>
      <c r="P33" s="72" t="s">
        <v>94</v>
      </c>
      <c r="Q33" s="72" t="s">
        <v>29</v>
      </c>
      <c r="R33" s="72" t="s">
        <v>28</v>
      </c>
      <c r="S33">
        <v>2021</v>
      </c>
      <c r="T33" s="72" t="s">
        <v>417</v>
      </c>
      <c r="U33" s="94">
        <v>7</v>
      </c>
      <c r="V33" s="72"/>
    </row>
    <row r="34" spans="1:22" hidden="1" x14ac:dyDescent="0.25">
      <c r="A34">
        <v>156172</v>
      </c>
      <c r="B34">
        <v>2682808</v>
      </c>
      <c r="C34" s="72" t="s">
        <v>168</v>
      </c>
      <c r="D34" s="72" t="s">
        <v>169</v>
      </c>
      <c r="E34" t="s">
        <v>330</v>
      </c>
      <c r="F34" t="s">
        <v>227</v>
      </c>
      <c r="G34" t="str">
        <f>MID(pickssport[[#This Row],[fecha]],1,4)&amp;" "&amp;MID(pickssport[[#This Row],[fecha]],6,2)</f>
        <v>2021 07</v>
      </c>
      <c r="H34" t="s">
        <v>58</v>
      </c>
      <c r="I34">
        <v>29</v>
      </c>
      <c r="J34" s="72" t="s">
        <v>125</v>
      </c>
      <c r="K34">
        <v>85</v>
      </c>
      <c r="L34">
        <v>24310000</v>
      </c>
      <c r="M34">
        <v>85</v>
      </c>
      <c r="N34">
        <v>24310000</v>
      </c>
      <c r="O34">
        <v>1426068035</v>
      </c>
      <c r="P34" s="72" t="s">
        <v>94</v>
      </c>
      <c r="Q34" s="72" t="s">
        <v>155</v>
      </c>
      <c r="R34" s="72" t="s">
        <v>28</v>
      </c>
      <c r="S34">
        <v>2021</v>
      </c>
      <c r="T34" s="72" t="s">
        <v>418</v>
      </c>
      <c r="U34" s="94">
        <v>18</v>
      </c>
      <c r="V34" s="72"/>
    </row>
    <row r="35" spans="1:22" hidden="1" x14ac:dyDescent="0.25">
      <c r="A35">
        <v>134680</v>
      </c>
      <c r="B35">
        <v>199001</v>
      </c>
      <c r="C35" s="72" t="s">
        <v>123</v>
      </c>
      <c r="D35" s="72" t="s">
        <v>124</v>
      </c>
      <c r="E35" t="s">
        <v>231</v>
      </c>
      <c r="F35" t="s">
        <v>231</v>
      </c>
      <c r="G35" t="str">
        <f>MID(pickssport[[#This Row],[fecha]],1,4)&amp;" "&amp;MID(pickssport[[#This Row],[fecha]],6,2)</f>
        <v>2021 08</v>
      </c>
      <c r="H35" t="s">
        <v>58</v>
      </c>
      <c r="I35">
        <v>29</v>
      </c>
      <c r="J35" s="72" t="s">
        <v>125</v>
      </c>
      <c r="K35">
        <v>15</v>
      </c>
      <c r="L35">
        <v>4113000</v>
      </c>
      <c r="M35">
        <v>15</v>
      </c>
      <c r="N35">
        <v>4113000</v>
      </c>
      <c r="O35">
        <v>13362102</v>
      </c>
      <c r="P35" s="72" t="s">
        <v>94</v>
      </c>
      <c r="Q35" s="72" t="s">
        <v>29</v>
      </c>
      <c r="R35" s="72" t="s">
        <v>28</v>
      </c>
      <c r="S35">
        <v>2021</v>
      </c>
      <c r="T35" s="72" t="s">
        <v>419</v>
      </c>
      <c r="U35" s="94">
        <v>2</v>
      </c>
      <c r="V35" s="72"/>
    </row>
    <row r="36" spans="1:22" hidden="1" x14ac:dyDescent="0.25">
      <c r="A36">
        <v>133018</v>
      </c>
      <c r="B36">
        <v>187002</v>
      </c>
      <c r="C36" s="72" t="s">
        <v>103</v>
      </c>
      <c r="D36" s="72" t="s">
        <v>104</v>
      </c>
      <c r="E36" t="s">
        <v>324</v>
      </c>
      <c r="F36" t="s">
        <v>216</v>
      </c>
      <c r="G36" t="str">
        <f>MID(pickssport[[#This Row],[fecha]],1,4)&amp;" "&amp;MID(pickssport[[#This Row],[fecha]],6,2)</f>
        <v>2021 09</v>
      </c>
      <c r="H36" t="s">
        <v>47</v>
      </c>
      <c r="I36">
        <v>44</v>
      </c>
      <c r="J36" s="72" t="s">
        <v>105</v>
      </c>
      <c r="K36">
        <v>20</v>
      </c>
      <c r="L36">
        <v>5357478666</v>
      </c>
      <c r="M36">
        <v>20</v>
      </c>
      <c r="N36">
        <v>5357478666</v>
      </c>
      <c r="O36">
        <v>33146858</v>
      </c>
      <c r="P36" s="72" t="s">
        <v>94</v>
      </c>
      <c r="Q36" s="72" t="s">
        <v>95</v>
      </c>
      <c r="R36" s="72" t="s">
        <v>28</v>
      </c>
      <c r="S36">
        <v>2021</v>
      </c>
      <c r="T36" s="72" t="s">
        <v>420</v>
      </c>
      <c r="U36" s="94">
        <v>4</v>
      </c>
      <c r="V36" s="72"/>
    </row>
    <row r="37" spans="1:22" hidden="1" x14ac:dyDescent="0.25">
      <c r="A37">
        <v>156176</v>
      </c>
      <c r="B37">
        <v>2682808</v>
      </c>
      <c r="C37" s="72" t="s">
        <v>170</v>
      </c>
      <c r="D37" s="72" t="s">
        <v>171</v>
      </c>
      <c r="E37" t="s">
        <v>216</v>
      </c>
      <c r="F37" t="s">
        <v>216</v>
      </c>
      <c r="G37" t="str">
        <f>MID(pickssport[[#This Row],[fecha]],1,4)&amp;" "&amp;MID(pickssport[[#This Row],[fecha]],6,2)</f>
        <v>2021 09</v>
      </c>
      <c r="H37" t="s">
        <v>47</v>
      </c>
      <c r="I37">
        <v>44</v>
      </c>
      <c r="J37" s="72" t="s">
        <v>105</v>
      </c>
      <c r="K37">
        <v>30</v>
      </c>
      <c r="L37">
        <v>8580000</v>
      </c>
      <c r="M37">
        <v>30</v>
      </c>
      <c r="N37">
        <v>8580000</v>
      </c>
      <c r="O37">
        <v>37895712</v>
      </c>
      <c r="P37" s="72" t="s">
        <v>94</v>
      </c>
      <c r="Q37" s="72" t="s">
        <v>155</v>
      </c>
      <c r="R37" s="72" t="s">
        <v>28</v>
      </c>
      <c r="S37">
        <v>2021</v>
      </c>
      <c r="T37" s="72" t="s">
        <v>421</v>
      </c>
      <c r="U37" s="94">
        <v>2</v>
      </c>
      <c r="V37" s="72"/>
    </row>
    <row r="38" spans="1:22" hidden="1" x14ac:dyDescent="0.25">
      <c r="A38">
        <v>133058</v>
      </c>
      <c r="B38">
        <v>187002</v>
      </c>
      <c r="C38" s="72" t="s">
        <v>123</v>
      </c>
      <c r="D38" s="72" t="s">
        <v>124</v>
      </c>
      <c r="E38" t="s">
        <v>220</v>
      </c>
      <c r="F38" t="s">
        <v>220</v>
      </c>
      <c r="G38" t="str">
        <f>MID(pickssport[[#This Row],[fecha]],1,4)&amp;" "&amp;MID(pickssport[[#This Row],[fecha]],6,2)</f>
        <v>2021 10</v>
      </c>
      <c r="H38" t="s">
        <v>58</v>
      </c>
      <c r="I38">
        <v>29</v>
      </c>
      <c r="J38" s="72" t="s">
        <v>122</v>
      </c>
      <c r="K38">
        <v>16</v>
      </c>
      <c r="L38">
        <v>42859829328</v>
      </c>
      <c r="M38">
        <v>16</v>
      </c>
      <c r="N38">
        <v>42859829328</v>
      </c>
      <c r="O38">
        <v>198563728</v>
      </c>
      <c r="P38" s="72" t="s">
        <v>94</v>
      </c>
      <c r="Q38" s="72" t="s">
        <v>95</v>
      </c>
      <c r="R38" s="72" t="s">
        <v>28</v>
      </c>
      <c r="S38">
        <v>2021</v>
      </c>
      <c r="T38" s="72" t="s">
        <v>422</v>
      </c>
      <c r="U38" s="94">
        <v>7</v>
      </c>
      <c r="V38" s="72"/>
    </row>
    <row r="39" spans="1:22" hidden="1" x14ac:dyDescent="0.25">
      <c r="A39">
        <v>134371</v>
      </c>
      <c r="B39">
        <v>198000</v>
      </c>
      <c r="C39" s="72" t="s">
        <v>142</v>
      </c>
      <c r="D39" s="72" t="s">
        <v>143</v>
      </c>
      <c r="E39" t="s">
        <v>222</v>
      </c>
      <c r="F39" t="s">
        <v>222</v>
      </c>
      <c r="G39" t="str">
        <f>MID(pickssport[[#This Row],[fecha]],1,4)&amp;" "&amp;MID(pickssport[[#This Row],[fecha]],6,2)</f>
        <v>2021 10</v>
      </c>
      <c r="H39" t="s">
        <v>47</v>
      </c>
      <c r="I39">
        <v>44</v>
      </c>
      <c r="J39" s="72" t="s">
        <v>102</v>
      </c>
      <c r="K39">
        <v>4</v>
      </c>
      <c r="L39">
        <v>1089200</v>
      </c>
      <c r="M39">
        <v>4</v>
      </c>
      <c r="N39">
        <v>1089200</v>
      </c>
      <c r="O39">
        <v>5578702</v>
      </c>
      <c r="P39" s="72" t="s">
        <v>94</v>
      </c>
      <c r="Q39" s="72" t="s">
        <v>144</v>
      </c>
      <c r="R39" s="72" t="s">
        <v>28</v>
      </c>
      <c r="S39">
        <v>2021</v>
      </c>
      <c r="T39" s="72" t="s">
        <v>423</v>
      </c>
      <c r="U39" s="94">
        <v>8</v>
      </c>
      <c r="V39" s="72"/>
    </row>
    <row r="40" spans="1:22" hidden="1" x14ac:dyDescent="0.25">
      <c r="A40">
        <v>133050</v>
      </c>
      <c r="B40">
        <v>187002</v>
      </c>
      <c r="C40" s="72" t="s">
        <v>120</v>
      </c>
      <c r="D40" s="72" t="s">
        <v>121</v>
      </c>
      <c r="E40" t="s">
        <v>219</v>
      </c>
      <c r="F40" t="s">
        <v>219</v>
      </c>
      <c r="G40" t="str">
        <f>MID(pickssport[[#This Row],[fecha]],1,4)&amp;" "&amp;MID(pickssport[[#This Row],[fecha]],6,2)</f>
        <v>2021 11</v>
      </c>
      <c r="H40" t="s">
        <v>58</v>
      </c>
      <c r="I40">
        <v>29</v>
      </c>
      <c r="J40" s="72" t="s">
        <v>122</v>
      </c>
      <c r="K40">
        <v>20</v>
      </c>
      <c r="L40">
        <v>5669340</v>
      </c>
      <c r="M40">
        <v>20</v>
      </c>
      <c r="N40">
        <v>5669340</v>
      </c>
      <c r="O40">
        <v>31773698</v>
      </c>
      <c r="P40" s="72" t="s">
        <v>94</v>
      </c>
      <c r="Q40" s="72" t="s">
        <v>95</v>
      </c>
      <c r="R40" s="72" t="s">
        <v>28</v>
      </c>
      <c r="S40">
        <v>2021</v>
      </c>
      <c r="T40" s="72" t="s">
        <v>424</v>
      </c>
      <c r="U40" s="94">
        <v>7</v>
      </c>
      <c r="V40" s="72"/>
    </row>
    <row r="41" spans="1:22" hidden="1" x14ac:dyDescent="0.25">
      <c r="A41">
        <v>134681</v>
      </c>
      <c r="B41">
        <v>199001</v>
      </c>
      <c r="C41" s="72" t="s">
        <v>123</v>
      </c>
      <c r="D41" s="72" t="s">
        <v>124</v>
      </c>
      <c r="E41" t="s">
        <v>219</v>
      </c>
      <c r="F41" t="s">
        <v>219</v>
      </c>
      <c r="G41" t="str">
        <f>MID(pickssport[[#This Row],[fecha]],1,4)&amp;" "&amp;MID(pickssport[[#This Row],[fecha]],6,2)</f>
        <v>2021 11</v>
      </c>
      <c r="H41" t="s">
        <v>58</v>
      </c>
      <c r="I41">
        <v>29</v>
      </c>
      <c r="J41" s="72" t="s">
        <v>125</v>
      </c>
      <c r="K41">
        <v>20</v>
      </c>
      <c r="L41">
        <v>5884000</v>
      </c>
      <c r="M41">
        <v>20</v>
      </c>
      <c r="N41">
        <v>5884000</v>
      </c>
      <c r="O41">
        <v>17816136</v>
      </c>
      <c r="P41" s="72" t="s">
        <v>94</v>
      </c>
      <c r="Q41" s="72" t="s">
        <v>29</v>
      </c>
      <c r="R41" s="72" t="s">
        <v>28</v>
      </c>
      <c r="S41">
        <v>2021</v>
      </c>
      <c r="T41" s="72" t="s">
        <v>425</v>
      </c>
      <c r="U41" s="94">
        <v>6</v>
      </c>
      <c r="V41" s="72"/>
    </row>
    <row r="42" spans="1:22" hidden="1" x14ac:dyDescent="0.25">
      <c r="A42">
        <v>133086</v>
      </c>
      <c r="B42">
        <v>187002</v>
      </c>
      <c r="C42" s="72" t="s">
        <v>140</v>
      </c>
      <c r="D42" s="72" t="s">
        <v>141</v>
      </c>
      <c r="E42" t="s">
        <v>221</v>
      </c>
      <c r="F42" t="s">
        <v>221</v>
      </c>
      <c r="G42" t="str">
        <f>MID(pickssport[[#This Row],[fecha]],1,4)&amp;" "&amp;MID(pickssport[[#This Row],[fecha]],6,2)</f>
        <v>2021 11</v>
      </c>
      <c r="H42" t="s">
        <v>47</v>
      </c>
      <c r="I42">
        <v>44</v>
      </c>
      <c r="J42" s="72" t="s">
        <v>102</v>
      </c>
      <c r="K42">
        <v>10</v>
      </c>
      <c r="L42">
        <v>2834670</v>
      </c>
      <c r="M42">
        <v>10</v>
      </c>
      <c r="N42">
        <v>2834670</v>
      </c>
      <c r="O42">
        <v>16702755</v>
      </c>
      <c r="P42" s="72" t="s">
        <v>94</v>
      </c>
      <c r="Q42" s="72" t="s">
        <v>95</v>
      </c>
      <c r="R42" s="72" t="s">
        <v>28</v>
      </c>
      <c r="S42">
        <v>2021</v>
      </c>
      <c r="T42" s="72" t="s">
        <v>426</v>
      </c>
      <c r="U42" s="94">
        <v>44</v>
      </c>
      <c r="V42" s="72"/>
    </row>
    <row r="43" spans="1:22" hidden="1" x14ac:dyDescent="0.25">
      <c r="A43">
        <v>156160</v>
      </c>
      <c r="B43">
        <v>2682808</v>
      </c>
      <c r="C43" s="72" t="s">
        <v>123</v>
      </c>
      <c r="D43" s="72" t="s">
        <v>124</v>
      </c>
      <c r="E43" t="s">
        <v>226</v>
      </c>
      <c r="F43" t="s">
        <v>226</v>
      </c>
      <c r="G43" t="str">
        <f>MID(pickssport[[#This Row],[fecha]],1,4)&amp;" "&amp;MID(pickssport[[#This Row],[fecha]],6,2)</f>
        <v>2021 11</v>
      </c>
      <c r="H43" t="s">
        <v>58</v>
      </c>
      <c r="I43">
        <v>29</v>
      </c>
      <c r="J43" s="72" t="s">
        <v>122</v>
      </c>
      <c r="K43">
        <v>20</v>
      </c>
      <c r="L43">
        <v>5720000</v>
      </c>
      <c r="M43">
        <v>20</v>
      </c>
      <c r="N43">
        <v>5720000</v>
      </c>
      <c r="O43">
        <v>25263808</v>
      </c>
      <c r="P43" s="72" t="s">
        <v>94</v>
      </c>
      <c r="Q43" s="72" t="s">
        <v>155</v>
      </c>
      <c r="R43" s="72" t="s">
        <v>28</v>
      </c>
      <c r="S43">
        <v>2021</v>
      </c>
      <c r="T43" s="72" t="s">
        <v>427</v>
      </c>
      <c r="U43" s="94">
        <v>12</v>
      </c>
      <c r="V43" s="72"/>
    </row>
    <row r="44" spans="1:22" hidden="1" x14ac:dyDescent="0.25">
      <c r="A44">
        <v>133006</v>
      </c>
      <c r="B44">
        <v>187002</v>
      </c>
      <c r="C44" s="72" t="s">
        <v>96</v>
      </c>
      <c r="D44" s="72" t="s">
        <v>97</v>
      </c>
      <c r="E44" t="s">
        <v>215</v>
      </c>
      <c r="F44" t="s">
        <v>215</v>
      </c>
      <c r="G44" t="str">
        <f>MID(pickssport[[#This Row],[fecha]],1,4)&amp;" "&amp;MID(pickssport[[#This Row],[fecha]],6,2)</f>
        <v>2021 11</v>
      </c>
      <c r="H44" t="s">
        <v>189</v>
      </c>
      <c r="I44">
        <v>21</v>
      </c>
      <c r="J44" s="72" t="s">
        <v>98</v>
      </c>
      <c r="K44">
        <v>4</v>
      </c>
      <c r="L44">
        <v>10714957332</v>
      </c>
      <c r="M44">
        <v>4</v>
      </c>
      <c r="N44">
        <v>10714957332</v>
      </c>
      <c r="O44">
        <v>6841466</v>
      </c>
      <c r="P44" s="72" t="s">
        <v>94</v>
      </c>
      <c r="Q44" s="72" t="s">
        <v>95</v>
      </c>
      <c r="R44" s="72" t="s">
        <v>28</v>
      </c>
      <c r="S44">
        <v>2021</v>
      </c>
      <c r="T44" s="72" t="s">
        <v>428</v>
      </c>
      <c r="U44" s="94">
        <v>0</v>
      </c>
      <c r="V44" s="72" t="s">
        <v>323</v>
      </c>
    </row>
    <row r="45" spans="1:22" hidden="1" x14ac:dyDescent="0.25">
      <c r="A45">
        <v>156180</v>
      </c>
      <c r="B45">
        <v>2682808</v>
      </c>
      <c r="C45" s="72" t="s">
        <v>172</v>
      </c>
      <c r="D45" s="72" t="s">
        <v>173</v>
      </c>
      <c r="E45" t="s">
        <v>228</v>
      </c>
      <c r="F45" t="s">
        <v>228</v>
      </c>
      <c r="G45" t="str">
        <f>MID(pickssport[[#This Row],[fecha]],1,4)&amp;" "&amp;MID(pickssport[[#This Row],[fecha]],6,2)</f>
        <v>2021 12</v>
      </c>
      <c r="H45" t="s">
        <v>58</v>
      </c>
      <c r="I45">
        <v>29</v>
      </c>
      <c r="J45" s="72" t="s">
        <v>122</v>
      </c>
      <c r="K45">
        <v>2</v>
      </c>
      <c r="L45">
        <v>422480</v>
      </c>
      <c r="M45">
        <v>2</v>
      </c>
      <c r="N45">
        <v>422480</v>
      </c>
      <c r="O45">
        <v>25263808</v>
      </c>
      <c r="P45" s="72" t="s">
        <v>94</v>
      </c>
      <c r="Q45" s="72" t="s">
        <v>155</v>
      </c>
      <c r="R45" s="72" t="s">
        <v>28</v>
      </c>
      <c r="S45">
        <v>2021</v>
      </c>
      <c r="T45" s="72" t="s">
        <v>429</v>
      </c>
      <c r="U45" s="94">
        <v>10</v>
      </c>
      <c r="V45" s="72"/>
    </row>
    <row r="46" spans="1:22" hidden="1" x14ac:dyDescent="0.25">
      <c r="A46">
        <v>133022</v>
      </c>
      <c r="B46">
        <v>187002</v>
      </c>
      <c r="C46" s="72" t="s">
        <v>103</v>
      </c>
      <c r="D46" s="72" t="s">
        <v>104</v>
      </c>
      <c r="E46" t="s">
        <v>233</v>
      </c>
      <c r="F46" t="s">
        <v>233</v>
      </c>
      <c r="G46" t="str">
        <f>MID(pickssport[[#This Row],[fecha]],1,4)&amp;" "&amp;MID(pickssport[[#This Row],[fecha]],6,2)</f>
        <v>2022 01</v>
      </c>
      <c r="H46" t="s">
        <v>189</v>
      </c>
      <c r="I46">
        <v>21</v>
      </c>
      <c r="J46" s="72" t="s">
        <v>105</v>
      </c>
      <c r="K46">
        <v>10</v>
      </c>
      <c r="L46">
        <v>1805000</v>
      </c>
      <c r="M46">
        <v>10</v>
      </c>
      <c r="N46">
        <v>1805000</v>
      </c>
      <c r="O46">
        <v>17103665</v>
      </c>
      <c r="P46" s="72" t="s">
        <v>94</v>
      </c>
      <c r="Q46" s="72" t="s">
        <v>95</v>
      </c>
      <c r="R46" s="72" t="s">
        <v>28</v>
      </c>
      <c r="S46">
        <v>2022</v>
      </c>
      <c r="T46" s="72" t="s">
        <v>430</v>
      </c>
      <c r="U46" s="94">
        <v>0</v>
      </c>
      <c r="V46" s="72" t="s">
        <v>323</v>
      </c>
    </row>
    <row r="47" spans="1:22" hidden="1" x14ac:dyDescent="0.25">
      <c r="A47">
        <v>133014</v>
      </c>
      <c r="B47">
        <v>187002</v>
      </c>
      <c r="C47" s="72" t="s">
        <v>99</v>
      </c>
      <c r="D47" s="72" t="s">
        <v>100</v>
      </c>
      <c r="E47" t="s">
        <v>232</v>
      </c>
      <c r="F47" t="s">
        <v>232</v>
      </c>
      <c r="G47" t="str">
        <f>MID(pickssport[[#This Row],[fecha]],1,4)&amp;" "&amp;MID(pickssport[[#This Row],[fecha]],6,2)</f>
        <v>2022 01</v>
      </c>
      <c r="H47" t="s">
        <v>47</v>
      </c>
      <c r="I47">
        <v>44</v>
      </c>
      <c r="J47" s="72" t="s">
        <v>102</v>
      </c>
      <c r="K47">
        <v>30</v>
      </c>
      <c r="L47">
        <v>5700000</v>
      </c>
      <c r="M47">
        <v>30</v>
      </c>
      <c r="N47">
        <v>5700000</v>
      </c>
      <c r="O47">
        <v>3647964</v>
      </c>
      <c r="P47" s="72" t="s">
        <v>94</v>
      </c>
      <c r="Q47" s="72" t="s">
        <v>95</v>
      </c>
      <c r="R47" s="72" t="s">
        <v>28</v>
      </c>
      <c r="S47">
        <v>2022</v>
      </c>
      <c r="T47" s="72" t="s">
        <v>431</v>
      </c>
      <c r="U47" s="94">
        <v>20</v>
      </c>
      <c r="V47" s="72"/>
    </row>
    <row r="48" spans="1:22" hidden="1" x14ac:dyDescent="0.25">
      <c r="A48">
        <v>156132</v>
      </c>
      <c r="B48">
        <v>2682808</v>
      </c>
      <c r="C48" s="72" t="s">
        <v>153</v>
      </c>
      <c r="D48" s="72" t="s">
        <v>154</v>
      </c>
      <c r="E48" t="s">
        <v>331</v>
      </c>
      <c r="F48" t="s">
        <v>238</v>
      </c>
      <c r="G48" t="str">
        <f>MID(pickssport[[#This Row],[fecha]],1,4)&amp;" "&amp;MID(pickssport[[#This Row],[fecha]],6,2)</f>
        <v>2022 01</v>
      </c>
      <c r="H48" t="s">
        <v>47</v>
      </c>
      <c r="I48">
        <v>44</v>
      </c>
      <c r="J48" s="72" t="s">
        <v>102</v>
      </c>
      <c r="K48">
        <v>20</v>
      </c>
      <c r="L48">
        <v>4224800</v>
      </c>
      <c r="M48">
        <v>20</v>
      </c>
      <c r="N48">
        <v>4224800</v>
      </c>
      <c r="O48">
        <v>25548162</v>
      </c>
      <c r="P48" s="72" t="s">
        <v>94</v>
      </c>
      <c r="Q48" s="72" t="s">
        <v>155</v>
      </c>
      <c r="R48" s="72" t="s">
        <v>28</v>
      </c>
      <c r="S48">
        <v>2022</v>
      </c>
      <c r="T48" s="72" t="s">
        <v>432</v>
      </c>
      <c r="U48" s="94">
        <v>110</v>
      </c>
      <c r="V48" s="72"/>
    </row>
    <row r="49" spans="1:22" hidden="1" x14ac:dyDescent="0.25">
      <c r="A49">
        <v>133070</v>
      </c>
      <c r="B49">
        <v>187002</v>
      </c>
      <c r="C49" s="72" t="s">
        <v>131</v>
      </c>
      <c r="D49" s="72" t="s">
        <v>132</v>
      </c>
      <c r="E49" t="s">
        <v>235</v>
      </c>
      <c r="F49" t="s">
        <v>235</v>
      </c>
      <c r="G49" t="str">
        <f>MID(pickssport[[#This Row],[fecha]],1,4)&amp;" "&amp;MID(pickssport[[#This Row],[fecha]],6,2)</f>
        <v>2022 01</v>
      </c>
      <c r="H49" t="s">
        <v>47</v>
      </c>
      <c r="I49">
        <v>44</v>
      </c>
      <c r="J49" s="72" t="s">
        <v>105</v>
      </c>
      <c r="K49">
        <v>40</v>
      </c>
      <c r="L49">
        <v>7600000</v>
      </c>
      <c r="M49">
        <v>40</v>
      </c>
      <c r="N49">
        <v>7600000</v>
      </c>
      <c r="O49">
        <v>68619584</v>
      </c>
      <c r="P49" s="72" t="s">
        <v>94</v>
      </c>
      <c r="Q49" s="72" t="s">
        <v>95</v>
      </c>
      <c r="R49" s="72" t="s">
        <v>28</v>
      </c>
      <c r="S49">
        <v>2022</v>
      </c>
      <c r="T49" s="72" t="s">
        <v>431</v>
      </c>
      <c r="U49" s="94">
        <v>20</v>
      </c>
      <c r="V49" s="72"/>
    </row>
    <row r="50" spans="1:22" hidden="1" x14ac:dyDescent="0.25">
      <c r="A50">
        <v>134379</v>
      </c>
      <c r="B50">
        <v>198000</v>
      </c>
      <c r="C50" s="72" t="s">
        <v>103</v>
      </c>
      <c r="D50" s="72" t="s">
        <v>104</v>
      </c>
      <c r="E50" t="s">
        <v>325</v>
      </c>
      <c r="F50" t="s">
        <v>237</v>
      </c>
      <c r="G50" t="str">
        <f>MID(pickssport[[#This Row],[fecha]],1,4)&amp;" "&amp;MID(pickssport[[#This Row],[fecha]],6,2)</f>
        <v>2022 02</v>
      </c>
      <c r="H50" t="s">
        <v>47</v>
      </c>
      <c r="I50">
        <v>44</v>
      </c>
      <c r="J50" s="72" t="s">
        <v>105</v>
      </c>
      <c r="K50">
        <v>1</v>
      </c>
      <c r="L50">
        <v>2457213</v>
      </c>
      <c r="M50">
        <v>0</v>
      </c>
      <c r="N50">
        <v>0</v>
      </c>
      <c r="O50">
        <v>0</v>
      </c>
      <c r="P50" s="72" t="s">
        <v>94</v>
      </c>
      <c r="Q50" s="72" t="s">
        <v>144</v>
      </c>
      <c r="R50" s="72" t="s">
        <v>28</v>
      </c>
      <c r="S50">
        <v>2022</v>
      </c>
      <c r="T50" s="72" t="s">
        <v>433</v>
      </c>
      <c r="U50" s="94">
        <v>1</v>
      </c>
      <c r="V50" s="72"/>
    </row>
    <row r="51" spans="1:22" hidden="1" x14ac:dyDescent="0.25">
      <c r="A51">
        <v>156136</v>
      </c>
      <c r="B51">
        <v>2682808</v>
      </c>
      <c r="C51" s="72" t="s">
        <v>156</v>
      </c>
      <c r="D51" s="72" t="s">
        <v>157</v>
      </c>
      <c r="E51" t="s">
        <v>239</v>
      </c>
      <c r="F51" t="s">
        <v>239</v>
      </c>
      <c r="G51" t="str">
        <f>MID(pickssport[[#This Row],[fecha]],1,4)&amp;" "&amp;MID(pickssport[[#This Row],[fecha]],6,2)</f>
        <v>2022 02</v>
      </c>
      <c r="H51" t="s">
        <v>47</v>
      </c>
      <c r="I51">
        <v>44</v>
      </c>
      <c r="J51" s="72" t="s">
        <v>158</v>
      </c>
      <c r="K51">
        <v>10</v>
      </c>
      <c r="L51">
        <v>2112400</v>
      </c>
      <c r="M51">
        <v>10</v>
      </c>
      <c r="N51">
        <v>2112400</v>
      </c>
      <c r="O51">
        <v>12774081</v>
      </c>
      <c r="P51" s="72" t="s">
        <v>94</v>
      </c>
      <c r="Q51" s="72" t="s">
        <v>155</v>
      </c>
      <c r="R51" s="72" t="s">
        <v>28</v>
      </c>
      <c r="S51">
        <v>2022</v>
      </c>
      <c r="T51" s="72" t="s">
        <v>432</v>
      </c>
      <c r="U51" s="94">
        <v>110</v>
      </c>
      <c r="V51" s="72"/>
    </row>
    <row r="52" spans="1:22" hidden="1" x14ac:dyDescent="0.25">
      <c r="A52">
        <v>258157</v>
      </c>
      <c r="B52">
        <v>74801</v>
      </c>
      <c r="C52" s="72" t="s">
        <v>103</v>
      </c>
      <c r="D52" s="72" t="s">
        <v>104</v>
      </c>
      <c r="E52" t="s">
        <v>242</v>
      </c>
      <c r="F52" t="s">
        <v>242</v>
      </c>
      <c r="G52" t="str">
        <f>MID(pickssport[[#This Row],[fecha]],1,4)&amp;" "&amp;MID(pickssport[[#This Row],[fecha]],6,2)</f>
        <v>2022 03</v>
      </c>
      <c r="H52" t="s">
        <v>47</v>
      </c>
      <c r="I52">
        <v>44</v>
      </c>
      <c r="J52" s="72" t="s">
        <v>105</v>
      </c>
      <c r="K52">
        <v>16</v>
      </c>
      <c r="L52">
        <v>4454056</v>
      </c>
      <c r="M52">
        <v>16</v>
      </c>
      <c r="N52">
        <v>4454056</v>
      </c>
      <c r="O52">
        <v>306241616</v>
      </c>
      <c r="P52" s="72" t="s">
        <v>94</v>
      </c>
      <c r="Q52" s="72" t="s">
        <v>68</v>
      </c>
      <c r="R52" s="72" t="s">
        <v>28</v>
      </c>
      <c r="S52">
        <v>2022</v>
      </c>
      <c r="T52" s="72" t="s">
        <v>434</v>
      </c>
      <c r="U52" s="94">
        <v>0</v>
      </c>
      <c r="V52" s="72" t="s">
        <v>321</v>
      </c>
    </row>
    <row r="53" spans="1:22" hidden="1" x14ac:dyDescent="0.25">
      <c r="A53">
        <v>133078</v>
      </c>
      <c r="B53">
        <v>187002</v>
      </c>
      <c r="C53" s="72" t="s">
        <v>135</v>
      </c>
      <c r="D53" s="72" t="s">
        <v>136</v>
      </c>
      <c r="E53" t="s">
        <v>236</v>
      </c>
      <c r="F53" t="s">
        <v>236</v>
      </c>
      <c r="G53" t="str">
        <f>MID(pickssport[[#This Row],[fecha]],1,4)&amp;" "&amp;MID(pickssport[[#This Row],[fecha]],6,2)</f>
        <v>2022 03</v>
      </c>
      <c r="H53" t="s">
        <v>189</v>
      </c>
      <c r="I53">
        <v>21</v>
      </c>
      <c r="J53" s="72" t="s">
        <v>137</v>
      </c>
      <c r="K53">
        <v>2</v>
      </c>
      <c r="L53">
        <v>380000</v>
      </c>
      <c r="M53">
        <v>2</v>
      </c>
      <c r="N53">
        <v>380000</v>
      </c>
      <c r="O53">
        <v>24749654</v>
      </c>
      <c r="P53" s="72" t="s">
        <v>94</v>
      </c>
      <c r="Q53" s="72" t="s">
        <v>95</v>
      </c>
      <c r="R53" s="72" t="s">
        <v>28</v>
      </c>
      <c r="S53">
        <v>2022</v>
      </c>
      <c r="T53" s="72" t="s">
        <v>435</v>
      </c>
      <c r="U53" s="94">
        <v>0</v>
      </c>
      <c r="V53" s="72" t="s">
        <v>323</v>
      </c>
    </row>
    <row r="54" spans="1:22" hidden="1" x14ac:dyDescent="0.25">
      <c r="A54">
        <v>156184</v>
      </c>
      <c r="B54">
        <v>2682808</v>
      </c>
      <c r="C54" s="72" t="s">
        <v>174</v>
      </c>
      <c r="D54" s="72" t="s">
        <v>175</v>
      </c>
      <c r="E54" t="s">
        <v>332</v>
      </c>
      <c r="F54" t="s">
        <v>241</v>
      </c>
      <c r="G54" t="str">
        <f>MID(pickssport[[#This Row],[fecha]],1,4)&amp;" "&amp;MID(pickssport[[#This Row],[fecha]],6,2)</f>
        <v>2022 03</v>
      </c>
      <c r="H54" t="s">
        <v>47</v>
      </c>
      <c r="I54">
        <v>44</v>
      </c>
      <c r="J54" s="72" t="s">
        <v>105</v>
      </c>
      <c r="K54">
        <v>30</v>
      </c>
      <c r="L54">
        <v>6337200</v>
      </c>
      <c r="M54">
        <v>30</v>
      </c>
      <c r="N54">
        <v>6337200</v>
      </c>
      <c r="O54">
        <v>38322243</v>
      </c>
      <c r="P54" s="72" t="s">
        <v>94</v>
      </c>
      <c r="Q54" s="72" t="s">
        <v>155</v>
      </c>
      <c r="R54" s="72" t="s">
        <v>28</v>
      </c>
      <c r="S54">
        <v>2022</v>
      </c>
      <c r="T54" s="72" t="s">
        <v>436</v>
      </c>
      <c r="U54" s="94">
        <v>52</v>
      </c>
      <c r="V54" s="72"/>
    </row>
    <row r="55" spans="1:22" hidden="1" x14ac:dyDescent="0.25">
      <c r="A55">
        <v>134682</v>
      </c>
      <c r="B55">
        <v>199001</v>
      </c>
      <c r="C55" s="72" t="s">
        <v>181</v>
      </c>
      <c r="D55" s="72" t="s">
        <v>182</v>
      </c>
      <c r="E55" t="s">
        <v>241</v>
      </c>
      <c r="F55" t="s">
        <v>241</v>
      </c>
      <c r="G55" t="str">
        <f>MID(pickssport[[#This Row],[fecha]],1,4)&amp;" "&amp;MID(pickssport[[#This Row],[fecha]],6,2)</f>
        <v>2022 03</v>
      </c>
      <c r="H55" t="s">
        <v>47</v>
      </c>
      <c r="I55">
        <v>44</v>
      </c>
      <c r="J55" s="72" t="s">
        <v>183</v>
      </c>
      <c r="K55">
        <v>4</v>
      </c>
      <c r="L55">
        <v>1176800</v>
      </c>
      <c r="M55">
        <v>4</v>
      </c>
      <c r="N55">
        <v>1176800</v>
      </c>
      <c r="O55">
        <v>6031692</v>
      </c>
      <c r="P55" s="72" t="s">
        <v>94</v>
      </c>
      <c r="Q55" s="72" t="s">
        <v>29</v>
      </c>
      <c r="R55" s="72" t="s">
        <v>28</v>
      </c>
      <c r="S55">
        <v>2022</v>
      </c>
      <c r="T55" s="72" t="s">
        <v>437</v>
      </c>
      <c r="U55" s="94">
        <v>6</v>
      </c>
      <c r="V55" s="72"/>
    </row>
    <row r="56" spans="1:22" hidden="1" x14ac:dyDescent="0.25">
      <c r="A56">
        <v>134675</v>
      </c>
      <c r="B56">
        <v>199001</v>
      </c>
      <c r="C56" s="72" t="s">
        <v>103</v>
      </c>
      <c r="D56" s="72" t="s">
        <v>104</v>
      </c>
      <c r="E56" t="s">
        <v>328</v>
      </c>
      <c r="F56" t="s">
        <v>243</v>
      </c>
      <c r="G56" t="str">
        <f>MID(pickssport[[#This Row],[fecha]],1,4)&amp;" "&amp;MID(pickssport[[#This Row],[fecha]],6,2)</f>
        <v>2022 04</v>
      </c>
      <c r="H56" t="s">
        <v>47</v>
      </c>
      <c r="I56">
        <v>44</v>
      </c>
      <c r="J56" s="72" t="s">
        <v>105</v>
      </c>
      <c r="K56">
        <v>12</v>
      </c>
      <c r="L56">
        <v>3351600</v>
      </c>
      <c r="M56">
        <v>12</v>
      </c>
      <c r="N56">
        <v>3351600</v>
      </c>
      <c r="O56">
        <v>143923788</v>
      </c>
      <c r="P56" s="72" t="s">
        <v>94</v>
      </c>
      <c r="Q56" s="72" t="s">
        <v>29</v>
      </c>
      <c r="R56" s="72" t="s">
        <v>28</v>
      </c>
      <c r="S56">
        <v>2022</v>
      </c>
      <c r="T56" s="72" t="s">
        <v>437</v>
      </c>
      <c r="U56" s="94">
        <v>6</v>
      </c>
      <c r="V56" s="72"/>
    </row>
    <row r="57" spans="1:22" hidden="1" x14ac:dyDescent="0.25">
      <c r="A57">
        <v>134676</v>
      </c>
      <c r="B57">
        <v>199001</v>
      </c>
      <c r="C57" s="72" t="s">
        <v>103</v>
      </c>
      <c r="D57" s="72" t="s">
        <v>104</v>
      </c>
      <c r="E57" t="s">
        <v>329</v>
      </c>
      <c r="F57" t="s">
        <v>244</v>
      </c>
      <c r="G57" t="str">
        <f>MID(pickssport[[#This Row],[fecha]],1,4)&amp;" "&amp;MID(pickssport[[#This Row],[fecha]],6,2)</f>
        <v>2022 05</v>
      </c>
      <c r="H57" t="s">
        <v>47</v>
      </c>
      <c r="I57">
        <v>44</v>
      </c>
      <c r="J57" s="72" t="s">
        <v>105</v>
      </c>
      <c r="K57">
        <v>3</v>
      </c>
      <c r="L57">
        <v>838470</v>
      </c>
      <c r="M57">
        <v>3</v>
      </c>
      <c r="N57">
        <v>838470</v>
      </c>
      <c r="O57">
        <v>73282365</v>
      </c>
      <c r="P57" s="72" t="s">
        <v>94</v>
      </c>
      <c r="Q57" s="72" t="s">
        <v>29</v>
      </c>
      <c r="R57" s="72" t="s">
        <v>28</v>
      </c>
      <c r="S57">
        <v>2022</v>
      </c>
      <c r="T57" s="72" t="s">
        <v>437</v>
      </c>
      <c r="U57" s="94">
        <v>6</v>
      </c>
      <c r="V57" s="72"/>
    </row>
    <row r="58" spans="1:22" hidden="1" x14ac:dyDescent="0.25">
      <c r="A58">
        <v>133046</v>
      </c>
      <c r="B58">
        <v>187002</v>
      </c>
      <c r="C58" s="72" t="s">
        <v>118</v>
      </c>
      <c r="D58" s="72" t="s">
        <v>119</v>
      </c>
      <c r="E58" t="s">
        <v>234</v>
      </c>
      <c r="F58" t="s">
        <v>234</v>
      </c>
      <c r="G58" t="str">
        <f>MID(pickssport[[#This Row],[fecha]],1,4)&amp;" "&amp;MID(pickssport[[#This Row],[fecha]],6,2)</f>
        <v>2022 05</v>
      </c>
      <c r="H58" t="s">
        <v>47</v>
      </c>
      <c r="I58">
        <v>44</v>
      </c>
      <c r="J58" s="72" t="s">
        <v>102</v>
      </c>
      <c r="K58">
        <v>12</v>
      </c>
      <c r="L58">
        <v>2280000</v>
      </c>
      <c r="M58">
        <v>12</v>
      </c>
      <c r="N58">
        <v>2280000</v>
      </c>
      <c r="O58">
        <v>146090496</v>
      </c>
      <c r="P58" s="72" t="s">
        <v>94</v>
      </c>
      <c r="Q58" s="72" t="s">
        <v>95</v>
      </c>
      <c r="R58" s="72" t="s">
        <v>28</v>
      </c>
      <c r="S58">
        <v>2022</v>
      </c>
      <c r="T58" s="72" t="s">
        <v>438</v>
      </c>
      <c r="U58" s="94">
        <v>62</v>
      </c>
      <c r="V58" s="72"/>
    </row>
    <row r="59" spans="1:22" hidden="1" x14ac:dyDescent="0.25">
      <c r="A59">
        <v>156152</v>
      </c>
      <c r="B59">
        <v>2682808</v>
      </c>
      <c r="C59" s="72" t="s">
        <v>164</v>
      </c>
      <c r="D59" s="72" t="s">
        <v>165</v>
      </c>
      <c r="E59" t="s">
        <v>240</v>
      </c>
      <c r="F59" t="s">
        <v>240</v>
      </c>
      <c r="G59" t="str">
        <f>MID(pickssport[[#This Row],[fecha]],1,4)&amp;" "&amp;MID(pickssport[[#This Row],[fecha]],6,2)</f>
        <v>2022 05</v>
      </c>
      <c r="H59" t="s">
        <v>47</v>
      </c>
      <c r="I59">
        <v>44</v>
      </c>
      <c r="J59" s="72" t="s">
        <v>105</v>
      </c>
      <c r="K59">
        <v>4</v>
      </c>
      <c r="L59">
        <v>844960</v>
      </c>
      <c r="M59">
        <v>4</v>
      </c>
      <c r="N59">
        <v>844960</v>
      </c>
      <c r="O59">
        <v>5234332</v>
      </c>
      <c r="P59" s="72" t="s">
        <v>94</v>
      </c>
      <c r="Q59" s="72" t="s">
        <v>155</v>
      </c>
      <c r="R59" s="72" t="s">
        <v>28</v>
      </c>
      <c r="S59">
        <v>2022</v>
      </c>
      <c r="T59" s="72" t="s">
        <v>436</v>
      </c>
      <c r="U59" s="94">
        <v>52</v>
      </c>
      <c r="V59" s="72"/>
    </row>
    <row r="60" spans="1:22" x14ac:dyDescent="0.25">
      <c r="A60" t="s">
        <v>117</v>
      </c>
      <c r="B60">
        <v>74801</v>
      </c>
      <c r="C60" s="72" t="s">
        <v>117</v>
      </c>
      <c r="D60" s="72" t="s">
        <v>117</v>
      </c>
      <c r="E60" s="72" t="s">
        <v>314</v>
      </c>
      <c r="F60" s="72" t="s">
        <v>314</v>
      </c>
      <c r="G60" s="72" t="str">
        <f>MID(pickssport[[#This Row],[fecha]],1,4)&amp;" "&amp;MID(pickssport[[#This Row],[fecha]],6,2)</f>
        <v>2020 12</v>
      </c>
      <c r="H60" t="s">
        <v>58</v>
      </c>
      <c r="I60" s="72" t="s">
        <v>117</v>
      </c>
      <c r="J60" s="72" t="s">
        <v>117</v>
      </c>
      <c r="K60" s="72">
        <v>0</v>
      </c>
      <c r="L60" s="72" t="s">
        <v>117</v>
      </c>
      <c r="M60" s="72" t="s">
        <v>117</v>
      </c>
      <c r="N60" s="72" t="s">
        <v>117</v>
      </c>
      <c r="O60" s="72" t="s">
        <v>117</v>
      </c>
      <c r="P60" s="72" t="s">
        <v>94</v>
      </c>
      <c r="Q60" s="72" t="s">
        <v>68</v>
      </c>
      <c r="R60" s="72" t="s">
        <v>28</v>
      </c>
      <c r="S60" s="72">
        <v>2020</v>
      </c>
      <c r="T60" s="72" t="s">
        <v>439</v>
      </c>
      <c r="U60" s="94">
        <v>10</v>
      </c>
      <c r="V60" s="72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F481-8BBC-4F93-A248-E79022FFD7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6859-80B9-4E68-9E67-43207D7F9174}">
  <sheetPr filterMode="1"/>
  <dimension ref="A1:J197"/>
  <sheetViews>
    <sheetView workbookViewId="0">
      <selection activeCell="F10" sqref="F10"/>
    </sheetView>
  </sheetViews>
  <sheetFormatPr baseColWidth="10" defaultRowHeight="15" x14ac:dyDescent="0.25"/>
  <cols>
    <col min="1" max="1" width="7.85546875" bestFit="1" customWidth="1"/>
    <col min="2" max="2" width="9.28515625" bestFit="1" customWidth="1"/>
    <col min="3" max="3" width="8.85546875" style="93" bestFit="1" customWidth="1"/>
    <col min="4" max="4" width="20.7109375" bestFit="1" customWidth="1"/>
    <col min="5" max="5" width="9.5703125" bestFit="1" customWidth="1"/>
    <col min="6" max="6" width="25.5703125" bestFit="1" customWidth="1"/>
    <col min="8" max="8" width="25.5703125" bestFit="1" customWidth="1"/>
    <col min="9" max="9" width="34" bestFit="1" customWidth="1"/>
  </cols>
  <sheetData>
    <row r="1" spans="1:10" x14ac:dyDescent="0.25">
      <c r="A1" s="114" t="s">
        <v>8</v>
      </c>
      <c r="B1" s="114" t="s">
        <v>79</v>
      </c>
      <c r="C1" s="117" t="s">
        <v>512</v>
      </c>
      <c r="D1" s="114" t="s">
        <v>513</v>
      </c>
      <c r="E1" s="114" t="s">
        <v>80</v>
      </c>
      <c r="F1" s="114" t="s">
        <v>247</v>
      </c>
      <c r="G1" s="114" t="s">
        <v>84</v>
      </c>
      <c r="H1" s="114" t="s">
        <v>88</v>
      </c>
      <c r="I1" s="119" t="s">
        <v>514</v>
      </c>
      <c r="J1" s="119" t="s">
        <v>515</v>
      </c>
    </row>
    <row r="2" spans="1:10" hidden="1" x14ac:dyDescent="0.25">
      <c r="A2" s="80">
        <v>198000</v>
      </c>
      <c r="B2" s="118" t="s">
        <v>445</v>
      </c>
      <c r="C2" s="118">
        <v>12</v>
      </c>
      <c r="D2" s="80" t="s">
        <v>516</v>
      </c>
      <c r="E2" s="80">
        <v>29</v>
      </c>
      <c r="F2" s="80" t="s">
        <v>58</v>
      </c>
      <c r="G2" s="80">
        <v>60</v>
      </c>
      <c r="H2" s="80" t="s">
        <v>144</v>
      </c>
      <c r="I2" t="str">
        <f>CONCATENATE($A$2,$D$2,$C$2,$F$2)</f>
        <v>198000201912JD-Itagui-Cra 92</v>
      </c>
      <c r="J2" t="str">
        <f>VLOOKUP(I2,[1]Hoja1!$Q$1:$T$401,2,0)</f>
        <v>198000201912</v>
      </c>
    </row>
    <row r="3" spans="1:10" hidden="1" x14ac:dyDescent="0.25">
      <c r="A3" s="80">
        <v>198000</v>
      </c>
      <c r="B3" s="118" t="s">
        <v>378</v>
      </c>
      <c r="C3" s="118">
        <v>9</v>
      </c>
      <c r="D3" s="80" t="s">
        <v>518</v>
      </c>
      <c r="E3" s="80">
        <v>44</v>
      </c>
      <c r="F3" s="80" t="s">
        <v>47</v>
      </c>
      <c r="G3" s="80">
        <v>8</v>
      </c>
      <c r="H3" s="80" t="s">
        <v>144</v>
      </c>
      <c r="I3" t="str">
        <f t="shared" ref="I3:I9" si="0">CONCATENATE(A3,D3,C3,F3)</f>
        <v>19800020219JD-Chia-Yerbabuena</v>
      </c>
      <c r="J3" t="e">
        <f>VLOOKUP(I3,[1]Hoja1!$Q$1:$T$401,2,0)</f>
        <v>#N/A</v>
      </c>
    </row>
    <row r="4" spans="1:10" hidden="1" x14ac:dyDescent="0.25">
      <c r="A4" s="80">
        <v>198000</v>
      </c>
      <c r="B4" s="118" t="s">
        <v>379</v>
      </c>
      <c r="C4" s="118">
        <v>10</v>
      </c>
      <c r="D4" s="80" t="s">
        <v>518</v>
      </c>
      <c r="E4" s="80">
        <v>44</v>
      </c>
      <c r="F4" s="80" t="s">
        <v>47</v>
      </c>
      <c r="G4" s="80">
        <v>4</v>
      </c>
      <c r="H4" s="80" t="s">
        <v>144</v>
      </c>
      <c r="I4" t="str">
        <f t="shared" si="0"/>
        <v>198000202110JD-Chia-Yerbabuena</v>
      </c>
      <c r="J4" t="str">
        <f>VLOOKUP(I4,[1]Hoja1!$Q$1:$T$401,2,0)</f>
        <v>198000202110</v>
      </c>
    </row>
    <row r="5" spans="1:10" hidden="1" x14ac:dyDescent="0.25">
      <c r="A5" s="80">
        <v>198000</v>
      </c>
      <c r="B5" s="118" t="s">
        <v>381</v>
      </c>
      <c r="C5" s="118">
        <v>12</v>
      </c>
      <c r="D5" s="80" t="s">
        <v>518</v>
      </c>
      <c r="E5" s="80">
        <v>44</v>
      </c>
      <c r="F5" s="80" t="s">
        <v>47</v>
      </c>
      <c r="G5" s="80">
        <v>2</v>
      </c>
      <c r="H5" s="80" t="s">
        <v>144</v>
      </c>
      <c r="I5" t="str">
        <f t="shared" si="0"/>
        <v>198000202112JD-Chia-Yerbabuena</v>
      </c>
      <c r="J5" t="e">
        <f>VLOOKUP(I5,[1]Hoja1!$Q$1:$T$401,2,0)</f>
        <v>#N/A</v>
      </c>
    </row>
    <row r="6" spans="1:10" hidden="1" x14ac:dyDescent="0.25">
      <c r="A6" s="80">
        <v>198000</v>
      </c>
      <c r="B6" s="118" t="s">
        <v>374</v>
      </c>
      <c r="C6" s="118">
        <v>5</v>
      </c>
      <c r="D6" s="80" t="s">
        <v>518</v>
      </c>
      <c r="E6" s="80">
        <v>44</v>
      </c>
      <c r="F6" s="80" t="s">
        <v>47</v>
      </c>
      <c r="G6" s="80">
        <v>3</v>
      </c>
      <c r="H6" s="80" t="s">
        <v>144</v>
      </c>
      <c r="I6" t="str">
        <f t="shared" si="0"/>
        <v>19800020215JD-Chia-Yerbabuena</v>
      </c>
      <c r="J6" t="e">
        <f>VLOOKUP(I6,[1]Hoja1!$Q$1:$T$401,2,0)</f>
        <v>#N/A</v>
      </c>
    </row>
    <row r="7" spans="1:10" hidden="1" x14ac:dyDescent="0.25">
      <c r="A7" s="80">
        <v>198000</v>
      </c>
      <c r="B7" s="118" t="s">
        <v>443</v>
      </c>
      <c r="C7" s="118">
        <v>9</v>
      </c>
      <c r="D7" s="80" t="s">
        <v>516</v>
      </c>
      <c r="E7" s="80">
        <v>44</v>
      </c>
      <c r="F7" s="80" t="s">
        <v>47</v>
      </c>
      <c r="G7" s="80">
        <v>10</v>
      </c>
      <c r="H7" s="80" t="s">
        <v>144</v>
      </c>
      <c r="I7" t="str">
        <f t="shared" si="0"/>
        <v>19800020199JD-Chia-Yerbabuena</v>
      </c>
      <c r="J7" t="str">
        <f>VLOOKUP(I7,[1]Hoja1!$Q$1:$T$401,2,0)</f>
        <v>19800020199</v>
      </c>
    </row>
    <row r="8" spans="1:10" hidden="1" x14ac:dyDescent="0.25">
      <c r="A8" s="80">
        <v>198000</v>
      </c>
      <c r="B8" s="118" t="s">
        <v>363</v>
      </c>
      <c r="C8" s="118">
        <v>10</v>
      </c>
      <c r="D8" s="80" t="s">
        <v>516</v>
      </c>
      <c r="E8" s="80">
        <v>44</v>
      </c>
      <c r="F8" s="80" t="s">
        <v>47</v>
      </c>
      <c r="G8" s="80">
        <v>10</v>
      </c>
      <c r="H8" s="80" t="s">
        <v>144</v>
      </c>
      <c r="I8" t="str">
        <f t="shared" si="0"/>
        <v>198000201910JD-Chia-Yerbabuena</v>
      </c>
      <c r="J8" t="e">
        <f>VLOOKUP(I8,[1]Hoja1!$Q$1:$T$401,2,0)</f>
        <v>#N/A</v>
      </c>
    </row>
    <row r="9" spans="1:10" hidden="1" x14ac:dyDescent="0.25">
      <c r="A9" s="80">
        <v>198000</v>
      </c>
      <c r="B9" s="118" t="s">
        <v>443</v>
      </c>
      <c r="C9" s="118">
        <v>9</v>
      </c>
      <c r="D9" s="80" t="s">
        <v>516</v>
      </c>
      <c r="E9" s="80">
        <v>29</v>
      </c>
      <c r="F9" s="80" t="s">
        <v>58</v>
      </c>
      <c r="G9" s="80">
        <v>16</v>
      </c>
      <c r="H9" s="80" t="s">
        <v>144</v>
      </c>
      <c r="I9" t="str">
        <f t="shared" si="0"/>
        <v>19800020199JD-Itagui-Cra 92</v>
      </c>
      <c r="J9" t="str">
        <f>VLOOKUP(I9,[1]Hoja1!$Q$1:$T$401,2,0)</f>
        <v>19800020199</v>
      </c>
    </row>
    <row r="10" spans="1:10" x14ac:dyDescent="0.25">
      <c r="A10" s="80">
        <v>198000</v>
      </c>
      <c r="B10" s="118" t="s">
        <v>364</v>
      </c>
      <c r="C10" s="118">
        <v>1</v>
      </c>
      <c r="D10" s="80" t="s">
        <v>517</v>
      </c>
      <c r="E10" s="80">
        <v>29</v>
      </c>
      <c r="F10" s="80" t="s">
        <v>58</v>
      </c>
      <c r="G10" s="80">
        <v>10</v>
      </c>
      <c r="H10" s="80" t="s">
        <v>144</v>
      </c>
      <c r="I10" t="str">
        <f t="shared" ref="I10:I41" si="1">CONCATENATE(A10,D10,C10,F10)</f>
        <v>19800020201JD-Itagui-Cra 92</v>
      </c>
      <c r="J10" t="str">
        <f>VLOOKUP(I10,[1]Hoja1!$Q$1:$T$401,2,0)</f>
        <v>19800020201</v>
      </c>
    </row>
    <row r="11" spans="1:10" x14ac:dyDescent="0.25">
      <c r="A11" s="80">
        <v>199001</v>
      </c>
      <c r="B11" s="118" t="s">
        <v>364</v>
      </c>
      <c r="C11" s="118">
        <v>1</v>
      </c>
      <c r="D11" s="80" t="s">
        <v>517</v>
      </c>
      <c r="E11" s="80">
        <v>29</v>
      </c>
      <c r="F11" s="80" t="s">
        <v>58</v>
      </c>
      <c r="G11" s="80">
        <v>6</v>
      </c>
      <c r="H11" s="80" t="s">
        <v>29</v>
      </c>
      <c r="I11" t="str">
        <f t="shared" si="1"/>
        <v>19900120201JD-Itagui-Cra 92</v>
      </c>
      <c r="J11" t="str">
        <f>VLOOKUP(I11,[1]Hoja1!$Q$1:$T$401,2,0)</f>
        <v>19900120201</v>
      </c>
    </row>
    <row r="12" spans="1:10" hidden="1" x14ac:dyDescent="0.25">
      <c r="A12" s="80">
        <v>198000</v>
      </c>
      <c r="B12" s="118" t="s">
        <v>383</v>
      </c>
      <c r="C12" s="118">
        <v>2</v>
      </c>
      <c r="D12" s="80" t="s">
        <v>519</v>
      </c>
      <c r="E12" s="80">
        <v>44</v>
      </c>
      <c r="F12" s="80" t="s">
        <v>47</v>
      </c>
      <c r="G12" s="80">
        <v>0</v>
      </c>
      <c r="H12" s="80" t="s">
        <v>144</v>
      </c>
      <c r="I12" t="str">
        <f t="shared" si="1"/>
        <v>19800020222JD-Chia-Yerbabuena</v>
      </c>
      <c r="J12" t="e">
        <f>VLOOKUP(I12,[1]Hoja1!$Q$1:$T$401,2,0)</f>
        <v>#N/A</v>
      </c>
    </row>
    <row r="13" spans="1:10" hidden="1" x14ac:dyDescent="0.25">
      <c r="A13" s="80">
        <v>198000</v>
      </c>
      <c r="B13" s="118" t="s">
        <v>380</v>
      </c>
      <c r="C13" s="118">
        <v>11</v>
      </c>
      <c r="D13" s="80" t="s">
        <v>518</v>
      </c>
      <c r="E13" s="80">
        <v>44</v>
      </c>
      <c r="F13" s="80" t="s">
        <v>47</v>
      </c>
      <c r="G13" s="80">
        <v>8</v>
      </c>
      <c r="H13" s="80" t="s">
        <v>144</v>
      </c>
      <c r="I13" t="str">
        <f t="shared" si="1"/>
        <v>198000202111JD-Chia-Yerbabuena</v>
      </c>
      <c r="J13" t="e">
        <f>VLOOKUP(I13,[1]Hoja1!$Q$1:$T$401,2,0)</f>
        <v>#N/A</v>
      </c>
    </row>
    <row r="14" spans="1:10" hidden="1" x14ac:dyDescent="0.25">
      <c r="A14" s="80">
        <v>198000</v>
      </c>
      <c r="B14" s="118" t="s">
        <v>371</v>
      </c>
      <c r="C14" s="118">
        <v>2</v>
      </c>
      <c r="D14" s="80" t="s">
        <v>518</v>
      </c>
      <c r="E14" s="80">
        <v>29</v>
      </c>
      <c r="F14" s="80" t="s">
        <v>58</v>
      </c>
      <c r="G14" s="80">
        <v>20</v>
      </c>
      <c r="H14" s="80" t="s">
        <v>144</v>
      </c>
      <c r="I14" t="str">
        <f t="shared" si="1"/>
        <v>19800020212JD-Itagui-Cra 92</v>
      </c>
      <c r="J14" t="e">
        <f>VLOOKUP(I14,[1]Hoja1!$Q$1:$T$401,2,0)</f>
        <v>#N/A</v>
      </c>
    </row>
    <row r="15" spans="1:10" hidden="1" x14ac:dyDescent="0.25">
      <c r="A15" s="80">
        <v>198000</v>
      </c>
      <c r="B15" s="118" t="s">
        <v>448</v>
      </c>
      <c r="C15" s="118">
        <v>6</v>
      </c>
      <c r="D15" s="80" t="s">
        <v>517</v>
      </c>
      <c r="E15" s="80">
        <v>44</v>
      </c>
      <c r="F15" s="80" t="s">
        <v>47</v>
      </c>
      <c r="G15" s="80">
        <v>6</v>
      </c>
      <c r="H15" s="80" t="s">
        <v>144</v>
      </c>
      <c r="I15" t="str">
        <f t="shared" si="1"/>
        <v>19800020206JD-Chia-Yerbabuena</v>
      </c>
      <c r="J15" t="e">
        <f>VLOOKUP(I15,[1]Hoja1!$Q$1:$T$401,2,0)</f>
        <v>#N/A</v>
      </c>
    </row>
    <row r="16" spans="1:10" hidden="1" x14ac:dyDescent="0.25">
      <c r="A16" s="80">
        <v>198000</v>
      </c>
      <c r="B16" s="118" t="s">
        <v>367</v>
      </c>
      <c r="C16" s="118">
        <v>7</v>
      </c>
      <c r="D16" s="80" t="s">
        <v>517</v>
      </c>
      <c r="E16" s="80">
        <v>44</v>
      </c>
      <c r="F16" s="80" t="s">
        <v>47</v>
      </c>
      <c r="G16" s="80">
        <v>70</v>
      </c>
      <c r="H16" s="80" t="s">
        <v>144</v>
      </c>
      <c r="I16" t="str">
        <f t="shared" si="1"/>
        <v>19800020207JD-Chia-Yerbabuena</v>
      </c>
      <c r="J16" t="e">
        <f>VLOOKUP(I16,[1]Hoja1!$Q$1:$T$401,2,0)</f>
        <v>#N/A</v>
      </c>
    </row>
    <row r="17" spans="1:10" hidden="1" x14ac:dyDescent="0.25">
      <c r="A17" s="80">
        <v>198000</v>
      </c>
      <c r="B17" s="118" t="s">
        <v>369</v>
      </c>
      <c r="C17" s="118">
        <v>9</v>
      </c>
      <c r="D17" s="80" t="s">
        <v>517</v>
      </c>
      <c r="E17" s="80">
        <v>124</v>
      </c>
      <c r="F17" s="80" t="s">
        <v>190</v>
      </c>
      <c r="G17" s="80">
        <v>11</v>
      </c>
      <c r="H17" s="80" t="s">
        <v>144</v>
      </c>
      <c r="I17" t="str">
        <f t="shared" si="1"/>
        <v>19800020209JD-Chia-Mayorista</v>
      </c>
      <c r="J17" t="str">
        <f>VLOOKUP(I17,[1]Hoja1!$Q$1:$T$401,2,0)</f>
        <v>19800020209</v>
      </c>
    </row>
    <row r="18" spans="1:10" hidden="1" x14ac:dyDescent="0.25">
      <c r="A18" s="80">
        <v>198000</v>
      </c>
      <c r="B18" s="118" t="s">
        <v>370</v>
      </c>
      <c r="C18" s="118">
        <v>10</v>
      </c>
      <c r="D18" s="80" t="s">
        <v>517</v>
      </c>
      <c r="E18" s="80">
        <v>124</v>
      </c>
      <c r="F18" s="80" t="s">
        <v>190</v>
      </c>
      <c r="G18" s="80">
        <v>4</v>
      </c>
      <c r="H18" s="80" t="s">
        <v>144</v>
      </c>
      <c r="I18" t="str">
        <f t="shared" si="1"/>
        <v>198000202010JD-Chia-Mayorista</v>
      </c>
      <c r="J18" t="e">
        <f>VLOOKUP(I18,[1]Hoja1!$Q$1:$T$401,2,0)</f>
        <v>#N/A</v>
      </c>
    </row>
    <row r="19" spans="1:10" hidden="1" x14ac:dyDescent="0.25">
      <c r="A19" s="80">
        <v>198000</v>
      </c>
      <c r="B19" s="118" t="s">
        <v>378</v>
      </c>
      <c r="C19" s="118">
        <v>9</v>
      </c>
      <c r="D19" s="80" t="s">
        <v>518</v>
      </c>
      <c r="E19" s="80">
        <v>44</v>
      </c>
      <c r="F19" s="80" t="s">
        <v>47</v>
      </c>
      <c r="G19" s="80">
        <v>15</v>
      </c>
      <c r="H19" s="80" t="s">
        <v>144</v>
      </c>
      <c r="I19" t="str">
        <f t="shared" si="1"/>
        <v>19800020219JD-Chia-Yerbabuena</v>
      </c>
      <c r="J19" t="e">
        <f>VLOOKUP(I19,[1]Hoja1!$Q$1:$T$401,2,0)</f>
        <v>#N/A</v>
      </c>
    </row>
    <row r="20" spans="1:10" hidden="1" x14ac:dyDescent="0.25">
      <c r="A20" s="80">
        <v>198000</v>
      </c>
      <c r="B20" s="118" t="s">
        <v>363</v>
      </c>
      <c r="C20" s="118">
        <v>10</v>
      </c>
      <c r="D20" s="80" t="s">
        <v>516</v>
      </c>
      <c r="E20" s="80">
        <v>44</v>
      </c>
      <c r="F20" s="80" t="s">
        <v>47</v>
      </c>
      <c r="G20" s="80">
        <v>16</v>
      </c>
      <c r="H20" s="80" t="s">
        <v>144</v>
      </c>
      <c r="I20" t="str">
        <f t="shared" si="1"/>
        <v>198000201910JD-Chia-Yerbabuena</v>
      </c>
      <c r="J20" t="e">
        <f>VLOOKUP(I20,[1]Hoja1!$Q$1:$T$401,2,0)</f>
        <v>#N/A</v>
      </c>
    </row>
    <row r="21" spans="1:10" hidden="1" x14ac:dyDescent="0.25">
      <c r="A21" s="80">
        <v>198000</v>
      </c>
      <c r="B21" s="118" t="s">
        <v>445</v>
      </c>
      <c r="C21" s="118">
        <v>12</v>
      </c>
      <c r="D21" s="80" t="s">
        <v>516</v>
      </c>
      <c r="E21" s="80">
        <v>44</v>
      </c>
      <c r="F21" s="80" t="s">
        <v>47</v>
      </c>
      <c r="G21" s="80">
        <v>34</v>
      </c>
      <c r="H21" s="80" t="s">
        <v>144</v>
      </c>
      <c r="I21" t="str">
        <f t="shared" si="1"/>
        <v>198000201912JD-Chia-Yerbabuena</v>
      </c>
      <c r="J21" t="e">
        <f>VLOOKUP(I21,[1]Hoja1!$Q$1:$T$401,2,0)</f>
        <v>#N/A</v>
      </c>
    </row>
    <row r="22" spans="1:10" hidden="1" x14ac:dyDescent="0.25">
      <c r="A22" s="80">
        <v>198000</v>
      </c>
      <c r="B22" s="118" t="s">
        <v>377</v>
      </c>
      <c r="C22" s="118">
        <v>8</v>
      </c>
      <c r="D22" s="80" t="s">
        <v>518</v>
      </c>
      <c r="E22" s="80">
        <v>44</v>
      </c>
      <c r="F22" s="80" t="s">
        <v>47</v>
      </c>
      <c r="G22" s="80">
        <v>4</v>
      </c>
      <c r="H22" s="80" t="s">
        <v>144</v>
      </c>
      <c r="I22" t="str">
        <f t="shared" si="1"/>
        <v>19800020218JD-Chia-Yerbabuena</v>
      </c>
      <c r="J22" t="e">
        <f>VLOOKUP(I22,[1]Hoja1!$Q$1:$T$401,2,0)</f>
        <v>#N/A</v>
      </c>
    </row>
    <row r="23" spans="1:10" hidden="1" x14ac:dyDescent="0.25">
      <c r="A23" s="80">
        <v>198000</v>
      </c>
      <c r="B23" s="118" t="s">
        <v>376</v>
      </c>
      <c r="C23" s="118">
        <v>7</v>
      </c>
      <c r="D23" s="80" t="s">
        <v>518</v>
      </c>
      <c r="E23" s="80">
        <v>44</v>
      </c>
      <c r="F23" s="80" t="s">
        <v>47</v>
      </c>
      <c r="G23" s="80">
        <v>10</v>
      </c>
      <c r="H23" s="80" t="s">
        <v>144</v>
      </c>
      <c r="I23" t="str">
        <f t="shared" si="1"/>
        <v>19800020217JD-Chia-Yerbabuena</v>
      </c>
      <c r="J23" t="e">
        <f>VLOOKUP(I23,[1]Hoja1!$Q$1:$T$401,2,0)</f>
        <v>#N/A</v>
      </c>
    </row>
    <row r="24" spans="1:10" hidden="1" x14ac:dyDescent="0.25">
      <c r="A24" s="80">
        <v>198000</v>
      </c>
      <c r="B24" s="118" t="s">
        <v>365</v>
      </c>
      <c r="C24" s="118">
        <v>2</v>
      </c>
      <c r="D24" s="80" t="s">
        <v>517</v>
      </c>
      <c r="E24" s="80">
        <v>44</v>
      </c>
      <c r="F24" s="80" t="s">
        <v>47</v>
      </c>
      <c r="G24" s="80">
        <v>20</v>
      </c>
      <c r="H24" s="80" t="s">
        <v>144</v>
      </c>
      <c r="I24" t="str">
        <f t="shared" si="1"/>
        <v>19800020202JD-Chia-Yerbabuena</v>
      </c>
      <c r="J24" t="e">
        <f>VLOOKUP(I24,[1]Hoja1!$Q$1:$T$401,2,0)</f>
        <v>#N/A</v>
      </c>
    </row>
    <row r="25" spans="1:10" hidden="1" x14ac:dyDescent="0.25">
      <c r="A25" s="80">
        <v>198000</v>
      </c>
      <c r="B25" s="118" t="s">
        <v>370</v>
      </c>
      <c r="C25" s="118">
        <v>10</v>
      </c>
      <c r="D25" s="80" t="s">
        <v>517</v>
      </c>
      <c r="E25" s="80">
        <v>21</v>
      </c>
      <c r="F25" s="80" t="s">
        <v>189</v>
      </c>
      <c r="G25" s="80">
        <v>16</v>
      </c>
      <c r="H25" s="80" t="s">
        <v>144</v>
      </c>
      <c r="I25" t="str">
        <f t="shared" si="1"/>
        <v>198000202010JD-Cali-Yumbo</v>
      </c>
      <c r="J25" t="e">
        <f>VLOOKUP(I25,[1]Hoja1!$Q$1:$T$401,2,0)</f>
        <v>#N/A</v>
      </c>
    </row>
    <row r="26" spans="1:10" hidden="1" x14ac:dyDescent="0.25">
      <c r="A26" s="80">
        <v>198000</v>
      </c>
      <c r="B26" s="118" t="s">
        <v>440</v>
      </c>
      <c r="C26" s="118">
        <v>11</v>
      </c>
      <c r="D26" s="80" t="s">
        <v>517</v>
      </c>
      <c r="E26" s="80">
        <v>21</v>
      </c>
      <c r="F26" s="80" t="s">
        <v>189</v>
      </c>
      <c r="G26" s="80">
        <v>16</v>
      </c>
      <c r="H26" s="80" t="s">
        <v>144</v>
      </c>
      <c r="I26" t="str">
        <f t="shared" si="1"/>
        <v>198000202011JD-Cali-Yumbo</v>
      </c>
      <c r="J26" t="e">
        <f>VLOOKUP(I26,[1]Hoja1!$Q$1:$T$401,2,0)</f>
        <v>#N/A</v>
      </c>
    </row>
    <row r="27" spans="1:10" hidden="1" x14ac:dyDescent="0.25">
      <c r="A27" s="80">
        <v>198000</v>
      </c>
      <c r="B27" s="118" t="s">
        <v>443</v>
      </c>
      <c r="C27" s="118">
        <v>9</v>
      </c>
      <c r="D27" s="80" t="s">
        <v>516</v>
      </c>
      <c r="E27" s="80">
        <v>29</v>
      </c>
      <c r="F27" s="80" t="s">
        <v>58</v>
      </c>
      <c r="G27" s="80">
        <v>8</v>
      </c>
      <c r="H27" s="80" t="s">
        <v>144</v>
      </c>
      <c r="I27" t="str">
        <f t="shared" si="1"/>
        <v>19800020199JD-Itagui-Cra 92</v>
      </c>
      <c r="J27" t="str">
        <f>VLOOKUP(I27,[1]Hoja1!$Q$1:$T$401,2,0)</f>
        <v>19800020199</v>
      </c>
    </row>
    <row r="28" spans="1:10" hidden="1" x14ac:dyDescent="0.25">
      <c r="A28" s="80">
        <v>198000</v>
      </c>
      <c r="B28" s="118" t="s">
        <v>363</v>
      </c>
      <c r="C28" s="118">
        <v>10</v>
      </c>
      <c r="D28" s="80" t="s">
        <v>516</v>
      </c>
      <c r="E28" s="80">
        <v>29</v>
      </c>
      <c r="F28" s="80" t="s">
        <v>58</v>
      </c>
      <c r="G28" s="80">
        <v>8</v>
      </c>
      <c r="H28" s="80" t="s">
        <v>144</v>
      </c>
      <c r="I28" t="str">
        <f t="shared" si="1"/>
        <v>198000201910JD-Itagui-Cra 92</v>
      </c>
      <c r="J28" t="e">
        <f>VLOOKUP(I28,[1]Hoja1!$Q$1:$T$401,2,0)</f>
        <v>#N/A</v>
      </c>
    </row>
    <row r="29" spans="1:10" x14ac:dyDescent="0.25">
      <c r="A29" s="80">
        <v>187002</v>
      </c>
      <c r="B29" s="118" t="s">
        <v>364</v>
      </c>
      <c r="C29" s="118">
        <v>1</v>
      </c>
      <c r="D29" s="80" t="s">
        <v>517</v>
      </c>
      <c r="E29" s="80">
        <v>29</v>
      </c>
      <c r="F29" s="80" t="s">
        <v>58</v>
      </c>
      <c r="G29" s="80">
        <v>12</v>
      </c>
      <c r="H29" s="80" t="s">
        <v>95</v>
      </c>
      <c r="I29" t="str">
        <f t="shared" si="1"/>
        <v>18700220201JD-Itagui-Cra 92</v>
      </c>
      <c r="J29" t="str">
        <f>VLOOKUP(I29,[1]Hoja1!$Q$1:$T$401,2,0)</f>
        <v>18700220201</v>
      </c>
    </row>
    <row r="30" spans="1:10" x14ac:dyDescent="0.25">
      <c r="A30" s="80">
        <v>2682808</v>
      </c>
      <c r="B30" s="118" t="s">
        <v>364</v>
      </c>
      <c r="C30" s="118">
        <v>1</v>
      </c>
      <c r="D30" s="80" t="s">
        <v>517</v>
      </c>
      <c r="E30" s="80">
        <v>29</v>
      </c>
      <c r="F30" s="80" t="s">
        <v>58</v>
      </c>
      <c r="G30" s="80">
        <v>3</v>
      </c>
      <c r="H30" s="80" t="s">
        <v>155</v>
      </c>
      <c r="I30" t="str">
        <f t="shared" si="1"/>
        <v>268280820201JD-Itagui-Cra 92</v>
      </c>
      <c r="J30" t="str">
        <f>VLOOKUP(I30,[1]Hoja1!$Q$1:$T$401,2,0)</f>
        <v>268280820201</v>
      </c>
    </row>
    <row r="31" spans="1:10" x14ac:dyDescent="0.25">
      <c r="A31" s="80">
        <v>2682808</v>
      </c>
      <c r="B31" s="118" t="s">
        <v>364</v>
      </c>
      <c r="C31" s="118">
        <v>1</v>
      </c>
      <c r="D31" s="80" t="s">
        <v>517</v>
      </c>
      <c r="E31" s="80">
        <v>29</v>
      </c>
      <c r="F31" s="80" t="s">
        <v>58</v>
      </c>
      <c r="G31" s="80">
        <v>100</v>
      </c>
      <c r="H31" s="80" t="s">
        <v>155</v>
      </c>
      <c r="I31" t="str">
        <f t="shared" si="1"/>
        <v>268280820201JD-Itagui-Cra 92</v>
      </c>
      <c r="J31" t="str">
        <f>VLOOKUP(I31,[1]Hoja1!$Q$1:$T$401,2,0)</f>
        <v>268280820201</v>
      </c>
    </row>
    <row r="32" spans="1:10" hidden="1" x14ac:dyDescent="0.25">
      <c r="A32" s="80">
        <v>198000</v>
      </c>
      <c r="B32" s="118" t="s">
        <v>374</v>
      </c>
      <c r="C32" s="118">
        <v>5</v>
      </c>
      <c r="D32" s="80" t="s">
        <v>518</v>
      </c>
      <c r="E32" s="80">
        <v>29</v>
      </c>
      <c r="F32" s="80" t="s">
        <v>58</v>
      </c>
      <c r="G32" s="80">
        <v>15</v>
      </c>
      <c r="H32" s="80" t="s">
        <v>144</v>
      </c>
      <c r="I32" t="str">
        <f t="shared" si="1"/>
        <v>19800020215JD-Itagui-Cra 92</v>
      </c>
      <c r="J32" t="str">
        <f>VLOOKUP(I32,[1]Hoja1!$Q$1:$T$401,2,0)</f>
        <v>19800020215</v>
      </c>
    </row>
    <row r="33" spans="1:10" hidden="1" x14ac:dyDescent="0.25">
      <c r="A33" s="80">
        <v>198000</v>
      </c>
      <c r="B33" s="118" t="s">
        <v>379</v>
      </c>
      <c r="C33" s="118">
        <v>10</v>
      </c>
      <c r="D33" s="80" t="s">
        <v>518</v>
      </c>
      <c r="E33" s="80">
        <v>29</v>
      </c>
      <c r="F33" s="80" t="s">
        <v>58</v>
      </c>
      <c r="G33" s="80">
        <v>10</v>
      </c>
      <c r="H33" s="80" t="s">
        <v>144</v>
      </c>
      <c r="I33" t="str">
        <f t="shared" si="1"/>
        <v>198000202110JD-Itagui-Cra 92</v>
      </c>
      <c r="J33" t="str">
        <f>VLOOKUP(I33,[1]Hoja1!$Q$1:$T$401,2,0)</f>
        <v>198000202110</v>
      </c>
    </row>
    <row r="34" spans="1:10" hidden="1" x14ac:dyDescent="0.25">
      <c r="A34" s="80">
        <v>198000</v>
      </c>
      <c r="B34" s="118" t="s">
        <v>381</v>
      </c>
      <c r="C34" s="118">
        <v>12</v>
      </c>
      <c r="D34" s="80" t="s">
        <v>518</v>
      </c>
      <c r="E34" s="80">
        <v>29</v>
      </c>
      <c r="F34" s="80" t="s">
        <v>58</v>
      </c>
      <c r="G34" s="80">
        <v>14</v>
      </c>
      <c r="H34" s="80" t="s">
        <v>144</v>
      </c>
      <c r="I34" t="str">
        <f t="shared" si="1"/>
        <v>198000202112JD-Itagui-Cra 92</v>
      </c>
      <c r="J34" t="e">
        <f>VLOOKUP(I34,[1]Hoja1!$Q$1:$T$401,2,0)</f>
        <v>#N/A</v>
      </c>
    </row>
    <row r="35" spans="1:10" hidden="1" x14ac:dyDescent="0.25">
      <c r="A35" s="80">
        <v>198000</v>
      </c>
      <c r="B35" s="118" t="s">
        <v>385</v>
      </c>
      <c r="C35" s="118">
        <v>4</v>
      </c>
      <c r="D35" s="80" t="s">
        <v>519</v>
      </c>
      <c r="E35" s="80">
        <v>29</v>
      </c>
      <c r="F35" s="80" t="s">
        <v>58</v>
      </c>
      <c r="G35" s="80">
        <v>20</v>
      </c>
      <c r="H35" s="80" t="s">
        <v>144</v>
      </c>
      <c r="I35" t="str">
        <f t="shared" si="1"/>
        <v>19800020224JD-Itagui-Cra 92</v>
      </c>
      <c r="J35" t="e">
        <f>VLOOKUP(I35,[1]Hoja1!$Q$1:$T$401,2,0)</f>
        <v>#N/A</v>
      </c>
    </row>
    <row r="36" spans="1:10" hidden="1" x14ac:dyDescent="0.25">
      <c r="A36" s="80">
        <v>198000</v>
      </c>
      <c r="B36" s="118" t="s">
        <v>373</v>
      </c>
      <c r="C36" s="118">
        <v>4</v>
      </c>
      <c r="D36" s="80" t="s">
        <v>518</v>
      </c>
      <c r="E36" s="80">
        <v>124</v>
      </c>
      <c r="F36" s="80" t="s">
        <v>190</v>
      </c>
      <c r="G36" s="80">
        <v>2</v>
      </c>
      <c r="H36" s="80" t="s">
        <v>144</v>
      </c>
      <c r="I36" t="str">
        <f t="shared" si="1"/>
        <v>19800020214JD-Chia-Mayorista</v>
      </c>
      <c r="J36" t="str">
        <f>VLOOKUP(I36,[1]Hoja1!$Q$1:$T$401,2,0)</f>
        <v>19800020214</v>
      </c>
    </row>
    <row r="37" spans="1:10" hidden="1" x14ac:dyDescent="0.25">
      <c r="A37" s="80">
        <v>198000</v>
      </c>
      <c r="B37" s="118" t="s">
        <v>369</v>
      </c>
      <c r="C37" s="118">
        <v>9</v>
      </c>
      <c r="D37" s="80" t="s">
        <v>517</v>
      </c>
      <c r="E37" s="80">
        <v>124</v>
      </c>
      <c r="F37" s="80" t="s">
        <v>190</v>
      </c>
      <c r="G37" s="80">
        <v>4</v>
      </c>
      <c r="H37" s="80" t="s">
        <v>144</v>
      </c>
      <c r="I37" t="str">
        <f t="shared" si="1"/>
        <v>19800020209JD-Chia-Mayorista</v>
      </c>
      <c r="J37" t="str">
        <f>VLOOKUP(I37,[1]Hoja1!$Q$1:$T$401,2,0)</f>
        <v>19800020209</v>
      </c>
    </row>
    <row r="38" spans="1:10" hidden="1" x14ac:dyDescent="0.25">
      <c r="A38" s="80">
        <v>198000</v>
      </c>
      <c r="B38" s="118" t="s">
        <v>381</v>
      </c>
      <c r="C38" s="118">
        <v>12</v>
      </c>
      <c r="D38" s="80" t="s">
        <v>518</v>
      </c>
      <c r="E38" s="80">
        <v>29</v>
      </c>
      <c r="F38" s="80" t="s">
        <v>58</v>
      </c>
      <c r="G38" s="80">
        <v>30</v>
      </c>
      <c r="H38" s="80" t="s">
        <v>144</v>
      </c>
      <c r="I38" t="str">
        <f t="shared" si="1"/>
        <v>198000202112JD-Itagui-Cra 92</v>
      </c>
      <c r="J38" t="e">
        <f>VLOOKUP(I38,[1]Hoja1!$Q$1:$T$401,2,0)</f>
        <v>#N/A</v>
      </c>
    </row>
    <row r="39" spans="1:10" hidden="1" x14ac:dyDescent="0.25">
      <c r="A39" s="80">
        <v>199001</v>
      </c>
      <c r="B39" s="118" t="s">
        <v>385</v>
      </c>
      <c r="C39" s="118">
        <v>4</v>
      </c>
      <c r="D39" s="80" t="s">
        <v>519</v>
      </c>
      <c r="E39" s="80">
        <v>44</v>
      </c>
      <c r="F39" s="80" t="s">
        <v>47</v>
      </c>
      <c r="G39" s="80">
        <v>12</v>
      </c>
      <c r="H39" s="80" t="s">
        <v>29</v>
      </c>
      <c r="I39" t="str">
        <f t="shared" si="1"/>
        <v>19900120224JD-Chia-Yerbabuena</v>
      </c>
      <c r="J39" t="e">
        <f>VLOOKUP(I39,[1]Hoja1!$Q$1:$T$401,2,0)</f>
        <v>#N/A</v>
      </c>
    </row>
    <row r="40" spans="1:10" hidden="1" x14ac:dyDescent="0.25">
      <c r="A40" s="80">
        <v>199001</v>
      </c>
      <c r="B40" s="118" t="s">
        <v>386</v>
      </c>
      <c r="C40" s="118">
        <v>5</v>
      </c>
      <c r="D40" s="80" t="s">
        <v>519</v>
      </c>
      <c r="E40" s="80">
        <v>44</v>
      </c>
      <c r="F40" s="80" t="s">
        <v>47</v>
      </c>
      <c r="G40" s="80">
        <v>3</v>
      </c>
      <c r="H40" s="80" t="s">
        <v>29</v>
      </c>
      <c r="I40" t="str">
        <f t="shared" si="1"/>
        <v>19900120225JD-Chia-Yerbabuena</v>
      </c>
      <c r="J40" t="e">
        <f>VLOOKUP(I40,[1]Hoja1!$Q$1:$T$401,2,0)</f>
        <v>#N/A</v>
      </c>
    </row>
    <row r="41" spans="1:10" x14ac:dyDescent="0.25">
      <c r="A41" s="80">
        <v>2682808</v>
      </c>
      <c r="B41" s="118" t="s">
        <v>364</v>
      </c>
      <c r="C41" s="118">
        <v>1</v>
      </c>
      <c r="D41" s="80" t="s">
        <v>517</v>
      </c>
      <c r="E41" s="80">
        <v>29</v>
      </c>
      <c r="F41" s="80" t="s">
        <v>58</v>
      </c>
      <c r="G41" s="80">
        <v>10</v>
      </c>
      <c r="H41" s="80" t="s">
        <v>155</v>
      </c>
      <c r="I41" t="str">
        <f t="shared" si="1"/>
        <v>268280820201JD-Itagui-Cra 92</v>
      </c>
      <c r="J41" t="str">
        <f>VLOOKUP(I41,[1]Hoja1!$Q$1:$T$401,2,0)</f>
        <v>268280820201</v>
      </c>
    </row>
    <row r="42" spans="1:10" x14ac:dyDescent="0.25">
      <c r="A42" s="80">
        <v>199001</v>
      </c>
      <c r="B42" s="118" t="s">
        <v>365</v>
      </c>
      <c r="C42" s="118">
        <v>2</v>
      </c>
      <c r="D42" s="80" t="s">
        <v>517</v>
      </c>
      <c r="E42" s="80">
        <v>29</v>
      </c>
      <c r="F42" s="80" t="s">
        <v>58</v>
      </c>
      <c r="G42" s="80">
        <v>10</v>
      </c>
      <c r="H42" s="80" t="s">
        <v>29</v>
      </c>
      <c r="I42" t="str">
        <f t="shared" ref="I42:I73" si="2">CONCATENATE(A42,D42,C42,F42)</f>
        <v>19900120202JD-Itagui-Cra 92</v>
      </c>
      <c r="J42" t="str">
        <f>VLOOKUP(I42,[1]Hoja1!$Q$1:$T$401,2,0)</f>
        <v>19900120202</v>
      </c>
    </row>
    <row r="43" spans="1:10" hidden="1" x14ac:dyDescent="0.25">
      <c r="A43" s="80">
        <v>199001</v>
      </c>
      <c r="B43" s="118" t="s">
        <v>376</v>
      </c>
      <c r="C43" s="118">
        <v>7</v>
      </c>
      <c r="D43" s="80" t="s">
        <v>518</v>
      </c>
      <c r="E43" s="80">
        <v>29</v>
      </c>
      <c r="F43" s="80" t="s">
        <v>58</v>
      </c>
      <c r="G43" s="80">
        <v>15</v>
      </c>
      <c r="H43" s="80" t="s">
        <v>29</v>
      </c>
      <c r="I43" t="str">
        <f t="shared" si="2"/>
        <v>19900120217JD-Itagui-Cra 92</v>
      </c>
      <c r="J43" t="str">
        <f>VLOOKUP(I43,[1]Hoja1!$Q$1:$T$401,2,0)</f>
        <v>19900120217</v>
      </c>
    </row>
    <row r="44" spans="1:10" hidden="1" x14ac:dyDescent="0.25">
      <c r="A44" s="80">
        <v>199001</v>
      </c>
      <c r="B44" s="118" t="s">
        <v>377</v>
      </c>
      <c r="C44" s="118">
        <v>8</v>
      </c>
      <c r="D44" s="80" t="s">
        <v>518</v>
      </c>
      <c r="E44" s="80">
        <v>29</v>
      </c>
      <c r="F44" s="80" t="s">
        <v>58</v>
      </c>
      <c r="G44" s="80">
        <v>15</v>
      </c>
      <c r="H44" s="80" t="s">
        <v>29</v>
      </c>
      <c r="I44" t="str">
        <f t="shared" si="2"/>
        <v>19900120218JD-Itagui-Cra 92</v>
      </c>
      <c r="J44" t="str">
        <f>VLOOKUP(I44,[1]Hoja1!$Q$1:$T$401,2,0)</f>
        <v>19900120218</v>
      </c>
    </row>
    <row r="45" spans="1:10" hidden="1" x14ac:dyDescent="0.25">
      <c r="A45" s="80">
        <v>199001</v>
      </c>
      <c r="B45" s="118" t="s">
        <v>380</v>
      </c>
      <c r="C45" s="118">
        <v>11</v>
      </c>
      <c r="D45" s="80" t="s">
        <v>518</v>
      </c>
      <c r="E45" s="80">
        <v>29</v>
      </c>
      <c r="F45" s="80" t="s">
        <v>58</v>
      </c>
      <c r="G45" s="80">
        <v>20</v>
      </c>
      <c r="H45" s="80" t="s">
        <v>29</v>
      </c>
      <c r="I45" t="str">
        <f t="shared" si="2"/>
        <v>199001202111JD-Itagui-Cra 92</v>
      </c>
      <c r="J45" t="str">
        <f>VLOOKUP(I45,[1]Hoja1!$Q$1:$T$401,2,0)</f>
        <v>199001202111</v>
      </c>
    </row>
    <row r="46" spans="1:10" hidden="1" x14ac:dyDescent="0.25">
      <c r="A46" s="80">
        <v>199001</v>
      </c>
      <c r="B46" s="118" t="s">
        <v>384</v>
      </c>
      <c r="C46" s="118">
        <v>3</v>
      </c>
      <c r="D46" s="80" t="s">
        <v>519</v>
      </c>
      <c r="E46" s="80">
        <v>44</v>
      </c>
      <c r="F46" s="80" t="s">
        <v>47</v>
      </c>
      <c r="G46" s="80">
        <v>4</v>
      </c>
      <c r="H46" s="80" t="s">
        <v>29</v>
      </c>
      <c r="I46" t="str">
        <f t="shared" si="2"/>
        <v>19900120223JD-Chia-Yerbabuena</v>
      </c>
      <c r="J46" t="str">
        <f>VLOOKUP(I46,[1]Hoja1!$Q$1:$T$401,2,0)</f>
        <v>19900120223</v>
      </c>
    </row>
    <row r="47" spans="1:10" hidden="1" x14ac:dyDescent="0.25">
      <c r="A47" s="80">
        <v>199001</v>
      </c>
      <c r="B47" s="118" t="s">
        <v>361</v>
      </c>
      <c r="C47" s="118">
        <v>6</v>
      </c>
      <c r="D47" s="80" t="s">
        <v>516</v>
      </c>
      <c r="E47" s="80">
        <v>44</v>
      </c>
      <c r="F47" s="80" t="s">
        <v>47</v>
      </c>
      <c r="G47" s="80">
        <v>48</v>
      </c>
      <c r="H47" s="80" t="s">
        <v>29</v>
      </c>
      <c r="I47" t="str">
        <f t="shared" si="2"/>
        <v>19900120196JD-Chia-Yerbabuena</v>
      </c>
      <c r="J47" t="e">
        <f>VLOOKUP(I47,[1]Hoja1!$Q$1:$T$401,2,0)</f>
        <v>#N/A</v>
      </c>
    </row>
    <row r="48" spans="1:10" hidden="1" x14ac:dyDescent="0.25">
      <c r="A48" s="80">
        <v>199001</v>
      </c>
      <c r="B48" s="118" t="s">
        <v>369</v>
      </c>
      <c r="C48" s="118">
        <v>9</v>
      </c>
      <c r="D48" s="80" t="s">
        <v>517</v>
      </c>
      <c r="E48" s="80">
        <v>124</v>
      </c>
      <c r="F48" s="80" t="s">
        <v>190</v>
      </c>
      <c r="G48" s="80">
        <v>80</v>
      </c>
      <c r="H48" s="80" t="s">
        <v>29</v>
      </c>
      <c r="I48" t="str">
        <f t="shared" si="2"/>
        <v>19900120209JD-Chia-Mayorista</v>
      </c>
      <c r="J48" t="str">
        <f>VLOOKUP(I48,[1]Hoja1!$Q$1:$T$401,2,0)</f>
        <v>19900120209</v>
      </c>
    </row>
    <row r="49" spans="1:10" hidden="1" x14ac:dyDescent="0.25">
      <c r="A49" s="80">
        <v>187002</v>
      </c>
      <c r="B49" s="118" t="s">
        <v>372</v>
      </c>
      <c r="C49" s="118">
        <v>3</v>
      </c>
      <c r="D49" s="80" t="s">
        <v>518</v>
      </c>
      <c r="E49" s="80">
        <v>65</v>
      </c>
      <c r="F49" s="80" t="s">
        <v>191</v>
      </c>
      <c r="G49" s="80">
        <v>8</v>
      </c>
      <c r="H49" s="80" t="s">
        <v>95</v>
      </c>
      <c r="I49" t="str">
        <f t="shared" si="2"/>
        <v xml:space="preserve">18700220213JD-Neiva-Cra 5 </v>
      </c>
      <c r="J49" t="e">
        <f>VLOOKUP(I49,[1]Hoja1!$Q$1:$T$401,2,0)</f>
        <v>#N/A</v>
      </c>
    </row>
    <row r="50" spans="1:10" hidden="1" x14ac:dyDescent="0.25">
      <c r="A50" s="80">
        <v>187002</v>
      </c>
      <c r="B50" s="118" t="s">
        <v>386</v>
      </c>
      <c r="C50" s="118">
        <v>5</v>
      </c>
      <c r="D50" s="80" t="s">
        <v>519</v>
      </c>
      <c r="E50" s="80">
        <v>21</v>
      </c>
      <c r="F50" s="80" t="s">
        <v>189</v>
      </c>
      <c r="G50" s="80">
        <v>5</v>
      </c>
      <c r="H50" s="80" t="s">
        <v>95</v>
      </c>
      <c r="I50" t="str">
        <f t="shared" si="2"/>
        <v>18700220225JD-Cali-Yumbo</v>
      </c>
      <c r="J50" t="e">
        <f>VLOOKUP(I50,[1]Hoja1!$Q$1:$T$401,2,0)</f>
        <v>#N/A</v>
      </c>
    </row>
    <row r="51" spans="1:10" hidden="1" x14ac:dyDescent="0.25">
      <c r="A51" s="80">
        <v>187002</v>
      </c>
      <c r="B51" s="118" t="s">
        <v>443</v>
      </c>
      <c r="C51" s="118">
        <v>9</v>
      </c>
      <c r="D51" s="80" t="s">
        <v>516</v>
      </c>
      <c r="E51" s="80">
        <v>29</v>
      </c>
      <c r="F51" s="80" t="s">
        <v>58</v>
      </c>
      <c r="G51" s="80">
        <v>24</v>
      </c>
      <c r="H51" s="80" t="s">
        <v>95</v>
      </c>
      <c r="I51" t="str">
        <f t="shared" si="2"/>
        <v>18700220199JD-Itagui-Cra 92</v>
      </c>
      <c r="J51" t="str">
        <f>VLOOKUP(I51,[1]Hoja1!$Q$1:$T$401,2,0)</f>
        <v>18700220199</v>
      </c>
    </row>
    <row r="52" spans="1:10" hidden="1" x14ac:dyDescent="0.25">
      <c r="A52" s="80">
        <v>187002</v>
      </c>
      <c r="B52" s="118" t="s">
        <v>443</v>
      </c>
      <c r="C52" s="118">
        <v>9</v>
      </c>
      <c r="D52" s="80" t="s">
        <v>516</v>
      </c>
      <c r="E52" s="80">
        <v>44</v>
      </c>
      <c r="F52" s="80" t="s">
        <v>47</v>
      </c>
      <c r="G52" s="80">
        <v>25</v>
      </c>
      <c r="H52" s="80" t="s">
        <v>95</v>
      </c>
      <c r="I52" t="str">
        <f t="shared" si="2"/>
        <v>18700220199JD-Chia-Yerbabuena</v>
      </c>
      <c r="J52" t="e">
        <f>VLOOKUP(I52,[1]Hoja1!$Q$1:$T$401,2,0)</f>
        <v>#N/A</v>
      </c>
    </row>
    <row r="53" spans="1:10" hidden="1" x14ac:dyDescent="0.25">
      <c r="A53" s="80">
        <v>187002</v>
      </c>
      <c r="B53" s="118" t="s">
        <v>380</v>
      </c>
      <c r="C53" s="118">
        <v>11</v>
      </c>
      <c r="D53" s="80" t="s">
        <v>518</v>
      </c>
      <c r="E53" s="80">
        <v>21</v>
      </c>
      <c r="F53" s="80" t="s">
        <v>189</v>
      </c>
      <c r="G53" s="80">
        <v>4</v>
      </c>
      <c r="H53" s="80" t="s">
        <v>95</v>
      </c>
      <c r="I53" t="str">
        <f t="shared" si="2"/>
        <v>187002202111JD-Cali-Yumbo</v>
      </c>
      <c r="J53" t="e">
        <f>VLOOKUP(I53,[1]Hoja1!$Q$1:$T$401,2,0)</f>
        <v>#N/A</v>
      </c>
    </row>
    <row r="54" spans="1:10" hidden="1" x14ac:dyDescent="0.25">
      <c r="A54" s="80">
        <v>187002</v>
      </c>
      <c r="B54" s="118" t="s">
        <v>385</v>
      </c>
      <c r="C54" s="118">
        <v>4</v>
      </c>
      <c r="D54" s="80" t="s">
        <v>519</v>
      </c>
      <c r="E54" s="80">
        <v>21</v>
      </c>
      <c r="F54" s="80" t="s">
        <v>189</v>
      </c>
      <c r="G54" s="80">
        <v>3</v>
      </c>
      <c r="H54" s="80" t="s">
        <v>95</v>
      </c>
      <c r="I54" t="str">
        <f t="shared" si="2"/>
        <v>18700220224JD-Cali-Yumbo</v>
      </c>
      <c r="J54" t="e">
        <f>VLOOKUP(I54,[1]Hoja1!$Q$1:$T$401,2,0)</f>
        <v>#N/A</v>
      </c>
    </row>
    <row r="55" spans="1:10" hidden="1" x14ac:dyDescent="0.25">
      <c r="A55" s="80">
        <v>187002</v>
      </c>
      <c r="B55" s="118" t="s">
        <v>363</v>
      </c>
      <c r="C55" s="118">
        <v>10</v>
      </c>
      <c r="D55" s="80" t="s">
        <v>516</v>
      </c>
      <c r="E55" s="80">
        <v>44</v>
      </c>
      <c r="F55" s="80" t="s">
        <v>47</v>
      </c>
      <c r="G55" s="80">
        <v>10</v>
      </c>
      <c r="H55" s="80" t="s">
        <v>95</v>
      </c>
      <c r="I55" t="str">
        <f t="shared" si="2"/>
        <v>187002201910JD-Chia-Yerbabuena</v>
      </c>
      <c r="J55" t="e">
        <f>VLOOKUP(I55,[1]Hoja1!$Q$1:$T$401,2,0)</f>
        <v>#N/A</v>
      </c>
    </row>
    <row r="56" spans="1:10" hidden="1" x14ac:dyDescent="0.25">
      <c r="A56" s="80">
        <v>187002</v>
      </c>
      <c r="B56" s="118" t="s">
        <v>444</v>
      </c>
      <c r="C56" s="118">
        <v>11</v>
      </c>
      <c r="D56" s="80" t="s">
        <v>516</v>
      </c>
      <c r="E56" s="80">
        <v>44</v>
      </c>
      <c r="F56" s="80" t="s">
        <v>47</v>
      </c>
      <c r="G56" s="80">
        <v>15</v>
      </c>
      <c r="H56" s="80" t="s">
        <v>95</v>
      </c>
      <c r="I56" t="str">
        <f t="shared" si="2"/>
        <v>187002201911JD-Chia-Yerbabuena</v>
      </c>
      <c r="J56" t="e">
        <f>VLOOKUP(I56,[1]Hoja1!$Q$1:$T$401,2,0)</f>
        <v>#N/A</v>
      </c>
    </row>
    <row r="57" spans="1:10" hidden="1" x14ac:dyDescent="0.25">
      <c r="A57" s="80">
        <v>187002</v>
      </c>
      <c r="B57" s="118" t="s">
        <v>366</v>
      </c>
      <c r="C57" s="118">
        <v>4</v>
      </c>
      <c r="D57" s="80" t="s">
        <v>517</v>
      </c>
      <c r="E57" s="80">
        <v>44</v>
      </c>
      <c r="F57" s="80" t="s">
        <v>47</v>
      </c>
      <c r="G57" s="80">
        <v>32</v>
      </c>
      <c r="H57" s="80" t="s">
        <v>95</v>
      </c>
      <c r="I57" t="str">
        <f t="shared" si="2"/>
        <v>18700220204JD-Chia-Yerbabuena</v>
      </c>
      <c r="J57" t="str">
        <f>VLOOKUP(I57,[1]Hoja1!$Q$1:$T$401,2,0)</f>
        <v>18700220204</v>
      </c>
    </row>
    <row r="58" spans="1:10" hidden="1" x14ac:dyDescent="0.25">
      <c r="A58" s="80">
        <v>187002</v>
      </c>
      <c r="B58" s="118" t="s">
        <v>369</v>
      </c>
      <c r="C58" s="118">
        <v>9</v>
      </c>
      <c r="D58" s="80" t="s">
        <v>517</v>
      </c>
      <c r="E58" s="80">
        <v>124</v>
      </c>
      <c r="F58" s="80" t="s">
        <v>190</v>
      </c>
      <c r="G58" s="80">
        <v>50</v>
      </c>
      <c r="H58" s="80" t="s">
        <v>95</v>
      </c>
      <c r="I58" t="str">
        <f t="shared" si="2"/>
        <v>18700220209JD-Chia-Mayorista</v>
      </c>
      <c r="J58" t="str">
        <f>VLOOKUP(I58,[1]Hoja1!$Q$1:$T$401,2,0)</f>
        <v>18700220209</v>
      </c>
    </row>
    <row r="59" spans="1:10" hidden="1" x14ac:dyDescent="0.25">
      <c r="A59" s="80">
        <v>187002</v>
      </c>
      <c r="B59" s="118" t="s">
        <v>371</v>
      </c>
      <c r="C59" s="118">
        <v>2</v>
      </c>
      <c r="D59" s="80" t="s">
        <v>518</v>
      </c>
      <c r="E59" s="80">
        <v>124</v>
      </c>
      <c r="F59" s="80" t="s">
        <v>190</v>
      </c>
      <c r="G59" s="80">
        <v>30</v>
      </c>
      <c r="H59" s="80" t="s">
        <v>95</v>
      </c>
      <c r="I59" t="str">
        <f t="shared" si="2"/>
        <v>18700220212JD-Chia-Mayorista</v>
      </c>
      <c r="J59" t="str">
        <f>VLOOKUP(I59,[1]Hoja1!$Q$1:$T$401,2,0)</f>
        <v>18700220212</v>
      </c>
    </row>
    <row r="60" spans="1:10" hidden="1" x14ac:dyDescent="0.25">
      <c r="A60" s="80">
        <v>187002</v>
      </c>
      <c r="B60" s="118" t="s">
        <v>374</v>
      </c>
      <c r="C60" s="118">
        <v>5</v>
      </c>
      <c r="D60" s="80" t="s">
        <v>518</v>
      </c>
      <c r="E60" s="80">
        <v>124</v>
      </c>
      <c r="F60" s="80" t="s">
        <v>190</v>
      </c>
      <c r="G60" s="80">
        <v>30</v>
      </c>
      <c r="H60" s="80" t="s">
        <v>95</v>
      </c>
      <c r="I60" t="str">
        <f t="shared" si="2"/>
        <v>18700220215JD-Chia-Mayorista</v>
      </c>
      <c r="J60" t="str">
        <f>VLOOKUP(I60,[1]Hoja1!$Q$1:$T$401,2,0)</f>
        <v>18700220215</v>
      </c>
    </row>
    <row r="61" spans="1:10" hidden="1" x14ac:dyDescent="0.25">
      <c r="A61" s="80">
        <v>187002</v>
      </c>
      <c r="B61" s="118" t="s">
        <v>382</v>
      </c>
      <c r="C61" s="118">
        <v>1</v>
      </c>
      <c r="D61" s="80" t="s">
        <v>519</v>
      </c>
      <c r="E61" s="80">
        <v>44</v>
      </c>
      <c r="F61" s="80" t="s">
        <v>47</v>
      </c>
      <c r="G61" s="80">
        <v>30</v>
      </c>
      <c r="H61" s="80" t="s">
        <v>95</v>
      </c>
      <c r="I61" t="str">
        <f t="shared" si="2"/>
        <v>18700220221JD-Chia-Yerbabuena</v>
      </c>
      <c r="J61" t="str">
        <f>VLOOKUP(I61,[1]Hoja1!$Q$1:$T$401,2,0)</f>
        <v>18700220221</v>
      </c>
    </row>
    <row r="62" spans="1:10" hidden="1" x14ac:dyDescent="0.25">
      <c r="A62" s="80">
        <v>187002</v>
      </c>
      <c r="B62" s="118" t="s">
        <v>367</v>
      </c>
      <c r="C62" s="118">
        <v>7</v>
      </c>
      <c r="D62" s="80" t="s">
        <v>517</v>
      </c>
      <c r="E62" s="80">
        <v>44</v>
      </c>
      <c r="F62" s="80" t="s">
        <v>47</v>
      </c>
      <c r="G62" s="80">
        <v>20</v>
      </c>
      <c r="H62" s="80" t="s">
        <v>95</v>
      </c>
      <c r="I62" t="str">
        <f t="shared" si="2"/>
        <v>18700220207JD-Chia-Yerbabuena</v>
      </c>
      <c r="J62" t="str">
        <f>VLOOKUP(I62,[1]Hoja1!$Q$1:$T$401,2,0)</f>
        <v>18700220207</v>
      </c>
    </row>
    <row r="63" spans="1:10" hidden="1" x14ac:dyDescent="0.25">
      <c r="A63" s="80">
        <v>187002</v>
      </c>
      <c r="B63" s="118" t="s">
        <v>369</v>
      </c>
      <c r="C63" s="118">
        <v>9</v>
      </c>
      <c r="D63" s="80" t="s">
        <v>517</v>
      </c>
      <c r="E63" s="80">
        <v>124</v>
      </c>
      <c r="F63" s="80" t="s">
        <v>190</v>
      </c>
      <c r="G63" s="80">
        <v>20</v>
      </c>
      <c r="H63" s="80" t="s">
        <v>95</v>
      </c>
      <c r="I63" t="str">
        <f t="shared" si="2"/>
        <v>18700220209JD-Chia-Mayorista</v>
      </c>
      <c r="J63" t="str">
        <f>VLOOKUP(I63,[1]Hoja1!$Q$1:$T$401,2,0)</f>
        <v>18700220209</v>
      </c>
    </row>
    <row r="64" spans="1:10" hidden="1" x14ac:dyDescent="0.25">
      <c r="A64" s="80">
        <v>187002</v>
      </c>
      <c r="B64" s="118" t="s">
        <v>440</v>
      </c>
      <c r="C64" s="118">
        <v>11</v>
      </c>
      <c r="D64" s="80" t="s">
        <v>517</v>
      </c>
      <c r="E64" s="80">
        <v>124</v>
      </c>
      <c r="F64" s="80" t="s">
        <v>190</v>
      </c>
      <c r="G64" s="80">
        <v>15</v>
      </c>
      <c r="H64" s="80" t="s">
        <v>95</v>
      </c>
      <c r="I64" t="str">
        <f t="shared" si="2"/>
        <v>187002202011JD-Chia-Mayorista</v>
      </c>
      <c r="J64" t="str">
        <f>VLOOKUP(I64,[1]Hoja1!$Q$1:$T$401,2,0)</f>
        <v>187002202011</v>
      </c>
    </row>
    <row r="65" spans="1:10" hidden="1" x14ac:dyDescent="0.25">
      <c r="A65" s="80">
        <v>187002</v>
      </c>
      <c r="B65" s="118" t="s">
        <v>378</v>
      </c>
      <c r="C65" s="118">
        <v>9</v>
      </c>
      <c r="D65" s="80" t="s">
        <v>518</v>
      </c>
      <c r="E65" s="80">
        <v>44</v>
      </c>
      <c r="F65" s="80" t="s">
        <v>47</v>
      </c>
      <c r="G65" s="80">
        <v>20</v>
      </c>
      <c r="H65" s="80" t="s">
        <v>95</v>
      </c>
      <c r="I65" t="str">
        <f t="shared" si="2"/>
        <v>18700220219JD-Chia-Yerbabuena</v>
      </c>
      <c r="J65" t="e">
        <f>VLOOKUP(I65,[1]Hoja1!$Q$1:$T$401,2,0)</f>
        <v>#N/A</v>
      </c>
    </row>
    <row r="66" spans="1:10" hidden="1" x14ac:dyDescent="0.25">
      <c r="A66" s="80">
        <v>187002</v>
      </c>
      <c r="B66" s="118" t="s">
        <v>379</v>
      </c>
      <c r="C66" s="118">
        <v>10</v>
      </c>
      <c r="D66" s="80" t="s">
        <v>518</v>
      </c>
      <c r="E66" s="80">
        <v>44</v>
      </c>
      <c r="F66" s="80" t="s">
        <v>47</v>
      </c>
      <c r="G66" s="80">
        <v>40</v>
      </c>
      <c r="H66" s="80" t="s">
        <v>95</v>
      </c>
      <c r="I66" t="str">
        <f t="shared" si="2"/>
        <v>187002202110JD-Chia-Yerbabuena</v>
      </c>
      <c r="J66" t="str">
        <f>VLOOKUP(I66,[1]Hoja1!$Q$1:$T$401,2,0)</f>
        <v>187002202110</v>
      </c>
    </row>
    <row r="67" spans="1:10" hidden="1" x14ac:dyDescent="0.25">
      <c r="A67" s="80">
        <v>187002</v>
      </c>
      <c r="B67" s="118" t="s">
        <v>380</v>
      </c>
      <c r="C67" s="118">
        <v>11</v>
      </c>
      <c r="D67" s="80" t="s">
        <v>518</v>
      </c>
      <c r="E67" s="80">
        <v>44</v>
      </c>
      <c r="F67" s="80" t="s">
        <v>47</v>
      </c>
      <c r="G67" s="80">
        <v>44</v>
      </c>
      <c r="H67" s="80" t="s">
        <v>95</v>
      </c>
      <c r="I67" t="str">
        <f t="shared" si="2"/>
        <v>187002202111JD-Chia-Yerbabuena</v>
      </c>
      <c r="J67" t="str">
        <f>VLOOKUP(I67,[1]Hoja1!$Q$1:$T$401,2,0)</f>
        <v>187002202111</v>
      </c>
    </row>
    <row r="68" spans="1:10" hidden="1" x14ac:dyDescent="0.25">
      <c r="A68" s="80">
        <v>187002</v>
      </c>
      <c r="B68" s="118" t="s">
        <v>381</v>
      </c>
      <c r="C68" s="118">
        <v>12</v>
      </c>
      <c r="D68" s="80" t="s">
        <v>518</v>
      </c>
      <c r="E68" s="80">
        <v>44</v>
      </c>
      <c r="F68" s="80" t="s">
        <v>47</v>
      </c>
      <c r="G68" s="80">
        <v>34</v>
      </c>
      <c r="H68" s="80" t="s">
        <v>95</v>
      </c>
      <c r="I68" t="str">
        <f t="shared" si="2"/>
        <v>187002202112JD-Chia-Yerbabuena</v>
      </c>
      <c r="J68" t="str">
        <f>VLOOKUP(I68,[1]Hoja1!$Q$1:$T$401,2,0)</f>
        <v>187002202112</v>
      </c>
    </row>
    <row r="69" spans="1:10" hidden="1" x14ac:dyDescent="0.25">
      <c r="A69" s="80">
        <v>187002</v>
      </c>
      <c r="B69" s="118" t="s">
        <v>382</v>
      </c>
      <c r="C69" s="118">
        <v>1</v>
      </c>
      <c r="D69" s="80" t="s">
        <v>519</v>
      </c>
      <c r="E69" s="80">
        <v>21</v>
      </c>
      <c r="F69" s="80" t="s">
        <v>189</v>
      </c>
      <c r="G69" s="80">
        <v>10</v>
      </c>
      <c r="H69" s="80" t="s">
        <v>95</v>
      </c>
      <c r="I69" t="str">
        <f t="shared" si="2"/>
        <v>18700220221JD-Cali-Yumbo</v>
      </c>
      <c r="J69" t="e">
        <f>VLOOKUP(I69,[1]Hoja1!$Q$1:$T$401,2,0)</f>
        <v>#N/A</v>
      </c>
    </row>
    <row r="70" spans="1:10" hidden="1" x14ac:dyDescent="0.25">
      <c r="A70" s="80">
        <v>187002</v>
      </c>
      <c r="B70" s="118" t="s">
        <v>382</v>
      </c>
      <c r="C70" s="118">
        <v>1</v>
      </c>
      <c r="D70" s="80" t="s">
        <v>519</v>
      </c>
      <c r="E70" s="80">
        <v>44</v>
      </c>
      <c r="F70" s="80" t="s">
        <v>47</v>
      </c>
      <c r="G70" s="80">
        <v>20</v>
      </c>
      <c r="H70" s="80" t="s">
        <v>95</v>
      </c>
      <c r="I70" t="str">
        <f t="shared" si="2"/>
        <v>18700220221JD-Chia-Yerbabuena</v>
      </c>
      <c r="J70" t="str">
        <f>VLOOKUP(I70,[1]Hoja1!$Q$1:$T$401,2,0)</f>
        <v>18700220221</v>
      </c>
    </row>
    <row r="71" spans="1:10" hidden="1" x14ac:dyDescent="0.25">
      <c r="A71" s="80">
        <v>187002</v>
      </c>
      <c r="B71" s="118" t="s">
        <v>383</v>
      </c>
      <c r="C71" s="118">
        <v>2</v>
      </c>
      <c r="D71" s="80" t="s">
        <v>519</v>
      </c>
      <c r="E71" s="80">
        <v>44</v>
      </c>
      <c r="F71" s="80" t="s">
        <v>47</v>
      </c>
      <c r="G71" s="80">
        <v>20</v>
      </c>
      <c r="H71" s="80" t="s">
        <v>95</v>
      </c>
      <c r="I71" t="str">
        <f t="shared" si="2"/>
        <v>18700220222JD-Chia-Yerbabuena</v>
      </c>
      <c r="J71" t="e">
        <f>VLOOKUP(I71,[1]Hoja1!$Q$1:$T$401,2,0)</f>
        <v>#N/A</v>
      </c>
    </row>
    <row r="72" spans="1:10" hidden="1" x14ac:dyDescent="0.25">
      <c r="A72" s="80">
        <v>187002</v>
      </c>
      <c r="B72" s="118" t="s">
        <v>386</v>
      </c>
      <c r="C72" s="118">
        <v>5</v>
      </c>
      <c r="D72" s="80" t="s">
        <v>519</v>
      </c>
      <c r="E72" s="80">
        <v>44</v>
      </c>
      <c r="F72" s="80" t="s">
        <v>47</v>
      </c>
      <c r="G72" s="80">
        <v>54</v>
      </c>
      <c r="H72" s="80" t="s">
        <v>95</v>
      </c>
      <c r="I72" t="str">
        <f t="shared" si="2"/>
        <v>18700220225JD-Chia-Yerbabuena</v>
      </c>
      <c r="J72" t="str">
        <f>VLOOKUP(I72,[1]Hoja1!$Q$1:$T$401,2,0)</f>
        <v>18700220225</v>
      </c>
    </row>
    <row r="73" spans="1:10" hidden="1" x14ac:dyDescent="0.25">
      <c r="A73" s="80">
        <v>187002</v>
      </c>
      <c r="B73" s="118" t="s">
        <v>371</v>
      </c>
      <c r="C73" s="118">
        <v>2</v>
      </c>
      <c r="D73" s="80" t="s">
        <v>518</v>
      </c>
      <c r="E73" s="80">
        <v>25</v>
      </c>
      <c r="F73" s="80" t="s">
        <v>187</v>
      </c>
      <c r="G73" s="80">
        <v>24</v>
      </c>
      <c r="H73" s="80" t="s">
        <v>95</v>
      </c>
      <c r="I73" t="str">
        <f t="shared" si="2"/>
        <v>18700220212JD-B/Quilla-Cl.110</v>
      </c>
      <c r="J73" t="e">
        <f>VLOOKUP(I73,[1]Hoja1!$Q$1:$T$401,2,0)</f>
        <v>#N/A</v>
      </c>
    </row>
    <row r="74" spans="1:10" hidden="1" x14ac:dyDescent="0.25">
      <c r="A74" s="80">
        <v>187002</v>
      </c>
      <c r="B74" s="118" t="s">
        <v>370</v>
      </c>
      <c r="C74" s="118">
        <v>10</v>
      </c>
      <c r="D74" s="80" t="s">
        <v>517</v>
      </c>
      <c r="E74" s="80">
        <v>49</v>
      </c>
      <c r="F74" s="80" t="s">
        <v>188</v>
      </c>
      <c r="G74" s="80">
        <v>21</v>
      </c>
      <c r="H74" s="80" t="s">
        <v>95</v>
      </c>
      <c r="I74" t="str">
        <f t="shared" ref="I74:I105" si="3">CONCATENATE(A74,D74,C74,F74)</f>
        <v>187002202010JD-Bta-P. Aranda</v>
      </c>
      <c r="J74" t="e">
        <f>VLOOKUP(I74,[1]Hoja1!$Q$1:$T$401,2,0)</f>
        <v>#N/A</v>
      </c>
    </row>
    <row r="75" spans="1:10" hidden="1" x14ac:dyDescent="0.25">
      <c r="A75" s="80">
        <v>187002</v>
      </c>
      <c r="B75" s="118" t="s">
        <v>448</v>
      </c>
      <c r="C75" s="118">
        <v>6</v>
      </c>
      <c r="D75" s="80" t="s">
        <v>517</v>
      </c>
      <c r="E75" s="80">
        <v>44</v>
      </c>
      <c r="F75" s="80" t="s">
        <v>47</v>
      </c>
      <c r="G75" s="80">
        <v>14</v>
      </c>
      <c r="H75" s="80" t="s">
        <v>95</v>
      </c>
      <c r="I75" t="str">
        <f t="shared" si="3"/>
        <v>18700220206JD-Chia-Yerbabuena</v>
      </c>
      <c r="J75" t="str">
        <f>VLOOKUP(I75,[1]Hoja1!$Q$1:$T$401,2,0)</f>
        <v>18700220206</v>
      </c>
    </row>
    <row r="76" spans="1:10" hidden="1" x14ac:dyDescent="0.25">
      <c r="A76" s="80">
        <v>187002</v>
      </c>
      <c r="B76" s="118" t="s">
        <v>367</v>
      </c>
      <c r="C76" s="118">
        <v>7</v>
      </c>
      <c r="D76" s="80" t="s">
        <v>517</v>
      </c>
      <c r="E76" s="80">
        <v>44</v>
      </c>
      <c r="F76" s="80" t="s">
        <v>47</v>
      </c>
      <c r="G76" s="80">
        <v>14</v>
      </c>
      <c r="H76" s="80" t="s">
        <v>95</v>
      </c>
      <c r="I76" t="str">
        <f t="shared" si="3"/>
        <v>18700220207JD-Chia-Yerbabuena</v>
      </c>
      <c r="J76" t="str">
        <f>VLOOKUP(I76,[1]Hoja1!$Q$1:$T$401,2,0)</f>
        <v>18700220207</v>
      </c>
    </row>
    <row r="77" spans="1:10" hidden="1" x14ac:dyDescent="0.25">
      <c r="A77" s="80">
        <v>187002</v>
      </c>
      <c r="B77" s="118" t="s">
        <v>376</v>
      </c>
      <c r="C77" s="118">
        <v>7</v>
      </c>
      <c r="D77" s="80" t="s">
        <v>518</v>
      </c>
      <c r="E77" s="80">
        <v>44</v>
      </c>
      <c r="F77" s="80" t="s">
        <v>47</v>
      </c>
      <c r="G77" s="80">
        <v>10</v>
      </c>
      <c r="H77" s="80" t="s">
        <v>95</v>
      </c>
      <c r="I77" t="str">
        <f t="shared" si="3"/>
        <v>18700220217JD-Chia-Yerbabuena</v>
      </c>
      <c r="J77" t="e">
        <f>VLOOKUP(I77,[1]Hoja1!$Q$1:$T$401,2,0)</f>
        <v>#N/A</v>
      </c>
    </row>
    <row r="78" spans="1:10" hidden="1" x14ac:dyDescent="0.25">
      <c r="A78" s="80">
        <v>187002</v>
      </c>
      <c r="B78" s="118" t="s">
        <v>381</v>
      </c>
      <c r="C78" s="118">
        <v>12</v>
      </c>
      <c r="D78" s="80" t="s">
        <v>518</v>
      </c>
      <c r="E78" s="80">
        <v>44</v>
      </c>
      <c r="F78" s="80" t="s">
        <v>47</v>
      </c>
      <c r="G78" s="80">
        <v>10</v>
      </c>
      <c r="H78" s="80" t="s">
        <v>95</v>
      </c>
      <c r="I78" t="str">
        <f t="shared" si="3"/>
        <v>187002202112JD-Chia-Yerbabuena</v>
      </c>
      <c r="J78" t="str">
        <f>VLOOKUP(I78,[1]Hoja1!$Q$1:$T$401,2,0)</f>
        <v>187002202112</v>
      </c>
    </row>
    <row r="79" spans="1:10" hidden="1" x14ac:dyDescent="0.25">
      <c r="A79" s="80">
        <v>187002</v>
      </c>
      <c r="B79" s="118" t="s">
        <v>382</v>
      </c>
      <c r="C79" s="118">
        <v>1</v>
      </c>
      <c r="D79" s="80" t="s">
        <v>519</v>
      </c>
      <c r="E79" s="80">
        <v>44</v>
      </c>
      <c r="F79" s="80" t="s">
        <v>47</v>
      </c>
      <c r="G79" s="80">
        <v>0</v>
      </c>
      <c r="H79" s="80" t="s">
        <v>95</v>
      </c>
      <c r="I79" t="str">
        <f t="shared" si="3"/>
        <v>18700220221JD-Chia-Yerbabuena</v>
      </c>
      <c r="J79" t="str">
        <f>VLOOKUP(I79,[1]Hoja1!$Q$1:$T$401,2,0)</f>
        <v>18700220221</v>
      </c>
    </row>
    <row r="80" spans="1:10" hidden="1" x14ac:dyDescent="0.25">
      <c r="A80" s="80">
        <v>187002</v>
      </c>
      <c r="B80" s="118" t="s">
        <v>362</v>
      </c>
      <c r="C80" s="118">
        <v>7</v>
      </c>
      <c r="D80" s="80" t="s">
        <v>516</v>
      </c>
      <c r="E80" s="80">
        <v>44</v>
      </c>
      <c r="F80" s="80" t="s">
        <v>47</v>
      </c>
      <c r="G80" s="80">
        <v>4</v>
      </c>
      <c r="H80" s="80" t="s">
        <v>95</v>
      </c>
      <c r="I80" t="str">
        <f t="shared" si="3"/>
        <v>18700220197JD-Chia-Yerbabuena</v>
      </c>
      <c r="J80" t="e">
        <f>VLOOKUP(I80,[1]Hoja1!$Q$1:$T$401,2,0)</f>
        <v>#N/A</v>
      </c>
    </row>
    <row r="81" spans="1:10" hidden="1" x14ac:dyDescent="0.25">
      <c r="A81" s="80">
        <v>187002</v>
      </c>
      <c r="B81" s="118" t="s">
        <v>364</v>
      </c>
      <c r="C81" s="118">
        <v>1</v>
      </c>
      <c r="D81" s="80" t="s">
        <v>517</v>
      </c>
      <c r="E81" s="80">
        <v>44</v>
      </c>
      <c r="F81" s="80" t="s">
        <v>47</v>
      </c>
      <c r="G81" s="80">
        <v>15</v>
      </c>
      <c r="H81" s="80" t="s">
        <v>95</v>
      </c>
      <c r="I81" t="str">
        <f t="shared" si="3"/>
        <v>18700220201JD-Chia-Yerbabuena</v>
      </c>
      <c r="J81" t="e">
        <f>VLOOKUP(I81,[1]Hoja1!$Q$1:$T$401,2,0)</f>
        <v>#N/A</v>
      </c>
    </row>
    <row r="82" spans="1:10" hidden="1" x14ac:dyDescent="0.25">
      <c r="A82" s="80">
        <v>187002</v>
      </c>
      <c r="B82" s="118" t="s">
        <v>446</v>
      </c>
      <c r="C82" s="118">
        <v>3</v>
      </c>
      <c r="D82" s="80" t="s">
        <v>517</v>
      </c>
      <c r="E82" s="80">
        <v>44</v>
      </c>
      <c r="F82" s="80" t="s">
        <v>47</v>
      </c>
      <c r="G82" s="80">
        <v>36</v>
      </c>
      <c r="H82" s="80" t="s">
        <v>95</v>
      </c>
      <c r="I82" t="str">
        <f t="shared" si="3"/>
        <v>18700220203JD-Chia-Yerbabuena</v>
      </c>
      <c r="J82" t="str">
        <f>VLOOKUP(I82,[1]Hoja1!$Q$1:$T$401,2,0)</f>
        <v>18700220203</v>
      </c>
    </row>
    <row r="83" spans="1:10" hidden="1" x14ac:dyDescent="0.25">
      <c r="A83" s="80">
        <v>187002</v>
      </c>
      <c r="B83" s="118" t="s">
        <v>448</v>
      </c>
      <c r="C83" s="118">
        <v>6</v>
      </c>
      <c r="D83" s="80" t="s">
        <v>517</v>
      </c>
      <c r="E83" s="80">
        <v>44</v>
      </c>
      <c r="F83" s="80" t="s">
        <v>47</v>
      </c>
      <c r="G83" s="80">
        <v>14</v>
      </c>
      <c r="H83" s="80" t="s">
        <v>95</v>
      </c>
      <c r="I83" t="str">
        <f t="shared" si="3"/>
        <v>18700220206JD-Chia-Yerbabuena</v>
      </c>
      <c r="J83" t="str">
        <f>VLOOKUP(I83,[1]Hoja1!$Q$1:$T$401,2,0)</f>
        <v>18700220206</v>
      </c>
    </row>
    <row r="84" spans="1:10" hidden="1" x14ac:dyDescent="0.25">
      <c r="A84" s="80">
        <v>187002</v>
      </c>
      <c r="B84" s="118" t="s">
        <v>367</v>
      </c>
      <c r="C84" s="118">
        <v>7</v>
      </c>
      <c r="D84" s="80" t="s">
        <v>517</v>
      </c>
      <c r="E84" s="80">
        <v>44</v>
      </c>
      <c r="F84" s="80" t="s">
        <v>47</v>
      </c>
      <c r="G84" s="80">
        <v>0</v>
      </c>
      <c r="H84" s="80" t="s">
        <v>95</v>
      </c>
      <c r="I84" t="str">
        <f t="shared" si="3"/>
        <v>18700220207JD-Chia-Yerbabuena</v>
      </c>
      <c r="J84" t="str">
        <f>VLOOKUP(I84,[1]Hoja1!$Q$1:$T$401,2,0)</f>
        <v>18700220207</v>
      </c>
    </row>
    <row r="85" spans="1:10" hidden="1" x14ac:dyDescent="0.25">
      <c r="A85" s="80">
        <v>187002</v>
      </c>
      <c r="B85" s="118" t="s">
        <v>368</v>
      </c>
      <c r="C85" s="118">
        <v>8</v>
      </c>
      <c r="D85" s="80" t="s">
        <v>517</v>
      </c>
      <c r="E85" s="80">
        <v>44</v>
      </c>
      <c r="F85" s="80" t="s">
        <v>47</v>
      </c>
      <c r="G85" s="80">
        <v>14</v>
      </c>
      <c r="H85" s="80" t="s">
        <v>95</v>
      </c>
      <c r="I85" t="str">
        <f t="shared" si="3"/>
        <v>18700220208JD-Chia-Yerbabuena</v>
      </c>
      <c r="J85" t="str">
        <f>VLOOKUP(I85,[1]Hoja1!$Q$1:$T$401,2,0)</f>
        <v>18700220208</v>
      </c>
    </row>
    <row r="86" spans="1:10" hidden="1" x14ac:dyDescent="0.25">
      <c r="A86" s="80">
        <v>187002</v>
      </c>
      <c r="B86" s="118" t="s">
        <v>369</v>
      </c>
      <c r="C86" s="118">
        <v>9</v>
      </c>
      <c r="D86" s="80" t="s">
        <v>517</v>
      </c>
      <c r="E86" s="80">
        <v>44</v>
      </c>
      <c r="F86" s="80" t="s">
        <v>47</v>
      </c>
      <c r="G86" s="80">
        <v>10</v>
      </c>
      <c r="H86" s="80" t="s">
        <v>95</v>
      </c>
      <c r="I86" t="str">
        <f t="shared" si="3"/>
        <v>18700220209JD-Chia-Yerbabuena</v>
      </c>
      <c r="J86" t="str">
        <f>VLOOKUP(I86,[1]Hoja1!$Q$1:$T$401,2,0)</f>
        <v>18700220209</v>
      </c>
    </row>
    <row r="87" spans="1:10" hidden="1" x14ac:dyDescent="0.25">
      <c r="A87" s="80">
        <v>187002</v>
      </c>
      <c r="B87" s="118" t="s">
        <v>370</v>
      </c>
      <c r="C87" s="118">
        <v>10</v>
      </c>
      <c r="D87" s="80" t="s">
        <v>517</v>
      </c>
      <c r="E87" s="80">
        <v>124</v>
      </c>
      <c r="F87" s="80" t="s">
        <v>190</v>
      </c>
      <c r="G87" s="80">
        <v>20</v>
      </c>
      <c r="H87" s="80" t="s">
        <v>95</v>
      </c>
      <c r="I87" t="str">
        <f t="shared" si="3"/>
        <v>187002202010JD-Chia-Mayorista</v>
      </c>
      <c r="J87" t="str">
        <f>VLOOKUP(I87,[1]Hoja1!$Q$1:$T$401,2,0)</f>
        <v>187002202010</v>
      </c>
    </row>
    <row r="88" spans="1:10" hidden="1" x14ac:dyDescent="0.25">
      <c r="A88" s="80">
        <v>187002</v>
      </c>
      <c r="B88" s="118" t="s">
        <v>363</v>
      </c>
      <c r="C88" s="118">
        <v>10</v>
      </c>
      <c r="D88" s="80" t="s">
        <v>516</v>
      </c>
      <c r="E88" s="80">
        <v>44</v>
      </c>
      <c r="F88" s="80" t="s">
        <v>47</v>
      </c>
      <c r="G88" s="80">
        <v>50</v>
      </c>
      <c r="H88" s="80" t="s">
        <v>95</v>
      </c>
      <c r="I88" t="str">
        <f t="shared" si="3"/>
        <v>187002201910JD-Chia-Yerbabuena</v>
      </c>
      <c r="J88" t="e">
        <f>VLOOKUP(I88,[1]Hoja1!$Q$1:$T$401,2,0)</f>
        <v>#N/A</v>
      </c>
    </row>
    <row r="89" spans="1:10" hidden="1" x14ac:dyDescent="0.25">
      <c r="A89" s="80">
        <v>187002</v>
      </c>
      <c r="B89" s="118" t="s">
        <v>367</v>
      </c>
      <c r="C89" s="118">
        <v>7</v>
      </c>
      <c r="D89" s="80" t="s">
        <v>517</v>
      </c>
      <c r="E89" s="80">
        <v>44</v>
      </c>
      <c r="F89" s="80" t="s">
        <v>47</v>
      </c>
      <c r="G89" s="80">
        <v>0</v>
      </c>
      <c r="H89" s="80" t="s">
        <v>95</v>
      </c>
      <c r="I89" t="str">
        <f t="shared" si="3"/>
        <v>18700220207JD-Chia-Yerbabuena</v>
      </c>
      <c r="J89" t="str">
        <f>VLOOKUP(I89,[1]Hoja1!$Q$1:$T$401,2,0)</f>
        <v>18700220207</v>
      </c>
    </row>
    <row r="90" spans="1:10" hidden="1" x14ac:dyDescent="0.25">
      <c r="A90" s="80">
        <v>187002</v>
      </c>
      <c r="B90" s="118" t="s">
        <v>368</v>
      </c>
      <c r="C90" s="118">
        <v>8</v>
      </c>
      <c r="D90" s="80" t="s">
        <v>517</v>
      </c>
      <c r="E90" s="80">
        <v>44</v>
      </c>
      <c r="F90" s="80" t="s">
        <v>47</v>
      </c>
      <c r="G90" s="80">
        <v>1</v>
      </c>
      <c r="H90" s="80" t="s">
        <v>95</v>
      </c>
      <c r="I90" t="str">
        <f t="shared" si="3"/>
        <v>18700220208JD-Chia-Yerbabuena</v>
      </c>
      <c r="J90" t="str">
        <f>VLOOKUP(I90,[1]Hoja1!$Q$1:$T$401,2,0)</f>
        <v>18700220208</v>
      </c>
    </row>
    <row r="91" spans="1:10" hidden="1" x14ac:dyDescent="0.25">
      <c r="A91" s="80">
        <v>187002</v>
      </c>
      <c r="B91" s="118" t="s">
        <v>442</v>
      </c>
      <c r="C91" s="118">
        <v>8</v>
      </c>
      <c r="D91" s="80" t="s">
        <v>516</v>
      </c>
      <c r="E91" s="80">
        <v>44</v>
      </c>
      <c r="F91" s="80" t="s">
        <v>47</v>
      </c>
      <c r="G91" s="80">
        <v>91</v>
      </c>
      <c r="H91" s="80" t="s">
        <v>95</v>
      </c>
      <c r="I91" t="str">
        <f t="shared" si="3"/>
        <v>18700220198JD-Chia-Yerbabuena</v>
      </c>
      <c r="J91" t="e">
        <f>VLOOKUP(I91,[1]Hoja1!$Q$1:$T$401,2,0)</f>
        <v>#N/A</v>
      </c>
    </row>
    <row r="92" spans="1:10" hidden="1" x14ac:dyDescent="0.25">
      <c r="A92" s="80">
        <v>187002</v>
      </c>
      <c r="B92" s="118" t="s">
        <v>384</v>
      </c>
      <c r="C92" s="118">
        <v>3</v>
      </c>
      <c r="D92" s="80" t="s">
        <v>519</v>
      </c>
      <c r="E92" s="80">
        <v>44</v>
      </c>
      <c r="F92" s="80" t="s">
        <v>47</v>
      </c>
      <c r="G92" s="80">
        <v>12</v>
      </c>
      <c r="H92" s="80" t="s">
        <v>95</v>
      </c>
      <c r="I92" t="str">
        <f t="shared" si="3"/>
        <v>18700220223JD-Chia-Yerbabuena</v>
      </c>
      <c r="J92" t="e">
        <f>VLOOKUP(I92,[1]Hoja1!$Q$1:$T$401,2,0)</f>
        <v>#N/A</v>
      </c>
    </row>
    <row r="93" spans="1:10" hidden="1" x14ac:dyDescent="0.25">
      <c r="A93" s="80">
        <v>187002</v>
      </c>
      <c r="B93" s="118" t="s">
        <v>386</v>
      </c>
      <c r="C93" s="118">
        <v>5</v>
      </c>
      <c r="D93" s="80" t="s">
        <v>519</v>
      </c>
      <c r="E93" s="80">
        <v>44</v>
      </c>
      <c r="F93" s="80" t="s">
        <v>47</v>
      </c>
      <c r="G93" s="80">
        <v>12</v>
      </c>
      <c r="H93" s="80" t="s">
        <v>95</v>
      </c>
      <c r="I93" t="str">
        <f t="shared" si="3"/>
        <v>18700220225JD-Chia-Yerbabuena</v>
      </c>
      <c r="J93" t="str">
        <f>VLOOKUP(I93,[1]Hoja1!$Q$1:$T$401,2,0)</f>
        <v>18700220225</v>
      </c>
    </row>
    <row r="94" spans="1:10" hidden="1" x14ac:dyDescent="0.25">
      <c r="A94" s="80">
        <v>187002</v>
      </c>
      <c r="B94" s="118" t="s">
        <v>386</v>
      </c>
      <c r="C94" s="118">
        <v>5</v>
      </c>
      <c r="D94" s="80" t="s">
        <v>519</v>
      </c>
      <c r="E94" s="80">
        <v>25</v>
      </c>
      <c r="F94" s="80" t="s">
        <v>187</v>
      </c>
      <c r="G94" s="80">
        <v>10</v>
      </c>
      <c r="H94" s="80" t="s">
        <v>95</v>
      </c>
      <c r="I94" t="str">
        <f t="shared" si="3"/>
        <v>18700220225JD-B/Quilla-Cl.110</v>
      </c>
      <c r="J94" t="e">
        <f>VLOOKUP(I94,[1]Hoja1!$Q$1:$T$401,2,0)</f>
        <v>#N/A</v>
      </c>
    </row>
    <row r="95" spans="1:10" x14ac:dyDescent="0.25">
      <c r="A95" s="80">
        <v>2682808</v>
      </c>
      <c r="B95" s="118" t="s">
        <v>365</v>
      </c>
      <c r="C95" s="118">
        <v>2</v>
      </c>
      <c r="D95" s="80" t="s">
        <v>517</v>
      </c>
      <c r="E95" s="80">
        <v>29</v>
      </c>
      <c r="F95" s="80" t="s">
        <v>58</v>
      </c>
      <c r="G95" s="80">
        <v>131</v>
      </c>
      <c r="H95" s="80" t="s">
        <v>155</v>
      </c>
      <c r="I95" t="str">
        <f t="shared" si="3"/>
        <v>268280820202JD-Itagui-Cra 92</v>
      </c>
      <c r="J95" t="str">
        <f>VLOOKUP(I95,[1]Hoja1!$Q$1:$T$401,2,0)</f>
        <v>268280820202</v>
      </c>
    </row>
    <row r="96" spans="1:10" hidden="1" x14ac:dyDescent="0.25">
      <c r="A96" s="80">
        <v>187002</v>
      </c>
      <c r="B96" s="118" t="s">
        <v>379</v>
      </c>
      <c r="C96" s="118">
        <v>10</v>
      </c>
      <c r="D96" s="80" t="s">
        <v>518</v>
      </c>
      <c r="E96" s="80">
        <v>29</v>
      </c>
      <c r="F96" s="80" t="s">
        <v>58</v>
      </c>
      <c r="G96" s="80">
        <v>10</v>
      </c>
      <c r="H96" s="80" t="s">
        <v>95</v>
      </c>
      <c r="I96" t="str">
        <f t="shared" si="3"/>
        <v>187002202110JD-Itagui-Cra 92</v>
      </c>
      <c r="J96" t="str">
        <f>VLOOKUP(I96,[1]Hoja1!$Q$1:$T$401,2,0)</f>
        <v>187002202110</v>
      </c>
    </row>
    <row r="97" spans="1:10" hidden="1" x14ac:dyDescent="0.25">
      <c r="A97" s="80">
        <v>187002</v>
      </c>
      <c r="B97" s="118" t="s">
        <v>380</v>
      </c>
      <c r="C97" s="118">
        <v>11</v>
      </c>
      <c r="D97" s="80" t="s">
        <v>518</v>
      </c>
      <c r="E97" s="80">
        <v>29</v>
      </c>
      <c r="F97" s="80" t="s">
        <v>58</v>
      </c>
      <c r="G97" s="80">
        <v>20</v>
      </c>
      <c r="H97" s="80" t="s">
        <v>95</v>
      </c>
      <c r="I97" t="str">
        <f t="shared" si="3"/>
        <v>187002202111JD-Itagui-Cra 92</v>
      </c>
      <c r="J97" t="str">
        <f>VLOOKUP(I97,[1]Hoja1!$Q$1:$T$401,2,0)</f>
        <v>187002202111</v>
      </c>
    </row>
    <row r="98" spans="1:10" hidden="1" x14ac:dyDescent="0.25">
      <c r="A98" s="80">
        <v>187002</v>
      </c>
      <c r="B98" s="118" t="s">
        <v>443</v>
      </c>
      <c r="C98" s="118">
        <v>9</v>
      </c>
      <c r="D98" s="80" t="s">
        <v>516</v>
      </c>
      <c r="E98" s="80">
        <v>29</v>
      </c>
      <c r="F98" s="80" t="s">
        <v>58</v>
      </c>
      <c r="G98" s="80">
        <v>10</v>
      </c>
      <c r="H98" s="80" t="s">
        <v>95</v>
      </c>
      <c r="I98" t="str">
        <f t="shared" si="3"/>
        <v>18700220199JD-Itagui-Cra 92</v>
      </c>
      <c r="J98" t="str">
        <f>VLOOKUP(I98,[1]Hoja1!$Q$1:$T$401,2,0)</f>
        <v>18700220199</v>
      </c>
    </row>
    <row r="99" spans="1:10" hidden="1" x14ac:dyDescent="0.25">
      <c r="A99" s="80">
        <v>187002</v>
      </c>
      <c r="B99" s="118" t="s">
        <v>363</v>
      </c>
      <c r="C99" s="118">
        <v>10</v>
      </c>
      <c r="D99" s="80" t="s">
        <v>516</v>
      </c>
      <c r="E99" s="80">
        <v>29</v>
      </c>
      <c r="F99" s="80" t="s">
        <v>58</v>
      </c>
      <c r="G99" s="80">
        <v>10</v>
      </c>
      <c r="H99" s="80" t="s">
        <v>95</v>
      </c>
      <c r="I99" t="str">
        <f t="shared" si="3"/>
        <v>187002201910JD-Itagui-Cra 92</v>
      </c>
      <c r="J99" t="str">
        <f>VLOOKUP(I99,[1]Hoja1!$Q$1:$T$401,2,0)</f>
        <v>187002201910</v>
      </c>
    </row>
    <row r="100" spans="1:10" x14ac:dyDescent="0.25">
      <c r="A100" s="80">
        <v>198000</v>
      </c>
      <c r="B100" s="118" t="s">
        <v>446</v>
      </c>
      <c r="C100" s="118">
        <v>3</v>
      </c>
      <c r="D100" s="80" t="s">
        <v>517</v>
      </c>
      <c r="E100" s="80">
        <v>29</v>
      </c>
      <c r="F100" s="80" t="s">
        <v>58</v>
      </c>
      <c r="G100" s="80">
        <v>6</v>
      </c>
      <c r="H100" s="80" t="s">
        <v>144</v>
      </c>
      <c r="I100" t="str">
        <f t="shared" si="3"/>
        <v>19800020203JD-Itagui-Cra 92</v>
      </c>
      <c r="J100" t="e">
        <f>VLOOKUP(I100,[1]Hoja1!$Q$1:$T$401,2,0)</f>
        <v>#N/A</v>
      </c>
    </row>
    <row r="101" spans="1:10" x14ac:dyDescent="0.25">
      <c r="A101" s="80">
        <v>187002</v>
      </c>
      <c r="B101" s="118" t="s">
        <v>446</v>
      </c>
      <c r="C101" s="118">
        <v>3</v>
      </c>
      <c r="D101" s="80" t="s">
        <v>517</v>
      </c>
      <c r="E101" s="80">
        <v>29</v>
      </c>
      <c r="F101" s="80" t="s">
        <v>58</v>
      </c>
      <c r="G101" s="80">
        <v>55</v>
      </c>
      <c r="H101" s="80" t="s">
        <v>95</v>
      </c>
      <c r="I101" t="str">
        <f t="shared" si="3"/>
        <v>18700220203JD-Itagui-Cra 92</v>
      </c>
      <c r="J101" t="str">
        <f>VLOOKUP(I101,[1]Hoja1!$Q$1:$T$401,2,0)</f>
        <v>18700220203</v>
      </c>
    </row>
    <row r="102" spans="1:10" x14ac:dyDescent="0.25">
      <c r="A102" s="80">
        <v>2682808</v>
      </c>
      <c r="B102" s="118" t="s">
        <v>446</v>
      </c>
      <c r="C102" s="118">
        <v>3</v>
      </c>
      <c r="D102" s="80" t="s">
        <v>517</v>
      </c>
      <c r="E102" s="80">
        <v>29</v>
      </c>
      <c r="F102" s="80" t="s">
        <v>58</v>
      </c>
      <c r="G102" s="80">
        <v>23</v>
      </c>
      <c r="H102" s="80" t="s">
        <v>155</v>
      </c>
      <c r="I102" t="str">
        <f t="shared" si="3"/>
        <v>268280820203JD-Itagui-Cra 92</v>
      </c>
      <c r="J102" t="str">
        <f>VLOOKUP(I102,[1]Hoja1!$Q$1:$T$401,2,0)</f>
        <v>268280820203</v>
      </c>
    </row>
    <row r="103" spans="1:10" hidden="1" x14ac:dyDescent="0.25">
      <c r="A103" s="80">
        <v>187002</v>
      </c>
      <c r="B103" s="118" t="s">
        <v>373</v>
      </c>
      <c r="C103" s="118">
        <v>4</v>
      </c>
      <c r="D103" s="80" t="s">
        <v>518</v>
      </c>
      <c r="E103" s="80">
        <v>29</v>
      </c>
      <c r="F103" s="80" t="s">
        <v>58</v>
      </c>
      <c r="G103" s="80">
        <v>10</v>
      </c>
      <c r="H103" s="80" t="s">
        <v>95</v>
      </c>
      <c r="I103" t="str">
        <f t="shared" si="3"/>
        <v>18700220214JD-Itagui-Cra 92</v>
      </c>
      <c r="J103" t="str">
        <f>VLOOKUP(I103,[1]Hoja1!$Q$1:$T$401,2,0)</f>
        <v>18700220214</v>
      </c>
    </row>
    <row r="104" spans="1:10" hidden="1" x14ac:dyDescent="0.25">
      <c r="A104" s="80">
        <v>187002</v>
      </c>
      <c r="B104" s="118" t="s">
        <v>377</v>
      </c>
      <c r="C104" s="118">
        <v>8</v>
      </c>
      <c r="D104" s="80" t="s">
        <v>518</v>
      </c>
      <c r="E104" s="80">
        <v>29</v>
      </c>
      <c r="F104" s="80" t="s">
        <v>58</v>
      </c>
      <c r="G104" s="80">
        <v>15</v>
      </c>
      <c r="H104" s="80" t="s">
        <v>95</v>
      </c>
      <c r="I104" t="str">
        <f t="shared" si="3"/>
        <v>18700220218JD-Itagui-Cra 92</v>
      </c>
      <c r="J104" t="str">
        <f>VLOOKUP(I104,[1]Hoja1!$Q$1:$T$401,2,0)</f>
        <v>18700220218</v>
      </c>
    </row>
    <row r="105" spans="1:10" hidden="1" x14ac:dyDescent="0.25">
      <c r="A105" s="80">
        <v>187002</v>
      </c>
      <c r="B105" s="118" t="s">
        <v>379</v>
      </c>
      <c r="C105" s="118">
        <v>10</v>
      </c>
      <c r="D105" s="80" t="s">
        <v>518</v>
      </c>
      <c r="E105" s="80">
        <v>29</v>
      </c>
      <c r="F105" s="80" t="s">
        <v>58</v>
      </c>
      <c r="G105" s="80">
        <v>16</v>
      </c>
      <c r="H105" s="80" t="s">
        <v>95</v>
      </c>
      <c r="I105" t="str">
        <f t="shared" si="3"/>
        <v>187002202110JD-Itagui-Cra 92</v>
      </c>
      <c r="J105" t="str">
        <f>VLOOKUP(I105,[1]Hoja1!$Q$1:$T$401,2,0)</f>
        <v>187002202110</v>
      </c>
    </row>
    <row r="106" spans="1:10" hidden="1" x14ac:dyDescent="0.25">
      <c r="A106" s="80">
        <v>187002</v>
      </c>
      <c r="B106" s="118" t="s">
        <v>385</v>
      </c>
      <c r="C106" s="118">
        <v>4</v>
      </c>
      <c r="D106" s="80" t="s">
        <v>519</v>
      </c>
      <c r="E106" s="80">
        <v>29</v>
      </c>
      <c r="F106" s="80" t="s">
        <v>58</v>
      </c>
      <c r="G106" s="80">
        <v>15</v>
      </c>
      <c r="H106" s="80" t="s">
        <v>95</v>
      </c>
      <c r="I106" t="str">
        <f t="shared" ref="I106:I137" si="4">CONCATENATE(A106,D106,C106,F106)</f>
        <v>18700220224JD-Itagui-Cra 92</v>
      </c>
      <c r="J106" t="str">
        <f>VLOOKUP(I106,[1]Hoja1!$Q$1:$T$401,2,0)</f>
        <v>18700220224</v>
      </c>
    </row>
    <row r="107" spans="1:10" hidden="1" x14ac:dyDescent="0.25">
      <c r="A107" s="80">
        <v>187002</v>
      </c>
      <c r="B107" s="118" t="s">
        <v>386</v>
      </c>
      <c r="C107" s="118">
        <v>5</v>
      </c>
      <c r="D107" s="80" t="s">
        <v>519</v>
      </c>
      <c r="E107" s="80">
        <v>29</v>
      </c>
      <c r="F107" s="80" t="s">
        <v>58</v>
      </c>
      <c r="G107" s="80">
        <v>12</v>
      </c>
      <c r="H107" s="80" t="s">
        <v>95</v>
      </c>
      <c r="I107" t="str">
        <f t="shared" si="4"/>
        <v>18700220225JD-Itagui-Cra 92</v>
      </c>
      <c r="J107" t="str">
        <f>VLOOKUP(I107,[1]Hoja1!$Q$1:$T$401,2,0)</f>
        <v>18700220225</v>
      </c>
    </row>
    <row r="108" spans="1:10" hidden="1" x14ac:dyDescent="0.25">
      <c r="A108" s="80">
        <v>187002</v>
      </c>
      <c r="B108" s="118" t="s">
        <v>443</v>
      </c>
      <c r="C108" s="118">
        <v>9</v>
      </c>
      <c r="D108" s="80" t="s">
        <v>516</v>
      </c>
      <c r="E108" s="80">
        <v>29</v>
      </c>
      <c r="F108" s="80" t="s">
        <v>58</v>
      </c>
      <c r="G108" s="80">
        <v>29</v>
      </c>
      <c r="H108" s="80" t="s">
        <v>95</v>
      </c>
      <c r="I108" t="str">
        <f t="shared" si="4"/>
        <v>18700220199JD-Itagui-Cra 92</v>
      </c>
      <c r="J108" t="str">
        <f>VLOOKUP(I108,[1]Hoja1!$Q$1:$T$401,2,0)</f>
        <v>18700220199</v>
      </c>
    </row>
    <row r="109" spans="1:10" x14ac:dyDescent="0.25">
      <c r="A109" s="80">
        <v>187002</v>
      </c>
      <c r="B109" s="118" t="s">
        <v>447</v>
      </c>
      <c r="C109" s="118">
        <v>5</v>
      </c>
      <c r="D109" s="80" t="s">
        <v>517</v>
      </c>
      <c r="E109" s="80">
        <v>29</v>
      </c>
      <c r="F109" s="80" t="s">
        <v>58</v>
      </c>
      <c r="G109" s="80">
        <v>5</v>
      </c>
      <c r="H109" s="80" t="s">
        <v>95</v>
      </c>
      <c r="I109" t="str">
        <f t="shared" si="4"/>
        <v>18700220205JD-Itagui-Cra 92</v>
      </c>
      <c r="J109" t="str">
        <f>VLOOKUP(I109,[1]Hoja1!$Q$1:$T$401,2,0)</f>
        <v>18700220205</v>
      </c>
    </row>
    <row r="110" spans="1:10" hidden="1" x14ac:dyDescent="0.25">
      <c r="A110" s="80">
        <v>187002</v>
      </c>
      <c r="B110" s="118" t="s">
        <v>442</v>
      </c>
      <c r="C110" s="118">
        <v>8</v>
      </c>
      <c r="D110" s="80" t="s">
        <v>516</v>
      </c>
      <c r="E110" s="80">
        <v>29</v>
      </c>
      <c r="F110" s="80" t="s">
        <v>58</v>
      </c>
      <c r="G110" s="80">
        <v>7</v>
      </c>
      <c r="H110" s="80" t="s">
        <v>95</v>
      </c>
      <c r="I110" t="str">
        <f t="shared" si="4"/>
        <v>18700220198JD-Itagui-Cra 92</v>
      </c>
      <c r="J110" t="e">
        <f>VLOOKUP(I110,[1]Hoja1!$Q$1:$T$401,2,0)</f>
        <v>#N/A</v>
      </c>
    </row>
    <row r="111" spans="1:10" hidden="1" x14ac:dyDescent="0.25">
      <c r="A111" s="80">
        <v>187002</v>
      </c>
      <c r="B111" s="118" t="s">
        <v>444</v>
      </c>
      <c r="C111" s="118">
        <v>11</v>
      </c>
      <c r="D111" s="80" t="s">
        <v>516</v>
      </c>
      <c r="E111" s="80">
        <v>29</v>
      </c>
      <c r="F111" s="80" t="s">
        <v>58</v>
      </c>
      <c r="G111" s="80">
        <v>20</v>
      </c>
      <c r="H111" s="80" t="s">
        <v>95</v>
      </c>
      <c r="I111" t="str">
        <f t="shared" si="4"/>
        <v>187002201911JD-Itagui-Cra 92</v>
      </c>
      <c r="J111" t="str">
        <f>VLOOKUP(I111,[1]Hoja1!$Q$1:$T$401,2,0)</f>
        <v>187002201911</v>
      </c>
    </row>
    <row r="112" spans="1:10" hidden="1" x14ac:dyDescent="0.25">
      <c r="A112" s="80">
        <v>187002</v>
      </c>
      <c r="B112" s="118" t="s">
        <v>362</v>
      </c>
      <c r="C112" s="118">
        <v>7</v>
      </c>
      <c r="D112" s="80" t="s">
        <v>516</v>
      </c>
      <c r="E112" s="80">
        <v>29</v>
      </c>
      <c r="F112" s="80" t="s">
        <v>58</v>
      </c>
      <c r="G112" s="80">
        <v>30</v>
      </c>
      <c r="H112" s="80" t="s">
        <v>95</v>
      </c>
      <c r="I112" t="str">
        <f t="shared" si="4"/>
        <v>18700220197JD-Itagui-Cra 92</v>
      </c>
      <c r="J112" t="e">
        <f>VLOOKUP(I112,[1]Hoja1!$Q$1:$T$401,2,0)</f>
        <v>#N/A</v>
      </c>
    </row>
    <row r="113" spans="1:10" hidden="1" x14ac:dyDescent="0.25">
      <c r="A113" s="80">
        <v>187002</v>
      </c>
      <c r="B113" s="118" t="s">
        <v>363</v>
      </c>
      <c r="C113" s="118">
        <v>10</v>
      </c>
      <c r="D113" s="80" t="s">
        <v>516</v>
      </c>
      <c r="E113" s="80">
        <v>29</v>
      </c>
      <c r="F113" s="80" t="s">
        <v>58</v>
      </c>
      <c r="G113" s="80">
        <v>70</v>
      </c>
      <c r="H113" s="80" t="s">
        <v>95</v>
      </c>
      <c r="I113" t="str">
        <f t="shared" si="4"/>
        <v>187002201910JD-Itagui-Cra 92</v>
      </c>
      <c r="J113" t="str">
        <f>VLOOKUP(I113,[1]Hoja1!$Q$1:$T$401,2,0)</f>
        <v>187002201910</v>
      </c>
    </row>
    <row r="114" spans="1:10" x14ac:dyDescent="0.25">
      <c r="A114" s="80">
        <v>2682808</v>
      </c>
      <c r="B114" s="118" t="s">
        <v>447</v>
      </c>
      <c r="C114" s="118">
        <v>5</v>
      </c>
      <c r="D114" s="80" t="s">
        <v>517</v>
      </c>
      <c r="E114" s="80">
        <v>29</v>
      </c>
      <c r="F114" s="80" t="s">
        <v>58</v>
      </c>
      <c r="G114" s="80">
        <v>50</v>
      </c>
      <c r="H114" s="80" t="s">
        <v>155</v>
      </c>
      <c r="I114" t="str">
        <f t="shared" si="4"/>
        <v>268280820205JD-Itagui-Cra 92</v>
      </c>
      <c r="J114" t="str">
        <f>VLOOKUP(I114,[1]Hoja1!$Q$1:$T$401,2,0)</f>
        <v>268280820205</v>
      </c>
    </row>
    <row r="115" spans="1:10" hidden="1" x14ac:dyDescent="0.25">
      <c r="A115" s="80">
        <v>187002</v>
      </c>
      <c r="B115" s="118" t="s">
        <v>376</v>
      </c>
      <c r="C115" s="118">
        <v>7</v>
      </c>
      <c r="D115" s="80" t="s">
        <v>518</v>
      </c>
      <c r="E115" s="80">
        <v>29</v>
      </c>
      <c r="F115" s="80" t="s">
        <v>58</v>
      </c>
      <c r="G115" s="80">
        <v>20</v>
      </c>
      <c r="H115" s="80" t="s">
        <v>95</v>
      </c>
      <c r="I115" t="str">
        <f t="shared" si="4"/>
        <v>18700220217JD-Itagui-Cra 92</v>
      </c>
      <c r="J115" t="str">
        <f>VLOOKUP(I115,[1]Hoja1!$Q$1:$T$401,2,0)</f>
        <v>18700220217</v>
      </c>
    </row>
    <row r="116" spans="1:10" hidden="1" x14ac:dyDescent="0.25">
      <c r="A116" s="80">
        <v>187002</v>
      </c>
      <c r="B116" s="118" t="s">
        <v>383</v>
      </c>
      <c r="C116" s="118">
        <v>2</v>
      </c>
      <c r="D116" s="80" t="s">
        <v>519</v>
      </c>
      <c r="E116" s="80">
        <v>44</v>
      </c>
      <c r="F116" s="80" t="s">
        <v>47</v>
      </c>
      <c r="G116" s="80">
        <v>10</v>
      </c>
      <c r="H116" s="80" t="s">
        <v>95</v>
      </c>
      <c r="I116" t="str">
        <f t="shared" si="4"/>
        <v>18700220222JD-Chia-Yerbabuena</v>
      </c>
      <c r="J116" t="e">
        <f>VLOOKUP(I116,[1]Hoja1!$Q$1:$T$401,2,0)</f>
        <v>#N/A</v>
      </c>
    </row>
    <row r="117" spans="1:10" hidden="1" x14ac:dyDescent="0.25">
      <c r="A117" s="80">
        <v>187002</v>
      </c>
      <c r="B117" s="118" t="s">
        <v>382</v>
      </c>
      <c r="C117" s="118">
        <v>1</v>
      </c>
      <c r="D117" s="80" t="s">
        <v>519</v>
      </c>
      <c r="E117" s="80">
        <v>44</v>
      </c>
      <c r="F117" s="80" t="s">
        <v>47</v>
      </c>
      <c r="G117" s="80">
        <v>40</v>
      </c>
      <c r="H117" s="80" t="s">
        <v>95</v>
      </c>
      <c r="I117" t="str">
        <f t="shared" si="4"/>
        <v>18700220221JD-Chia-Yerbabuena</v>
      </c>
      <c r="J117" t="str">
        <f>VLOOKUP(I117,[1]Hoja1!$Q$1:$T$401,2,0)</f>
        <v>18700220221</v>
      </c>
    </row>
    <row r="118" spans="1:10" hidden="1" x14ac:dyDescent="0.25">
      <c r="A118" s="80">
        <v>187002</v>
      </c>
      <c r="B118" s="118" t="s">
        <v>366</v>
      </c>
      <c r="C118" s="118">
        <v>4</v>
      </c>
      <c r="D118" s="80" t="s">
        <v>517</v>
      </c>
      <c r="E118" s="80">
        <v>44</v>
      </c>
      <c r="F118" s="80" t="s">
        <v>47</v>
      </c>
      <c r="G118" s="80">
        <v>144</v>
      </c>
      <c r="H118" s="80" t="s">
        <v>95</v>
      </c>
      <c r="I118" t="str">
        <f t="shared" si="4"/>
        <v>18700220204JD-Chia-Yerbabuena</v>
      </c>
      <c r="J118" t="str">
        <f>VLOOKUP(I118,[1]Hoja1!$Q$1:$T$401,2,0)</f>
        <v>18700220204</v>
      </c>
    </row>
    <row r="119" spans="1:10" hidden="1" x14ac:dyDescent="0.25">
      <c r="A119" s="80">
        <v>187002</v>
      </c>
      <c r="B119" s="118" t="s">
        <v>368</v>
      </c>
      <c r="C119" s="118">
        <v>8</v>
      </c>
      <c r="D119" s="80" t="s">
        <v>517</v>
      </c>
      <c r="E119" s="80">
        <v>124</v>
      </c>
      <c r="F119" s="80" t="s">
        <v>190</v>
      </c>
      <c r="G119" s="80">
        <v>20</v>
      </c>
      <c r="H119" s="80" t="s">
        <v>95</v>
      </c>
      <c r="I119" t="str">
        <f t="shared" si="4"/>
        <v>18700220208JD-Chia-Mayorista</v>
      </c>
      <c r="J119" t="e">
        <f>VLOOKUP(I119,[1]Hoja1!$Q$1:$T$401,2,0)</f>
        <v>#N/A</v>
      </c>
    </row>
    <row r="120" spans="1:10" hidden="1" x14ac:dyDescent="0.25">
      <c r="A120" s="80">
        <v>187002</v>
      </c>
      <c r="B120" s="118" t="s">
        <v>555</v>
      </c>
      <c r="C120" s="118">
        <v>5</v>
      </c>
      <c r="D120" s="80" t="s">
        <v>516</v>
      </c>
      <c r="E120" s="80">
        <v>44</v>
      </c>
      <c r="F120" s="80" t="s">
        <v>47</v>
      </c>
      <c r="G120" s="80">
        <v>30</v>
      </c>
      <c r="H120" s="80" t="s">
        <v>95</v>
      </c>
      <c r="I120" t="str">
        <f t="shared" si="4"/>
        <v>18700220195JD-Chia-Yerbabuena</v>
      </c>
      <c r="J120" t="e">
        <f>VLOOKUP(I120,[1]Hoja1!$Q$1:$T$401,2,0)</f>
        <v>#N/A</v>
      </c>
    </row>
    <row r="121" spans="1:10" hidden="1" x14ac:dyDescent="0.25">
      <c r="A121" s="80">
        <v>187002</v>
      </c>
      <c r="B121" s="118" t="s">
        <v>362</v>
      </c>
      <c r="C121" s="118">
        <v>7</v>
      </c>
      <c r="D121" s="80" t="s">
        <v>516</v>
      </c>
      <c r="E121" s="80">
        <v>44</v>
      </c>
      <c r="F121" s="80" t="s">
        <v>47</v>
      </c>
      <c r="G121" s="80">
        <v>8</v>
      </c>
      <c r="H121" s="80" t="s">
        <v>95</v>
      </c>
      <c r="I121" t="str">
        <f t="shared" si="4"/>
        <v>18700220197JD-Chia-Yerbabuena</v>
      </c>
      <c r="J121" t="e">
        <f>VLOOKUP(I121,[1]Hoja1!$Q$1:$T$401,2,0)</f>
        <v>#N/A</v>
      </c>
    </row>
    <row r="122" spans="1:10" hidden="1" x14ac:dyDescent="0.25">
      <c r="A122" s="80">
        <v>187002</v>
      </c>
      <c r="B122" s="118" t="s">
        <v>449</v>
      </c>
      <c r="C122" s="118">
        <v>1</v>
      </c>
      <c r="D122" s="80" t="s">
        <v>518</v>
      </c>
      <c r="E122" s="80">
        <v>124</v>
      </c>
      <c r="F122" s="80" t="s">
        <v>190</v>
      </c>
      <c r="G122" s="80">
        <v>10</v>
      </c>
      <c r="H122" s="80" t="s">
        <v>95</v>
      </c>
      <c r="I122" t="str">
        <f t="shared" si="4"/>
        <v>18700220211JD-Chia-Mayorista</v>
      </c>
      <c r="J122" t="str">
        <f>VLOOKUP(I122,[1]Hoja1!$Q$1:$T$401,2,0)</f>
        <v>18700220211</v>
      </c>
    </row>
    <row r="123" spans="1:10" hidden="1" x14ac:dyDescent="0.25">
      <c r="A123" s="80">
        <v>187002</v>
      </c>
      <c r="B123" s="118" t="s">
        <v>371</v>
      </c>
      <c r="C123" s="118">
        <v>2</v>
      </c>
      <c r="D123" s="80" t="s">
        <v>518</v>
      </c>
      <c r="E123" s="80">
        <v>124</v>
      </c>
      <c r="F123" s="80" t="s">
        <v>190</v>
      </c>
      <c r="G123" s="80">
        <v>10</v>
      </c>
      <c r="H123" s="80" t="s">
        <v>95</v>
      </c>
      <c r="I123" t="str">
        <f t="shared" si="4"/>
        <v>18700220212JD-Chia-Mayorista</v>
      </c>
      <c r="J123" t="str">
        <f>VLOOKUP(I123,[1]Hoja1!$Q$1:$T$401,2,0)</f>
        <v>18700220212</v>
      </c>
    </row>
    <row r="124" spans="1:10" hidden="1" x14ac:dyDescent="0.25">
      <c r="A124" s="80">
        <v>187002</v>
      </c>
      <c r="B124" s="118" t="s">
        <v>382</v>
      </c>
      <c r="C124" s="118">
        <v>1</v>
      </c>
      <c r="D124" s="80" t="s">
        <v>519</v>
      </c>
      <c r="E124" s="80">
        <v>44</v>
      </c>
      <c r="F124" s="80" t="s">
        <v>47</v>
      </c>
      <c r="G124" s="80">
        <v>5</v>
      </c>
      <c r="H124" s="80" t="s">
        <v>95</v>
      </c>
      <c r="I124" t="str">
        <f t="shared" si="4"/>
        <v>18700220221JD-Chia-Yerbabuena</v>
      </c>
      <c r="J124" t="str">
        <f>VLOOKUP(I124,[1]Hoja1!$Q$1:$T$401,2,0)</f>
        <v>18700220221</v>
      </c>
    </row>
    <row r="125" spans="1:10" hidden="1" x14ac:dyDescent="0.25">
      <c r="A125" s="80">
        <v>187002</v>
      </c>
      <c r="B125" s="118" t="s">
        <v>384</v>
      </c>
      <c r="C125" s="118">
        <v>3</v>
      </c>
      <c r="D125" s="80" t="s">
        <v>519</v>
      </c>
      <c r="E125" s="80">
        <v>21</v>
      </c>
      <c r="F125" s="80" t="s">
        <v>189</v>
      </c>
      <c r="G125" s="80">
        <v>2</v>
      </c>
      <c r="H125" s="80" t="s">
        <v>95</v>
      </c>
      <c r="I125" t="str">
        <f t="shared" si="4"/>
        <v>18700220223JD-Cali-Yumbo</v>
      </c>
      <c r="J125" t="e">
        <f>VLOOKUP(I125,[1]Hoja1!$Q$1:$T$401,2,0)</f>
        <v>#N/A</v>
      </c>
    </row>
    <row r="126" spans="1:10" hidden="1" x14ac:dyDescent="0.25">
      <c r="A126" s="80">
        <v>187002</v>
      </c>
      <c r="B126" s="118" t="s">
        <v>382</v>
      </c>
      <c r="C126" s="118">
        <v>1</v>
      </c>
      <c r="D126" s="80" t="s">
        <v>519</v>
      </c>
      <c r="E126" s="80">
        <v>44</v>
      </c>
      <c r="F126" s="80" t="s">
        <v>47</v>
      </c>
      <c r="G126" s="80">
        <v>0</v>
      </c>
      <c r="H126" s="80" t="s">
        <v>95</v>
      </c>
      <c r="I126" t="str">
        <f t="shared" si="4"/>
        <v>18700220221JD-Chia-Yerbabuena</v>
      </c>
      <c r="J126" t="str">
        <f>VLOOKUP(I126,[1]Hoja1!$Q$1:$T$401,2,0)</f>
        <v>18700220221</v>
      </c>
    </row>
    <row r="127" spans="1:10" hidden="1" x14ac:dyDescent="0.25">
      <c r="A127" s="80">
        <v>187002</v>
      </c>
      <c r="B127" s="118" t="s">
        <v>369</v>
      </c>
      <c r="C127" s="118">
        <v>9</v>
      </c>
      <c r="D127" s="80" t="s">
        <v>517</v>
      </c>
      <c r="E127" s="80">
        <v>44</v>
      </c>
      <c r="F127" s="80" t="s">
        <v>47</v>
      </c>
      <c r="G127" s="80">
        <v>15</v>
      </c>
      <c r="H127" s="80" t="s">
        <v>95</v>
      </c>
      <c r="I127" t="str">
        <f t="shared" si="4"/>
        <v>18700220209JD-Chia-Yerbabuena</v>
      </c>
      <c r="J127" t="str">
        <f>VLOOKUP(I127,[1]Hoja1!$Q$1:$T$401,2,0)</f>
        <v>18700220209</v>
      </c>
    </row>
    <row r="128" spans="1:10" hidden="1" x14ac:dyDescent="0.25">
      <c r="A128" s="80">
        <v>187002</v>
      </c>
      <c r="B128" s="118" t="s">
        <v>364</v>
      </c>
      <c r="C128" s="118">
        <v>1</v>
      </c>
      <c r="D128" s="80" t="s">
        <v>517</v>
      </c>
      <c r="E128" s="80">
        <v>25</v>
      </c>
      <c r="F128" s="80" t="s">
        <v>187</v>
      </c>
      <c r="G128" s="80">
        <v>12</v>
      </c>
      <c r="H128" s="80" t="s">
        <v>95</v>
      </c>
      <c r="I128" t="str">
        <f t="shared" si="4"/>
        <v>18700220201JD-B/Quilla-Cl.110</v>
      </c>
      <c r="J128" t="e">
        <f>VLOOKUP(I128,[1]Hoja1!$Q$1:$T$401,2,0)</f>
        <v>#N/A</v>
      </c>
    </row>
    <row r="129" spans="1:10" hidden="1" x14ac:dyDescent="0.25">
      <c r="A129" s="80">
        <v>187002</v>
      </c>
      <c r="B129" s="118" t="s">
        <v>366</v>
      </c>
      <c r="C129" s="118">
        <v>4</v>
      </c>
      <c r="D129" s="80" t="s">
        <v>517</v>
      </c>
      <c r="E129" s="80">
        <v>44</v>
      </c>
      <c r="F129" s="80" t="s">
        <v>47</v>
      </c>
      <c r="G129" s="80">
        <v>30</v>
      </c>
      <c r="H129" s="80" t="s">
        <v>95</v>
      </c>
      <c r="I129" t="str">
        <f t="shared" si="4"/>
        <v>18700220204JD-Chia-Yerbabuena</v>
      </c>
      <c r="J129" t="str">
        <f>VLOOKUP(I129,[1]Hoja1!$Q$1:$T$401,2,0)</f>
        <v>18700220204</v>
      </c>
    </row>
    <row r="130" spans="1:10" hidden="1" x14ac:dyDescent="0.25">
      <c r="A130" s="80">
        <v>187002</v>
      </c>
      <c r="B130" s="118" t="s">
        <v>383</v>
      </c>
      <c r="C130" s="118">
        <v>2</v>
      </c>
      <c r="D130" s="80" t="s">
        <v>519</v>
      </c>
      <c r="E130" s="80">
        <v>44</v>
      </c>
      <c r="F130" s="80" t="s">
        <v>47</v>
      </c>
      <c r="G130" s="80">
        <v>10</v>
      </c>
      <c r="H130" s="80" t="s">
        <v>95</v>
      </c>
      <c r="I130" t="str">
        <f t="shared" si="4"/>
        <v>18700220222JD-Chia-Yerbabuena</v>
      </c>
      <c r="J130" t="e">
        <f>VLOOKUP(I130,[1]Hoja1!$Q$1:$T$401,2,0)</f>
        <v>#N/A</v>
      </c>
    </row>
    <row r="131" spans="1:10" hidden="1" x14ac:dyDescent="0.25">
      <c r="A131" s="80">
        <v>187002</v>
      </c>
      <c r="B131" s="118" t="s">
        <v>377</v>
      </c>
      <c r="C131" s="118">
        <v>8</v>
      </c>
      <c r="D131" s="80" t="s">
        <v>518</v>
      </c>
      <c r="E131" s="80">
        <v>44</v>
      </c>
      <c r="F131" s="80" t="s">
        <v>47</v>
      </c>
      <c r="G131" s="80">
        <v>0</v>
      </c>
      <c r="H131" s="80" t="s">
        <v>95</v>
      </c>
      <c r="I131" t="str">
        <f t="shared" si="4"/>
        <v>18700220218JD-Chia-Yerbabuena</v>
      </c>
      <c r="J131" t="str">
        <f>VLOOKUP(I131,[1]Hoja1!$Q$1:$T$401,2,0)</f>
        <v>18700220218</v>
      </c>
    </row>
    <row r="132" spans="1:10" hidden="1" x14ac:dyDescent="0.25">
      <c r="A132" s="80">
        <v>187002</v>
      </c>
      <c r="B132" s="118" t="s">
        <v>379</v>
      </c>
      <c r="C132" s="118">
        <v>10</v>
      </c>
      <c r="D132" s="80" t="s">
        <v>518</v>
      </c>
      <c r="E132" s="80">
        <v>44</v>
      </c>
      <c r="F132" s="80" t="s">
        <v>47</v>
      </c>
      <c r="G132" s="80">
        <v>25</v>
      </c>
      <c r="H132" s="80" t="s">
        <v>95</v>
      </c>
      <c r="I132" t="str">
        <f t="shared" si="4"/>
        <v>187002202110JD-Chia-Yerbabuena</v>
      </c>
      <c r="J132" t="str">
        <f>VLOOKUP(I132,[1]Hoja1!$Q$1:$T$401,2,0)</f>
        <v>187002202110</v>
      </c>
    </row>
    <row r="133" spans="1:10" hidden="1" x14ac:dyDescent="0.25">
      <c r="A133" s="80">
        <v>187002</v>
      </c>
      <c r="B133" s="118" t="s">
        <v>380</v>
      </c>
      <c r="C133" s="118">
        <v>11</v>
      </c>
      <c r="D133" s="80" t="s">
        <v>518</v>
      </c>
      <c r="E133" s="80">
        <v>44</v>
      </c>
      <c r="F133" s="80" t="s">
        <v>47</v>
      </c>
      <c r="G133" s="80">
        <v>10</v>
      </c>
      <c r="H133" s="80" t="s">
        <v>95</v>
      </c>
      <c r="I133" t="str">
        <f t="shared" si="4"/>
        <v>187002202111JD-Chia-Yerbabuena</v>
      </c>
      <c r="J133" t="str">
        <f>VLOOKUP(I133,[1]Hoja1!$Q$1:$T$401,2,0)</f>
        <v>187002202111</v>
      </c>
    </row>
    <row r="134" spans="1:10" hidden="1" x14ac:dyDescent="0.25">
      <c r="A134" s="80">
        <v>187002</v>
      </c>
      <c r="B134" s="118" t="s">
        <v>386</v>
      </c>
      <c r="C134" s="118">
        <v>5</v>
      </c>
      <c r="D134" s="80" t="s">
        <v>519</v>
      </c>
      <c r="E134" s="80">
        <v>44</v>
      </c>
      <c r="F134" s="80" t="s">
        <v>47</v>
      </c>
      <c r="G134" s="80">
        <v>20</v>
      </c>
      <c r="H134" s="80" t="s">
        <v>95</v>
      </c>
      <c r="I134" t="str">
        <f t="shared" si="4"/>
        <v>18700220225JD-Chia-Yerbabuena</v>
      </c>
      <c r="J134" t="str">
        <f>VLOOKUP(I134,[1]Hoja1!$Q$1:$T$401,2,0)</f>
        <v>18700220225</v>
      </c>
    </row>
    <row r="135" spans="1:10" hidden="1" x14ac:dyDescent="0.25">
      <c r="A135" s="80">
        <v>2682808</v>
      </c>
      <c r="B135" s="118" t="s">
        <v>382</v>
      </c>
      <c r="C135" s="118">
        <v>1</v>
      </c>
      <c r="D135" s="80" t="s">
        <v>519</v>
      </c>
      <c r="E135" s="80">
        <v>44</v>
      </c>
      <c r="F135" s="80" t="s">
        <v>47</v>
      </c>
      <c r="G135" s="80">
        <v>20</v>
      </c>
      <c r="H135" s="80" t="s">
        <v>155</v>
      </c>
      <c r="I135" t="str">
        <f t="shared" si="4"/>
        <v>268280820221JD-Chia-Yerbabuena</v>
      </c>
      <c r="J135" t="e">
        <f>VLOOKUP(I135,[1]Hoja1!$Q$1:$T$401,2,0)</f>
        <v>#N/A</v>
      </c>
    </row>
    <row r="136" spans="1:10" hidden="1" x14ac:dyDescent="0.25">
      <c r="A136" s="80">
        <v>2682808</v>
      </c>
      <c r="B136" s="118" t="s">
        <v>385</v>
      </c>
      <c r="C136" s="118">
        <v>4</v>
      </c>
      <c r="D136" s="80" t="s">
        <v>519</v>
      </c>
      <c r="E136" s="80">
        <v>44</v>
      </c>
      <c r="F136" s="80" t="s">
        <v>47</v>
      </c>
      <c r="G136" s="80">
        <v>30</v>
      </c>
      <c r="H136" s="80" t="s">
        <v>155</v>
      </c>
      <c r="I136" t="str">
        <f t="shared" si="4"/>
        <v>268280820224JD-Chia-Yerbabuena</v>
      </c>
      <c r="J136" t="e">
        <f>VLOOKUP(I136,[1]Hoja1!$Q$1:$T$401,2,0)</f>
        <v>#N/A</v>
      </c>
    </row>
    <row r="137" spans="1:10" hidden="1" x14ac:dyDescent="0.25">
      <c r="A137" s="80">
        <v>2682808</v>
      </c>
      <c r="B137" s="118" t="s">
        <v>379</v>
      </c>
      <c r="C137" s="118">
        <v>10</v>
      </c>
      <c r="D137" s="80" t="s">
        <v>518</v>
      </c>
      <c r="E137" s="80">
        <v>44</v>
      </c>
      <c r="F137" s="80" t="s">
        <v>47</v>
      </c>
      <c r="G137" s="80">
        <v>0</v>
      </c>
      <c r="H137" s="80" t="s">
        <v>155</v>
      </c>
      <c r="I137" t="str">
        <f t="shared" si="4"/>
        <v>2682808202110JD-Chia-Yerbabuena</v>
      </c>
      <c r="J137" t="e">
        <f>VLOOKUP(I137,[1]Hoja1!$Q$1:$T$401,2,0)</f>
        <v>#N/A</v>
      </c>
    </row>
    <row r="138" spans="1:10" hidden="1" x14ac:dyDescent="0.25">
      <c r="A138" s="80">
        <v>2682808</v>
      </c>
      <c r="B138" s="118" t="s">
        <v>380</v>
      </c>
      <c r="C138" s="118">
        <v>11</v>
      </c>
      <c r="D138" s="80" t="s">
        <v>518</v>
      </c>
      <c r="E138" s="80">
        <v>29</v>
      </c>
      <c r="F138" s="80" t="s">
        <v>58</v>
      </c>
      <c r="G138" s="80">
        <v>8</v>
      </c>
      <c r="H138" s="80" t="s">
        <v>155</v>
      </c>
      <c r="I138" t="str">
        <f t="shared" ref="I138:I169" si="5">CONCATENATE(A138,D138,C138,F138)</f>
        <v>2682808202111JD-Itagui-Cra 92</v>
      </c>
      <c r="J138" t="str">
        <f>VLOOKUP(I138,[1]Hoja1!$Q$1:$T$401,2,0)</f>
        <v>2682808202111</v>
      </c>
    </row>
    <row r="139" spans="1:10" hidden="1" x14ac:dyDescent="0.25">
      <c r="A139" s="80">
        <v>2682808</v>
      </c>
      <c r="B139" s="118" t="s">
        <v>383</v>
      </c>
      <c r="C139" s="118">
        <v>2</v>
      </c>
      <c r="D139" s="80" t="s">
        <v>519</v>
      </c>
      <c r="E139" s="80">
        <v>44</v>
      </c>
      <c r="F139" s="80" t="s">
        <v>47</v>
      </c>
      <c r="G139" s="80">
        <v>10</v>
      </c>
      <c r="H139" s="80" t="s">
        <v>155</v>
      </c>
      <c r="I139" t="str">
        <f t="shared" si="5"/>
        <v>268280820222JD-Chia-Yerbabuena</v>
      </c>
      <c r="J139" t="str">
        <f>VLOOKUP(I139,[1]Hoja1!$Q$1:$T$401,2,0)</f>
        <v>268280820222</v>
      </c>
    </row>
    <row r="140" spans="1:10" hidden="1" x14ac:dyDescent="0.25">
      <c r="A140" s="80">
        <v>2682808</v>
      </c>
      <c r="B140" s="118" t="s">
        <v>381</v>
      </c>
      <c r="C140" s="118">
        <v>12</v>
      </c>
      <c r="D140" s="80" t="s">
        <v>518</v>
      </c>
      <c r="E140" s="80">
        <v>44</v>
      </c>
      <c r="F140" s="80" t="s">
        <v>47</v>
      </c>
      <c r="G140" s="80">
        <v>6</v>
      </c>
      <c r="H140" s="80" t="s">
        <v>155</v>
      </c>
      <c r="I140" t="str">
        <f t="shared" si="5"/>
        <v>2682808202112JD-Chia-Yerbabuena</v>
      </c>
      <c r="J140" t="e">
        <f>VLOOKUP(I140,[1]Hoja1!$Q$1:$T$401,2,0)</f>
        <v>#N/A</v>
      </c>
    </row>
    <row r="141" spans="1:10" hidden="1" x14ac:dyDescent="0.25">
      <c r="A141" s="80">
        <v>2682808</v>
      </c>
      <c r="B141" s="118" t="s">
        <v>384</v>
      </c>
      <c r="C141" s="118">
        <v>3</v>
      </c>
      <c r="D141" s="80" t="s">
        <v>519</v>
      </c>
      <c r="E141" s="80">
        <v>44</v>
      </c>
      <c r="F141" s="80" t="s">
        <v>47</v>
      </c>
      <c r="G141" s="80">
        <v>4</v>
      </c>
      <c r="H141" s="80" t="s">
        <v>155</v>
      </c>
      <c r="I141" t="str">
        <f t="shared" si="5"/>
        <v>268280820223JD-Chia-Yerbabuena</v>
      </c>
      <c r="J141" t="e">
        <f>VLOOKUP(I141,[1]Hoja1!$Q$1:$T$401,2,0)</f>
        <v>#N/A</v>
      </c>
    </row>
    <row r="142" spans="1:10" hidden="1" x14ac:dyDescent="0.25">
      <c r="A142" s="80">
        <v>2682808</v>
      </c>
      <c r="B142" s="118" t="s">
        <v>367</v>
      </c>
      <c r="C142" s="118">
        <v>7</v>
      </c>
      <c r="D142" s="80" t="s">
        <v>517</v>
      </c>
      <c r="E142" s="80">
        <v>44</v>
      </c>
      <c r="F142" s="80" t="s">
        <v>47</v>
      </c>
      <c r="G142" s="80">
        <v>16</v>
      </c>
      <c r="H142" s="80" t="s">
        <v>155</v>
      </c>
      <c r="I142" t="str">
        <f t="shared" si="5"/>
        <v>268280820207JD-Chia-Yerbabuena</v>
      </c>
      <c r="J142" t="e">
        <f>VLOOKUP(I142,[1]Hoja1!$Q$1:$T$401,2,0)</f>
        <v>#N/A</v>
      </c>
    </row>
    <row r="143" spans="1:10" hidden="1" x14ac:dyDescent="0.25">
      <c r="A143" s="80">
        <v>2682808</v>
      </c>
      <c r="B143" s="118" t="s">
        <v>369</v>
      </c>
      <c r="C143" s="118">
        <v>9</v>
      </c>
      <c r="D143" s="80" t="s">
        <v>517</v>
      </c>
      <c r="E143" s="80">
        <v>49</v>
      </c>
      <c r="F143" s="80" t="s">
        <v>188</v>
      </c>
      <c r="G143" s="80">
        <v>80</v>
      </c>
      <c r="H143" s="80" t="s">
        <v>155</v>
      </c>
      <c r="I143" t="str">
        <f t="shared" si="5"/>
        <v>268280820209JD-Bta-P. Aranda</v>
      </c>
      <c r="J143" t="e">
        <f>VLOOKUP(I143,[1]Hoja1!$Q$1:$T$401,2,0)</f>
        <v>#N/A</v>
      </c>
    </row>
    <row r="144" spans="1:10" hidden="1" x14ac:dyDescent="0.25">
      <c r="A144" s="80">
        <v>2682808</v>
      </c>
      <c r="B144" s="118" t="s">
        <v>440</v>
      </c>
      <c r="C144" s="118">
        <v>11</v>
      </c>
      <c r="D144" s="80" t="s">
        <v>517</v>
      </c>
      <c r="E144" s="80">
        <v>124</v>
      </c>
      <c r="F144" s="80" t="s">
        <v>190</v>
      </c>
      <c r="G144" s="80">
        <v>10</v>
      </c>
      <c r="H144" s="80" t="s">
        <v>155</v>
      </c>
      <c r="I144" t="str">
        <f t="shared" si="5"/>
        <v>2682808202011JD-Chia-Mayorista</v>
      </c>
      <c r="J144" t="str">
        <f>VLOOKUP(I144,[1]Hoja1!$Q$1:$T$401,2,0)</f>
        <v>2682808202011</v>
      </c>
    </row>
    <row r="145" spans="1:10" hidden="1" x14ac:dyDescent="0.25">
      <c r="A145" s="80">
        <v>2682808</v>
      </c>
      <c r="B145" s="118" t="s">
        <v>373</v>
      </c>
      <c r="C145" s="118">
        <v>4</v>
      </c>
      <c r="D145" s="80" t="s">
        <v>518</v>
      </c>
      <c r="E145" s="80">
        <v>124</v>
      </c>
      <c r="F145" s="80" t="s">
        <v>190</v>
      </c>
      <c r="G145" s="80">
        <v>25</v>
      </c>
      <c r="H145" s="80" t="s">
        <v>155</v>
      </c>
      <c r="I145" t="str">
        <f t="shared" si="5"/>
        <v>268280820214JD-Chia-Mayorista</v>
      </c>
      <c r="J145" t="str">
        <f>VLOOKUP(I145,[1]Hoja1!$Q$1:$T$401,2,0)</f>
        <v>268280820214</v>
      </c>
    </row>
    <row r="146" spans="1:10" hidden="1" x14ac:dyDescent="0.25">
      <c r="A146" s="80">
        <v>2682808</v>
      </c>
      <c r="B146" s="118" t="s">
        <v>374</v>
      </c>
      <c r="C146" s="118">
        <v>5</v>
      </c>
      <c r="D146" s="80" t="s">
        <v>518</v>
      </c>
      <c r="E146" s="80">
        <v>124</v>
      </c>
      <c r="F146" s="80" t="s">
        <v>190</v>
      </c>
      <c r="G146" s="80">
        <v>120</v>
      </c>
      <c r="H146" s="80" t="s">
        <v>155</v>
      </c>
      <c r="I146" t="str">
        <f t="shared" si="5"/>
        <v>268280820215JD-Chia-Mayorista</v>
      </c>
      <c r="J146" t="str">
        <f>VLOOKUP(I146,[1]Hoja1!$Q$1:$T$401,2,0)</f>
        <v>268280820215</v>
      </c>
    </row>
    <row r="147" spans="1:10" hidden="1" x14ac:dyDescent="0.25">
      <c r="A147" s="80">
        <v>2682808</v>
      </c>
      <c r="B147" s="118" t="s">
        <v>375</v>
      </c>
      <c r="C147" s="118">
        <v>6</v>
      </c>
      <c r="D147" s="80" t="s">
        <v>518</v>
      </c>
      <c r="E147" s="80">
        <v>124</v>
      </c>
      <c r="F147" s="80" t="s">
        <v>190</v>
      </c>
      <c r="G147" s="80">
        <v>120</v>
      </c>
      <c r="H147" s="80" t="s">
        <v>155</v>
      </c>
      <c r="I147" t="str">
        <f t="shared" si="5"/>
        <v>268280820216JD-Chia-Mayorista</v>
      </c>
      <c r="J147" t="str">
        <f>VLOOKUP(I147,[1]Hoja1!$Q$1:$T$401,2,0)</f>
        <v>268280820216</v>
      </c>
    </row>
    <row r="148" spans="1:10" hidden="1" x14ac:dyDescent="0.25">
      <c r="A148" s="80">
        <v>2682808</v>
      </c>
      <c r="B148" s="118" t="s">
        <v>364</v>
      </c>
      <c r="C148" s="118">
        <v>1</v>
      </c>
      <c r="D148" s="80" t="s">
        <v>517</v>
      </c>
      <c r="E148" s="80">
        <v>44</v>
      </c>
      <c r="F148" s="80" t="s">
        <v>47</v>
      </c>
      <c r="G148" s="80">
        <v>6</v>
      </c>
      <c r="H148" s="80" t="s">
        <v>155</v>
      </c>
      <c r="I148" t="str">
        <f t="shared" si="5"/>
        <v>268280820201JD-Chia-Yerbabuena</v>
      </c>
      <c r="J148" t="str">
        <f>VLOOKUP(I148,[1]Hoja1!$Q$1:$T$401,2,0)</f>
        <v>268280820201</v>
      </c>
    </row>
    <row r="149" spans="1:10" hidden="1" x14ac:dyDescent="0.25">
      <c r="A149" s="80">
        <v>2682808</v>
      </c>
      <c r="B149" s="118" t="s">
        <v>446</v>
      </c>
      <c r="C149" s="118">
        <v>3</v>
      </c>
      <c r="D149" s="80" t="s">
        <v>517</v>
      </c>
      <c r="E149" s="80">
        <v>44</v>
      </c>
      <c r="F149" s="80" t="s">
        <v>47</v>
      </c>
      <c r="G149" s="80">
        <v>8</v>
      </c>
      <c r="H149" s="80" t="s">
        <v>155</v>
      </c>
      <c r="I149" t="str">
        <f t="shared" si="5"/>
        <v>268280820203JD-Chia-Yerbabuena</v>
      </c>
      <c r="J149" t="str">
        <f>VLOOKUP(I149,[1]Hoja1!$Q$1:$T$401,2,0)</f>
        <v>268280820203</v>
      </c>
    </row>
    <row r="150" spans="1:10" hidden="1" x14ac:dyDescent="0.25">
      <c r="A150" s="80">
        <v>2682808</v>
      </c>
      <c r="B150" s="118" t="s">
        <v>369</v>
      </c>
      <c r="C150" s="118">
        <v>9</v>
      </c>
      <c r="D150" s="80" t="s">
        <v>517</v>
      </c>
      <c r="E150" s="80">
        <v>124</v>
      </c>
      <c r="F150" s="80" t="s">
        <v>190</v>
      </c>
      <c r="G150" s="80">
        <v>4</v>
      </c>
      <c r="H150" s="80" t="s">
        <v>155</v>
      </c>
      <c r="I150" t="str">
        <f t="shared" si="5"/>
        <v>268280820209JD-Chia-Mayorista</v>
      </c>
      <c r="J150" t="str">
        <f>VLOOKUP(I150,[1]Hoja1!$Q$1:$T$401,2,0)</f>
        <v>268280820209</v>
      </c>
    </row>
    <row r="151" spans="1:10" hidden="1" x14ac:dyDescent="0.25">
      <c r="A151" s="80">
        <v>2682808</v>
      </c>
      <c r="B151" s="118" t="s">
        <v>370</v>
      </c>
      <c r="C151" s="118">
        <v>10</v>
      </c>
      <c r="D151" s="80" t="s">
        <v>517</v>
      </c>
      <c r="E151" s="80">
        <v>124</v>
      </c>
      <c r="F151" s="80" t="s">
        <v>190</v>
      </c>
      <c r="G151" s="80">
        <v>8</v>
      </c>
      <c r="H151" s="80" t="s">
        <v>155</v>
      </c>
      <c r="I151" t="str">
        <f t="shared" si="5"/>
        <v>2682808202010JD-Chia-Mayorista</v>
      </c>
      <c r="J151" t="str">
        <f>VLOOKUP(I151,[1]Hoja1!$Q$1:$T$401,2,0)</f>
        <v>2682808202010</v>
      </c>
    </row>
    <row r="152" spans="1:10" hidden="1" x14ac:dyDescent="0.25">
      <c r="A152" s="80">
        <v>2682808</v>
      </c>
      <c r="B152" s="118" t="s">
        <v>441</v>
      </c>
      <c r="C152" s="118">
        <v>12</v>
      </c>
      <c r="D152" s="80" t="s">
        <v>517</v>
      </c>
      <c r="E152" s="80">
        <v>44</v>
      </c>
      <c r="F152" s="80" t="s">
        <v>47</v>
      </c>
      <c r="G152" s="80">
        <v>6</v>
      </c>
      <c r="H152" s="80" t="s">
        <v>155</v>
      </c>
      <c r="I152" t="str">
        <f t="shared" si="5"/>
        <v>2682808202012JD-Chia-Yerbabuena</v>
      </c>
      <c r="J152" t="e">
        <f>VLOOKUP(I152,[1]Hoja1!$Q$1:$T$401,2,0)</f>
        <v>#N/A</v>
      </c>
    </row>
    <row r="153" spans="1:10" hidden="1" x14ac:dyDescent="0.25">
      <c r="A153" s="80">
        <v>2682808</v>
      </c>
      <c r="B153" s="118" t="s">
        <v>378</v>
      </c>
      <c r="C153" s="118">
        <v>9</v>
      </c>
      <c r="D153" s="80" t="s">
        <v>518</v>
      </c>
      <c r="E153" s="80">
        <v>44</v>
      </c>
      <c r="F153" s="80" t="s">
        <v>47</v>
      </c>
      <c r="G153" s="80">
        <v>0</v>
      </c>
      <c r="H153" s="80" t="s">
        <v>155</v>
      </c>
      <c r="I153" t="str">
        <f t="shared" si="5"/>
        <v>268280820219JD-Chia-Yerbabuena</v>
      </c>
      <c r="J153" t="str">
        <f>VLOOKUP(I153,[1]Hoja1!$Q$1:$T$401,2,0)</f>
        <v>268280820219</v>
      </c>
    </row>
    <row r="154" spans="1:10" hidden="1" x14ac:dyDescent="0.25">
      <c r="A154" s="80">
        <v>2682808</v>
      </c>
      <c r="B154" s="118" t="s">
        <v>383</v>
      </c>
      <c r="C154" s="118">
        <v>2</v>
      </c>
      <c r="D154" s="80" t="s">
        <v>519</v>
      </c>
      <c r="E154" s="80">
        <v>44</v>
      </c>
      <c r="F154" s="80" t="s">
        <v>47</v>
      </c>
      <c r="G154" s="80">
        <v>6</v>
      </c>
      <c r="H154" s="80" t="s">
        <v>155</v>
      </c>
      <c r="I154" t="str">
        <f t="shared" si="5"/>
        <v>268280820222JD-Chia-Yerbabuena</v>
      </c>
      <c r="J154" t="str">
        <f>VLOOKUP(I154,[1]Hoja1!$Q$1:$T$401,2,0)</f>
        <v>268280820222</v>
      </c>
    </row>
    <row r="155" spans="1:10" hidden="1" x14ac:dyDescent="0.25">
      <c r="A155" s="80">
        <v>2682808</v>
      </c>
      <c r="B155" s="118" t="s">
        <v>386</v>
      </c>
      <c r="C155" s="118">
        <v>5</v>
      </c>
      <c r="D155" s="80" t="s">
        <v>519</v>
      </c>
      <c r="E155" s="80">
        <v>44</v>
      </c>
      <c r="F155" s="80" t="s">
        <v>47</v>
      </c>
      <c r="G155" s="80">
        <v>4</v>
      </c>
      <c r="H155" s="80" t="s">
        <v>155</v>
      </c>
      <c r="I155" t="str">
        <f t="shared" si="5"/>
        <v>268280820225JD-Chia-Yerbabuena</v>
      </c>
      <c r="J155" t="str">
        <f>VLOOKUP(I155,[1]Hoja1!$Q$1:$T$401,2,0)</f>
        <v>268280820225</v>
      </c>
    </row>
    <row r="156" spans="1:10" hidden="1" x14ac:dyDescent="0.25">
      <c r="A156" s="80">
        <v>2682808</v>
      </c>
      <c r="B156" s="118" t="s">
        <v>369</v>
      </c>
      <c r="C156" s="118">
        <v>9</v>
      </c>
      <c r="D156" s="80" t="s">
        <v>517</v>
      </c>
      <c r="E156" s="80">
        <v>124</v>
      </c>
      <c r="F156" s="80" t="s">
        <v>190</v>
      </c>
      <c r="G156" s="80">
        <v>20</v>
      </c>
      <c r="H156" s="80" t="s">
        <v>155</v>
      </c>
      <c r="I156" t="str">
        <f t="shared" si="5"/>
        <v>268280820209JD-Chia-Mayorista</v>
      </c>
      <c r="J156" t="str">
        <f>VLOOKUP(I156,[1]Hoja1!$Q$1:$T$401,2,0)</f>
        <v>268280820209</v>
      </c>
    </row>
    <row r="157" spans="1:10" hidden="1" x14ac:dyDescent="0.25">
      <c r="A157" s="80">
        <v>2682808</v>
      </c>
      <c r="B157" s="118" t="s">
        <v>375</v>
      </c>
      <c r="C157" s="118">
        <v>6</v>
      </c>
      <c r="D157" s="80" t="s">
        <v>518</v>
      </c>
      <c r="E157" s="80">
        <v>124</v>
      </c>
      <c r="F157" s="80" t="s">
        <v>190</v>
      </c>
      <c r="G157" s="80">
        <v>50</v>
      </c>
      <c r="H157" s="80" t="s">
        <v>155</v>
      </c>
      <c r="I157" t="str">
        <f t="shared" si="5"/>
        <v>268280820216JD-Chia-Mayorista</v>
      </c>
      <c r="J157" t="str">
        <f>VLOOKUP(I157,[1]Hoja1!$Q$1:$T$401,2,0)</f>
        <v>268280820216</v>
      </c>
    </row>
    <row r="158" spans="1:10" hidden="1" x14ac:dyDescent="0.25">
      <c r="A158" s="80">
        <v>2682808</v>
      </c>
      <c r="B158" s="118" t="s">
        <v>364</v>
      </c>
      <c r="C158" s="118">
        <v>1</v>
      </c>
      <c r="D158" s="80" t="s">
        <v>517</v>
      </c>
      <c r="E158" s="80">
        <v>44</v>
      </c>
      <c r="F158" s="80" t="s">
        <v>47</v>
      </c>
      <c r="G158" s="80">
        <v>12</v>
      </c>
      <c r="H158" s="80" t="s">
        <v>155</v>
      </c>
      <c r="I158" t="str">
        <f t="shared" si="5"/>
        <v>268280820201JD-Chia-Yerbabuena</v>
      </c>
      <c r="J158" t="str">
        <f>VLOOKUP(I158,[1]Hoja1!$Q$1:$T$401,2,0)</f>
        <v>268280820201</v>
      </c>
    </row>
    <row r="159" spans="1:10" x14ac:dyDescent="0.25">
      <c r="A159" s="80">
        <v>2682808</v>
      </c>
      <c r="B159" s="118" t="s">
        <v>448</v>
      </c>
      <c r="C159" s="118">
        <v>6</v>
      </c>
      <c r="D159" s="80" t="s">
        <v>517</v>
      </c>
      <c r="E159" s="80">
        <v>29</v>
      </c>
      <c r="F159" s="80" t="s">
        <v>58</v>
      </c>
      <c r="G159" s="80">
        <v>50</v>
      </c>
      <c r="H159" s="80" t="s">
        <v>155</v>
      </c>
      <c r="I159" t="str">
        <f t="shared" si="5"/>
        <v>268280820206JD-Itagui-Cra 92</v>
      </c>
      <c r="J159" t="str">
        <f>VLOOKUP(I159,[1]Hoja1!$Q$1:$T$401,2,0)</f>
        <v>268280820206</v>
      </c>
    </row>
    <row r="160" spans="1:10" hidden="1" x14ac:dyDescent="0.25">
      <c r="A160" s="80">
        <v>2682808</v>
      </c>
      <c r="B160" s="118" t="s">
        <v>371</v>
      </c>
      <c r="C160" s="118">
        <v>2</v>
      </c>
      <c r="D160" s="80" t="s">
        <v>518</v>
      </c>
      <c r="E160" s="80">
        <v>29</v>
      </c>
      <c r="F160" s="80" t="s">
        <v>58</v>
      </c>
      <c r="G160" s="80">
        <v>6</v>
      </c>
      <c r="H160" s="80" t="s">
        <v>155</v>
      </c>
      <c r="I160" t="str">
        <f t="shared" si="5"/>
        <v>268280820212JD-Itagui-Cra 92</v>
      </c>
      <c r="J160" t="str">
        <f>VLOOKUP(I160,[1]Hoja1!$Q$1:$T$401,2,0)</f>
        <v>268280820212</v>
      </c>
    </row>
    <row r="161" spans="1:10" hidden="1" x14ac:dyDescent="0.25">
      <c r="A161" s="80">
        <v>2682808</v>
      </c>
      <c r="B161" s="118" t="s">
        <v>372</v>
      </c>
      <c r="C161" s="118">
        <v>3</v>
      </c>
      <c r="D161" s="80" t="s">
        <v>518</v>
      </c>
      <c r="E161" s="80">
        <v>29</v>
      </c>
      <c r="F161" s="80" t="s">
        <v>58</v>
      </c>
      <c r="G161" s="80">
        <v>40</v>
      </c>
      <c r="H161" s="80" t="s">
        <v>155</v>
      </c>
      <c r="I161" t="str">
        <f t="shared" si="5"/>
        <v>268280820213JD-Itagui-Cra 92</v>
      </c>
      <c r="J161" t="str">
        <f>VLOOKUP(I161,[1]Hoja1!$Q$1:$T$401,2,0)</f>
        <v>268280820213</v>
      </c>
    </row>
    <row r="162" spans="1:10" hidden="1" x14ac:dyDescent="0.25">
      <c r="A162" s="80">
        <v>2682808</v>
      </c>
      <c r="B162" s="118" t="s">
        <v>374</v>
      </c>
      <c r="C162" s="118">
        <v>5</v>
      </c>
      <c r="D162" s="80" t="s">
        <v>518</v>
      </c>
      <c r="E162" s="80">
        <v>29</v>
      </c>
      <c r="F162" s="80" t="s">
        <v>58</v>
      </c>
      <c r="G162" s="80">
        <v>0</v>
      </c>
      <c r="H162" s="80" t="s">
        <v>155</v>
      </c>
      <c r="I162" t="str">
        <f t="shared" si="5"/>
        <v>268280820215JD-Itagui-Cra 92</v>
      </c>
      <c r="J162" t="str">
        <f>VLOOKUP(I162,[1]Hoja1!$Q$1:$T$401,2,0)</f>
        <v>268280820215</v>
      </c>
    </row>
    <row r="163" spans="1:10" hidden="1" x14ac:dyDescent="0.25">
      <c r="A163" s="80">
        <v>2682808</v>
      </c>
      <c r="B163" s="118" t="s">
        <v>380</v>
      </c>
      <c r="C163" s="118">
        <v>11</v>
      </c>
      <c r="D163" s="80" t="s">
        <v>518</v>
      </c>
      <c r="E163" s="80">
        <v>29</v>
      </c>
      <c r="F163" s="80" t="s">
        <v>58</v>
      </c>
      <c r="G163" s="80">
        <v>20</v>
      </c>
      <c r="H163" s="80" t="s">
        <v>155</v>
      </c>
      <c r="I163" t="str">
        <f t="shared" si="5"/>
        <v>2682808202111JD-Itagui-Cra 92</v>
      </c>
      <c r="J163" t="str">
        <f>VLOOKUP(I163,[1]Hoja1!$Q$1:$T$401,2,0)</f>
        <v>2682808202111</v>
      </c>
    </row>
    <row r="164" spans="1:10" hidden="1" x14ac:dyDescent="0.25">
      <c r="A164" s="80">
        <v>2682808</v>
      </c>
      <c r="B164" s="118" t="s">
        <v>383</v>
      </c>
      <c r="C164" s="118">
        <v>2</v>
      </c>
      <c r="D164" s="80" t="s">
        <v>519</v>
      </c>
      <c r="E164" s="80">
        <v>29</v>
      </c>
      <c r="F164" s="80" t="s">
        <v>58</v>
      </c>
      <c r="G164" s="80">
        <v>10</v>
      </c>
      <c r="H164" s="80" t="s">
        <v>155</v>
      </c>
      <c r="I164" t="str">
        <f t="shared" si="5"/>
        <v>268280820222JD-Itagui-Cra 92</v>
      </c>
      <c r="J164" t="e">
        <f>VLOOKUP(I164,[1]Hoja1!$Q$1:$T$401,2,0)</f>
        <v>#N/A</v>
      </c>
    </row>
    <row r="165" spans="1:10" hidden="1" x14ac:dyDescent="0.25">
      <c r="A165" s="80">
        <v>2682808</v>
      </c>
      <c r="B165" s="118" t="s">
        <v>444</v>
      </c>
      <c r="C165" s="118">
        <v>11</v>
      </c>
      <c r="D165" s="80" t="s">
        <v>516</v>
      </c>
      <c r="E165" s="80">
        <v>29</v>
      </c>
      <c r="F165" s="80" t="s">
        <v>58</v>
      </c>
      <c r="G165" s="80">
        <v>20</v>
      </c>
      <c r="H165" s="80" t="s">
        <v>155</v>
      </c>
      <c r="I165" t="str">
        <f t="shared" si="5"/>
        <v>2682808201911JD-Itagui-Cra 92</v>
      </c>
      <c r="J165" t="str">
        <f>VLOOKUP(I165,[1]Hoja1!$Q$1:$T$401,2,0)</f>
        <v>2682808201911</v>
      </c>
    </row>
    <row r="166" spans="1:10" x14ac:dyDescent="0.25">
      <c r="A166" s="80">
        <v>187002</v>
      </c>
      <c r="B166" s="118" t="s">
        <v>368</v>
      </c>
      <c r="C166" s="118">
        <v>8</v>
      </c>
      <c r="D166" s="80" t="s">
        <v>517</v>
      </c>
      <c r="E166" s="80">
        <v>29</v>
      </c>
      <c r="F166" s="80" t="s">
        <v>58</v>
      </c>
      <c r="G166" s="80">
        <v>10</v>
      </c>
      <c r="H166" s="80" t="s">
        <v>95</v>
      </c>
      <c r="I166" t="str">
        <f t="shared" si="5"/>
        <v>18700220208JD-Itagui-Cra 92</v>
      </c>
      <c r="J166" t="str">
        <f>VLOOKUP(I166,[1]Hoja1!$Q$1:$T$401,2,0)</f>
        <v>18700220208</v>
      </c>
    </row>
    <row r="167" spans="1:10" x14ac:dyDescent="0.25">
      <c r="A167" s="80">
        <v>198000</v>
      </c>
      <c r="B167" s="118" t="s">
        <v>369</v>
      </c>
      <c r="C167" s="118">
        <v>9</v>
      </c>
      <c r="D167" s="80" t="s">
        <v>517</v>
      </c>
      <c r="E167" s="80">
        <v>29</v>
      </c>
      <c r="F167" s="80" t="s">
        <v>58</v>
      </c>
      <c r="G167" s="80">
        <v>10</v>
      </c>
      <c r="H167" s="80" t="s">
        <v>144</v>
      </c>
      <c r="I167" t="str">
        <f t="shared" si="5"/>
        <v>19800020209JD-Itagui-Cra 92</v>
      </c>
      <c r="J167" t="e">
        <f>VLOOKUP(I167,[1]Hoja1!$Q$1:$T$401,2,0)</f>
        <v>#N/A</v>
      </c>
    </row>
    <row r="168" spans="1:10" x14ac:dyDescent="0.25">
      <c r="A168" s="80">
        <v>187002</v>
      </c>
      <c r="B168" s="118" t="s">
        <v>369</v>
      </c>
      <c r="C168" s="118">
        <v>9</v>
      </c>
      <c r="D168" s="80" t="s">
        <v>517</v>
      </c>
      <c r="E168" s="80">
        <v>29</v>
      </c>
      <c r="F168" s="80" t="s">
        <v>58</v>
      </c>
      <c r="G168" s="80">
        <v>10</v>
      </c>
      <c r="H168" s="80" t="s">
        <v>95</v>
      </c>
      <c r="I168" t="str">
        <f t="shared" si="5"/>
        <v>18700220209JD-Itagui-Cra 92</v>
      </c>
      <c r="J168" t="str">
        <f>VLOOKUP(I168,[1]Hoja1!$Q$1:$T$401,2,0)</f>
        <v>18700220209</v>
      </c>
    </row>
    <row r="169" spans="1:10" x14ac:dyDescent="0.25">
      <c r="A169" s="80">
        <v>187002</v>
      </c>
      <c r="B169" s="118" t="s">
        <v>369</v>
      </c>
      <c r="C169" s="118">
        <v>9</v>
      </c>
      <c r="D169" s="80" t="s">
        <v>517</v>
      </c>
      <c r="E169" s="80">
        <v>29</v>
      </c>
      <c r="F169" s="80" t="s">
        <v>58</v>
      </c>
      <c r="G169" s="80">
        <v>20</v>
      </c>
      <c r="H169" s="80" t="s">
        <v>95</v>
      </c>
      <c r="I169" t="str">
        <f t="shared" si="5"/>
        <v>18700220209JD-Itagui-Cra 92</v>
      </c>
      <c r="J169" t="str">
        <f>VLOOKUP(I169,[1]Hoja1!$Q$1:$T$401,2,0)</f>
        <v>18700220209</v>
      </c>
    </row>
    <row r="170" spans="1:10" x14ac:dyDescent="0.25">
      <c r="A170" s="80">
        <v>2682808</v>
      </c>
      <c r="B170" s="118" t="s">
        <v>369</v>
      </c>
      <c r="C170" s="118">
        <v>9</v>
      </c>
      <c r="D170" s="80" t="s">
        <v>517</v>
      </c>
      <c r="E170" s="80">
        <v>29</v>
      </c>
      <c r="F170" s="80" t="s">
        <v>58</v>
      </c>
      <c r="G170" s="80">
        <v>10</v>
      </c>
      <c r="H170" s="80" t="s">
        <v>155</v>
      </c>
      <c r="I170" t="str">
        <f t="shared" ref="I170:I191" si="6">CONCATENATE(A170,D170,C170,F170)</f>
        <v>268280820209JD-Itagui-Cra 92</v>
      </c>
      <c r="J170" t="str">
        <f>VLOOKUP(I170,[1]Hoja1!$Q$1:$T$401,2,0)</f>
        <v>268280820209</v>
      </c>
    </row>
    <row r="171" spans="1:10" x14ac:dyDescent="0.25">
      <c r="A171" s="80">
        <v>74801</v>
      </c>
      <c r="B171" s="118" t="s">
        <v>370</v>
      </c>
      <c r="C171" s="118">
        <v>10</v>
      </c>
      <c r="D171" s="80" t="s">
        <v>517</v>
      </c>
      <c r="E171" s="80">
        <v>29</v>
      </c>
      <c r="F171" s="80" t="s">
        <v>58</v>
      </c>
      <c r="G171" s="80">
        <v>40</v>
      </c>
      <c r="H171" s="80" t="s">
        <v>68</v>
      </c>
      <c r="I171" t="str">
        <f t="shared" si="6"/>
        <v>74801202010JD-Itagui-Cra 92</v>
      </c>
      <c r="J171" t="e">
        <f>VLOOKUP(I171,[1]Hoja1!$Q$1:$T$401,2,0)</f>
        <v>#N/A</v>
      </c>
    </row>
    <row r="172" spans="1:10" hidden="1" x14ac:dyDescent="0.25">
      <c r="A172" s="80">
        <v>2682808</v>
      </c>
      <c r="B172" s="118" t="s">
        <v>444</v>
      </c>
      <c r="C172" s="118">
        <v>11</v>
      </c>
      <c r="D172" s="80" t="s">
        <v>516</v>
      </c>
      <c r="E172" s="80">
        <v>29</v>
      </c>
      <c r="F172" s="80" t="s">
        <v>58</v>
      </c>
      <c r="G172" s="80">
        <v>10</v>
      </c>
      <c r="H172" s="80" t="s">
        <v>155</v>
      </c>
      <c r="I172" t="str">
        <f t="shared" si="6"/>
        <v>2682808201911JD-Itagui-Cra 92</v>
      </c>
      <c r="J172" t="str">
        <f>VLOOKUP(I172,[1]Hoja1!$Q$1:$T$401,2,0)</f>
        <v>2682808201911</v>
      </c>
    </row>
    <row r="173" spans="1:10" x14ac:dyDescent="0.25">
      <c r="A173" s="80">
        <v>198000</v>
      </c>
      <c r="B173" s="118" t="s">
        <v>440</v>
      </c>
      <c r="C173" s="118">
        <v>11</v>
      </c>
      <c r="D173" s="80" t="s">
        <v>517</v>
      </c>
      <c r="E173" s="80">
        <v>29</v>
      </c>
      <c r="F173" s="80" t="s">
        <v>58</v>
      </c>
      <c r="G173" s="80">
        <v>94</v>
      </c>
      <c r="H173" s="80" t="s">
        <v>144</v>
      </c>
      <c r="I173" t="str">
        <f t="shared" si="6"/>
        <v>198000202011JD-Itagui-Cra 92</v>
      </c>
      <c r="J173" t="e">
        <f>VLOOKUP(I173,[1]Hoja1!$Q$1:$T$401,2,0)</f>
        <v>#N/A</v>
      </c>
    </row>
    <row r="174" spans="1:10" hidden="1" x14ac:dyDescent="0.25">
      <c r="A174" s="80">
        <v>2682808</v>
      </c>
      <c r="B174" s="118" t="s">
        <v>372</v>
      </c>
      <c r="C174" s="118">
        <v>3</v>
      </c>
      <c r="D174" s="80" t="s">
        <v>518</v>
      </c>
      <c r="E174" s="80">
        <v>29</v>
      </c>
      <c r="F174" s="80" t="s">
        <v>58</v>
      </c>
      <c r="G174" s="80">
        <v>25</v>
      </c>
      <c r="H174" s="80" t="s">
        <v>155</v>
      </c>
      <c r="I174" t="str">
        <f t="shared" si="6"/>
        <v>268280820213JD-Itagui-Cra 92</v>
      </c>
      <c r="J174" t="str">
        <f>VLOOKUP(I174,[1]Hoja1!$Q$1:$T$401,2,0)</f>
        <v>268280820213</v>
      </c>
    </row>
    <row r="175" spans="1:10" hidden="1" x14ac:dyDescent="0.25">
      <c r="A175" s="80">
        <v>2682808</v>
      </c>
      <c r="B175" s="118" t="s">
        <v>376</v>
      </c>
      <c r="C175" s="118">
        <v>7</v>
      </c>
      <c r="D175" s="80" t="s">
        <v>518</v>
      </c>
      <c r="E175" s="80">
        <v>29</v>
      </c>
      <c r="F175" s="80" t="s">
        <v>58</v>
      </c>
      <c r="G175" s="80">
        <v>85</v>
      </c>
      <c r="H175" s="80" t="s">
        <v>155</v>
      </c>
      <c r="I175" t="str">
        <f t="shared" si="6"/>
        <v>268280820217JD-Itagui-Cra 92</v>
      </c>
      <c r="J175" t="e">
        <f>VLOOKUP(I175,[1]Hoja1!$Q$1:$T$401,2,0)</f>
        <v>#N/A</v>
      </c>
    </row>
    <row r="176" spans="1:10" hidden="1" x14ac:dyDescent="0.25">
      <c r="A176" s="80">
        <v>2682808</v>
      </c>
      <c r="B176" s="118" t="s">
        <v>383</v>
      </c>
      <c r="C176" s="118">
        <v>2</v>
      </c>
      <c r="D176" s="80" t="s">
        <v>519</v>
      </c>
      <c r="E176" s="80">
        <v>22</v>
      </c>
      <c r="F176" s="80" t="s">
        <v>309</v>
      </c>
      <c r="G176" s="80">
        <v>3</v>
      </c>
      <c r="H176" s="80" t="s">
        <v>155</v>
      </c>
      <c r="I176" t="str">
        <f t="shared" si="6"/>
        <v xml:space="preserve">268280820222JD-Monteria-Via Cereté </v>
      </c>
      <c r="J176" t="e">
        <f>VLOOKUP(I176,[1]Hoja1!$Q$1:$T$401,2,0)</f>
        <v>#N/A</v>
      </c>
    </row>
    <row r="177" spans="1:10" hidden="1" x14ac:dyDescent="0.25">
      <c r="A177" s="80">
        <v>2682808</v>
      </c>
      <c r="B177" s="118" t="s">
        <v>447</v>
      </c>
      <c r="C177" s="118">
        <v>5</v>
      </c>
      <c r="D177" s="80" t="s">
        <v>517</v>
      </c>
      <c r="E177" s="80">
        <v>44</v>
      </c>
      <c r="F177" s="80" t="s">
        <v>47</v>
      </c>
      <c r="G177" s="80">
        <v>54</v>
      </c>
      <c r="H177" s="80" t="s">
        <v>155</v>
      </c>
      <c r="I177" t="str">
        <f t="shared" si="6"/>
        <v>268280820205JD-Chia-Yerbabuena</v>
      </c>
      <c r="J177" t="str">
        <f>VLOOKUP(I177,[1]Hoja1!$Q$1:$T$401,2,0)</f>
        <v>268280820205</v>
      </c>
    </row>
    <row r="178" spans="1:10" hidden="1" x14ac:dyDescent="0.25">
      <c r="A178" s="80">
        <v>2682808</v>
      </c>
      <c r="B178" s="118" t="s">
        <v>367</v>
      </c>
      <c r="C178" s="118">
        <v>7</v>
      </c>
      <c r="D178" s="80" t="s">
        <v>517</v>
      </c>
      <c r="E178" s="80">
        <v>44</v>
      </c>
      <c r="F178" s="80" t="s">
        <v>47</v>
      </c>
      <c r="G178" s="80">
        <v>100</v>
      </c>
      <c r="H178" s="80" t="s">
        <v>155</v>
      </c>
      <c r="I178" t="str">
        <f t="shared" si="6"/>
        <v>268280820207JD-Chia-Yerbabuena</v>
      </c>
      <c r="J178" t="e">
        <f>VLOOKUP(I178,[1]Hoja1!$Q$1:$T$401,2,0)</f>
        <v>#N/A</v>
      </c>
    </row>
    <row r="179" spans="1:10" hidden="1" x14ac:dyDescent="0.25">
      <c r="A179" s="80">
        <v>2682808</v>
      </c>
      <c r="B179" s="118" t="s">
        <v>378</v>
      </c>
      <c r="C179" s="118">
        <v>9</v>
      </c>
      <c r="D179" s="80" t="s">
        <v>518</v>
      </c>
      <c r="E179" s="80">
        <v>44</v>
      </c>
      <c r="F179" s="80" t="s">
        <v>47</v>
      </c>
      <c r="G179" s="80">
        <v>30</v>
      </c>
      <c r="H179" s="80" t="s">
        <v>155</v>
      </c>
      <c r="I179" t="str">
        <f t="shared" si="6"/>
        <v>268280820219JD-Chia-Yerbabuena</v>
      </c>
      <c r="J179" t="str">
        <f>VLOOKUP(I179,[1]Hoja1!$Q$1:$T$401,2,0)</f>
        <v>268280820219</v>
      </c>
    </row>
    <row r="180" spans="1:10" hidden="1" x14ac:dyDescent="0.25">
      <c r="A180" s="80">
        <v>2682808</v>
      </c>
      <c r="B180" s="118" t="s">
        <v>376</v>
      </c>
      <c r="C180" s="118">
        <v>7</v>
      </c>
      <c r="D180" s="80" t="s">
        <v>518</v>
      </c>
      <c r="E180" s="80">
        <v>124</v>
      </c>
      <c r="F180" s="80" t="s">
        <v>190</v>
      </c>
      <c r="G180" s="80">
        <v>4</v>
      </c>
      <c r="H180" s="80" t="s">
        <v>155</v>
      </c>
      <c r="I180" t="str">
        <f t="shared" si="6"/>
        <v>268280820217JD-Chia-Mayorista</v>
      </c>
      <c r="J180" t="e">
        <f>VLOOKUP(I180,[1]Hoja1!$Q$1:$T$401,2,0)</f>
        <v>#N/A</v>
      </c>
    </row>
    <row r="181" spans="1:10" hidden="1" x14ac:dyDescent="0.25">
      <c r="A181" s="80">
        <v>2682808</v>
      </c>
      <c r="B181" s="118" t="s">
        <v>379</v>
      </c>
      <c r="C181" s="118">
        <v>10</v>
      </c>
      <c r="D181" s="80" t="s">
        <v>518</v>
      </c>
      <c r="E181" s="80">
        <v>44</v>
      </c>
      <c r="F181" s="80" t="s">
        <v>47</v>
      </c>
      <c r="G181" s="80">
        <v>10</v>
      </c>
      <c r="H181" s="80" t="s">
        <v>155</v>
      </c>
      <c r="I181" t="str">
        <f t="shared" si="6"/>
        <v>2682808202110JD-Chia-Yerbabuena</v>
      </c>
      <c r="J181" t="e">
        <f>VLOOKUP(I181,[1]Hoja1!$Q$1:$T$401,2,0)</f>
        <v>#N/A</v>
      </c>
    </row>
    <row r="182" spans="1:10" hidden="1" x14ac:dyDescent="0.25">
      <c r="A182" s="80">
        <v>2682808</v>
      </c>
      <c r="B182" s="118" t="s">
        <v>384</v>
      </c>
      <c r="C182" s="118">
        <v>3</v>
      </c>
      <c r="D182" s="80" t="s">
        <v>519</v>
      </c>
      <c r="E182" s="80">
        <v>44</v>
      </c>
      <c r="F182" s="80" t="s">
        <v>47</v>
      </c>
      <c r="G182" s="80">
        <v>10</v>
      </c>
      <c r="H182" s="80" t="s">
        <v>155</v>
      </c>
      <c r="I182" t="str">
        <f t="shared" si="6"/>
        <v>268280820223JD-Chia-Yerbabuena</v>
      </c>
      <c r="J182" t="e">
        <f>VLOOKUP(I182,[1]Hoja1!$Q$1:$T$401,2,0)</f>
        <v>#N/A</v>
      </c>
    </row>
    <row r="183" spans="1:10" hidden="1" x14ac:dyDescent="0.25">
      <c r="A183" s="80">
        <v>2682808</v>
      </c>
      <c r="B183" s="118" t="s">
        <v>381</v>
      </c>
      <c r="C183" s="118">
        <v>12</v>
      </c>
      <c r="D183" s="80" t="s">
        <v>518</v>
      </c>
      <c r="E183" s="80">
        <v>29</v>
      </c>
      <c r="F183" s="80" t="s">
        <v>58</v>
      </c>
      <c r="G183" s="80">
        <v>2</v>
      </c>
      <c r="H183" s="80" t="s">
        <v>155</v>
      </c>
      <c r="I183" t="str">
        <f t="shared" si="6"/>
        <v>2682808202112JD-Itagui-Cra 92</v>
      </c>
      <c r="J183" t="str">
        <f>VLOOKUP(I183,[1]Hoja1!$Q$1:$T$401,2,0)</f>
        <v>2682808202112</v>
      </c>
    </row>
    <row r="184" spans="1:10" hidden="1" x14ac:dyDescent="0.25">
      <c r="A184" s="80">
        <v>2682808</v>
      </c>
      <c r="B184" s="118" t="s">
        <v>445</v>
      </c>
      <c r="C184" s="118">
        <v>12</v>
      </c>
      <c r="D184" s="80" t="s">
        <v>516</v>
      </c>
      <c r="E184" s="80">
        <v>29</v>
      </c>
      <c r="F184" s="80" t="s">
        <v>58</v>
      </c>
      <c r="G184" s="80">
        <v>4</v>
      </c>
      <c r="H184" s="80" t="s">
        <v>155</v>
      </c>
      <c r="I184" t="str">
        <f t="shared" si="6"/>
        <v>2682808201912JD-Itagui-Cra 92</v>
      </c>
      <c r="J184" t="str">
        <f>VLOOKUP(I184,[1]Hoja1!$Q$1:$T$401,2,0)</f>
        <v>2682808201912</v>
      </c>
    </row>
    <row r="185" spans="1:10" hidden="1" x14ac:dyDescent="0.25">
      <c r="A185" s="80">
        <v>2682808</v>
      </c>
      <c r="B185" s="118" t="s">
        <v>386</v>
      </c>
      <c r="C185" s="118">
        <v>5</v>
      </c>
      <c r="D185" s="80" t="s">
        <v>519</v>
      </c>
      <c r="E185" s="80">
        <v>29</v>
      </c>
      <c r="F185" s="80" t="s">
        <v>58</v>
      </c>
      <c r="G185" s="80">
        <v>20</v>
      </c>
      <c r="H185" s="80" t="s">
        <v>155</v>
      </c>
      <c r="I185" t="str">
        <f t="shared" si="6"/>
        <v>268280820225JD-Itagui-Cra 92</v>
      </c>
      <c r="J185" t="e">
        <f>VLOOKUP(I185,[1]Hoja1!$Q$1:$T$401,2,0)</f>
        <v>#N/A</v>
      </c>
    </row>
    <row r="186" spans="1:10" hidden="1" x14ac:dyDescent="0.25">
      <c r="A186" s="80">
        <v>2682808</v>
      </c>
      <c r="B186" s="118" t="s">
        <v>378</v>
      </c>
      <c r="C186" s="118">
        <v>9</v>
      </c>
      <c r="D186" s="80" t="s">
        <v>518</v>
      </c>
      <c r="E186" s="80">
        <v>44</v>
      </c>
      <c r="F186" s="80" t="s">
        <v>47</v>
      </c>
      <c r="G186" s="80">
        <v>24</v>
      </c>
      <c r="H186" s="80" t="s">
        <v>155</v>
      </c>
      <c r="I186" t="str">
        <f t="shared" si="6"/>
        <v>268280820219JD-Chia-Yerbabuena</v>
      </c>
      <c r="J186" t="str">
        <f>VLOOKUP(I186,[1]Hoja1!$Q$1:$T$401,2,0)</f>
        <v>268280820219</v>
      </c>
    </row>
    <row r="187" spans="1:10" hidden="1" x14ac:dyDescent="0.25">
      <c r="A187" s="80">
        <v>2682808</v>
      </c>
      <c r="B187" s="118" t="s">
        <v>384</v>
      </c>
      <c r="C187" s="118">
        <v>3</v>
      </c>
      <c r="D187" s="80" t="s">
        <v>519</v>
      </c>
      <c r="E187" s="80">
        <v>44</v>
      </c>
      <c r="F187" s="80" t="s">
        <v>47</v>
      </c>
      <c r="G187" s="80">
        <v>30</v>
      </c>
      <c r="H187" s="80" t="s">
        <v>155</v>
      </c>
      <c r="I187" t="str">
        <f t="shared" si="6"/>
        <v>268280820223JD-Chia-Yerbabuena</v>
      </c>
      <c r="J187" t="e">
        <f>VLOOKUP(I187,[1]Hoja1!$Q$1:$T$401,2,0)</f>
        <v>#N/A</v>
      </c>
    </row>
    <row r="188" spans="1:10" hidden="1" x14ac:dyDescent="0.25">
      <c r="A188" s="80">
        <v>74801</v>
      </c>
      <c r="B188" s="118" t="s">
        <v>367</v>
      </c>
      <c r="C188" s="118">
        <v>7</v>
      </c>
      <c r="D188" s="80" t="s">
        <v>517</v>
      </c>
      <c r="E188" s="80">
        <v>44</v>
      </c>
      <c r="F188" s="80" t="s">
        <v>47</v>
      </c>
      <c r="G188" s="80">
        <v>30</v>
      </c>
      <c r="H188" s="80" t="s">
        <v>68</v>
      </c>
      <c r="I188" t="str">
        <f t="shared" si="6"/>
        <v>7480120207JD-Chia-Yerbabuena</v>
      </c>
      <c r="J188" t="e">
        <f>VLOOKUP(I188,[1]Hoja1!$Q$1:$T$401,2,0)</f>
        <v>#N/A</v>
      </c>
    </row>
    <row r="189" spans="1:10" hidden="1" x14ac:dyDescent="0.25">
      <c r="A189" s="80">
        <v>74801</v>
      </c>
      <c r="B189" s="118" t="s">
        <v>384</v>
      </c>
      <c r="C189" s="118">
        <v>3</v>
      </c>
      <c r="D189" s="80" t="s">
        <v>519</v>
      </c>
      <c r="E189" s="80">
        <v>44</v>
      </c>
      <c r="F189" s="80" t="s">
        <v>47</v>
      </c>
      <c r="G189" s="80">
        <v>16</v>
      </c>
      <c r="H189" s="80" t="s">
        <v>68</v>
      </c>
      <c r="I189" t="str">
        <f t="shared" si="6"/>
        <v>7480120223JD-Chia-Yerbabuena</v>
      </c>
      <c r="J189" t="e">
        <f>VLOOKUP(I189,[1]Hoja1!$Q$1:$T$401,2,0)</f>
        <v>#N/A</v>
      </c>
    </row>
    <row r="190" spans="1:10" hidden="1" x14ac:dyDescent="0.25">
      <c r="A190" s="80">
        <v>74801</v>
      </c>
      <c r="B190" s="118" t="s">
        <v>386</v>
      </c>
      <c r="C190" s="118">
        <v>5</v>
      </c>
      <c r="D190" s="80" t="s">
        <v>519</v>
      </c>
      <c r="E190" s="80">
        <v>44</v>
      </c>
      <c r="F190" s="80" t="s">
        <v>47</v>
      </c>
      <c r="G190" s="80">
        <v>14</v>
      </c>
      <c r="H190" s="80" t="s">
        <v>68</v>
      </c>
      <c r="I190" t="str">
        <f t="shared" si="6"/>
        <v>7480120225JD-Chia-Yerbabuena</v>
      </c>
      <c r="J190" t="e">
        <f>VLOOKUP(I190,[1]Hoja1!$Q$1:$T$401,2,0)</f>
        <v>#N/A</v>
      </c>
    </row>
    <row r="191" spans="1:10" x14ac:dyDescent="0.25">
      <c r="A191" s="80">
        <v>198000</v>
      </c>
      <c r="B191" s="118" t="s">
        <v>441</v>
      </c>
      <c r="C191" s="118">
        <v>12</v>
      </c>
      <c r="D191" s="80" t="s">
        <v>517</v>
      </c>
      <c r="E191" s="80">
        <v>29</v>
      </c>
      <c r="F191" s="80" t="s">
        <v>58</v>
      </c>
      <c r="G191" s="80">
        <v>94</v>
      </c>
      <c r="H191" s="80" t="s">
        <v>144</v>
      </c>
      <c r="I191" t="str">
        <f t="shared" si="6"/>
        <v>198000202012JD-Itagui-Cra 92</v>
      </c>
      <c r="J191" t="e">
        <f>VLOOKUP(I191,[1]Hoja1!$Q$1:$T$401,2,0)</f>
        <v>#N/A</v>
      </c>
    </row>
    <row r="192" spans="1:10" hidden="1" x14ac:dyDescent="0.25">
      <c r="A192" s="80">
        <v>74801</v>
      </c>
      <c r="B192" s="118" t="s">
        <v>449</v>
      </c>
      <c r="C192" s="118">
        <v>1</v>
      </c>
      <c r="D192" s="80" t="s">
        <v>518</v>
      </c>
      <c r="E192" s="80">
        <v>29</v>
      </c>
      <c r="F192" s="80" t="s">
        <v>58</v>
      </c>
      <c r="G192" s="80">
        <v>10</v>
      </c>
      <c r="H192" s="80" t="s">
        <v>68</v>
      </c>
      <c r="I192" t="str">
        <f t="shared" ref="I192:I197" si="7">CONCATENATE(A192,D192,C192,F192)</f>
        <v>7480120211JD-Itagui-Cra 92</v>
      </c>
      <c r="J192" t="e">
        <f>VLOOKUP(I192,[1]Hoja1!$Q$1:$T$401,2,0)</f>
        <v>#N/A</v>
      </c>
    </row>
    <row r="193" spans="1:10" hidden="1" x14ac:dyDescent="0.25">
      <c r="A193" s="80">
        <v>74801</v>
      </c>
      <c r="B193" s="118" t="s">
        <v>375</v>
      </c>
      <c r="C193" s="118">
        <v>6</v>
      </c>
      <c r="D193" s="80" t="s">
        <v>518</v>
      </c>
      <c r="E193" s="80">
        <v>124</v>
      </c>
      <c r="F193" s="80" t="s">
        <v>190</v>
      </c>
      <c r="G193" s="80">
        <v>10</v>
      </c>
      <c r="H193" s="80" t="s">
        <v>68</v>
      </c>
      <c r="I193" t="str">
        <f t="shared" si="7"/>
        <v>7480120216JD-Chia-Mayorista</v>
      </c>
      <c r="J193" t="str">
        <f>VLOOKUP(I193,[1]Hoja1!$Q$1:$T$401,2,0)</f>
        <v>7480120216</v>
      </c>
    </row>
    <row r="194" spans="1:10" hidden="1" x14ac:dyDescent="0.25">
      <c r="A194" s="80">
        <v>74801</v>
      </c>
      <c r="B194" s="118" t="s">
        <v>376</v>
      </c>
      <c r="C194" s="118">
        <v>7</v>
      </c>
      <c r="D194" s="80" t="s">
        <v>518</v>
      </c>
      <c r="E194" s="80">
        <v>29</v>
      </c>
      <c r="F194" s="80" t="s">
        <v>58</v>
      </c>
      <c r="G194" s="80">
        <v>20</v>
      </c>
      <c r="H194" s="80" t="s">
        <v>68</v>
      </c>
      <c r="I194" t="str">
        <f t="shared" si="7"/>
        <v>7480120217JD-Itagui-Cra 92</v>
      </c>
      <c r="J194" t="e">
        <f>VLOOKUP(I194,[1]Hoja1!$Q$1:$T$401,2,0)</f>
        <v>#N/A</v>
      </c>
    </row>
    <row r="195" spans="1:10" hidden="1" x14ac:dyDescent="0.25">
      <c r="A195" s="80">
        <v>74801</v>
      </c>
      <c r="B195" s="118" t="s">
        <v>377</v>
      </c>
      <c r="C195" s="118">
        <v>8</v>
      </c>
      <c r="D195" s="80" t="s">
        <v>518</v>
      </c>
      <c r="E195" s="80">
        <v>29</v>
      </c>
      <c r="F195" s="80" t="s">
        <v>58</v>
      </c>
      <c r="G195" s="80">
        <v>30</v>
      </c>
      <c r="H195" s="80" t="s">
        <v>68</v>
      </c>
      <c r="I195" t="str">
        <f t="shared" si="7"/>
        <v>7480120218JD-Itagui-Cra 92</v>
      </c>
      <c r="J195" t="e">
        <f>VLOOKUP(I195,[1]Hoja1!$Q$1:$T$401,2,0)</f>
        <v>#N/A</v>
      </c>
    </row>
    <row r="196" spans="1:10" hidden="1" x14ac:dyDescent="0.25">
      <c r="A196" s="80">
        <v>74801</v>
      </c>
      <c r="B196" s="118" t="s">
        <v>386</v>
      </c>
      <c r="C196" s="118">
        <v>5</v>
      </c>
      <c r="D196" s="80" t="s">
        <v>519</v>
      </c>
      <c r="E196" s="80">
        <v>44</v>
      </c>
      <c r="F196" s="80" t="s">
        <v>47</v>
      </c>
      <c r="G196" s="80">
        <v>10</v>
      </c>
      <c r="H196" s="80" t="s">
        <v>68</v>
      </c>
      <c r="I196" t="str">
        <f t="shared" si="7"/>
        <v>7480120225JD-Chia-Yerbabuena</v>
      </c>
      <c r="J196" t="e">
        <f>VLOOKUP(I196,[1]Hoja1!$Q$1:$T$401,2,0)</f>
        <v>#N/A</v>
      </c>
    </row>
    <row r="197" spans="1:10" hidden="1" x14ac:dyDescent="0.25">
      <c r="A197" s="80">
        <v>74801</v>
      </c>
      <c r="B197" s="118" t="s">
        <v>369</v>
      </c>
      <c r="C197" s="118">
        <v>9</v>
      </c>
      <c r="D197" s="80" t="s">
        <v>517</v>
      </c>
      <c r="E197" s="80">
        <v>124</v>
      </c>
      <c r="F197" s="80" t="s">
        <v>190</v>
      </c>
      <c r="G197" s="80">
        <v>20</v>
      </c>
      <c r="H197" s="80" t="s">
        <v>68</v>
      </c>
      <c r="I197" t="str">
        <f t="shared" si="7"/>
        <v>7480120209JD-Chia-Mayorista</v>
      </c>
      <c r="J197" t="str">
        <f>VLOOKUP(I197,[1]Hoja1!$Q$1:$T$401,2,0)</f>
        <v>7480120209</v>
      </c>
    </row>
  </sheetData>
  <autoFilter ref="A1:J197" xr:uid="{14F36859-80B9-4E68-9E67-43207D7F9174}">
    <filterColumn colId="3">
      <filters>
        <filter val="2020"/>
      </filters>
    </filterColumn>
    <filterColumn colId="5">
      <filters>
        <filter val="JD-Itagui-Cra 92"/>
      </filters>
    </filterColumn>
    <sortState xmlns:xlrd2="http://schemas.microsoft.com/office/spreadsheetml/2017/richdata2" ref="A10:J191">
      <sortCondition ref="C1:C19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FB6E-7B8F-4E08-96B1-37289B21CFF4}">
  <dimension ref="A1:AT224"/>
  <sheetViews>
    <sheetView zoomScale="85" zoomScaleNormal="85" workbookViewId="0">
      <selection activeCell="AJ21" sqref="AJ21"/>
    </sheetView>
  </sheetViews>
  <sheetFormatPr baseColWidth="10" defaultRowHeight="15" x14ac:dyDescent="0.25"/>
  <cols>
    <col min="1" max="1" width="21.5703125" bestFit="1" customWidth="1"/>
    <col min="2" max="2" width="11.7109375" bestFit="1" customWidth="1"/>
    <col min="3" max="3" width="22.5703125" bestFit="1" customWidth="1"/>
    <col min="4" max="4" width="8.42578125" bestFit="1" customWidth="1"/>
    <col min="5" max="6" width="7.42578125" bestFit="1" customWidth="1"/>
    <col min="7" max="7" width="6.28515625" bestFit="1" customWidth="1"/>
    <col min="8" max="8" width="11.7109375" bestFit="1" customWidth="1"/>
    <col min="10" max="10" width="5.140625" customWidth="1"/>
    <col min="11" max="11" width="22.85546875" bestFit="1" customWidth="1"/>
    <col min="12" max="12" width="11.140625" bestFit="1" customWidth="1"/>
    <col min="13" max="13" width="7.85546875" bestFit="1" customWidth="1"/>
    <col min="14" max="14" width="14.28515625" bestFit="1" customWidth="1"/>
    <col min="15" max="15" width="22.42578125" bestFit="1" customWidth="1"/>
    <col min="16" max="17" width="5.140625" bestFit="1" customWidth="1"/>
    <col min="18" max="18" width="12.5703125" bestFit="1" customWidth="1"/>
    <col min="19" max="19" width="15.5703125" bestFit="1" customWidth="1"/>
    <col min="20" max="20" width="13.28515625" bestFit="1" customWidth="1"/>
    <col min="21" max="21" width="14.28515625" bestFit="1" customWidth="1"/>
    <col min="22" max="22" width="18" bestFit="1" customWidth="1"/>
    <col min="23" max="25" width="5.140625" bestFit="1" customWidth="1"/>
    <col min="26" max="26" width="12.5703125" bestFit="1" customWidth="1"/>
    <col min="27" max="27" width="11.7109375" bestFit="1" customWidth="1"/>
    <col min="28" max="28" width="14.28515625" bestFit="1" customWidth="1"/>
    <col min="29" max="29" width="18" bestFit="1" customWidth="1"/>
    <col min="30" max="32" width="5.140625" bestFit="1" customWidth="1"/>
    <col min="33" max="33" width="12.5703125" bestFit="1" customWidth="1"/>
    <col min="34" max="34" width="10.85546875" bestFit="1" customWidth="1"/>
    <col min="35" max="35" width="6.7109375" bestFit="1" customWidth="1"/>
    <col min="36" max="36" width="12.140625" bestFit="1" customWidth="1"/>
    <col min="37" max="37" width="26.85546875" bestFit="1" customWidth="1"/>
    <col min="38" max="38" width="13.28515625" bestFit="1" customWidth="1"/>
    <col min="39" max="39" width="14" bestFit="1" customWidth="1"/>
    <col min="41" max="41" width="20.42578125" bestFit="1" customWidth="1"/>
    <col min="42" max="42" width="10.5703125" bestFit="1" customWidth="1"/>
    <col min="45" max="45" width="16.28515625" bestFit="1" customWidth="1"/>
    <col min="46" max="46" width="13.7109375" bestFit="1" customWidth="1"/>
    <col min="47" max="47" width="6.28515625" bestFit="1" customWidth="1"/>
    <col min="48" max="49" width="9.140625" bestFit="1" customWidth="1"/>
    <col min="50" max="50" width="10.42578125" bestFit="1" customWidth="1"/>
    <col min="51" max="51" width="16.28515625" bestFit="1" customWidth="1"/>
    <col min="52" max="52" width="8.140625" bestFit="1" customWidth="1"/>
    <col min="53" max="54" width="7.140625" bestFit="1" customWidth="1"/>
    <col min="55" max="55" width="6.140625" bestFit="1" customWidth="1"/>
    <col min="56" max="56" width="13.7109375" bestFit="1" customWidth="1"/>
    <col min="57" max="57" width="22.42578125" bestFit="1" customWidth="1"/>
    <col min="58" max="59" width="7.140625" bestFit="1" customWidth="1"/>
    <col min="60" max="60" width="6.140625" bestFit="1" customWidth="1"/>
    <col min="61" max="61" width="7.140625" bestFit="1" customWidth="1"/>
    <col min="62" max="62" width="12.140625" bestFit="1" customWidth="1"/>
    <col min="63" max="63" width="6.85546875" bestFit="1" customWidth="1"/>
    <col min="64" max="64" width="8.140625" bestFit="1" customWidth="1"/>
    <col min="65" max="66" width="7.140625" bestFit="1" customWidth="1"/>
    <col min="67" max="67" width="6.140625" bestFit="1" customWidth="1"/>
    <col min="68" max="68" width="7.140625" bestFit="1" customWidth="1"/>
    <col min="69" max="69" width="6.85546875" bestFit="1" customWidth="1"/>
    <col min="70" max="70" width="8.140625" bestFit="1" customWidth="1"/>
    <col min="71" max="73" width="7.140625" bestFit="1" customWidth="1"/>
    <col min="74" max="74" width="6.85546875" bestFit="1" customWidth="1"/>
    <col min="75" max="75" width="12.140625" bestFit="1" customWidth="1"/>
  </cols>
  <sheetData>
    <row r="1" spans="1:33" x14ac:dyDescent="0.25">
      <c r="A1" s="198" t="s">
        <v>562</v>
      </c>
      <c r="B1" s="198"/>
      <c r="C1" s="198"/>
      <c r="D1" s="198"/>
      <c r="E1" s="198"/>
      <c r="F1" s="198"/>
      <c r="G1" s="198"/>
      <c r="H1" s="198"/>
    </row>
    <row r="2" spans="1:33" x14ac:dyDescent="0.25">
      <c r="A2" s="198"/>
      <c r="B2" s="198"/>
      <c r="C2" s="198"/>
      <c r="D2" s="198"/>
      <c r="E2" s="198"/>
      <c r="F2" s="198"/>
      <c r="G2" s="198"/>
      <c r="H2" s="198"/>
    </row>
    <row r="3" spans="1:33" s="11" customFormat="1" ht="21" x14ac:dyDescent="0.25">
      <c r="A3" s="139"/>
      <c r="B3" s="139"/>
      <c r="C3" s="139"/>
      <c r="D3" s="139"/>
      <c r="E3" s="139"/>
      <c r="F3" s="139"/>
      <c r="G3" s="139"/>
      <c r="H3" s="139"/>
    </row>
    <row r="5" spans="1:33" ht="15.6" customHeight="1" x14ac:dyDescent="0.25">
      <c r="A5" s="197" t="s">
        <v>563</v>
      </c>
      <c r="B5" s="197"/>
      <c r="C5" s="197"/>
    </row>
    <row r="6" spans="1:33" x14ac:dyDescent="0.25">
      <c r="A6" s="197"/>
      <c r="B6" s="197"/>
      <c r="C6" s="197"/>
      <c r="N6" s="73" t="s">
        <v>8</v>
      </c>
      <c r="O6" s="74">
        <v>187002</v>
      </c>
      <c r="U6" s="73" t="s">
        <v>8</v>
      </c>
      <c r="V6" s="74">
        <v>2682808</v>
      </c>
      <c r="AB6" s="73" t="s">
        <v>8</v>
      </c>
      <c r="AC6" s="74">
        <v>198000</v>
      </c>
    </row>
    <row r="7" spans="1:33" x14ac:dyDescent="0.25">
      <c r="N7" s="73" t="s">
        <v>247</v>
      </c>
      <c r="O7" t="s">
        <v>47</v>
      </c>
      <c r="U7" s="73" t="s">
        <v>247</v>
      </c>
      <c r="V7" t="s">
        <v>58</v>
      </c>
      <c r="AB7" s="73" t="s">
        <v>247</v>
      </c>
      <c r="AC7" t="s">
        <v>47</v>
      </c>
    </row>
    <row r="9" spans="1:33" x14ac:dyDescent="0.25">
      <c r="N9" s="73" t="s">
        <v>82</v>
      </c>
      <c r="O9" s="73" t="s">
        <v>513</v>
      </c>
      <c r="U9" s="73" t="s">
        <v>82</v>
      </c>
      <c r="V9" s="73" t="s">
        <v>513</v>
      </c>
      <c r="AB9" s="73" t="s">
        <v>82</v>
      </c>
      <c r="AC9" s="73" t="s">
        <v>597</v>
      </c>
    </row>
    <row r="10" spans="1:33" x14ac:dyDescent="0.25">
      <c r="N10" s="73" t="s">
        <v>520</v>
      </c>
      <c r="O10" t="s">
        <v>516</v>
      </c>
      <c r="P10" t="s">
        <v>517</v>
      </c>
      <c r="Q10" t="s">
        <v>518</v>
      </c>
      <c r="R10" t="s">
        <v>519</v>
      </c>
      <c r="S10" t="s">
        <v>186</v>
      </c>
      <c r="U10" s="73" t="s">
        <v>520</v>
      </c>
      <c r="V10" t="s">
        <v>516</v>
      </c>
      <c r="W10" t="s">
        <v>517</v>
      </c>
      <c r="X10" t="s">
        <v>518</v>
      </c>
      <c r="Y10" t="s">
        <v>519</v>
      </c>
      <c r="Z10" t="s">
        <v>186</v>
      </c>
      <c r="AB10" s="73" t="s">
        <v>520</v>
      </c>
      <c r="AC10" t="s">
        <v>516</v>
      </c>
      <c r="AD10" t="s">
        <v>517</v>
      </c>
      <c r="AE10" t="s">
        <v>518</v>
      </c>
      <c r="AF10" t="s">
        <v>519</v>
      </c>
      <c r="AG10" t="s">
        <v>186</v>
      </c>
    </row>
    <row r="11" spans="1:33" x14ac:dyDescent="0.25">
      <c r="N11" s="120">
        <v>1</v>
      </c>
      <c r="O11" s="72"/>
      <c r="P11" s="72">
        <v>15</v>
      </c>
      <c r="Q11" s="72"/>
      <c r="R11" s="72">
        <v>95</v>
      </c>
      <c r="S11" s="72">
        <v>110</v>
      </c>
      <c r="U11" s="120">
        <v>1</v>
      </c>
      <c r="V11" s="72"/>
      <c r="W11" s="72">
        <v>113</v>
      </c>
      <c r="X11" s="72"/>
      <c r="Y11" s="72"/>
      <c r="Z11" s="72">
        <v>113</v>
      </c>
      <c r="AB11" s="120">
        <v>2</v>
      </c>
      <c r="AC11" s="72"/>
      <c r="AD11" s="72">
        <v>20</v>
      </c>
      <c r="AE11" s="72"/>
      <c r="AF11" s="72">
        <v>0</v>
      </c>
      <c r="AG11" s="72">
        <v>20</v>
      </c>
    </row>
    <row r="12" spans="1:33" x14ac:dyDescent="0.25">
      <c r="N12" s="120">
        <v>2</v>
      </c>
      <c r="O12" s="72"/>
      <c r="P12" s="72"/>
      <c r="Q12" s="72"/>
      <c r="R12" s="72">
        <v>40</v>
      </c>
      <c r="S12" s="72">
        <v>40</v>
      </c>
      <c r="U12" s="120">
        <v>2</v>
      </c>
      <c r="V12" s="72"/>
      <c r="W12" s="72">
        <v>131</v>
      </c>
      <c r="X12" s="72">
        <v>6</v>
      </c>
      <c r="Y12" s="72">
        <v>10</v>
      </c>
      <c r="Z12" s="72">
        <v>147</v>
      </c>
      <c r="AB12" s="120">
        <v>5</v>
      </c>
      <c r="AC12" s="72"/>
      <c r="AD12" s="72"/>
      <c r="AE12" s="72">
        <v>3</v>
      </c>
      <c r="AF12" s="72"/>
      <c r="AG12" s="72">
        <v>3</v>
      </c>
    </row>
    <row r="13" spans="1:33" x14ac:dyDescent="0.25">
      <c r="N13" s="120">
        <v>3</v>
      </c>
      <c r="O13" s="72"/>
      <c r="P13" s="72">
        <v>36</v>
      </c>
      <c r="Q13" s="72"/>
      <c r="R13" s="72">
        <v>12</v>
      </c>
      <c r="S13" s="72">
        <v>48</v>
      </c>
      <c r="U13" s="120">
        <v>3</v>
      </c>
      <c r="V13" s="72"/>
      <c r="W13" s="72">
        <v>23</v>
      </c>
      <c r="X13" s="72">
        <v>65</v>
      </c>
      <c r="Y13" s="72"/>
      <c r="Z13" s="72">
        <v>88</v>
      </c>
      <c r="AB13" s="120">
        <v>6</v>
      </c>
      <c r="AC13" s="72"/>
      <c r="AD13" s="72">
        <v>6</v>
      </c>
      <c r="AE13" s="72"/>
      <c r="AF13" s="72"/>
      <c r="AG13" s="72">
        <v>6</v>
      </c>
    </row>
    <row r="14" spans="1:33" x14ac:dyDescent="0.25">
      <c r="N14" s="120">
        <v>4</v>
      </c>
      <c r="O14" s="72"/>
      <c r="P14" s="72">
        <v>206</v>
      </c>
      <c r="Q14" s="72"/>
      <c r="R14" s="72"/>
      <c r="S14" s="72">
        <v>206</v>
      </c>
      <c r="U14" s="120">
        <v>5</v>
      </c>
      <c r="V14" s="72"/>
      <c r="W14" s="72">
        <v>50</v>
      </c>
      <c r="X14" s="72">
        <v>0</v>
      </c>
      <c r="Y14" s="72">
        <v>20</v>
      </c>
      <c r="Z14" s="72">
        <v>70</v>
      </c>
      <c r="AB14" s="120">
        <v>7</v>
      </c>
      <c r="AC14" s="72"/>
      <c r="AD14" s="72">
        <v>70</v>
      </c>
      <c r="AE14" s="72">
        <v>10</v>
      </c>
      <c r="AF14" s="72"/>
      <c r="AG14" s="72">
        <v>80</v>
      </c>
    </row>
    <row r="15" spans="1:33" x14ac:dyDescent="0.25">
      <c r="N15" s="120">
        <v>5</v>
      </c>
      <c r="O15" s="72">
        <v>30</v>
      </c>
      <c r="P15" s="72"/>
      <c r="Q15" s="72"/>
      <c r="R15" s="72">
        <v>86</v>
      </c>
      <c r="S15" s="72">
        <v>116</v>
      </c>
      <c r="U15" s="120">
        <v>6</v>
      </c>
      <c r="V15" s="72"/>
      <c r="W15" s="72">
        <v>50</v>
      </c>
      <c r="X15" s="72"/>
      <c r="Y15" s="72"/>
      <c r="Z15" s="72">
        <v>50</v>
      </c>
      <c r="AB15" s="120">
        <v>8</v>
      </c>
      <c r="AC15" s="72"/>
      <c r="AD15" s="72"/>
      <c r="AE15" s="72">
        <v>4</v>
      </c>
      <c r="AF15" s="72"/>
      <c r="AG15" s="72">
        <v>4</v>
      </c>
    </row>
    <row r="16" spans="1:33" x14ac:dyDescent="0.25">
      <c r="A16" s="199" t="s">
        <v>599</v>
      </c>
      <c r="N16" s="120">
        <v>6</v>
      </c>
      <c r="O16" s="72"/>
      <c r="P16" s="72">
        <v>28</v>
      </c>
      <c r="Q16" s="72"/>
      <c r="R16" s="72"/>
      <c r="S16" s="72">
        <v>28</v>
      </c>
      <c r="U16" s="120">
        <v>7</v>
      </c>
      <c r="V16" s="72"/>
      <c r="W16" s="72"/>
      <c r="X16" s="72">
        <v>85</v>
      </c>
      <c r="Y16" s="72"/>
      <c r="Z16" s="72">
        <v>85</v>
      </c>
      <c r="AB16" s="120">
        <v>9</v>
      </c>
      <c r="AC16" s="72">
        <v>10</v>
      </c>
      <c r="AD16" s="72"/>
      <c r="AE16" s="72">
        <v>23</v>
      </c>
      <c r="AF16" s="72"/>
      <c r="AG16" s="72">
        <v>33</v>
      </c>
    </row>
    <row r="17" spans="1:33" x14ac:dyDescent="0.25">
      <c r="A17" s="199"/>
      <c r="N17" s="120">
        <v>7</v>
      </c>
      <c r="O17" s="72">
        <v>12</v>
      </c>
      <c r="P17" s="72">
        <v>34</v>
      </c>
      <c r="Q17" s="72">
        <v>10</v>
      </c>
      <c r="R17" s="72"/>
      <c r="S17" s="72">
        <v>56</v>
      </c>
      <c r="U17" s="120">
        <v>9</v>
      </c>
      <c r="V17" s="72"/>
      <c r="W17" s="72">
        <v>10</v>
      </c>
      <c r="X17" s="72"/>
      <c r="Y17" s="72"/>
      <c r="Z17" s="72">
        <v>10</v>
      </c>
      <c r="AB17" s="120">
        <v>10</v>
      </c>
      <c r="AC17" s="72">
        <v>26</v>
      </c>
      <c r="AD17" s="72"/>
      <c r="AE17" s="72">
        <v>4</v>
      </c>
      <c r="AF17" s="72"/>
      <c r="AG17" s="72">
        <v>30</v>
      </c>
    </row>
    <row r="18" spans="1:33" x14ac:dyDescent="0.25">
      <c r="A18" s="162">
        <v>187002</v>
      </c>
      <c r="N18" s="120">
        <v>8</v>
      </c>
      <c r="O18" s="72">
        <v>91</v>
      </c>
      <c r="P18" s="72">
        <v>15</v>
      </c>
      <c r="Q18" s="72">
        <v>0</v>
      </c>
      <c r="R18" s="72"/>
      <c r="S18" s="72">
        <v>106</v>
      </c>
      <c r="U18" s="120">
        <v>11</v>
      </c>
      <c r="V18" s="72">
        <v>30</v>
      </c>
      <c r="W18" s="72"/>
      <c r="X18" s="72">
        <v>28</v>
      </c>
      <c r="Y18" s="72"/>
      <c r="Z18" s="72">
        <v>58</v>
      </c>
      <c r="AB18" s="120">
        <v>11</v>
      </c>
      <c r="AC18" s="72"/>
      <c r="AD18" s="72"/>
      <c r="AE18" s="72">
        <v>8</v>
      </c>
      <c r="AF18" s="72"/>
      <c r="AG18" s="72">
        <v>8</v>
      </c>
    </row>
    <row r="19" spans="1:33" x14ac:dyDescent="0.25">
      <c r="A19" s="162">
        <v>2682808</v>
      </c>
      <c r="N19" s="120">
        <v>9</v>
      </c>
      <c r="O19" s="72">
        <v>25</v>
      </c>
      <c r="P19" s="72">
        <v>25</v>
      </c>
      <c r="Q19" s="72">
        <v>20</v>
      </c>
      <c r="R19" s="72"/>
      <c r="S19" s="72">
        <v>70</v>
      </c>
      <c r="U19" s="120">
        <v>12</v>
      </c>
      <c r="V19" s="72">
        <v>4</v>
      </c>
      <c r="W19" s="72"/>
      <c r="X19" s="72">
        <v>2</v>
      </c>
      <c r="Y19" s="72"/>
      <c r="Z19" s="72">
        <v>6</v>
      </c>
      <c r="AB19" s="120">
        <v>12</v>
      </c>
      <c r="AC19" s="72">
        <v>34</v>
      </c>
      <c r="AD19" s="72"/>
      <c r="AE19" s="72">
        <v>2</v>
      </c>
      <c r="AF19" s="72"/>
      <c r="AG19" s="72">
        <v>36</v>
      </c>
    </row>
    <row r="20" spans="1:33" x14ac:dyDescent="0.25">
      <c r="A20" s="162">
        <v>198000</v>
      </c>
      <c r="N20" s="120">
        <v>10</v>
      </c>
      <c r="O20" s="72">
        <v>60</v>
      </c>
      <c r="P20" s="72"/>
      <c r="Q20" s="72">
        <v>65</v>
      </c>
      <c r="R20" s="72"/>
      <c r="S20" s="72">
        <v>125</v>
      </c>
      <c r="U20" s="120" t="s">
        <v>186</v>
      </c>
      <c r="V20" s="72">
        <v>34</v>
      </c>
      <c r="W20" s="72">
        <v>377</v>
      </c>
      <c r="X20" s="72">
        <v>186</v>
      </c>
      <c r="Y20" s="72">
        <v>30</v>
      </c>
      <c r="Z20" s="72">
        <v>627</v>
      </c>
      <c r="AB20" s="120" t="s">
        <v>186</v>
      </c>
      <c r="AC20" s="72">
        <v>70</v>
      </c>
      <c r="AD20" s="72">
        <v>96</v>
      </c>
      <c r="AE20" s="72">
        <v>54</v>
      </c>
      <c r="AF20" s="72">
        <v>0</v>
      </c>
      <c r="AG20" s="72">
        <v>220</v>
      </c>
    </row>
    <row r="21" spans="1:33" ht="12.95" customHeight="1" x14ac:dyDescent="0.25">
      <c r="A21" s="162">
        <v>199001</v>
      </c>
      <c r="N21" s="120">
        <v>11</v>
      </c>
      <c r="O21" s="72">
        <v>15</v>
      </c>
      <c r="P21" s="72"/>
      <c r="Q21" s="72">
        <v>54</v>
      </c>
      <c r="R21" s="72"/>
      <c r="S21" s="72">
        <v>69</v>
      </c>
    </row>
    <row r="22" spans="1:33" x14ac:dyDescent="0.25">
      <c r="A22" s="162">
        <v>74801</v>
      </c>
      <c r="N22" s="120">
        <v>12</v>
      </c>
      <c r="O22" s="72"/>
      <c r="P22" s="72"/>
      <c r="Q22" s="72">
        <v>44</v>
      </c>
      <c r="R22" s="72"/>
      <c r="S22" s="72">
        <v>44</v>
      </c>
    </row>
    <row r="23" spans="1:33" x14ac:dyDescent="0.25">
      <c r="N23" s="120" t="s">
        <v>186</v>
      </c>
      <c r="O23" s="72">
        <v>233</v>
      </c>
      <c r="P23" s="72">
        <v>359</v>
      </c>
      <c r="Q23" s="72">
        <v>193</v>
      </c>
      <c r="R23" s="72">
        <v>233</v>
      </c>
      <c r="S23" s="72">
        <v>1018</v>
      </c>
    </row>
    <row r="25" spans="1:33" x14ac:dyDescent="0.25">
      <c r="N25" s="73" t="s">
        <v>455</v>
      </c>
      <c r="O25" s="74">
        <v>187002</v>
      </c>
      <c r="U25" s="73" t="s">
        <v>455</v>
      </c>
      <c r="V25" s="74">
        <v>2682808</v>
      </c>
      <c r="AB25" s="73" t="s">
        <v>455</v>
      </c>
      <c r="AC25" s="74">
        <v>198000</v>
      </c>
    </row>
    <row r="26" spans="1:33" x14ac:dyDescent="0.25">
      <c r="N26" s="73" t="s">
        <v>463</v>
      </c>
      <c r="O26" t="s">
        <v>47</v>
      </c>
      <c r="U26" s="73" t="s">
        <v>463</v>
      </c>
      <c r="V26" t="s">
        <v>58</v>
      </c>
      <c r="AB26" s="73" t="s">
        <v>463</v>
      </c>
      <c r="AC26" t="s">
        <v>58</v>
      </c>
    </row>
    <row r="28" spans="1:33" x14ac:dyDescent="0.25">
      <c r="N28" s="73" t="s">
        <v>582</v>
      </c>
      <c r="O28" s="73" t="s">
        <v>513</v>
      </c>
      <c r="U28" s="73" t="s">
        <v>582</v>
      </c>
      <c r="V28" s="73" t="s">
        <v>513</v>
      </c>
      <c r="AB28" s="73" t="s">
        <v>582</v>
      </c>
      <c r="AC28" s="73" t="s">
        <v>513</v>
      </c>
    </row>
    <row r="29" spans="1:33" ht="12.95" customHeight="1" x14ac:dyDescent="0.25">
      <c r="N29" s="73" t="s">
        <v>583</v>
      </c>
      <c r="O29">
        <v>2020</v>
      </c>
      <c r="P29">
        <v>2021</v>
      </c>
      <c r="Q29">
        <v>2022</v>
      </c>
      <c r="R29" t="s">
        <v>186</v>
      </c>
      <c r="U29" s="73" t="s">
        <v>583</v>
      </c>
      <c r="V29">
        <v>2019</v>
      </c>
      <c r="W29">
        <v>2020</v>
      </c>
      <c r="X29">
        <v>2021</v>
      </c>
      <c r="Y29">
        <v>2022</v>
      </c>
      <c r="Z29" t="s">
        <v>186</v>
      </c>
      <c r="AB29" s="73" t="s">
        <v>583</v>
      </c>
      <c r="AC29">
        <v>2019</v>
      </c>
      <c r="AD29">
        <v>2020</v>
      </c>
      <c r="AE29">
        <v>2021</v>
      </c>
      <c r="AF29">
        <v>2022</v>
      </c>
      <c r="AG29" t="s">
        <v>186</v>
      </c>
    </row>
    <row r="30" spans="1:33" x14ac:dyDescent="0.25">
      <c r="N30" s="74">
        <v>1</v>
      </c>
      <c r="O30" s="72"/>
      <c r="P30" s="72"/>
      <c r="Q30" s="72">
        <v>20</v>
      </c>
      <c r="R30" s="72">
        <v>20</v>
      </c>
      <c r="U30" s="74">
        <v>1</v>
      </c>
      <c r="V30" s="72"/>
      <c r="W30" s="72">
        <v>49</v>
      </c>
      <c r="X30" s="72">
        <v>22</v>
      </c>
      <c r="Y30" s="72">
        <v>10</v>
      </c>
      <c r="Z30" s="72">
        <v>81</v>
      </c>
      <c r="AB30" s="74">
        <v>1</v>
      </c>
      <c r="AC30" s="72"/>
      <c r="AD30" s="72">
        <v>6</v>
      </c>
      <c r="AE30" s="72">
        <v>20</v>
      </c>
      <c r="AF30" s="72"/>
      <c r="AG30" s="72">
        <v>26</v>
      </c>
    </row>
    <row r="31" spans="1:33" x14ac:dyDescent="0.25">
      <c r="N31" s="74">
        <v>3</v>
      </c>
      <c r="O31" s="72">
        <v>32</v>
      </c>
      <c r="P31" s="72"/>
      <c r="Q31" s="72"/>
      <c r="R31" s="72">
        <v>32</v>
      </c>
      <c r="U31" s="74">
        <v>2</v>
      </c>
      <c r="V31" s="72"/>
      <c r="W31" s="72">
        <v>8</v>
      </c>
      <c r="X31" s="72">
        <v>16</v>
      </c>
      <c r="Y31" s="72"/>
      <c r="Z31" s="72">
        <v>24</v>
      </c>
      <c r="AB31" s="74">
        <v>2</v>
      </c>
      <c r="AC31" s="72"/>
      <c r="AD31" s="72">
        <v>6</v>
      </c>
      <c r="AE31" s="72"/>
      <c r="AF31" s="72"/>
      <c r="AG31" s="72">
        <v>6</v>
      </c>
    </row>
    <row r="32" spans="1:33" x14ac:dyDescent="0.25">
      <c r="N32" s="74">
        <v>4</v>
      </c>
      <c r="O32" s="72">
        <v>14</v>
      </c>
      <c r="P32" s="72"/>
      <c r="Q32" s="72"/>
      <c r="R32" s="72">
        <v>14</v>
      </c>
      <c r="U32" s="74">
        <v>3</v>
      </c>
      <c r="V32" s="72"/>
      <c r="W32" s="72">
        <v>8</v>
      </c>
      <c r="X32" s="72">
        <v>10</v>
      </c>
      <c r="Y32" s="72"/>
      <c r="Z32" s="72">
        <v>18</v>
      </c>
      <c r="AB32" s="74">
        <v>3</v>
      </c>
      <c r="AC32" s="72"/>
      <c r="AD32" s="72"/>
      <c r="AE32" s="72"/>
      <c r="AF32" s="72">
        <v>24</v>
      </c>
      <c r="AG32" s="72">
        <v>24</v>
      </c>
    </row>
    <row r="33" spans="1:33" x14ac:dyDescent="0.25">
      <c r="A33" t="s">
        <v>520</v>
      </c>
      <c r="B33" t="s">
        <v>82</v>
      </c>
      <c r="C33" t="s">
        <v>553</v>
      </c>
      <c r="N33" s="74">
        <v>5</v>
      </c>
      <c r="O33" s="72">
        <v>46</v>
      </c>
      <c r="P33" s="72"/>
      <c r="Q33" s="72">
        <v>62</v>
      </c>
      <c r="R33" s="72">
        <v>108</v>
      </c>
      <c r="U33" s="74">
        <v>4</v>
      </c>
      <c r="V33" s="72"/>
      <c r="W33" s="72">
        <v>8</v>
      </c>
      <c r="X33" s="72">
        <v>10</v>
      </c>
      <c r="Y33" s="72"/>
      <c r="Z33" s="72">
        <v>18</v>
      </c>
      <c r="AB33" s="74">
        <v>4</v>
      </c>
      <c r="AC33" s="72"/>
      <c r="AD33" s="72"/>
      <c r="AE33" s="72"/>
      <c r="AF33" s="72">
        <v>4</v>
      </c>
      <c r="AG33" s="72">
        <v>4</v>
      </c>
    </row>
    <row r="34" spans="1:33" x14ac:dyDescent="0.25">
      <c r="A34">
        <v>187002</v>
      </c>
      <c r="B34">
        <v>1752</v>
      </c>
      <c r="C34" s="78">
        <v>0.40649651972157774</v>
      </c>
      <c r="N34" s="74">
        <v>6</v>
      </c>
      <c r="O34" s="72">
        <v>32</v>
      </c>
      <c r="P34" s="72"/>
      <c r="Q34" s="72"/>
      <c r="R34" s="72">
        <v>32</v>
      </c>
      <c r="U34" s="74">
        <v>5</v>
      </c>
      <c r="V34" s="72"/>
      <c r="W34" s="72">
        <v>24</v>
      </c>
      <c r="X34" s="72">
        <v>18</v>
      </c>
      <c r="Y34" s="72"/>
      <c r="Z34" s="72">
        <v>42</v>
      </c>
      <c r="AB34" s="74">
        <v>5</v>
      </c>
      <c r="AC34" s="72"/>
      <c r="AD34" s="72"/>
      <c r="AE34" s="72">
        <v>1</v>
      </c>
      <c r="AF34" s="72">
        <v>4</v>
      </c>
      <c r="AG34" s="72">
        <v>5</v>
      </c>
    </row>
    <row r="35" spans="1:33" ht="15.6" customHeight="1" x14ac:dyDescent="0.25">
      <c r="A35">
        <v>2682808</v>
      </c>
      <c r="B35">
        <v>1457</v>
      </c>
      <c r="C35" s="78">
        <v>0.33805104408352671</v>
      </c>
      <c r="N35" s="74">
        <v>7</v>
      </c>
      <c r="O35" s="72">
        <v>2</v>
      </c>
      <c r="P35" s="72"/>
      <c r="Q35" s="72"/>
      <c r="R35" s="72">
        <v>2</v>
      </c>
      <c r="U35" s="74">
        <v>6</v>
      </c>
      <c r="V35" s="72"/>
      <c r="W35" s="72">
        <v>8</v>
      </c>
      <c r="X35" s="72">
        <v>18</v>
      </c>
      <c r="Y35" s="72"/>
      <c r="Z35" s="72">
        <v>26</v>
      </c>
      <c r="AB35" s="74">
        <v>6</v>
      </c>
      <c r="AC35" s="72"/>
      <c r="AD35" s="72"/>
      <c r="AE35" s="72">
        <v>1</v>
      </c>
      <c r="AF35" s="72"/>
      <c r="AG35" s="72">
        <v>1</v>
      </c>
    </row>
    <row r="36" spans="1:33" x14ac:dyDescent="0.25">
      <c r="A36">
        <v>198000</v>
      </c>
      <c r="B36">
        <v>688</v>
      </c>
      <c r="C36" s="78">
        <v>0.15962877030162412</v>
      </c>
      <c r="N36" s="74">
        <v>8</v>
      </c>
      <c r="O36" s="72">
        <v>7</v>
      </c>
      <c r="P36" s="72">
        <v>20</v>
      </c>
      <c r="Q36" s="72"/>
      <c r="R36" s="72">
        <v>27</v>
      </c>
      <c r="U36" s="74">
        <v>7</v>
      </c>
      <c r="V36" s="72"/>
      <c r="W36" s="72">
        <v>8</v>
      </c>
      <c r="X36" s="72"/>
      <c r="Y36" s="72"/>
      <c r="Z36" s="72">
        <v>8</v>
      </c>
      <c r="AB36" s="74">
        <v>7</v>
      </c>
      <c r="AC36" s="72"/>
      <c r="AD36" s="72"/>
      <c r="AE36" s="72">
        <v>1</v>
      </c>
      <c r="AF36" s="72"/>
      <c r="AG36" s="72">
        <v>1</v>
      </c>
    </row>
    <row r="37" spans="1:33" x14ac:dyDescent="0.25">
      <c r="A37">
        <v>199001</v>
      </c>
      <c r="B37">
        <v>213</v>
      </c>
      <c r="C37" s="78">
        <v>4.9419953596287702E-2</v>
      </c>
      <c r="N37" s="74">
        <v>9</v>
      </c>
      <c r="O37" s="72">
        <v>5</v>
      </c>
      <c r="P37" s="72"/>
      <c r="Q37" s="72"/>
      <c r="R37" s="72">
        <v>5</v>
      </c>
      <c r="U37" s="74">
        <v>8</v>
      </c>
      <c r="V37" s="72"/>
      <c r="W37" s="72">
        <v>8</v>
      </c>
      <c r="X37" s="72"/>
      <c r="Y37" s="72"/>
      <c r="Z37" s="72">
        <v>8</v>
      </c>
      <c r="AB37" s="74">
        <v>8</v>
      </c>
      <c r="AC37" s="72">
        <v>16</v>
      </c>
      <c r="AD37" s="72">
        <v>4</v>
      </c>
      <c r="AE37" s="72">
        <v>1</v>
      </c>
      <c r="AF37" s="72"/>
      <c r="AG37" s="72">
        <v>21</v>
      </c>
    </row>
    <row r="38" spans="1:33" x14ac:dyDescent="0.25">
      <c r="A38">
        <v>74801</v>
      </c>
      <c r="B38">
        <v>200</v>
      </c>
      <c r="C38" s="78">
        <v>4.6403712296983757E-2</v>
      </c>
      <c r="N38" s="74">
        <v>10</v>
      </c>
      <c r="O38" s="72">
        <v>6</v>
      </c>
      <c r="P38" s="72">
        <v>4</v>
      </c>
      <c r="Q38" s="72"/>
      <c r="R38" s="72">
        <v>10</v>
      </c>
      <c r="U38" s="74">
        <v>9</v>
      </c>
      <c r="V38" s="72"/>
      <c r="W38" s="72">
        <v>30</v>
      </c>
      <c r="X38" s="72"/>
      <c r="Y38" s="72"/>
      <c r="Z38" s="72">
        <v>30</v>
      </c>
      <c r="AB38" s="74">
        <v>9</v>
      </c>
      <c r="AC38" s="72">
        <v>8</v>
      </c>
      <c r="AD38" s="72"/>
      <c r="AE38" s="72">
        <v>20</v>
      </c>
      <c r="AF38" s="72"/>
      <c r="AG38" s="72">
        <v>28</v>
      </c>
    </row>
    <row r="39" spans="1:33" x14ac:dyDescent="0.25">
      <c r="A39" t="s">
        <v>186</v>
      </c>
      <c r="B39">
        <v>4310</v>
      </c>
      <c r="N39" s="74">
        <v>11</v>
      </c>
      <c r="O39" s="72"/>
      <c r="P39" s="72">
        <v>44</v>
      </c>
      <c r="Q39" s="72"/>
      <c r="R39" s="72">
        <v>44</v>
      </c>
      <c r="U39" s="74">
        <v>10</v>
      </c>
      <c r="V39" s="72"/>
      <c r="W39" s="72">
        <v>22</v>
      </c>
      <c r="X39" s="72">
        <v>0</v>
      </c>
      <c r="Y39" s="72"/>
      <c r="Z39" s="72">
        <v>22</v>
      </c>
      <c r="AB39" s="74">
        <v>10</v>
      </c>
      <c r="AC39" s="72"/>
      <c r="AD39" s="72"/>
      <c r="AE39" s="72">
        <v>10</v>
      </c>
      <c r="AF39" s="72"/>
      <c r="AG39" s="72">
        <v>10</v>
      </c>
    </row>
    <row r="40" spans="1:33" x14ac:dyDescent="0.25">
      <c r="N40" s="74">
        <v>12</v>
      </c>
      <c r="O40" s="72"/>
      <c r="P40" s="72">
        <v>15</v>
      </c>
      <c r="Q40" s="72"/>
      <c r="R40" s="72">
        <v>15</v>
      </c>
      <c r="U40" s="74">
        <v>11</v>
      </c>
      <c r="V40" s="72">
        <v>183</v>
      </c>
      <c r="W40" s="72">
        <v>22</v>
      </c>
      <c r="X40" s="72">
        <v>12</v>
      </c>
      <c r="Y40" s="72"/>
      <c r="Z40" s="72">
        <v>217</v>
      </c>
      <c r="AB40" s="74">
        <v>11</v>
      </c>
      <c r="AC40" s="72">
        <v>76</v>
      </c>
      <c r="AD40" s="72"/>
      <c r="AE40" s="72">
        <v>44</v>
      </c>
      <c r="AF40" s="72"/>
      <c r="AG40" s="72">
        <v>120</v>
      </c>
    </row>
    <row r="41" spans="1:33" x14ac:dyDescent="0.25">
      <c r="N41" s="74" t="s">
        <v>186</v>
      </c>
      <c r="O41" s="72">
        <v>144</v>
      </c>
      <c r="P41" s="72">
        <v>83</v>
      </c>
      <c r="Q41" s="72">
        <v>82</v>
      </c>
      <c r="R41" s="72">
        <v>309</v>
      </c>
      <c r="U41" s="74">
        <v>12</v>
      </c>
      <c r="V41" s="72">
        <v>182</v>
      </c>
      <c r="W41" s="72">
        <v>22</v>
      </c>
      <c r="X41" s="72">
        <v>10</v>
      </c>
      <c r="Y41" s="72"/>
      <c r="Z41" s="72">
        <v>214</v>
      </c>
      <c r="AB41" s="74">
        <v>12</v>
      </c>
      <c r="AC41" s="72">
        <v>16</v>
      </c>
      <c r="AD41" s="72"/>
      <c r="AE41" s="72"/>
      <c r="AF41" s="72"/>
      <c r="AG41" s="72">
        <v>16</v>
      </c>
    </row>
    <row r="42" spans="1:33" x14ac:dyDescent="0.25">
      <c r="U42" s="74" t="s">
        <v>186</v>
      </c>
      <c r="V42" s="72">
        <v>365</v>
      </c>
      <c r="W42" s="72">
        <v>217</v>
      </c>
      <c r="X42" s="72">
        <v>116</v>
      </c>
      <c r="Y42" s="72">
        <v>10</v>
      </c>
      <c r="Z42" s="72">
        <v>708</v>
      </c>
      <c r="AB42" s="74" t="s">
        <v>186</v>
      </c>
      <c r="AC42" s="72">
        <v>116</v>
      </c>
      <c r="AD42" s="72">
        <v>16</v>
      </c>
      <c r="AE42" s="72">
        <v>98</v>
      </c>
      <c r="AF42" s="72">
        <v>32</v>
      </c>
      <c r="AG42" s="72">
        <v>262</v>
      </c>
    </row>
    <row r="46" spans="1:33" x14ac:dyDescent="0.25">
      <c r="A46" s="197" t="s">
        <v>564</v>
      </c>
      <c r="B46" s="197"/>
      <c r="C46" s="197"/>
    </row>
    <row r="47" spans="1:33" x14ac:dyDescent="0.25">
      <c r="A47" s="197"/>
      <c r="B47" s="197"/>
      <c r="C47" s="197"/>
    </row>
    <row r="49" spans="1:39" x14ac:dyDescent="0.25">
      <c r="A49" t="s">
        <v>520</v>
      </c>
      <c r="B49" t="s">
        <v>82</v>
      </c>
      <c r="C49" t="s">
        <v>553</v>
      </c>
    </row>
    <row r="50" spans="1:39" x14ac:dyDescent="0.25">
      <c r="A50">
        <v>187002</v>
      </c>
      <c r="B50">
        <v>1752</v>
      </c>
      <c r="C50" s="78">
        <v>0.40649651972157774</v>
      </c>
    </row>
    <row r="51" spans="1:39" x14ac:dyDescent="0.25">
      <c r="A51">
        <v>2682808</v>
      </c>
      <c r="B51">
        <v>1457</v>
      </c>
      <c r="C51" s="78">
        <v>0.33805104408352671</v>
      </c>
    </row>
    <row r="52" spans="1:39" x14ac:dyDescent="0.25">
      <c r="A52">
        <v>198000</v>
      </c>
      <c r="B52">
        <v>688</v>
      </c>
      <c r="C52" s="78">
        <v>0.15962877030162412</v>
      </c>
    </row>
    <row r="53" spans="1:39" x14ac:dyDescent="0.25">
      <c r="A53">
        <v>199001</v>
      </c>
      <c r="B53">
        <v>213</v>
      </c>
      <c r="C53" s="78">
        <v>4.9419953596287702E-2</v>
      </c>
    </row>
    <row r="54" spans="1:39" x14ac:dyDescent="0.25">
      <c r="A54">
        <v>74801</v>
      </c>
      <c r="B54">
        <v>200</v>
      </c>
      <c r="C54" s="78">
        <v>4.6403712296983757E-2</v>
      </c>
    </row>
    <row r="55" spans="1:39" x14ac:dyDescent="0.25">
      <c r="A55" t="s">
        <v>186</v>
      </c>
      <c r="B55">
        <v>4310</v>
      </c>
    </row>
    <row r="57" spans="1:39" x14ac:dyDescent="0.25">
      <c r="K57" s="153" t="s">
        <v>8</v>
      </c>
      <c r="L57" s="154">
        <v>187002</v>
      </c>
      <c r="O57" s="73" t="s">
        <v>455</v>
      </c>
      <c r="P57" s="74">
        <v>187002</v>
      </c>
      <c r="S57" s="73" t="s">
        <v>455</v>
      </c>
      <c r="T57" s="74">
        <v>187002</v>
      </c>
      <c r="AC57" s="141" t="s">
        <v>8</v>
      </c>
      <c r="AD57" s="143">
        <v>2682808</v>
      </c>
      <c r="AG57" s="73" t="s">
        <v>455</v>
      </c>
      <c r="AH57" s="74">
        <v>2682808</v>
      </c>
      <c r="AK57" s="73" t="s">
        <v>455</v>
      </c>
      <c r="AL57" s="74">
        <v>2682808</v>
      </c>
    </row>
    <row r="58" spans="1:39" ht="15.75" thickBot="1" x14ac:dyDescent="0.3">
      <c r="S58" s="73" t="s">
        <v>451</v>
      </c>
      <c r="T58" t="s">
        <v>585</v>
      </c>
      <c r="AK58" s="73" t="s">
        <v>451</v>
      </c>
      <c r="AL58" s="74">
        <v>1</v>
      </c>
    </row>
    <row r="59" spans="1:39" ht="15.75" thickBot="1" x14ac:dyDescent="0.3">
      <c r="K59" s="153" t="s">
        <v>520</v>
      </c>
      <c r="L59" s="155" t="s">
        <v>82</v>
      </c>
      <c r="M59" s="146" t="s">
        <v>579</v>
      </c>
      <c r="N59" s="108"/>
      <c r="O59" s="73" t="s">
        <v>581</v>
      </c>
      <c r="P59" t="s">
        <v>580</v>
      </c>
      <c r="Q59" s="111" t="s">
        <v>579</v>
      </c>
      <c r="AC59" s="141" t="s">
        <v>520</v>
      </c>
      <c r="AD59" s="142" t="s">
        <v>82</v>
      </c>
      <c r="AE59" s="146" t="s">
        <v>579</v>
      </c>
      <c r="AG59" s="73" t="s">
        <v>520</v>
      </c>
      <c r="AH59" t="s">
        <v>582</v>
      </c>
      <c r="AI59" s="111" t="s">
        <v>579</v>
      </c>
    </row>
    <row r="60" spans="1:39" x14ac:dyDescent="0.25">
      <c r="K60" s="154" t="s">
        <v>516</v>
      </c>
      <c r="L60" s="156">
        <v>433</v>
      </c>
      <c r="M60" s="147">
        <f>L60/7</f>
        <v>61.857142857142854</v>
      </c>
      <c r="O60" s="74">
        <v>2019</v>
      </c>
      <c r="P60" s="72">
        <v>5216</v>
      </c>
      <c r="Q60" s="148">
        <f>P60/7</f>
        <v>745.14285714285711</v>
      </c>
      <c r="S60" s="73" t="s">
        <v>581</v>
      </c>
      <c r="T60" t="s">
        <v>598</v>
      </c>
      <c r="AC60" s="143" t="s">
        <v>516</v>
      </c>
      <c r="AD60" s="144">
        <v>34</v>
      </c>
      <c r="AE60" s="148">
        <f>AD60/7</f>
        <v>4.8571428571428568</v>
      </c>
      <c r="AG60" s="74">
        <v>2019</v>
      </c>
      <c r="AH60" s="72">
        <v>365</v>
      </c>
      <c r="AI60" s="148">
        <f>AH60/7</f>
        <v>52.142857142857146</v>
      </c>
      <c r="AK60" s="73" t="s">
        <v>360</v>
      </c>
      <c r="AL60" t="s">
        <v>598</v>
      </c>
    </row>
    <row r="61" spans="1:39" x14ac:dyDescent="0.25">
      <c r="K61" s="157" t="s">
        <v>47</v>
      </c>
      <c r="L61" s="156">
        <v>233</v>
      </c>
      <c r="M61" s="158">
        <f>L61/$L$60</f>
        <v>0.53810623556581982</v>
      </c>
      <c r="O61" s="74">
        <v>2020</v>
      </c>
      <c r="P61" s="72">
        <v>2812</v>
      </c>
      <c r="Q61" s="148">
        <f>P61/12</f>
        <v>234.33333333333334</v>
      </c>
      <c r="S61" s="74">
        <v>2019</v>
      </c>
      <c r="T61" s="72">
        <v>500</v>
      </c>
      <c r="AC61" s="145" t="s">
        <v>58</v>
      </c>
      <c r="AD61" s="144">
        <v>34</v>
      </c>
      <c r="AE61" s="78">
        <f>AD61/$AD$60</f>
        <v>1</v>
      </c>
      <c r="AG61" s="74">
        <v>2020</v>
      </c>
      <c r="AH61" s="72">
        <v>1115</v>
      </c>
      <c r="AI61" s="148">
        <f>AH61/12</f>
        <v>92.916666666666671</v>
      </c>
      <c r="AK61" s="74">
        <v>2020</v>
      </c>
      <c r="AL61" s="72">
        <v>49</v>
      </c>
    </row>
    <row r="62" spans="1:39" x14ac:dyDescent="0.25">
      <c r="K62" s="157" t="s">
        <v>58</v>
      </c>
      <c r="L62" s="156">
        <v>200</v>
      </c>
      <c r="M62" s="158">
        <f>L62/$L$60</f>
        <v>0.46189376443418012</v>
      </c>
      <c r="O62" s="74">
        <v>2021</v>
      </c>
      <c r="P62" s="72">
        <v>765</v>
      </c>
      <c r="Q62" s="148">
        <f>P62/12</f>
        <v>63.75</v>
      </c>
      <c r="S62" s="74">
        <v>2020</v>
      </c>
      <c r="T62" s="72">
        <v>488</v>
      </c>
      <c r="AC62" s="143" t="s">
        <v>517</v>
      </c>
      <c r="AD62" s="144">
        <v>701</v>
      </c>
      <c r="AE62" s="148">
        <f>AD62/12</f>
        <v>58.416666666666664</v>
      </c>
      <c r="AG62" s="74">
        <v>2021</v>
      </c>
      <c r="AH62" s="72">
        <v>1221</v>
      </c>
      <c r="AI62" s="148">
        <f>AH62/12</f>
        <v>101.75</v>
      </c>
      <c r="AK62" s="74">
        <v>2021</v>
      </c>
      <c r="AL62" s="72">
        <v>78</v>
      </c>
    </row>
    <row r="63" spans="1:39" x14ac:dyDescent="0.25">
      <c r="K63" s="154" t="s">
        <v>517</v>
      </c>
      <c r="L63" s="156">
        <v>629</v>
      </c>
      <c r="M63" s="147">
        <f>L63/12</f>
        <v>52.416666666666664</v>
      </c>
      <c r="O63" s="75" t="s">
        <v>190</v>
      </c>
      <c r="P63" s="72">
        <v>385</v>
      </c>
      <c r="Q63" s="78">
        <f t="shared" ref="Q63:Q68" si="0">P63/$P$62</f>
        <v>0.50326797385620914</v>
      </c>
      <c r="R63" s="78"/>
      <c r="S63" s="74">
        <v>2021</v>
      </c>
      <c r="T63" s="72">
        <v>80</v>
      </c>
      <c r="AC63" s="145" t="s">
        <v>188</v>
      </c>
      <c r="AD63" s="144">
        <v>80</v>
      </c>
      <c r="AE63" s="78">
        <f>AD63/$AD$62</f>
        <v>0.11412268188302425</v>
      </c>
      <c r="AG63" s="75" t="s">
        <v>190</v>
      </c>
      <c r="AH63" s="72">
        <v>941</v>
      </c>
      <c r="AI63" s="78">
        <f>AH63/$AH$62</f>
        <v>0.77067977067977067</v>
      </c>
      <c r="AK63" s="74">
        <v>2022</v>
      </c>
      <c r="AL63" s="72">
        <v>390</v>
      </c>
    </row>
    <row r="64" spans="1:39" x14ac:dyDescent="0.25">
      <c r="K64" s="157" t="s">
        <v>47</v>
      </c>
      <c r="L64" s="156">
        <v>359</v>
      </c>
      <c r="M64" s="138">
        <f>L64/$L$63</f>
        <v>0.57074721780604132</v>
      </c>
      <c r="O64" s="75" t="s">
        <v>58</v>
      </c>
      <c r="P64" s="72">
        <v>175</v>
      </c>
      <c r="Q64" s="78">
        <f t="shared" si="0"/>
        <v>0.22875816993464052</v>
      </c>
      <c r="R64" s="78"/>
      <c r="S64" s="74">
        <v>2022</v>
      </c>
      <c r="T64" s="72">
        <v>351</v>
      </c>
      <c r="AC64" s="145" t="s">
        <v>190</v>
      </c>
      <c r="AD64" s="144">
        <v>42</v>
      </c>
      <c r="AE64" s="78">
        <f>AD64/$AD$62</f>
        <v>5.9914407988587728E-2</v>
      </c>
      <c r="AG64" s="75" t="s">
        <v>501</v>
      </c>
      <c r="AH64" s="72">
        <v>120</v>
      </c>
      <c r="AI64" s="78">
        <f>AH64/$AH$62</f>
        <v>9.8280098280098274E-2</v>
      </c>
      <c r="AK64" s="75" t="s">
        <v>190</v>
      </c>
      <c r="AL64" s="72">
        <v>390</v>
      </c>
    </row>
    <row r="65" spans="11:43" x14ac:dyDescent="0.25">
      <c r="K65" s="157" t="s">
        <v>190</v>
      </c>
      <c r="L65" s="156">
        <v>125</v>
      </c>
      <c r="M65" s="138">
        <f>L65/$L$63</f>
        <v>0.1987281399046105</v>
      </c>
      <c r="O65" s="75" t="s">
        <v>47</v>
      </c>
      <c r="P65" s="72">
        <v>83</v>
      </c>
      <c r="Q65" s="78">
        <f t="shared" si="0"/>
        <v>0.10849673202614379</v>
      </c>
      <c r="R65" s="78"/>
      <c r="S65" s="74" t="s">
        <v>186</v>
      </c>
      <c r="T65" s="72">
        <v>500</v>
      </c>
      <c r="U65">
        <v>101</v>
      </c>
      <c r="AC65" s="145" t="s">
        <v>47</v>
      </c>
      <c r="AD65" s="144">
        <v>202</v>
      </c>
      <c r="AE65" s="78">
        <f>AD65/$AD$62</f>
        <v>0.28815977175463625</v>
      </c>
      <c r="AG65" s="75" t="s">
        <v>58</v>
      </c>
      <c r="AH65" s="72">
        <v>116</v>
      </c>
      <c r="AI65" s="78">
        <f>AH65/$AH$62</f>
        <v>9.5004095004094999E-2</v>
      </c>
      <c r="AK65" s="75" t="s">
        <v>58</v>
      </c>
      <c r="AL65" s="72">
        <v>10</v>
      </c>
    </row>
    <row r="66" spans="11:43" x14ac:dyDescent="0.25">
      <c r="K66" s="157" t="s">
        <v>58</v>
      </c>
      <c r="L66" s="156">
        <v>112</v>
      </c>
      <c r="M66" s="138">
        <f>L66/$L$63</f>
        <v>0.17806041335453099</v>
      </c>
      <c r="O66" s="75" t="s">
        <v>501</v>
      </c>
      <c r="P66" s="72">
        <v>80</v>
      </c>
      <c r="Q66" s="78">
        <f t="shared" si="0"/>
        <v>0.10457516339869281</v>
      </c>
      <c r="R66" s="78"/>
      <c r="AC66" s="145" t="s">
        <v>58</v>
      </c>
      <c r="AD66" s="144">
        <v>377</v>
      </c>
      <c r="AE66" s="78">
        <f>AD66/$AD$62</f>
        <v>0.53780313837375182</v>
      </c>
      <c r="AG66" s="75" t="s">
        <v>309</v>
      </c>
      <c r="AH66" s="72">
        <v>36</v>
      </c>
      <c r="AI66" s="78">
        <f>AH66/$AH$62</f>
        <v>2.9484029484029485E-2</v>
      </c>
      <c r="AK66" s="75" t="s">
        <v>309</v>
      </c>
      <c r="AL66" s="72">
        <v>3</v>
      </c>
    </row>
    <row r="67" spans="11:43" x14ac:dyDescent="0.25">
      <c r="K67" s="157" t="s">
        <v>188</v>
      </c>
      <c r="L67" s="156">
        <v>21</v>
      </c>
      <c r="M67" s="138">
        <f>L67/$L$63</f>
        <v>3.3386327503974564E-2</v>
      </c>
      <c r="N67" s="152"/>
      <c r="O67" s="75" t="s">
        <v>312</v>
      </c>
      <c r="P67" s="72">
        <v>24</v>
      </c>
      <c r="Q67" s="78">
        <f t="shared" si="0"/>
        <v>3.1372549019607843E-2</v>
      </c>
      <c r="R67" s="78"/>
      <c r="U67">
        <v>35</v>
      </c>
      <c r="AC67" s="143" t="s">
        <v>518</v>
      </c>
      <c r="AD67" s="144">
        <v>575</v>
      </c>
      <c r="AE67" s="148">
        <f>AD67/12</f>
        <v>47.916666666666664</v>
      </c>
      <c r="AG67" s="75" t="s">
        <v>47</v>
      </c>
      <c r="AH67" s="72">
        <v>8</v>
      </c>
      <c r="AI67" s="78">
        <f>AH67/$AH$62</f>
        <v>6.5520065520065524E-3</v>
      </c>
      <c r="AK67" s="74" t="s">
        <v>186</v>
      </c>
      <c r="AL67" s="72">
        <v>390</v>
      </c>
    </row>
    <row r="68" spans="11:43" x14ac:dyDescent="0.25">
      <c r="K68" s="157" t="s">
        <v>187</v>
      </c>
      <c r="L68" s="156">
        <v>12</v>
      </c>
      <c r="M68" s="138">
        <f>L68/$L$63</f>
        <v>1.9077901430842606E-2</v>
      </c>
      <c r="O68" s="75" t="s">
        <v>493</v>
      </c>
      <c r="P68" s="72">
        <v>18</v>
      </c>
      <c r="Q68" s="78">
        <f t="shared" si="0"/>
        <v>2.3529411764705882E-2</v>
      </c>
      <c r="R68" s="78"/>
      <c r="U68">
        <v>55</v>
      </c>
      <c r="AC68" s="145" t="s">
        <v>190</v>
      </c>
      <c r="AD68" s="144">
        <v>319</v>
      </c>
      <c r="AE68" s="78">
        <f>AD68/$AD$67</f>
        <v>0.55478260869565221</v>
      </c>
      <c r="AG68" s="74">
        <v>2022</v>
      </c>
      <c r="AH68" s="72">
        <v>2081</v>
      </c>
      <c r="AI68" s="148">
        <f>AH68/5</f>
        <v>416.2</v>
      </c>
    </row>
    <row r="69" spans="11:43" x14ac:dyDescent="0.25">
      <c r="K69" s="154" t="s">
        <v>518</v>
      </c>
      <c r="L69" s="156">
        <v>400</v>
      </c>
      <c r="M69" s="147">
        <f>L69/12</f>
        <v>33.333333333333336</v>
      </c>
      <c r="O69" s="74">
        <v>2022</v>
      </c>
      <c r="P69" s="72">
        <v>1483</v>
      </c>
      <c r="Q69" s="159">
        <f>P69/5</f>
        <v>296.60000000000002</v>
      </c>
      <c r="R69" s="78"/>
      <c r="U69">
        <v>18</v>
      </c>
      <c r="AC69" s="145" t="s">
        <v>47</v>
      </c>
      <c r="AD69" s="144">
        <v>70</v>
      </c>
      <c r="AE69" s="78">
        <f>AD69/$AD$67</f>
        <v>0.12173913043478261</v>
      </c>
      <c r="AG69" s="75" t="s">
        <v>190</v>
      </c>
      <c r="AH69" s="72">
        <v>1920</v>
      </c>
      <c r="AI69" s="138">
        <f>AH69/$AH$68</f>
        <v>0.92263334935127339</v>
      </c>
    </row>
    <row r="70" spans="11:43" x14ac:dyDescent="0.25">
      <c r="K70" s="157" t="s">
        <v>47</v>
      </c>
      <c r="L70" s="156">
        <v>193</v>
      </c>
      <c r="M70" s="138">
        <f t="shared" ref="M70:M75" si="1">L70/$L$69</f>
        <v>0.48249999999999998</v>
      </c>
      <c r="O70" s="75" t="s">
        <v>190</v>
      </c>
      <c r="P70" s="72">
        <v>1141</v>
      </c>
      <c r="Q70" s="78">
        <f>P70/$P$69</f>
        <v>0.76938637896156437</v>
      </c>
      <c r="R70" s="78"/>
      <c r="U70">
        <v>66</v>
      </c>
      <c r="AC70" s="145" t="s">
        <v>58</v>
      </c>
      <c r="AD70" s="144">
        <v>186</v>
      </c>
      <c r="AE70" s="78">
        <f>AD70/$AD$67</f>
        <v>0.32347826086956522</v>
      </c>
      <c r="AG70" s="75" t="s">
        <v>312</v>
      </c>
      <c r="AH70" s="72">
        <v>96</v>
      </c>
      <c r="AI70" s="138">
        <f>AH70/$AH$68</f>
        <v>4.613166746756367E-2</v>
      </c>
      <c r="AO70" s="153" t="s">
        <v>8</v>
      </c>
      <c r="AP70" s="154">
        <v>187002</v>
      </c>
    </row>
    <row r="71" spans="11:43" x14ac:dyDescent="0.25">
      <c r="K71" s="157" t="s">
        <v>58</v>
      </c>
      <c r="L71" s="156">
        <v>91</v>
      </c>
      <c r="M71" s="138">
        <f t="shared" si="1"/>
        <v>0.22750000000000001</v>
      </c>
      <c r="O71" s="75" t="s">
        <v>312</v>
      </c>
      <c r="P71" s="72">
        <v>169</v>
      </c>
      <c r="Q71" s="78">
        <f t="shared" ref="Q71:Q76" si="2">P71/$P$69</f>
        <v>0.11395819285232636</v>
      </c>
      <c r="R71" s="78"/>
      <c r="AC71" s="143" t="s">
        <v>519</v>
      </c>
      <c r="AD71" s="144">
        <v>147</v>
      </c>
      <c r="AE71" s="148">
        <f>AD71/5</f>
        <v>29.4</v>
      </c>
      <c r="AG71" s="75" t="s">
        <v>47</v>
      </c>
      <c r="AH71" s="72">
        <v>52</v>
      </c>
      <c r="AI71" s="138">
        <f>AH71/$AH$68</f>
        <v>2.4987986544930323E-2</v>
      </c>
      <c r="AN71" s="138"/>
      <c r="AO71" s="153" t="s">
        <v>513</v>
      </c>
      <c r="AP71" s="155" t="s">
        <v>519</v>
      </c>
    </row>
    <row r="72" spans="11:43" x14ac:dyDescent="0.25">
      <c r="K72" s="157" t="s">
        <v>190</v>
      </c>
      <c r="L72" s="156">
        <v>80</v>
      </c>
      <c r="M72" s="138">
        <f t="shared" si="1"/>
        <v>0.2</v>
      </c>
      <c r="O72" s="75" t="s">
        <v>47</v>
      </c>
      <c r="P72" s="72">
        <v>82</v>
      </c>
      <c r="Q72" s="78">
        <f t="shared" si="2"/>
        <v>5.529332434254889E-2</v>
      </c>
      <c r="R72" s="78"/>
      <c r="AC72" s="145" t="s">
        <v>47</v>
      </c>
      <c r="AD72" s="144">
        <v>114</v>
      </c>
      <c r="AE72" s="78">
        <f>AD72/$AD$71</f>
        <v>0.77551020408163263</v>
      </c>
      <c r="AG72" s="75" t="s">
        <v>58</v>
      </c>
      <c r="AH72" s="72">
        <v>10</v>
      </c>
      <c r="AI72" s="138">
        <f>AH72/$AH$68</f>
        <v>4.8053820278712162E-3</v>
      </c>
      <c r="AN72" s="138"/>
      <c r="AO72" s="153" t="s">
        <v>512</v>
      </c>
      <c r="AP72" s="161">
        <v>5</v>
      </c>
    </row>
    <row r="73" spans="11:43" x14ac:dyDescent="0.25">
      <c r="K73" s="157" t="s">
        <v>187</v>
      </c>
      <c r="L73" s="156">
        <v>24</v>
      </c>
      <c r="M73" s="138">
        <f t="shared" si="1"/>
        <v>0.06</v>
      </c>
      <c r="O73" s="75" t="s">
        <v>58</v>
      </c>
      <c r="P73" s="72">
        <v>43</v>
      </c>
      <c r="Q73" s="78">
        <f t="shared" si="2"/>
        <v>2.8995279838165879E-2</v>
      </c>
      <c r="R73" s="78"/>
      <c r="AC73" s="145" t="s">
        <v>58</v>
      </c>
      <c r="AD73" s="144">
        <v>30</v>
      </c>
      <c r="AE73" s="78">
        <f>AD73/$AD$71</f>
        <v>0.20408163265306123</v>
      </c>
      <c r="AG73" s="75" t="s">
        <v>309</v>
      </c>
      <c r="AH73" s="72">
        <v>3</v>
      </c>
      <c r="AI73" s="138">
        <f>AH73/$AH$68</f>
        <v>1.4416146083613647E-3</v>
      </c>
      <c r="AN73" s="78"/>
    </row>
    <row r="74" spans="11:43" x14ac:dyDescent="0.25">
      <c r="K74" s="157" t="s">
        <v>191</v>
      </c>
      <c r="L74" s="156">
        <v>8</v>
      </c>
      <c r="M74" s="138">
        <f t="shared" si="1"/>
        <v>0.02</v>
      </c>
      <c r="O74" s="75" t="s">
        <v>478</v>
      </c>
      <c r="P74" s="72">
        <v>24</v>
      </c>
      <c r="Q74" s="78">
        <f t="shared" si="2"/>
        <v>1.6183412002697236E-2</v>
      </c>
      <c r="R74" s="78"/>
      <c r="AC74" s="145" t="s">
        <v>309</v>
      </c>
      <c r="AD74" s="144">
        <v>3</v>
      </c>
      <c r="AE74" s="78">
        <f>AD74/$AD$71</f>
        <v>2.0408163265306121E-2</v>
      </c>
      <c r="AG74" s="74" t="s">
        <v>186</v>
      </c>
      <c r="AH74" s="72">
        <v>4782</v>
      </c>
      <c r="AI74" s="78"/>
      <c r="AO74" s="153" t="s">
        <v>520</v>
      </c>
      <c r="AP74" s="155" t="s">
        <v>82</v>
      </c>
    </row>
    <row r="75" spans="11:43" x14ac:dyDescent="0.25">
      <c r="K75" s="157" t="s">
        <v>189</v>
      </c>
      <c r="L75" s="156">
        <v>4</v>
      </c>
      <c r="M75" s="138">
        <f t="shared" si="1"/>
        <v>0.01</v>
      </c>
      <c r="O75" s="75" t="s">
        <v>309</v>
      </c>
      <c r="P75" s="72">
        <v>15</v>
      </c>
      <c r="Q75" s="78">
        <f t="shared" si="2"/>
        <v>1.0114632501685773E-2</v>
      </c>
      <c r="AC75" s="143" t="s">
        <v>186</v>
      </c>
      <c r="AD75" s="144">
        <v>1457</v>
      </c>
      <c r="AO75" s="154" t="s">
        <v>47</v>
      </c>
      <c r="AP75" s="156">
        <v>86</v>
      </c>
      <c r="AQ75">
        <f>T66/AP75</f>
        <v>0</v>
      </c>
    </row>
    <row r="76" spans="11:43" x14ac:dyDescent="0.25">
      <c r="K76" s="154" t="s">
        <v>519</v>
      </c>
      <c r="L76" s="156">
        <v>290</v>
      </c>
      <c r="M76" s="147">
        <f>L76/5</f>
        <v>58</v>
      </c>
      <c r="O76" s="75" t="s">
        <v>511</v>
      </c>
      <c r="P76" s="72">
        <v>9</v>
      </c>
      <c r="Q76" s="78">
        <f t="shared" si="2"/>
        <v>6.0687795010114631E-3</v>
      </c>
      <c r="R76" s="78"/>
      <c r="AF76" s="78"/>
      <c r="AO76" s="154" t="s">
        <v>58</v>
      </c>
      <c r="AP76" s="156">
        <v>12</v>
      </c>
    </row>
    <row r="77" spans="11:43" x14ac:dyDescent="0.25">
      <c r="K77" s="157" t="s">
        <v>47</v>
      </c>
      <c r="L77" s="156">
        <v>233</v>
      </c>
      <c r="M77" s="138">
        <f>L77/$L$76</f>
        <v>0.80344827586206902</v>
      </c>
      <c r="O77" s="74" t="s">
        <v>186</v>
      </c>
      <c r="P77" s="72">
        <v>10276</v>
      </c>
      <c r="Q77" s="78"/>
      <c r="R77" s="78"/>
      <c r="AF77" s="78"/>
      <c r="AO77" s="154" t="s">
        <v>187</v>
      </c>
      <c r="AP77" s="156">
        <v>10</v>
      </c>
    </row>
    <row r="78" spans="11:43" x14ac:dyDescent="0.25">
      <c r="K78" s="157" t="s">
        <v>58</v>
      </c>
      <c r="L78" s="156">
        <v>27</v>
      </c>
      <c r="M78" s="138">
        <f>L78/$L$76</f>
        <v>9.3103448275862075E-2</v>
      </c>
      <c r="Q78" s="78"/>
      <c r="R78" s="78"/>
      <c r="AF78" s="78"/>
      <c r="AO78" s="154" t="s">
        <v>189</v>
      </c>
      <c r="AP78" s="156">
        <v>5</v>
      </c>
    </row>
    <row r="79" spans="11:43" x14ac:dyDescent="0.25">
      <c r="K79" s="157" t="s">
        <v>189</v>
      </c>
      <c r="L79" s="156">
        <v>20</v>
      </c>
      <c r="M79" s="138">
        <f>L79/$L$76</f>
        <v>6.8965517241379309E-2</v>
      </c>
      <c r="Q79" s="78"/>
      <c r="R79" s="102" t="s">
        <v>190</v>
      </c>
      <c r="AF79" s="78"/>
      <c r="AO79" s="154" t="s">
        <v>186</v>
      </c>
      <c r="AP79" s="156">
        <v>113</v>
      </c>
    </row>
    <row r="80" spans="11:43" x14ac:dyDescent="0.25">
      <c r="K80" s="157" t="s">
        <v>187</v>
      </c>
      <c r="L80" s="156">
        <v>10</v>
      </c>
      <c r="M80" s="138">
        <f>L80/$L$76</f>
        <v>3.4482758620689655E-2</v>
      </c>
      <c r="Q80" s="78"/>
      <c r="R80" s="102" t="s">
        <v>47</v>
      </c>
      <c r="AF80" s="78"/>
    </row>
    <row r="81" spans="11:46" x14ac:dyDescent="0.25">
      <c r="K81" s="154" t="s">
        <v>186</v>
      </c>
      <c r="L81" s="156">
        <v>1752</v>
      </c>
      <c r="R81" s="102" t="s">
        <v>312</v>
      </c>
      <c r="AP81">
        <f>62/86</f>
        <v>0.72093023255813948</v>
      </c>
      <c r="AQ81">
        <f>AP81*3.5</f>
        <v>2.5232558139534884</v>
      </c>
      <c r="AT81" s="74"/>
    </row>
    <row r="82" spans="11:46" x14ac:dyDescent="0.25">
      <c r="R82" s="102" t="s">
        <v>478</v>
      </c>
    </row>
    <row r="83" spans="11:46" x14ac:dyDescent="0.25">
      <c r="R83" s="102" t="s">
        <v>511</v>
      </c>
    </row>
    <row r="84" spans="11:46" x14ac:dyDescent="0.25">
      <c r="R84" s="102" t="s">
        <v>58</v>
      </c>
    </row>
    <row r="97" customFormat="1" x14ac:dyDescent="0.25"/>
    <row r="98" customFormat="1" x14ac:dyDescent="0.25"/>
    <row r="99" customFormat="1" ht="15.6" customHeigh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4" spans="1:22" x14ac:dyDescent="0.25">
      <c r="R114" s="129"/>
      <c r="S114" s="129"/>
    </row>
    <row r="115" spans="1:22" x14ac:dyDescent="0.25">
      <c r="R115" s="129"/>
      <c r="S115" s="129"/>
    </row>
    <row r="116" spans="1:22" x14ac:dyDescent="0.25">
      <c r="R116" s="129"/>
      <c r="S116" s="129"/>
    </row>
    <row r="117" spans="1:22" x14ac:dyDescent="0.25">
      <c r="R117" s="129"/>
      <c r="S117" s="129"/>
      <c r="T117" t="s">
        <v>566</v>
      </c>
    </row>
    <row r="118" spans="1:22" x14ac:dyDescent="0.25">
      <c r="A118" s="197" t="s">
        <v>565</v>
      </c>
      <c r="B118" s="197"/>
      <c r="C118" s="197"/>
      <c r="D118" s="197"/>
      <c r="R118" s="129"/>
      <c r="S118" s="129"/>
    </row>
    <row r="119" spans="1:22" x14ac:dyDescent="0.25">
      <c r="A119" s="197"/>
      <c r="B119" s="197"/>
      <c r="C119" s="197"/>
      <c r="D119" s="197"/>
      <c r="R119" s="129"/>
      <c r="S119" s="129"/>
      <c r="T119" s="130" t="s">
        <v>567</v>
      </c>
      <c r="U119" s="130" t="s">
        <v>82</v>
      </c>
      <c r="V119" s="131" t="s">
        <v>553</v>
      </c>
    </row>
    <row r="120" spans="1:22" x14ac:dyDescent="0.25">
      <c r="R120" s="129"/>
      <c r="S120" s="129"/>
      <c r="T120" s="132" t="s">
        <v>47</v>
      </c>
      <c r="U120" s="133">
        <v>1018</v>
      </c>
      <c r="V120" s="134">
        <f>U120/$U$127</f>
        <v>0.58105022831050224</v>
      </c>
    </row>
    <row r="121" spans="1:22" x14ac:dyDescent="0.25">
      <c r="A121" s="108" t="s">
        <v>577</v>
      </c>
      <c r="R121" s="129"/>
      <c r="S121" s="129"/>
      <c r="T121" s="132" t="s">
        <v>58</v>
      </c>
      <c r="U121" s="133">
        <v>430</v>
      </c>
      <c r="V121" s="134">
        <f t="shared" ref="V121:V126" si="3">U121/$U$127</f>
        <v>0.2454337899543379</v>
      </c>
    </row>
    <row r="122" spans="1:22" x14ac:dyDescent="0.25">
      <c r="R122" s="129"/>
      <c r="S122" s="129"/>
      <c r="T122" s="132" t="s">
        <v>190</v>
      </c>
      <c r="U122" s="133">
        <v>205</v>
      </c>
      <c r="V122" s="134">
        <f t="shared" si="3"/>
        <v>0.11700913242009132</v>
      </c>
    </row>
    <row r="123" spans="1:22" x14ac:dyDescent="0.25">
      <c r="R123" s="129"/>
      <c r="S123" s="129"/>
      <c r="T123" s="132" t="s">
        <v>187</v>
      </c>
      <c r="U123" s="133">
        <v>46</v>
      </c>
      <c r="V123" s="134">
        <f t="shared" si="3"/>
        <v>2.6255707762557076E-2</v>
      </c>
    </row>
    <row r="124" spans="1:22" x14ac:dyDescent="0.25">
      <c r="R124" s="129"/>
      <c r="S124" s="129"/>
      <c r="T124" s="132" t="s">
        <v>189</v>
      </c>
      <c r="U124" s="133">
        <v>24</v>
      </c>
      <c r="V124" s="134">
        <f t="shared" si="3"/>
        <v>1.3698630136986301E-2</v>
      </c>
    </row>
    <row r="125" spans="1:22" x14ac:dyDescent="0.25">
      <c r="R125" s="129"/>
      <c r="S125" s="129"/>
      <c r="T125" s="132" t="s">
        <v>188</v>
      </c>
      <c r="U125" s="133">
        <v>21</v>
      </c>
      <c r="V125" s="134">
        <f t="shared" si="3"/>
        <v>1.1986301369863013E-2</v>
      </c>
    </row>
    <row r="126" spans="1:22" x14ac:dyDescent="0.25">
      <c r="R126" s="129"/>
      <c r="S126" s="129"/>
      <c r="T126" s="132" t="s">
        <v>191</v>
      </c>
      <c r="U126" s="133">
        <v>8</v>
      </c>
      <c r="V126" s="134">
        <f t="shared" si="3"/>
        <v>4.5662100456621002E-3</v>
      </c>
    </row>
    <row r="127" spans="1:22" x14ac:dyDescent="0.25">
      <c r="R127" s="129"/>
      <c r="S127" s="129"/>
      <c r="T127" s="109" t="s">
        <v>186</v>
      </c>
      <c r="U127" s="110">
        <v>1752</v>
      </c>
    </row>
    <row r="128" spans="1:22" x14ac:dyDescent="0.25">
      <c r="R128" s="129"/>
      <c r="S128" s="129"/>
    </row>
    <row r="129" spans="18:19" x14ac:dyDescent="0.25">
      <c r="R129" s="129"/>
      <c r="S129" s="129"/>
    </row>
    <row r="130" spans="18:19" x14ac:dyDescent="0.25">
      <c r="R130" s="129"/>
      <c r="S130" s="129"/>
    </row>
    <row r="131" spans="18:19" x14ac:dyDescent="0.25">
      <c r="R131" s="129"/>
      <c r="S131" s="129"/>
    </row>
    <row r="132" spans="18:19" x14ac:dyDescent="0.25">
      <c r="R132" s="129"/>
      <c r="S132" s="129"/>
    </row>
    <row r="133" spans="18:19" x14ac:dyDescent="0.25">
      <c r="R133" s="129"/>
      <c r="S133" s="129"/>
    </row>
    <row r="134" spans="18:19" x14ac:dyDescent="0.25">
      <c r="R134" s="129"/>
      <c r="S134" s="129"/>
    </row>
    <row r="135" spans="18:19" x14ac:dyDescent="0.25">
      <c r="R135" s="129"/>
      <c r="S135" s="129"/>
    </row>
    <row r="136" spans="18:19" x14ac:dyDescent="0.25">
      <c r="R136" s="129"/>
      <c r="S136" s="129"/>
    </row>
    <row r="137" spans="18:19" x14ac:dyDescent="0.25">
      <c r="R137" s="129"/>
      <c r="S137" s="129"/>
    </row>
    <row r="138" spans="18:19" x14ac:dyDescent="0.25">
      <c r="R138" s="129"/>
      <c r="S138" s="129"/>
    </row>
    <row r="139" spans="18:19" x14ac:dyDescent="0.25">
      <c r="R139" s="129"/>
      <c r="S139" s="129"/>
    </row>
    <row r="140" spans="18:19" x14ac:dyDescent="0.25">
      <c r="R140" s="129"/>
      <c r="S140" s="129"/>
    </row>
    <row r="141" spans="18:19" x14ac:dyDescent="0.25">
      <c r="R141" s="129"/>
      <c r="S141" s="129"/>
    </row>
    <row r="142" spans="18:19" x14ac:dyDescent="0.25">
      <c r="R142" s="129"/>
      <c r="S142" s="129"/>
    </row>
    <row r="143" spans="18:19" x14ac:dyDescent="0.25">
      <c r="R143" s="129"/>
      <c r="S143" s="129"/>
    </row>
    <row r="144" spans="18:19" x14ac:dyDescent="0.25">
      <c r="R144" s="129"/>
      <c r="S144" s="129"/>
    </row>
    <row r="145" spans="11:19" x14ac:dyDescent="0.25">
      <c r="R145" s="129"/>
      <c r="S145" s="129"/>
    </row>
    <row r="146" spans="11:19" x14ac:dyDescent="0.25">
      <c r="K146" s="129"/>
      <c r="L146" s="129"/>
    </row>
    <row r="147" spans="11:19" x14ac:dyDescent="0.25">
      <c r="K147" s="129"/>
      <c r="L147" s="129"/>
    </row>
    <row r="148" spans="11:19" x14ac:dyDescent="0.25">
      <c r="K148" s="129"/>
      <c r="L148" s="129"/>
    </row>
    <row r="149" spans="11:19" x14ac:dyDescent="0.25">
      <c r="K149" s="129"/>
      <c r="L149" s="129"/>
    </row>
    <row r="150" spans="11:19" x14ac:dyDescent="0.25">
      <c r="K150" s="129"/>
      <c r="L150" s="129"/>
    </row>
    <row r="151" spans="11:19" x14ac:dyDescent="0.25">
      <c r="K151" s="129"/>
      <c r="L151" s="129"/>
    </row>
    <row r="152" spans="11:19" x14ac:dyDescent="0.25">
      <c r="K152" s="129"/>
      <c r="L152" s="129"/>
    </row>
    <row r="153" spans="11:19" x14ac:dyDescent="0.25">
      <c r="K153" s="129"/>
      <c r="L153" s="129"/>
    </row>
    <row r="154" spans="11:19" x14ac:dyDescent="0.25">
      <c r="K154" s="129"/>
      <c r="L154" s="129"/>
    </row>
    <row r="155" spans="11:19" x14ac:dyDescent="0.25">
      <c r="K155" s="129"/>
      <c r="L155" s="129"/>
    </row>
    <row r="156" spans="11:19" x14ac:dyDescent="0.25">
      <c r="K156" s="129"/>
      <c r="L156" s="129"/>
    </row>
    <row r="157" spans="11:19" x14ac:dyDescent="0.25">
      <c r="K157" s="129"/>
      <c r="L157" s="129"/>
    </row>
    <row r="158" spans="11:19" x14ac:dyDescent="0.25">
      <c r="K158" s="129"/>
      <c r="L158" s="129"/>
    </row>
    <row r="159" spans="11:19" x14ac:dyDescent="0.25">
      <c r="K159" s="129"/>
      <c r="L159" s="129"/>
    </row>
    <row r="160" spans="11:19" x14ac:dyDescent="0.25">
      <c r="K160" s="129"/>
      <c r="L160" s="129"/>
    </row>
    <row r="161" spans="1:19" x14ac:dyDescent="0.25">
      <c r="K161" s="129"/>
      <c r="L161" s="129"/>
    </row>
    <row r="162" spans="1:19" x14ac:dyDescent="0.25">
      <c r="R162" s="129"/>
      <c r="S162" s="129"/>
    </row>
    <row r="163" spans="1:19" x14ac:dyDescent="0.25">
      <c r="K163" s="129"/>
      <c r="L163" s="129"/>
    </row>
    <row r="164" spans="1:19" x14ac:dyDescent="0.25">
      <c r="K164" s="129"/>
      <c r="L164" s="129"/>
    </row>
    <row r="165" spans="1:19" x14ac:dyDescent="0.25">
      <c r="K165" s="129"/>
      <c r="L165" s="129"/>
    </row>
    <row r="166" spans="1:19" x14ac:dyDescent="0.25">
      <c r="K166" s="129"/>
      <c r="L166" s="129"/>
    </row>
    <row r="167" spans="1:19" x14ac:dyDescent="0.25">
      <c r="K167" s="129"/>
      <c r="L167" s="129"/>
    </row>
    <row r="168" spans="1:19" x14ac:dyDescent="0.25">
      <c r="K168" s="129"/>
      <c r="L168" s="129"/>
    </row>
    <row r="169" spans="1:19" x14ac:dyDescent="0.25">
      <c r="A169" s="108" t="s">
        <v>578</v>
      </c>
      <c r="K169" s="129"/>
      <c r="L169" s="129"/>
    </row>
    <row r="170" spans="1:19" x14ac:dyDescent="0.25">
      <c r="R170" s="129"/>
      <c r="S170" s="129"/>
    </row>
    <row r="171" spans="1:19" x14ac:dyDescent="0.25">
      <c r="R171" s="129"/>
      <c r="S171" s="129"/>
    </row>
    <row r="172" spans="1:19" x14ac:dyDescent="0.25">
      <c r="R172" s="129"/>
      <c r="S172" s="129"/>
    </row>
    <row r="173" spans="1:19" x14ac:dyDescent="0.25">
      <c r="R173" s="129"/>
      <c r="S173" s="129"/>
    </row>
    <row r="174" spans="1:19" x14ac:dyDescent="0.25">
      <c r="R174" s="129"/>
      <c r="S174" s="129"/>
    </row>
    <row r="179" spans="20:22" x14ac:dyDescent="0.25">
      <c r="T179" s="73" t="s">
        <v>8</v>
      </c>
      <c r="U179" s="74">
        <v>2682808</v>
      </c>
    </row>
    <row r="180" spans="20:22" x14ac:dyDescent="0.25">
      <c r="T180" s="73" t="s">
        <v>79</v>
      </c>
      <c r="U180" t="s">
        <v>585</v>
      </c>
    </row>
    <row r="182" spans="20:22" x14ac:dyDescent="0.25">
      <c r="T182" s="73" t="s">
        <v>567</v>
      </c>
      <c r="U182" t="s">
        <v>82</v>
      </c>
      <c r="V182" s="149" t="s">
        <v>553</v>
      </c>
    </row>
    <row r="183" spans="20:22" x14ac:dyDescent="0.25">
      <c r="T183" s="74" t="s">
        <v>58</v>
      </c>
      <c r="U183" s="72">
        <v>627</v>
      </c>
      <c r="V183" s="150">
        <f>U183/$U$188</f>
        <v>0.43033630748112561</v>
      </c>
    </row>
    <row r="184" spans="20:22" x14ac:dyDescent="0.25">
      <c r="T184" s="74" t="s">
        <v>47</v>
      </c>
      <c r="U184" s="72">
        <v>386</v>
      </c>
      <c r="V184" s="150">
        <f>U184/$U$188</f>
        <v>0.26492793411118737</v>
      </c>
    </row>
    <row r="185" spans="20:22" x14ac:dyDescent="0.25">
      <c r="T185" s="74" t="s">
        <v>190</v>
      </c>
      <c r="U185" s="72">
        <v>361</v>
      </c>
      <c r="V185" s="150">
        <f>U185/$U$188</f>
        <v>0.2477693891557996</v>
      </c>
    </row>
    <row r="186" spans="20:22" x14ac:dyDescent="0.25">
      <c r="T186" s="74" t="s">
        <v>188</v>
      </c>
      <c r="U186" s="72">
        <v>80</v>
      </c>
      <c r="V186" s="150">
        <f>U186/$U$188</f>
        <v>5.4907343857240908E-2</v>
      </c>
    </row>
    <row r="187" spans="20:22" x14ac:dyDescent="0.25">
      <c r="T187" s="74" t="s">
        <v>309</v>
      </c>
      <c r="U187" s="72">
        <v>3</v>
      </c>
      <c r="V187" s="150">
        <f>U187/$U$188</f>
        <v>2.0590253946465341E-3</v>
      </c>
    </row>
    <row r="188" spans="20:22" x14ac:dyDescent="0.25">
      <c r="T188" s="74" t="s">
        <v>186</v>
      </c>
      <c r="U188" s="72">
        <v>1457</v>
      </c>
      <c r="V188" s="151"/>
    </row>
    <row r="189" spans="20:22" x14ac:dyDescent="0.25">
      <c r="V189" s="160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</sheetData>
  <sortState xmlns:xlrd2="http://schemas.microsoft.com/office/spreadsheetml/2017/richdata2" ref="T120:U126">
    <sortCondition descending="1" ref="U120:U126"/>
  </sortState>
  <mergeCells count="5">
    <mergeCell ref="A5:C6"/>
    <mergeCell ref="A1:H2"/>
    <mergeCell ref="A118:D119"/>
    <mergeCell ref="A46:C47"/>
    <mergeCell ref="A16:A17"/>
  </mergeCells>
  <pageMargins left="0.7" right="0.7" top="0.75" bottom="0.75" header="0.3" footer="0.3"/>
  <pageSetup orientation="portrait" r:id="rId15"/>
  <drawing r:id="rId16"/>
  <legacyDrawing r:id="rId17"/>
  <tableParts count="3">
    <tablePart r:id="rId18"/>
    <tablePart r:id="rId19"/>
    <tablePart r:id="rId2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2FDC-53D2-45DA-A403-24BE71A4EAE9}">
  <dimension ref="B4:AE203"/>
  <sheetViews>
    <sheetView topLeftCell="A55" zoomScale="115" zoomScaleNormal="115" workbookViewId="0">
      <selection activeCell="D98" sqref="D98:J108"/>
    </sheetView>
  </sheetViews>
  <sheetFormatPr baseColWidth="10" defaultRowHeight="15" x14ac:dyDescent="0.25"/>
  <cols>
    <col min="3" max="3" width="22.5703125" bestFit="1" customWidth="1"/>
    <col min="4" max="4" width="22.42578125" bestFit="1" customWidth="1"/>
    <col min="5" max="8" width="7.42578125" bestFit="1" customWidth="1"/>
    <col min="9" max="13" width="5.7109375" bestFit="1" customWidth="1"/>
    <col min="14" max="14" width="44.7109375" bestFit="1" customWidth="1"/>
    <col min="15" max="15" width="5.7109375" bestFit="1" customWidth="1"/>
    <col min="16" max="17" width="12.5703125" bestFit="1" customWidth="1"/>
    <col min="18" max="19" width="5.42578125" bestFit="1" customWidth="1"/>
    <col min="20" max="20" width="5.5703125" bestFit="1" customWidth="1"/>
    <col min="21" max="21" width="8.5703125" customWidth="1"/>
    <col min="22" max="22" width="20.5703125" bestFit="1" customWidth="1"/>
    <col min="23" max="23" width="18.5703125" bestFit="1" customWidth="1"/>
    <col min="24" max="24" width="3.42578125" bestFit="1" customWidth="1"/>
    <col min="25" max="25" width="2.28515625" bestFit="1" customWidth="1"/>
    <col min="26" max="26" width="11.5703125" customWidth="1"/>
    <col min="27" max="27" width="10.7109375" customWidth="1"/>
    <col min="28" max="28" width="7.5703125" customWidth="1"/>
    <col min="29" max="29" width="6" customWidth="1"/>
    <col min="30" max="30" width="5.85546875" customWidth="1"/>
    <col min="31" max="31" width="13" customWidth="1"/>
    <col min="32" max="32" width="3.42578125" bestFit="1" customWidth="1"/>
    <col min="33" max="34" width="4.7109375" bestFit="1" customWidth="1"/>
    <col min="35" max="35" width="14.42578125" bestFit="1" customWidth="1"/>
  </cols>
  <sheetData>
    <row r="4" spans="2:31" x14ac:dyDescent="0.25">
      <c r="B4" s="199" t="s">
        <v>599</v>
      </c>
    </row>
    <row r="5" spans="2:31" x14ac:dyDescent="0.25">
      <c r="B5" s="199"/>
    </row>
    <row r="6" spans="2:31" x14ac:dyDescent="0.25">
      <c r="B6" s="162">
        <v>187002</v>
      </c>
    </row>
    <row r="7" spans="2:31" x14ac:dyDescent="0.25">
      <c r="B7" s="162">
        <v>2682808</v>
      </c>
      <c r="Z7" s="73" t="s">
        <v>82</v>
      </c>
      <c r="AA7" s="73" t="s">
        <v>513</v>
      </c>
    </row>
    <row r="8" spans="2:31" x14ac:dyDescent="0.25">
      <c r="B8" s="162">
        <v>198000</v>
      </c>
      <c r="Z8" s="73" t="s">
        <v>520</v>
      </c>
      <c r="AA8" t="s">
        <v>516</v>
      </c>
      <c r="AB8" t="s">
        <v>517</v>
      </c>
      <c r="AC8" t="s">
        <v>518</v>
      </c>
      <c r="AD8" t="s">
        <v>519</v>
      </c>
      <c r="AE8" t="s">
        <v>186</v>
      </c>
    </row>
    <row r="9" spans="2:31" x14ac:dyDescent="0.25">
      <c r="B9" s="162">
        <v>199001</v>
      </c>
      <c r="Z9" s="74">
        <v>187002</v>
      </c>
      <c r="AA9" s="72">
        <v>433</v>
      </c>
      <c r="AB9" s="72">
        <v>629</v>
      </c>
      <c r="AC9" s="72">
        <v>400</v>
      </c>
      <c r="AD9" s="72">
        <v>290</v>
      </c>
      <c r="AE9" s="72">
        <v>1752</v>
      </c>
    </row>
    <row r="10" spans="2:31" x14ac:dyDescent="0.25">
      <c r="B10" s="162">
        <v>74801</v>
      </c>
      <c r="Z10" s="74">
        <v>2682808</v>
      </c>
      <c r="AA10" s="72">
        <v>34</v>
      </c>
      <c r="AB10" s="72">
        <v>701</v>
      </c>
      <c r="AC10" s="72">
        <v>575</v>
      </c>
      <c r="AD10" s="72">
        <v>147</v>
      </c>
      <c r="AE10" s="72">
        <v>1457</v>
      </c>
    </row>
    <row r="11" spans="2:31" x14ac:dyDescent="0.25">
      <c r="W11" s="78"/>
      <c r="Z11" s="74">
        <v>198000</v>
      </c>
      <c r="AA11" s="72">
        <v>162</v>
      </c>
      <c r="AB11" s="72">
        <v>361</v>
      </c>
      <c r="AC11" s="72">
        <v>145</v>
      </c>
      <c r="AD11" s="72">
        <v>20</v>
      </c>
      <c r="AE11" s="72">
        <v>688</v>
      </c>
    </row>
    <row r="12" spans="2:31" x14ac:dyDescent="0.25">
      <c r="W12" s="78"/>
      <c r="Z12" s="74">
        <v>199001</v>
      </c>
      <c r="AA12" s="72">
        <v>48</v>
      </c>
      <c r="AB12" s="72">
        <v>96</v>
      </c>
      <c r="AC12" s="72">
        <v>50</v>
      </c>
      <c r="AD12" s="72">
        <v>19</v>
      </c>
      <c r="AE12" s="72">
        <v>213</v>
      </c>
    </row>
    <row r="13" spans="2:31" x14ac:dyDescent="0.25">
      <c r="W13" s="78"/>
      <c r="Z13" s="74">
        <v>74801</v>
      </c>
      <c r="AA13" s="72"/>
      <c r="AB13" s="72">
        <v>90</v>
      </c>
      <c r="AC13" s="72">
        <v>70</v>
      </c>
      <c r="AD13" s="72">
        <v>40</v>
      </c>
      <c r="AE13" s="72">
        <v>200</v>
      </c>
    </row>
    <row r="14" spans="2:31" x14ac:dyDescent="0.25">
      <c r="W14" s="78"/>
      <c r="Z14" s="74" t="s">
        <v>186</v>
      </c>
      <c r="AA14" s="72">
        <v>677</v>
      </c>
      <c r="AB14" s="72">
        <v>1877</v>
      </c>
      <c r="AC14" s="72">
        <v>1240</v>
      </c>
      <c r="AD14" s="72">
        <v>516</v>
      </c>
      <c r="AE14" s="72">
        <v>4310</v>
      </c>
    </row>
    <row r="15" spans="2:31" x14ac:dyDescent="0.25">
      <c r="W15" s="78"/>
    </row>
    <row r="18" spans="3:31" x14ac:dyDescent="0.25">
      <c r="AA18" s="200" t="s">
        <v>600</v>
      </c>
      <c r="AB18" s="200"/>
      <c r="AC18" s="200"/>
      <c r="AD18" s="200"/>
    </row>
    <row r="19" spans="3:31" x14ac:dyDescent="0.25">
      <c r="AA19" s="200"/>
      <c r="AB19" s="200"/>
      <c r="AC19" s="200"/>
      <c r="AD19" s="200"/>
    </row>
    <row r="20" spans="3:31" x14ac:dyDescent="0.25">
      <c r="Z20" s="164">
        <v>187002</v>
      </c>
      <c r="AA20" s="94">
        <f t="shared" ref="AA20:AA25" si="0">AA9/7</f>
        <v>61.857142857142854</v>
      </c>
      <c r="AB20" s="94">
        <f t="shared" ref="AB20:AC25" si="1">AB9/12</f>
        <v>52.416666666666664</v>
      </c>
      <c r="AC20" s="167">
        <f t="shared" si="1"/>
        <v>33.333333333333336</v>
      </c>
      <c r="AD20" s="94">
        <f t="shared" ref="AD20:AD25" si="2">AD9/5</f>
        <v>58</v>
      </c>
      <c r="AE20" t="s">
        <v>601</v>
      </c>
    </row>
    <row r="21" spans="3:31" x14ac:dyDescent="0.25">
      <c r="Q21" t="s">
        <v>628</v>
      </c>
      <c r="Z21" s="164">
        <v>2682808</v>
      </c>
      <c r="AA21" s="94">
        <f t="shared" si="0"/>
        <v>4.8571428571428568</v>
      </c>
      <c r="AB21" s="94">
        <f t="shared" si="1"/>
        <v>58.416666666666664</v>
      </c>
      <c r="AC21" s="94">
        <f t="shared" si="1"/>
        <v>47.916666666666664</v>
      </c>
      <c r="AD21" s="168">
        <f t="shared" si="2"/>
        <v>29.4</v>
      </c>
      <c r="AE21" t="s">
        <v>602</v>
      </c>
    </row>
    <row r="22" spans="3:31" x14ac:dyDescent="0.25">
      <c r="Z22" s="164">
        <v>198000</v>
      </c>
      <c r="AA22" s="94">
        <f t="shared" si="0"/>
        <v>23.142857142857142</v>
      </c>
      <c r="AB22" s="94">
        <f t="shared" si="1"/>
        <v>30.083333333333332</v>
      </c>
      <c r="AC22" s="94">
        <f t="shared" si="1"/>
        <v>12.083333333333334</v>
      </c>
      <c r="AD22" s="94">
        <f t="shared" si="2"/>
        <v>4</v>
      </c>
      <c r="AE22" t="s">
        <v>602</v>
      </c>
    </row>
    <row r="23" spans="3:31" x14ac:dyDescent="0.25">
      <c r="Z23" s="164">
        <v>199001</v>
      </c>
      <c r="AA23" s="94">
        <f t="shared" si="0"/>
        <v>6.8571428571428568</v>
      </c>
      <c r="AB23" s="94">
        <f t="shared" si="1"/>
        <v>8</v>
      </c>
      <c r="AC23" s="94">
        <f t="shared" si="1"/>
        <v>4.166666666666667</v>
      </c>
      <c r="AD23" s="94">
        <f t="shared" si="2"/>
        <v>3.8</v>
      </c>
      <c r="AE23" t="s">
        <v>601</v>
      </c>
    </row>
    <row r="24" spans="3:31" x14ac:dyDescent="0.25">
      <c r="U24" t="s">
        <v>520</v>
      </c>
      <c r="V24" t="s">
        <v>82</v>
      </c>
      <c r="W24" t="s">
        <v>553</v>
      </c>
      <c r="Z24" s="164">
        <v>74801</v>
      </c>
      <c r="AA24" s="94">
        <f t="shared" si="0"/>
        <v>0</v>
      </c>
      <c r="AB24" s="94">
        <f t="shared" si="1"/>
        <v>7.5</v>
      </c>
      <c r="AC24" s="94">
        <f t="shared" si="1"/>
        <v>5.833333333333333</v>
      </c>
      <c r="AD24" s="94">
        <f t="shared" si="2"/>
        <v>8</v>
      </c>
      <c r="AE24" t="s">
        <v>601</v>
      </c>
    </row>
    <row r="25" spans="3:31" x14ac:dyDescent="0.25">
      <c r="U25">
        <v>187002</v>
      </c>
      <c r="V25">
        <v>1752</v>
      </c>
      <c r="W25" s="78">
        <v>0.40649651972157774</v>
      </c>
      <c r="AA25" s="163">
        <f t="shared" si="0"/>
        <v>96.714285714285708</v>
      </c>
      <c r="AB25" s="94">
        <f t="shared" si="1"/>
        <v>156.41666666666666</v>
      </c>
      <c r="AC25" s="94">
        <f t="shared" si="1"/>
        <v>103.33333333333333</v>
      </c>
      <c r="AD25" s="94">
        <f t="shared" si="2"/>
        <v>103.2</v>
      </c>
    </row>
    <row r="26" spans="3:31" x14ac:dyDescent="0.25">
      <c r="U26">
        <v>2682808</v>
      </c>
      <c r="V26">
        <v>1457</v>
      </c>
      <c r="W26" s="78">
        <v>0.33805104408352671</v>
      </c>
    </row>
    <row r="27" spans="3:31" x14ac:dyDescent="0.25">
      <c r="U27">
        <v>198000</v>
      </c>
      <c r="V27">
        <v>688</v>
      </c>
      <c r="W27" s="78">
        <v>0.15962877030162412</v>
      </c>
    </row>
    <row r="28" spans="3:31" x14ac:dyDescent="0.25">
      <c r="U28">
        <v>199001</v>
      </c>
      <c r="V28">
        <v>213</v>
      </c>
      <c r="W28" s="78">
        <v>4.9419953596287702E-2</v>
      </c>
    </row>
    <row r="29" spans="3:31" x14ac:dyDescent="0.25">
      <c r="U29">
        <v>74801</v>
      </c>
      <c r="V29">
        <v>200</v>
      </c>
      <c r="W29" s="78">
        <v>4.6403712296983757E-2</v>
      </c>
    </row>
    <row r="30" spans="3:31" x14ac:dyDescent="0.25">
      <c r="C30" t="s">
        <v>603</v>
      </c>
      <c r="U30" t="s">
        <v>186</v>
      </c>
      <c r="V30">
        <v>4310</v>
      </c>
    </row>
    <row r="31" spans="3:31" x14ac:dyDescent="0.25">
      <c r="C31" t="s">
        <v>604</v>
      </c>
    </row>
    <row r="85" spans="4:23" x14ac:dyDescent="0.25">
      <c r="D85" s="153" t="s">
        <v>8</v>
      </c>
      <c r="E85" s="154">
        <v>2682808</v>
      </c>
      <c r="M85" s="74"/>
    </row>
    <row r="86" spans="4:23" x14ac:dyDescent="0.25">
      <c r="D86" s="153" t="s">
        <v>513</v>
      </c>
      <c r="E86" s="155" t="s">
        <v>519</v>
      </c>
      <c r="M86" s="74"/>
    </row>
    <row r="88" spans="4:23" x14ac:dyDescent="0.25">
      <c r="D88" s="153" t="s">
        <v>605</v>
      </c>
      <c r="E88" s="153" t="s">
        <v>594</v>
      </c>
      <c r="F88" s="155"/>
      <c r="G88" s="155"/>
      <c r="H88" s="155"/>
      <c r="I88" s="155"/>
      <c r="J88" s="155"/>
      <c r="R88" s="201" t="s">
        <v>629</v>
      </c>
      <c r="S88" s="201"/>
      <c r="T88" s="201"/>
    </row>
    <row r="89" spans="4:23" x14ac:dyDescent="0.25">
      <c r="D89" s="153" t="s">
        <v>520</v>
      </c>
      <c r="E89" s="166">
        <v>1</v>
      </c>
      <c r="F89" s="166">
        <v>2</v>
      </c>
      <c r="G89" s="166">
        <v>3</v>
      </c>
      <c r="H89" s="166">
        <v>4</v>
      </c>
      <c r="I89" s="166">
        <v>5</v>
      </c>
      <c r="J89" s="166" t="s">
        <v>186</v>
      </c>
      <c r="R89">
        <v>2020</v>
      </c>
      <c r="S89">
        <v>2021</v>
      </c>
      <c r="T89">
        <v>2022</v>
      </c>
      <c r="V89" t="s">
        <v>630</v>
      </c>
      <c r="W89" t="s">
        <v>633</v>
      </c>
    </row>
    <row r="90" spans="4:23" x14ac:dyDescent="0.25">
      <c r="D90" s="154" t="s">
        <v>47</v>
      </c>
      <c r="E90" s="166">
        <v>20</v>
      </c>
      <c r="F90" s="166">
        <v>16</v>
      </c>
      <c r="G90" s="166">
        <v>44</v>
      </c>
      <c r="H90" s="166">
        <v>30</v>
      </c>
      <c r="I90" s="166">
        <v>4</v>
      </c>
      <c r="J90" s="166">
        <v>114</v>
      </c>
      <c r="Q90" t="s">
        <v>58</v>
      </c>
      <c r="R90">
        <f>377/6</f>
        <v>62.833333333333336</v>
      </c>
      <c r="S90">
        <f>186/5</f>
        <v>37.200000000000003</v>
      </c>
      <c r="T90">
        <v>15</v>
      </c>
      <c r="V90">
        <v>0</v>
      </c>
      <c r="W90" t="s">
        <v>634</v>
      </c>
    </row>
    <row r="91" spans="4:23" x14ac:dyDescent="0.25">
      <c r="D91" s="154" t="s">
        <v>58</v>
      </c>
      <c r="E91" s="166"/>
      <c r="F91" s="166">
        <v>10</v>
      </c>
      <c r="G91" s="166"/>
      <c r="H91" s="166"/>
      <c r="I91" s="166">
        <v>20</v>
      </c>
      <c r="J91" s="166">
        <v>30</v>
      </c>
      <c r="Q91" t="s">
        <v>47</v>
      </c>
      <c r="R91" s="166">
        <v>40.4</v>
      </c>
      <c r="S91">
        <f>70/3</f>
        <v>23.333333333333332</v>
      </c>
      <c r="T91">
        <f>114/5</f>
        <v>22.8</v>
      </c>
      <c r="V91">
        <v>52</v>
      </c>
    </row>
    <row r="92" spans="4:23" x14ac:dyDescent="0.25">
      <c r="D92" s="154" t="s">
        <v>309</v>
      </c>
      <c r="E92" s="166"/>
      <c r="F92" s="166">
        <v>3</v>
      </c>
      <c r="G92" s="166"/>
      <c r="H92" s="166"/>
      <c r="I92" s="166"/>
      <c r="J92" s="166">
        <v>3</v>
      </c>
      <c r="Q92" t="s">
        <v>188</v>
      </c>
      <c r="R92">
        <v>80</v>
      </c>
      <c r="V92">
        <v>0</v>
      </c>
    </row>
    <row r="93" spans="4:23" x14ac:dyDescent="0.25">
      <c r="D93" s="154" t="s">
        <v>186</v>
      </c>
      <c r="E93" s="166">
        <v>20</v>
      </c>
      <c r="F93" s="166">
        <v>29</v>
      </c>
      <c r="G93" s="166">
        <v>44</v>
      </c>
      <c r="H93" s="166">
        <v>30</v>
      </c>
      <c r="I93" s="166">
        <v>24</v>
      </c>
      <c r="J93" s="166">
        <v>147</v>
      </c>
      <c r="Q93" t="s">
        <v>190</v>
      </c>
      <c r="R93">
        <f>42/3</f>
        <v>14</v>
      </c>
      <c r="S93">
        <f>319/4</f>
        <v>79.75</v>
      </c>
      <c r="V93">
        <v>401</v>
      </c>
    </row>
    <row r="94" spans="4:23" x14ac:dyDescent="0.25">
      <c r="Q94" t="s">
        <v>631</v>
      </c>
      <c r="V94">
        <v>24</v>
      </c>
    </row>
    <row r="95" spans="4:23" x14ac:dyDescent="0.25">
      <c r="F95" s="138"/>
      <c r="Q95" t="s">
        <v>632</v>
      </c>
      <c r="V95">
        <v>0</v>
      </c>
      <c r="W95" t="s">
        <v>635</v>
      </c>
    </row>
    <row r="96" spans="4:23" x14ac:dyDescent="0.25">
      <c r="F96" s="138"/>
    </row>
    <row r="97" spans="2:19" x14ac:dyDescent="0.25">
      <c r="F97" s="138"/>
      <c r="S97" s="179"/>
    </row>
    <row r="98" spans="2:19" x14ac:dyDescent="0.25">
      <c r="D98" s="73" t="s">
        <v>455</v>
      </c>
      <c r="E98" s="74">
        <v>2682808</v>
      </c>
    </row>
    <row r="99" spans="2:19" x14ac:dyDescent="0.25">
      <c r="D99" s="73" t="s">
        <v>450</v>
      </c>
      <c r="E99" t="s">
        <v>585</v>
      </c>
      <c r="M99" s="74"/>
    </row>
    <row r="100" spans="2:19" x14ac:dyDescent="0.25">
      <c r="M100" s="74"/>
    </row>
    <row r="101" spans="2:19" x14ac:dyDescent="0.25">
      <c r="B101" t="s">
        <v>607</v>
      </c>
      <c r="D101" s="73" t="s">
        <v>521</v>
      </c>
      <c r="E101" s="73" t="s">
        <v>594</v>
      </c>
    </row>
    <row r="102" spans="2:19" x14ac:dyDescent="0.25">
      <c r="B102" t="s">
        <v>608</v>
      </c>
      <c r="D102" s="73" t="s">
        <v>581</v>
      </c>
      <c r="E102">
        <v>1</v>
      </c>
      <c r="F102">
        <v>2</v>
      </c>
      <c r="G102">
        <v>3</v>
      </c>
      <c r="H102">
        <v>4</v>
      </c>
      <c r="I102">
        <v>5</v>
      </c>
      <c r="J102">
        <v>6</v>
      </c>
      <c r="K102">
        <v>7</v>
      </c>
      <c r="L102">
        <v>8</v>
      </c>
      <c r="M102">
        <v>9</v>
      </c>
      <c r="N102">
        <v>10</v>
      </c>
      <c r="O102">
        <v>11</v>
      </c>
      <c r="P102">
        <v>12</v>
      </c>
      <c r="Q102" t="s">
        <v>186</v>
      </c>
    </row>
    <row r="103" spans="2:19" x14ac:dyDescent="0.25">
      <c r="D103" s="74" t="s">
        <v>190</v>
      </c>
      <c r="E103" s="165">
        <v>468</v>
      </c>
      <c r="F103" s="165">
        <v>424</v>
      </c>
      <c r="G103" s="165">
        <v>461</v>
      </c>
      <c r="H103" s="165">
        <v>847</v>
      </c>
      <c r="I103" s="165">
        <v>643</v>
      </c>
      <c r="J103" s="165">
        <v>171</v>
      </c>
      <c r="K103" s="165">
        <v>1</v>
      </c>
      <c r="L103" s="165">
        <v>1</v>
      </c>
      <c r="M103" s="165">
        <v>169</v>
      </c>
      <c r="N103" s="165">
        <v>123</v>
      </c>
      <c r="O103" s="165">
        <v>194</v>
      </c>
      <c r="P103" s="165">
        <v>188</v>
      </c>
      <c r="Q103" s="165">
        <v>3690</v>
      </c>
    </row>
    <row r="104" spans="2:19" x14ac:dyDescent="0.25">
      <c r="D104" s="74" t="s">
        <v>58</v>
      </c>
      <c r="E104" s="165">
        <v>81</v>
      </c>
      <c r="F104" s="165">
        <v>24</v>
      </c>
      <c r="G104" s="165">
        <v>18</v>
      </c>
      <c r="H104" s="165">
        <v>18</v>
      </c>
      <c r="I104" s="165">
        <v>42</v>
      </c>
      <c r="J104" s="165">
        <v>26</v>
      </c>
      <c r="K104" s="165">
        <v>8</v>
      </c>
      <c r="L104" s="165">
        <v>8</v>
      </c>
      <c r="M104" s="165">
        <v>30</v>
      </c>
      <c r="N104" s="165">
        <v>22</v>
      </c>
      <c r="O104" s="165">
        <v>217</v>
      </c>
      <c r="P104" s="165">
        <v>214</v>
      </c>
      <c r="Q104" s="165">
        <v>708</v>
      </c>
    </row>
    <row r="105" spans="2:19" x14ac:dyDescent="0.25">
      <c r="D105" s="74" t="s">
        <v>47</v>
      </c>
      <c r="E105" s="165">
        <v>2</v>
      </c>
      <c r="F105" s="165">
        <v>2</v>
      </c>
      <c r="G105" s="165">
        <v>18</v>
      </c>
      <c r="H105" s="165">
        <v>18</v>
      </c>
      <c r="I105" s="165">
        <v>70</v>
      </c>
      <c r="J105" s="165">
        <v>5</v>
      </c>
      <c r="K105" s="165"/>
      <c r="L105" s="165"/>
      <c r="M105" s="165">
        <v>2</v>
      </c>
      <c r="N105" s="165"/>
      <c r="O105" s="165">
        <v>6</v>
      </c>
      <c r="P105" s="165"/>
      <c r="Q105" s="165">
        <v>123</v>
      </c>
    </row>
    <row r="106" spans="2:19" x14ac:dyDescent="0.25">
      <c r="D106" s="74" t="s">
        <v>501</v>
      </c>
      <c r="E106" s="165"/>
      <c r="F106" s="165"/>
      <c r="G106" s="165"/>
      <c r="H106" s="165"/>
      <c r="I106" s="165"/>
      <c r="J106" s="165"/>
      <c r="K106" s="165"/>
      <c r="L106" s="165">
        <v>120</v>
      </c>
      <c r="M106" s="165"/>
      <c r="N106" s="165"/>
      <c r="O106" s="165"/>
      <c r="P106" s="165"/>
      <c r="Q106" s="165">
        <v>120</v>
      </c>
    </row>
    <row r="107" spans="2:19" x14ac:dyDescent="0.25">
      <c r="D107" s="74" t="s">
        <v>312</v>
      </c>
      <c r="E107" s="165"/>
      <c r="F107" s="165">
        <v>24</v>
      </c>
      <c r="G107" s="165">
        <v>24</v>
      </c>
      <c r="H107" s="165">
        <v>24</v>
      </c>
      <c r="I107" s="165">
        <v>24</v>
      </c>
      <c r="J107" s="165"/>
      <c r="K107" s="165"/>
      <c r="L107" s="165"/>
      <c r="M107" s="165"/>
      <c r="N107" s="165"/>
      <c r="O107" s="165"/>
      <c r="P107" s="165"/>
      <c r="Q107" s="165">
        <v>96</v>
      </c>
    </row>
    <row r="108" spans="2:19" x14ac:dyDescent="0.25">
      <c r="D108" s="74" t="s">
        <v>309</v>
      </c>
      <c r="E108" s="165">
        <v>6</v>
      </c>
      <c r="F108" s="165">
        <v>3</v>
      </c>
      <c r="G108" s="165">
        <v>3</v>
      </c>
      <c r="H108" s="165">
        <v>3</v>
      </c>
      <c r="I108" s="165">
        <v>3</v>
      </c>
      <c r="J108" s="165">
        <v>3</v>
      </c>
      <c r="K108" s="165">
        <v>3</v>
      </c>
      <c r="L108" s="165">
        <v>3</v>
      </c>
      <c r="M108" s="165">
        <v>3</v>
      </c>
      <c r="N108" s="165">
        <v>3</v>
      </c>
      <c r="O108" s="165">
        <v>6</v>
      </c>
      <c r="P108" s="165">
        <v>6</v>
      </c>
      <c r="Q108" s="165">
        <v>45</v>
      </c>
    </row>
    <row r="109" spans="2:19" x14ac:dyDescent="0.25">
      <c r="D109" s="74" t="s">
        <v>186</v>
      </c>
      <c r="E109" s="165">
        <v>557</v>
      </c>
      <c r="F109" s="165">
        <v>477</v>
      </c>
      <c r="G109" s="165">
        <v>524</v>
      </c>
      <c r="H109" s="165">
        <v>910</v>
      </c>
      <c r="I109" s="165">
        <v>782</v>
      </c>
      <c r="J109" s="165">
        <v>205</v>
      </c>
      <c r="K109" s="165">
        <v>12</v>
      </c>
      <c r="L109" s="165">
        <v>132</v>
      </c>
      <c r="M109" s="165">
        <v>204</v>
      </c>
      <c r="N109" s="165">
        <v>148</v>
      </c>
      <c r="O109" s="165">
        <v>423</v>
      </c>
      <c r="P109" s="165">
        <v>408</v>
      </c>
      <c r="Q109" s="165">
        <v>4782</v>
      </c>
    </row>
    <row r="110" spans="2:19" x14ac:dyDescent="0.25">
      <c r="B110" t="s">
        <v>609</v>
      </c>
      <c r="F110" s="147"/>
    </row>
    <row r="111" spans="2:19" x14ac:dyDescent="0.25">
      <c r="B111" t="s">
        <v>610</v>
      </c>
      <c r="F111" s="147"/>
    </row>
    <row r="112" spans="2:19" x14ac:dyDescent="0.25">
      <c r="B112" t="s">
        <v>611</v>
      </c>
      <c r="F112" s="147"/>
    </row>
    <row r="113" spans="3:31" x14ac:dyDescent="0.25">
      <c r="D113" s="155"/>
      <c r="E113" s="154"/>
      <c r="M113" s="74"/>
    </row>
    <row r="114" spans="3:31" x14ac:dyDescent="0.25">
      <c r="D114" s="155"/>
      <c r="E114" s="155"/>
      <c r="M114" s="74"/>
    </row>
    <row r="115" spans="3:31" x14ac:dyDescent="0.25">
      <c r="E115" s="200" t="s">
        <v>612</v>
      </c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</row>
    <row r="116" spans="3:31" x14ac:dyDescent="0.25"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</row>
    <row r="119" spans="3:31" x14ac:dyDescent="0.25">
      <c r="C119" s="153" t="s">
        <v>8</v>
      </c>
      <c r="D119" s="154">
        <v>198000</v>
      </c>
      <c r="L119" s="74"/>
    </row>
    <row r="120" spans="3:31" x14ac:dyDescent="0.25">
      <c r="C120" s="153" t="s">
        <v>513</v>
      </c>
      <c r="D120" s="155" t="s">
        <v>517</v>
      </c>
      <c r="L120" s="74"/>
      <c r="AE120" s="74"/>
    </row>
    <row r="121" spans="3:31" x14ac:dyDescent="0.25">
      <c r="V121" s="153" t="s">
        <v>8</v>
      </c>
      <c r="W121" s="154">
        <v>198000</v>
      </c>
      <c r="AE121" s="74"/>
    </row>
    <row r="122" spans="3:31" x14ac:dyDescent="0.25">
      <c r="C122" s="153" t="s">
        <v>605</v>
      </c>
      <c r="D122" s="153" t="s">
        <v>594</v>
      </c>
      <c r="E122" s="155"/>
      <c r="F122" s="155"/>
      <c r="G122" s="155"/>
      <c r="H122" s="155"/>
      <c r="I122" s="155"/>
      <c r="J122" s="155"/>
      <c r="K122" s="155"/>
      <c r="L122" s="155"/>
      <c r="M122" s="155"/>
    </row>
    <row r="123" spans="3:31" x14ac:dyDescent="0.25">
      <c r="C123" s="153" t="s">
        <v>520</v>
      </c>
      <c r="D123" s="166">
        <v>1</v>
      </c>
      <c r="E123" s="166">
        <v>2</v>
      </c>
      <c r="F123" s="166">
        <v>3</v>
      </c>
      <c r="G123" s="166">
        <v>6</v>
      </c>
      <c r="H123" s="166">
        <v>7</v>
      </c>
      <c r="I123" s="166">
        <v>9</v>
      </c>
      <c r="J123" s="166">
        <v>10</v>
      </c>
      <c r="K123" s="166">
        <v>11</v>
      </c>
      <c r="L123" s="166">
        <v>12</v>
      </c>
      <c r="M123" s="166" t="s">
        <v>186</v>
      </c>
      <c r="Q123">
        <v>2020</v>
      </c>
      <c r="R123">
        <v>2021</v>
      </c>
      <c r="S123">
        <v>2022</v>
      </c>
      <c r="V123" s="153" t="s">
        <v>520</v>
      </c>
      <c r="W123" s="155" t="s">
        <v>605</v>
      </c>
    </row>
    <row r="124" spans="3:31" x14ac:dyDescent="0.25">
      <c r="C124" s="154" t="s">
        <v>58</v>
      </c>
      <c r="D124" s="166">
        <v>10</v>
      </c>
      <c r="E124" s="166"/>
      <c r="F124" s="166">
        <v>6</v>
      </c>
      <c r="G124" s="166"/>
      <c r="H124" s="166"/>
      <c r="I124" s="166">
        <v>10</v>
      </c>
      <c r="J124" s="166"/>
      <c r="K124" s="166">
        <v>94</v>
      </c>
      <c r="L124" s="166">
        <v>94</v>
      </c>
      <c r="M124" s="166">
        <v>214</v>
      </c>
      <c r="P124" t="s">
        <v>613</v>
      </c>
      <c r="Q124">
        <v>43</v>
      </c>
      <c r="R124">
        <v>22</v>
      </c>
      <c r="S124">
        <v>20</v>
      </c>
      <c r="V124" s="154" t="s">
        <v>58</v>
      </c>
      <c r="W124" s="166">
        <v>415</v>
      </c>
    </row>
    <row r="125" spans="3:31" x14ac:dyDescent="0.25">
      <c r="C125" s="154" t="s">
        <v>47</v>
      </c>
      <c r="D125" s="166"/>
      <c r="E125" s="166">
        <v>20</v>
      </c>
      <c r="F125" s="166"/>
      <c r="G125" s="166">
        <v>6</v>
      </c>
      <c r="H125" s="166">
        <v>70</v>
      </c>
      <c r="I125" s="166"/>
      <c r="J125" s="166"/>
      <c r="K125" s="166"/>
      <c r="L125" s="166"/>
      <c r="M125" s="166">
        <v>96</v>
      </c>
      <c r="P125" t="s">
        <v>614</v>
      </c>
      <c r="Q125">
        <v>32</v>
      </c>
      <c r="R125">
        <v>8</v>
      </c>
      <c r="V125" s="154" t="s">
        <v>47</v>
      </c>
      <c r="W125" s="166">
        <v>220</v>
      </c>
    </row>
    <row r="126" spans="3:31" x14ac:dyDescent="0.25">
      <c r="C126" s="154" t="s">
        <v>189</v>
      </c>
      <c r="D126" s="166"/>
      <c r="E126" s="166"/>
      <c r="F126" s="166"/>
      <c r="G126" s="166"/>
      <c r="H126" s="166"/>
      <c r="I126" s="166"/>
      <c r="J126" s="166">
        <v>16</v>
      </c>
      <c r="K126" s="166">
        <v>16</v>
      </c>
      <c r="L126" s="166"/>
      <c r="M126" s="166">
        <v>32</v>
      </c>
      <c r="P126" t="s">
        <v>606</v>
      </c>
      <c r="Q126">
        <v>16</v>
      </c>
      <c r="V126" s="154" t="s">
        <v>189</v>
      </c>
      <c r="W126" s="166">
        <v>32</v>
      </c>
    </row>
    <row r="127" spans="3:31" x14ac:dyDescent="0.25">
      <c r="C127" s="154" t="s">
        <v>190</v>
      </c>
      <c r="D127" s="166"/>
      <c r="E127" s="166"/>
      <c r="F127" s="166"/>
      <c r="G127" s="166"/>
      <c r="H127" s="166"/>
      <c r="I127" s="166">
        <v>15</v>
      </c>
      <c r="J127" s="166">
        <v>4</v>
      </c>
      <c r="K127" s="166"/>
      <c r="L127" s="166"/>
      <c r="M127" s="166">
        <v>19</v>
      </c>
      <c r="V127" s="154" t="s">
        <v>190</v>
      </c>
      <c r="W127" s="166">
        <v>21</v>
      </c>
    </row>
    <row r="128" spans="3:31" x14ac:dyDescent="0.25">
      <c r="C128" s="154" t="s">
        <v>186</v>
      </c>
      <c r="D128" s="166">
        <v>10</v>
      </c>
      <c r="E128" s="166">
        <v>20</v>
      </c>
      <c r="F128" s="166">
        <v>6</v>
      </c>
      <c r="G128" s="166">
        <v>6</v>
      </c>
      <c r="H128" s="166">
        <v>70</v>
      </c>
      <c r="I128" s="166">
        <v>25</v>
      </c>
      <c r="J128" s="166">
        <v>20</v>
      </c>
      <c r="K128" s="166">
        <v>110</v>
      </c>
      <c r="L128" s="166">
        <v>94</v>
      </c>
      <c r="M128" s="166">
        <v>361</v>
      </c>
      <c r="V128" s="154" t="s">
        <v>186</v>
      </c>
      <c r="W128" s="166">
        <v>688</v>
      </c>
    </row>
    <row r="129" spans="3:18" x14ac:dyDescent="0.25">
      <c r="F129" s="147"/>
    </row>
    <row r="130" spans="3:18" x14ac:dyDescent="0.25">
      <c r="F130" s="147"/>
    </row>
    <row r="131" spans="3:18" x14ac:dyDescent="0.25">
      <c r="F131" s="147"/>
    </row>
    <row r="132" spans="3:18" x14ac:dyDescent="0.25">
      <c r="C132" s="73" t="s">
        <v>455</v>
      </c>
      <c r="D132" s="74">
        <v>198000</v>
      </c>
    </row>
    <row r="133" spans="3:18" x14ac:dyDescent="0.25">
      <c r="C133" s="73" t="s">
        <v>450</v>
      </c>
      <c r="D133" t="s">
        <v>585</v>
      </c>
    </row>
    <row r="135" spans="3:18" x14ac:dyDescent="0.25">
      <c r="C135" s="73" t="s">
        <v>521</v>
      </c>
      <c r="D135" s="73" t="s">
        <v>594</v>
      </c>
      <c r="Q135">
        <v>40</v>
      </c>
      <c r="R135" t="s">
        <v>615</v>
      </c>
    </row>
    <row r="136" spans="3:18" x14ac:dyDescent="0.25">
      <c r="C136" s="73" t="s">
        <v>581</v>
      </c>
      <c r="D136">
        <v>1</v>
      </c>
      <c r="E136">
        <v>2</v>
      </c>
      <c r="F136">
        <v>3</v>
      </c>
      <c r="G136">
        <v>4</v>
      </c>
      <c r="H136">
        <v>5</v>
      </c>
      <c r="I136">
        <v>6</v>
      </c>
      <c r="J136">
        <v>7</v>
      </c>
      <c r="K136">
        <v>8</v>
      </c>
      <c r="L136">
        <v>9</v>
      </c>
      <c r="M136">
        <v>10</v>
      </c>
      <c r="N136">
        <v>11</v>
      </c>
      <c r="O136">
        <v>12</v>
      </c>
      <c r="P136" t="s">
        <v>186</v>
      </c>
      <c r="Q136">
        <v>20</v>
      </c>
      <c r="R136" t="s">
        <v>616</v>
      </c>
    </row>
    <row r="137" spans="3:18" x14ac:dyDescent="0.25">
      <c r="C137" s="74" t="s">
        <v>190</v>
      </c>
      <c r="D137" s="165">
        <v>403</v>
      </c>
      <c r="E137" s="165">
        <v>442</v>
      </c>
      <c r="F137" s="165">
        <v>418</v>
      </c>
      <c r="G137" s="165">
        <v>582</v>
      </c>
      <c r="H137" s="165">
        <v>629</v>
      </c>
      <c r="I137" s="165">
        <v>243</v>
      </c>
      <c r="J137" s="165">
        <v>163</v>
      </c>
      <c r="K137" s="165">
        <v>139</v>
      </c>
      <c r="L137" s="165">
        <v>163</v>
      </c>
      <c r="M137" s="165">
        <v>169</v>
      </c>
      <c r="N137" s="165">
        <v>170</v>
      </c>
      <c r="O137" s="165">
        <v>154</v>
      </c>
      <c r="P137" s="165">
        <v>3675</v>
      </c>
      <c r="Q137">
        <v>20</v>
      </c>
      <c r="R137" t="s">
        <v>615</v>
      </c>
    </row>
    <row r="138" spans="3:18" x14ac:dyDescent="0.25">
      <c r="C138" s="74" t="s">
        <v>58</v>
      </c>
      <c r="D138" s="165">
        <v>26</v>
      </c>
      <c r="E138" s="165">
        <v>6</v>
      </c>
      <c r="F138" s="165">
        <v>24</v>
      </c>
      <c r="G138" s="165">
        <v>4</v>
      </c>
      <c r="H138" s="165">
        <v>5</v>
      </c>
      <c r="I138" s="165">
        <v>1</v>
      </c>
      <c r="J138" s="165">
        <v>1</v>
      </c>
      <c r="K138" s="165">
        <v>21</v>
      </c>
      <c r="L138" s="165">
        <v>28</v>
      </c>
      <c r="M138" s="165">
        <v>10</v>
      </c>
      <c r="N138" s="165">
        <v>120</v>
      </c>
      <c r="O138" s="165">
        <v>16</v>
      </c>
      <c r="P138" s="165">
        <v>262</v>
      </c>
    </row>
    <row r="139" spans="3:18" x14ac:dyDescent="0.25">
      <c r="C139" s="74" t="s">
        <v>501</v>
      </c>
      <c r="D139" s="165"/>
      <c r="E139" s="165"/>
      <c r="F139" s="165"/>
      <c r="G139" s="165"/>
      <c r="H139" s="165"/>
      <c r="I139" s="165"/>
      <c r="J139" s="165"/>
      <c r="K139" s="165">
        <v>80</v>
      </c>
      <c r="L139" s="165"/>
      <c r="M139" s="165"/>
      <c r="N139" s="165"/>
      <c r="O139" s="165"/>
      <c r="P139" s="165">
        <v>80</v>
      </c>
    </row>
    <row r="140" spans="3:18" x14ac:dyDescent="0.25">
      <c r="C140" s="74" t="s">
        <v>47</v>
      </c>
      <c r="D140" s="165">
        <v>1</v>
      </c>
      <c r="E140" s="165">
        <v>1</v>
      </c>
      <c r="F140" s="165">
        <v>2</v>
      </c>
      <c r="G140" s="165">
        <v>18</v>
      </c>
      <c r="H140" s="165">
        <v>17</v>
      </c>
      <c r="I140" s="165"/>
      <c r="J140" s="165"/>
      <c r="K140" s="165"/>
      <c r="L140" s="165">
        <v>10</v>
      </c>
      <c r="M140" s="165">
        <v>8</v>
      </c>
      <c r="N140" s="165"/>
      <c r="O140" s="165"/>
      <c r="P140" s="165">
        <v>57</v>
      </c>
    </row>
    <row r="141" spans="3:18" x14ac:dyDescent="0.25">
      <c r="C141" s="74" t="s">
        <v>186</v>
      </c>
      <c r="D141" s="165">
        <v>430</v>
      </c>
      <c r="E141" s="165">
        <v>449</v>
      </c>
      <c r="F141" s="165">
        <v>444</v>
      </c>
      <c r="G141" s="165">
        <v>604</v>
      </c>
      <c r="H141" s="165">
        <v>651</v>
      </c>
      <c r="I141" s="165">
        <v>244</v>
      </c>
      <c r="J141" s="165">
        <v>164</v>
      </c>
      <c r="K141" s="165">
        <v>240</v>
      </c>
      <c r="L141" s="165">
        <v>201</v>
      </c>
      <c r="M141" s="165">
        <v>187</v>
      </c>
      <c r="N141" s="165">
        <v>290</v>
      </c>
      <c r="O141" s="165">
        <v>170</v>
      </c>
      <c r="P141" s="165">
        <v>4074</v>
      </c>
    </row>
    <row r="142" spans="3:18" x14ac:dyDescent="0.25">
      <c r="F142" s="147"/>
    </row>
    <row r="143" spans="3:18" x14ac:dyDescent="0.25">
      <c r="F143" s="147"/>
    </row>
    <row r="144" spans="3:18" x14ac:dyDescent="0.25">
      <c r="F144" s="147"/>
    </row>
    <row r="145" spans="3:12" x14ac:dyDescent="0.25">
      <c r="F145" s="147"/>
    </row>
    <row r="146" spans="3:12" x14ac:dyDescent="0.25">
      <c r="F146" s="147"/>
    </row>
    <row r="147" spans="3:12" x14ac:dyDescent="0.25">
      <c r="F147" s="147"/>
    </row>
    <row r="148" spans="3:12" x14ac:dyDescent="0.25">
      <c r="C148" s="153" t="s">
        <v>8</v>
      </c>
      <c r="D148" s="154">
        <v>199001</v>
      </c>
      <c r="L148" s="74"/>
    </row>
    <row r="149" spans="3:12" x14ac:dyDescent="0.25">
      <c r="C149" s="153" t="s">
        <v>513</v>
      </c>
      <c r="D149" s="155" t="s">
        <v>517</v>
      </c>
      <c r="L149" s="74"/>
    </row>
    <row r="151" spans="3:12" x14ac:dyDescent="0.25">
      <c r="C151" s="153" t="s">
        <v>605</v>
      </c>
      <c r="D151" s="153" t="s">
        <v>594</v>
      </c>
      <c r="E151" s="155"/>
      <c r="F151" s="155"/>
      <c r="G151" s="155"/>
    </row>
    <row r="152" spans="3:12" x14ac:dyDescent="0.25">
      <c r="C152" s="153" t="s">
        <v>520</v>
      </c>
      <c r="D152" s="166">
        <v>1</v>
      </c>
      <c r="E152" s="166">
        <v>2</v>
      </c>
      <c r="F152" s="166">
        <v>9</v>
      </c>
      <c r="G152" s="166" t="s">
        <v>186</v>
      </c>
    </row>
    <row r="153" spans="3:12" x14ac:dyDescent="0.25">
      <c r="C153" s="154" t="s">
        <v>190</v>
      </c>
      <c r="D153" s="166"/>
      <c r="E153" s="166"/>
      <c r="F153" s="166">
        <v>80</v>
      </c>
      <c r="G153" s="166">
        <v>80</v>
      </c>
      <c r="K153" t="s">
        <v>617</v>
      </c>
      <c r="L153">
        <v>20</v>
      </c>
    </row>
    <row r="154" spans="3:12" x14ac:dyDescent="0.25">
      <c r="C154" s="154" t="s">
        <v>58</v>
      </c>
      <c r="D154" s="166">
        <v>6</v>
      </c>
      <c r="E154" s="166">
        <v>10</v>
      </c>
      <c r="F154" s="166"/>
      <c r="G154" s="166">
        <v>16</v>
      </c>
      <c r="K154" t="s">
        <v>618</v>
      </c>
      <c r="L154">
        <v>12</v>
      </c>
    </row>
    <row r="155" spans="3:12" x14ac:dyDescent="0.25">
      <c r="C155" s="154" t="s">
        <v>186</v>
      </c>
      <c r="D155" s="166">
        <v>6</v>
      </c>
      <c r="E155" s="166">
        <v>10</v>
      </c>
      <c r="F155" s="166">
        <v>80</v>
      </c>
      <c r="G155" s="166">
        <v>96</v>
      </c>
    </row>
    <row r="158" spans="3:12" x14ac:dyDescent="0.25">
      <c r="F158" s="147"/>
    </row>
    <row r="159" spans="3:12" x14ac:dyDescent="0.25">
      <c r="F159" s="147"/>
    </row>
    <row r="160" spans="3:12" x14ac:dyDescent="0.25">
      <c r="F160" s="147"/>
    </row>
    <row r="161" spans="3:16" x14ac:dyDescent="0.25">
      <c r="F161" s="147"/>
    </row>
    <row r="162" spans="3:16" x14ac:dyDescent="0.25">
      <c r="C162" s="73" t="s">
        <v>455</v>
      </c>
      <c r="D162" s="74">
        <v>199001</v>
      </c>
      <c r="M162" t="s">
        <v>619</v>
      </c>
      <c r="N162" t="s">
        <v>620</v>
      </c>
    </row>
    <row r="163" spans="3:16" x14ac:dyDescent="0.25">
      <c r="C163" s="73" t="s">
        <v>450</v>
      </c>
      <c r="D163" t="s">
        <v>585</v>
      </c>
    </row>
    <row r="165" spans="3:16" x14ac:dyDescent="0.25">
      <c r="C165" s="73" t="s">
        <v>521</v>
      </c>
      <c r="D165" s="73" t="s">
        <v>594</v>
      </c>
    </row>
    <row r="166" spans="3:16" x14ac:dyDescent="0.25">
      <c r="C166" s="73" t="s">
        <v>581</v>
      </c>
      <c r="D166">
        <v>1</v>
      </c>
      <c r="E166">
        <v>2</v>
      </c>
      <c r="F166">
        <v>3</v>
      </c>
      <c r="G166">
        <v>4</v>
      </c>
      <c r="H166">
        <v>5</v>
      </c>
      <c r="I166">
        <v>6</v>
      </c>
      <c r="J166">
        <v>7</v>
      </c>
      <c r="K166">
        <v>8</v>
      </c>
      <c r="L166">
        <v>9</v>
      </c>
      <c r="M166">
        <v>10</v>
      </c>
      <c r="N166">
        <v>11</v>
      </c>
      <c r="O166">
        <v>12</v>
      </c>
      <c r="P166" t="s">
        <v>186</v>
      </c>
    </row>
    <row r="167" spans="3:16" x14ac:dyDescent="0.25">
      <c r="C167" s="74" t="s">
        <v>190</v>
      </c>
      <c r="D167" s="165">
        <v>344</v>
      </c>
      <c r="E167" s="165">
        <v>344</v>
      </c>
      <c r="F167" s="165">
        <v>344</v>
      </c>
      <c r="G167" s="165">
        <v>344</v>
      </c>
      <c r="H167" s="165">
        <v>384</v>
      </c>
      <c r="I167" s="165">
        <v>296</v>
      </c>
      <c r="J167" s="165">
        <v>281</v>
      </c>
      <c r="K167" s="165">
        <v>281</v>
      </c>
      <c r="L167" s="165">
        <v>201</v>
      </c>
      <c r="M167" s="165">
        <v>201</v>
      </c>
      <c r="N167" s="165">
        <v>184</v>
      </c>
      <c r="O167" s="165">
        <v>194</v>
      </c>
      <c r="P167" s="165">
        <v>3398</v>
      </c>
    </row>
    <row r="168" spans="3:16" x14ac:dyDescent="0.25">
      <c r="C168" s="74" t="s">
        <v>58</v>
      </c>
      <c r="D168" s="165">
        <v>64</v>
      </c>
      <c r="E168" s="165">
        <v>54</v>
      </c>
      <c r="F168" s="165">
        <v>54</v>
      </c>
      <c r="G168" s="165">
        <v>48</v>
      </c>
      <c r="H168" s="165">
        <v>48</v>
      </c>
      <c r="I168" s="165">
        <v>48</v>
      </c>
      <c r="J168" s="165">
        <v>48</v>
      </c>
      <c r="K168" s="165">
        <v>33</v>
      </c>
      <c r="L168" s="165">
        <v>33</v>
      </c>
      <c r="M168" s="165">
        <v>33</v>
      </c>
      <c r="N168" s="165">
        <v>30</v>
      </c>
      <c r="O168" s="165">
        <v>30</v>
      </c>
      <c r="P168" s="165">
        <v>523</v>
      </c>
    </row>
    <row r="169" spans="3:16" x14ac:dyDescent="0.25">
      <c r="C169" s="74" t="s">
        <v>47</v>
      </c>
      <c r="D169" s="165">
        <v>10</v>
      </c>
      <c r="E169" s="165">
        <v>10</v>
      </c>
      <c r="F169" s="165">
        <v>6</v>
      </c>
      <c r="G169" s="165"/>
      <c r="H169" s="165"/>
      <c r="I169" s="165"/>
      <c r="J169" s="165"/>
      <c r="K169" s="165"/>
      <c r="L169" s="165"/>
      <c r="M169" s="165"/>
      <c r="N169" s="165"/>
      <c r="O169" s="165"/>
      <c r="P169" s="165">
        <v>26</v>
      </c>
    </row>
    <row r="170" spans="3:16" x14ac:dyDescent="0.25">
      <c r="C170" s="74" t="s">
        <v>186</v>
      </c>
      <c r="D170" s="165">
        <v>418</v>
      </c>
      <c r="E170" s="165">
        <v>408</v>
      </c>
      <c r="F170" s="165">
        <v>404</v>
      </c>
      <c r="G170" s="165">
        <v>392</v>
      </c>
      <c r="H170" s="165">
        <v>432</v>
      </c>
      <c r="I170" s="165">
        <v>344</v>
      </c>
      <c r="J170" s="165">
        <v>329</v>
      </c>
      <c r="K170" s="165">
        <v>314</v>
      </c>
      <c r="L170" s="165">
        <v>234</v>
      </c>
      <c r="M170" s="165">
        <v>234</v>
      </c>
      <c r="N170" s="165">
        <v>214</v>
      </c>
      <c r="O170" s="165">
        <v>224</v>
      </c>
      <c r="P170" s="165">
        <v>3947</v>
      </c>
    </row>
    <row r="171" spans="3:16" x14ac:dyDescent="0.25">
      <c r="F171" s="147"/>
    </row>
    <row r="172" spans="3:16" x14ac:dyDescent="0.25">
      <c r="F172" s="147"/>
    </row>
    <row r="173" spans="3:16" x14ac:dyDescent="0.25">
      <c r="F173" s="147"/>
    </row>
    <row r="174" spans="3:16" x14ac:dyDescent="0.25">
      <c r="F174" s="147"/>
    </row>
    <row r="175" spans="3:16" x14ac:dyDescent="0.25">
      <c r="C175" s="153" t="s">
        <v>8</v>
      </c>
      <c r="D175" s="154">
        <v>187002</v>
      </c>
    </row>
    <row r="176" spans="3:16" x14ac:dyDescent="0.25">
      <c r="C176" s="153" t="s">
        <v>513</v>
      </c>
      <c r="D176" s="155" t="s">
        <v>519</v>
      </c>
    </row>
    <row r="178" spans="3:17" x14ac:dyDescent="0.25">
      <c r="C178" s="153" t="s">
        <v>605</v>
      </c>
      <c r="D178" s="153" t="s">
        <v>594</v>
      </c>
      <c r="E178" s="155"/>
      <c r="F178" s="155"/>
      <c r="G178" s="155"/>
      <c r="H178" s="155"/>
      <c r="I178" s="155"/>
    </row>
    <row r="179" spans="3:17" x14ac:dyDescent="0.25">
      <c r="C179" s="153" t="s">
        <v>520</v>
      </c>
      <c r="D179" s="166">
        <v>1</v>
      </c>
      <c r="E179" s="166">
        <v>2</v>
      </c>
      <c r="F179" s="166">
        <v>3</v>
      </c>
      <c r="G179" s="166">
        <v>4</v>
      </c>
      <c r="H179" s="166">
        <v>5</v>
      </c>
      <c r="I179" s="166" t="s">
        <v>186</v>
      </c>
    </row>
    <row r="180" spans="3:17" x14ac:dyDescent="0.25">
      <c r="C180" s="154" t="s">
        <v>47</v>
      </c>
      <c r="D180" s="166">
        <v>95</v>
      </c>
      <c r="E180" s="166">
        <v>40</v>
      </c>
      <c r="F180" s="166">
        <v>12</v>
      </c>
      <c r="G180" s="166"/>
      <c r="H180" s="166">
        <v>86</v>
      </c>
      <c r="I180" s="166">
        <v>233</v>
      </c>
    </row>
    <row r="181" spans="3:17" x14ac:dyDescent="0.25">
      <c r="C181" s="154" t="s">
        <v>58</v>
      </c>
      <c r="D181" s="166"/>
      <c r="E181" s="166"/>
      <c r="F181" s="166"/>
      <c r="G181" s="166">
        <v>15</v>
      </c>
      <c r="H181" s="166">
        <v>12</v>
      </c>
      <c r="I181" s="166">
        <v>27</v>
      </c>
    </row>
    <row r="182" spans="3:17" x14ac:dyDescent="0.25">
      <c r="C182" s="154" t="s">
        <v>189</v>
      </c>
      <c r="D182" s="166">
        <v>10</v>
      </c>
      <c r="E182" s="166"/>
      <c r="F182" s="166">
        <v>2</v>
      </c>
      <c r="G182" s="166">
        <v>3</v>
      </c>
      <c r="H182" s="166">
        <v>5</v>
      </c>
      <c r="I182" s="166">
        <v>20</v>
      </c>
      <c r="P182" t="s">
        <v>617</v>
      </c>
      <c r="Q182">
        <v>22</v>
      </c>
    </row>
    <row r="183" spans="3:17" x14ac:dyDescent="0.25">
      <c r="C183" s="154" t="s">
        <v>187</v>
      </c>
      <c r="D183" s="166"/>
      <c r="E183" s="166"/>
      <c r="F183" s="166"/>
      <c r="G183" s="166"/>
      <c r="H183" s="166">
        <v>10</v>
      </c>
      <c r="I183" s="166">
        <v>10</v>
      </c>
    </row>
    <row r="184" spans="3:17" x14ac:dyDescent="0.25">
      <c r="C184" s="154" t="s">
        <v>186</v>
      </c>
      <c r="D184" s="166">
        <v>105</v>
      </c>
      <c r="E184" s="166">
        <v>40</v>
      </c>
      <c r="F184" s="166">
        <v>14</v>
      </c>
      <c r="G184" s="166">
        <v>18</v>
      </c>
      <c r="H184" s="166">
        <v>113</v>
      </c>
      <c r="I184" s="166">
        <v>290</v>
      </c>
    </row>
    <row r="187" spans="3:17" x14ac:dyDescent="0.25">
      <c r="F187" s="147"/>
    </row>
    <row r="188" spans="3:17" x14ac:dyDescent="0.25">
      <c r="F188" s="147"/>
    </row>
    <row r="189" spans="3:17" x14ac:dyDescent="0.25">
      <c r="C189" s="73" t="s">
        <v>455</v>
      </c>
      <c r="D189" s="74">
        <v>187002</v>
      </c>
    </row>
    <row r="190" spans="3:17" x14ac:dyDescent="0.25">
      <c r="C190" s="73" t="s">
        <v>450</v>
      </c>
      <c r="D190" t="s">
        <v>585</v>
      </c>
    </row>
    <row r="191" spans="3:17" x14ac:dyDescent="0.25">
      <c r="N191" t="s">
        <v>621</v>
      </c>
    </row>
    <row r="192" spans="3:17" x14ac:dyDescent="0.25">
      <c r="C192" s="73" t="s">
        <v>521</v>
      </c>
      <c r="D192" s="73" t="s">
        <v>594</v>
      </c>
    </row>
    <row r="193" spans="3:16" x14ac:dyDescent="0.25">
      <c r="C193" s="73" t="s">
        <v>581</v>
      </c>
      <c r="D193">
        <v>1</v>
      </c>
      <c r="E193">
        <v>2</v>
      </c>
      <c r="F193">
        <v>3</v>
      </c>
      <c r="G193">
        <v>4</v>
      </c>
      <c r="H193">
        <v>5</v>
      </c>
      <c r="I193">
        <v>6</v>
      </c>
      <c r="J193">
        <v>7</v>
      </c>
      <c r="K193">
        <v>8</v>
      </c>
      <c r="L193">
        <v>9</v>
      </c>
      <c r="M193">
        <v>10</v>
      </c>
      <c r="N193">
        <v>11</v>
      </c>
      <c r="O193">
        <v>12</v>
      </c>
      <c r="P193" t="s">
        <v>186</v>
      </c>
    </row>
    <row r="194" spans="3:16" x14ac:dyDescent="0.25">
      <c r="C194" s="74" t="s">
        <v>190</v>
      </c>
      <c r="D194" s="165">
        <v>823</v>
      </c>
      <c r="E194" s="165">
        <v>741</v>
      </c>
      <c r="F194" s="165">
        <v>694</v>
      </c>
      <c r="G194" s="165">
        <v>858</v>
      </c>
      <c r="H194" s="165">
        <v>708</v>
      </c>
      <c r="I194" s="165">
        <v>539</v>
      </c>
      <c r="J194" s="165">
        <v>461</v>
      </c>
      <c r="K194" s="165">
        <v>277</v>
      </c>
      <c r="L194" s="165">
        <v>326</v>
      </c>
      <c r="M194" s="165">
        <v>75</v>
      </c>
      <c r="N194" s="165">
        <v>112</v>
      </c>
      <c r="O194" s="165">
        <v>182</v>
      </c>
      <c r="P194" s="165">
        <v>5796</v>
      </c>
    </row>
    <row r="195" spans="3:16" x14ac:dyDescent="0.25">
      <c r="C195" s="74" t="s">
        <v>58</v>
      </c>
      <c r="D195" s="165">
        <v>537</v>
      </c>
      <c r="E195" s="165">
        <v>537</v>
      </c>
      <c r="F195" s="165">
        <v>410</v>
      </c>
      <c r="G195" s="165">
        <v>212</v>
      </c>
      <c r="H195" s="165">
        <v>209</v>
      </c>
      <c r="I195" s="165">
        <v>204</v>
      </c>
      <c r="J195" s="165">
        <v>180</v>
      </c>
      <c r="K195" s="165">
        <v>156</v>
      </c>
      <c r="L195" s="165">
        <v>127</v>
      </c>
      <c r="M195" s="165">
        <v>126</v>
      </c>
      <c r="N195" s="165">
        <v>549</v>
      </c>
      <c r="O195" s="165">
        <v>549</v>
      </c>
      <c r="P195" s="165">
        <v>3796</v>
      </c>
    </row>
    <row r="196" spans="3:16" x14ac:dyDescent="0.25">
      <c r="C196" s="74" t="s">
        <v>47</v>
      </c>
      <c r="D196" s="165">
        <v>20</v>
      </c>
      <c r="E196" s="165"/>
      <c r="F196" s="165">
        <v>32</v>
      </c>
      <c r="G196" s="165">
        <v>14</v>
      </c>
      <c r="H196" s="165">
        <v>108</v>
      </c>
      <c r="I196" s="165">
        <v>32</v>
      </c>
      <c r="J196" s="165">
        <v>2</v>
      </c>
      <c r="K196" s="165">
        <v>27</v>
      </c>
      <c r="L196" s="165">
        <v>5</v>
      </c>
      <c r="M196" s="165">
        <v>10</v>
      </c>
      <c r="N196" s="165">
        <v>44</v>
      </c>
      <c r="O196" s="165">
        <v>15</v>
      </c>
      <c r="P196" s="165">
        <v>309</v>
      </c>
    </row>
    <row r="197" spans="3:16" x14ac:dyDescent="0.25">
      <c r="C197" s="74" t="s">
        <v>312</v>
      </c>
      <c r="D197" s="165">
        <v>2</v>
      </c>
      <c r="E197" s="165">
        <v>46</v>
      </c>
      <c r="F197" s="165">
        <v>44</v>
      </c>
      <c r="G197" s="165">
        <v>41</v>
      </c>
      <c r="H197" s="165">
        <v>36</v>
      </c>
      <c r="I197" s="165"/>
      <c r="J197" s="165"/>
      <c r="K197" s="165"/>
      <c r="L197" s="165"/>
      <c r="M197" s="165"/>
      <c r="N197" s="165">
        <v>12</v>
      </c>
      <c r="O197" s="165">
        <v>12</v>
      </c>
      <c r="P197" s="165">
        <v>193</v>
      </c>
    </row>
    <row r="198" spans="3:16" x14ac:dyDescent="0.25">
      <c r="C198" s="74" t="s">
        <v>501</v>
      </c>
      <c r="D198" s="165"/>
      <c r="E198" s="165"/>
      <c r="F198" s="165"/>
      <c r="G198" s="165"/>
      <c r="H198" s="165"/>
      <c r="I198" s="165"/>
      <c r="J198" s="165"/>
      <c r="K198" s="165">
        <v>80</v>
      </c>
      <c r="L198" s="165"/>
      <c r="M198" s="165"/>
      <c r="N198" s="165"/>
      <c r="O198" s="165"/>
      <c r="P198" s="165">
        <v>80</v>
      </c>
    </row>
    <row r="199" spans="3:16" x14ac:dyDescent="0.25">
      <c r="C199" s="74" t="s">
        <v>478</v>
      </c>
      <c r="D199" s="165"/>
      <c r="E199" s="165"/>
      <c r="F199" s="165"/>
      <c r="G199" s="165"/>
      <c r="H199" s="165">
        <v>24</v>
      </c>
      <c r="I199" s="165"/>
      <c r="J199" s="165"/>
      <c r="K199" s="165"/>
      <c r="L199" s="165"/>
      <c r="M199" s="165">
        <v>12</v>
      </c>
      <c r="N199" s="165">
        <v>12</v>
      </c>
      <c r="O199" s="165">
        <v>12</v>
      </c>
      <c r="P199" s="165">
        <v>60</v>
      </c>
    </row>
    <row r="200" spans="3:16" x14ac:dyDescent="0.25">
      <c r="C200" s="74" t="s">
        <v>493</v>
      </c>
      <c r="D200" s="165"/>
      <c r="E200" s="165"/>
      <c r="F200" s="165"/>
      <c r="G200" s="165"/>
      <c r="H200" s="165"/>
      <c r="I200" s="165"/>
      <c r="J200" s="165">
        <v>10</v>
      </c>
      <c r="K200" s="165">
        <v>4</v>
      </c>
      <c r="L200" s="165">
        <v>4</v>
      </c>
      <c r="M200" s="165"/>
      <c r="N200" s="165"/>
      <c r="O200" s="165"/>
      <c r="P200" s="165">
        <v>18</v>
      </c>
    </row>
    <row r="201" spans="3:16" x14ac:dyDescent="0.25">
      <c r="C201" s="74" t="s">
        <v>309</v>
      </c>
      <c r="D201" s="165"/>
      <c r="E201" s="165">
        <v>3</v>
      </c>
      <c r="F201" s="165">
        <v>3</v>
      </c>
      <c r="G201" s="165">
        <v>9</v>
      </c>
      <c r="H201" s="165"/>
      <c r="I201" s="165"/>
      <c r="J201" s="165"/>
      <c r="K201" s="165"/>
      <c r="L201" s="165"/>
      <c r="M201" s="165"/>
      <c r="N201" s="165"/>
      <c r="O201" s="165"/>
      <c r="P201" s="165">
        <v>15</v>
      </c>
    </row>
    <row r="202" spans="3:16" x14ac:dyDescent="0.25">
      <c r="C202" s="74" t="s">
        <v>511</v>
      </c>
      <c r="D202" s="165"/>
      <c r="E202" s="165"/>
      <c r="F202" s="165"/>
      <c r="G202" s="165"/>
      <c r="H202" s="165">
        <v>9</v>
      </c>
      <c r="I202" s="165"/>
      <c r="J202" s="165"/>
      <c r="K202" s="165"/>
      <c r="L202" s="165"/>
      <c r="M202" s="165"/>
      <c r="N202" s="165"/>
      <c r="O202" s="165"/>
      <c r="P202" s="165">
        <v>9</v>
      </c>
    </row>
    <row r="203" spans="3:16" x14ac:dyDescent="0.25">
      <c r="C203" s="74" t="s">
        <v>186</v>
      </c>
      <c r="D203" s="165">
        <v>1382</v>
      </c>
      <c r="E203" s="165">
        <v>1327</v>
      </c>
      <c r="F203" s="165">
        <v>1183</v>
      </c>
      <c r="G203" s="165">
        <v>1134</v>
      </c>
      <c r="H203" s="165">
        <v>1094</v>
      </c>
      <c r="I203" s="165">
        <v>775</v>
      </c>
      <c r="J203" s="165">
        <v>653</v>
      </c>
      <c r="K203" s="165">
        <v>544</v>
      </c>
      <c r="L203" s="165">
        <v>462</v>
      </c>
      <c r="M203" s="165">
        <v>223</v>
      </c>
      <c r="N203" s="165">
        <v>729</v>
      </c>
      <c r="O203" s="165">
        <v>770</v>
      </c>
      <c r="P203" s="165">
        <v>10276</v>
      </c>
    </row>
  </sheetData>
  <mergeCells count="4">
    <mergeCell ref="B4:B5"/>
    <mergeCell ref="AA18:AD19"/>
    <mergeCell ref="E115:O116"/>
    <mergeCell ref="R88:T88"/>
  </mergeCells>
  <pageMargins left="0.7" right="0.7" top="0.75" bottom="0.75" header="0.3" footer="0.3"/>
  <drawing r:id="rId11"/>
  <tableParts count="1">
    <tablePart r:id="rId1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00F9-9067-4160-92CC-B6CB68C7F7A7}">
  <dimension ref="D3:BE86"/>
  <sheetViews>
    <sheetView tabSelected="1" workbookViewId="0">
      <selection activeCell="M50" sqref="M50"/>
    </sheetView>
  </sheetViews>
  <sheetFormatPr baseColWidth="10" defaultRowHeight="15" x14ac:dyDescent="0.25"/>
  <cols>
    <col min="7" max="7" width="20.7109375" customWidth="1"/>
    <col min="8" max="8" width="16.140625" customWidth="1"/>
    <col min="9" max="9" width="14.7109375" customWidth="1"/>
    <col min="10" max="10" width="12.5703125" customWidth="1"/>
    <col min="11" max="11" width="7.140625" customWidth="1"/>
    <col min="12" max="12" width="7" customWidth="1"/>
    <col min="13" max="13" width="6.5703125" customWidth="1"/>
    <col min="14" max="14" width="19.5703125" customWidth="1"/>
    <col min="15" max="15" width="10" customWidth="1"/>
    <col min="16" max="16" width="15.5703125" customWidth="1"/>
    <col min="17" max="17" width="11.5703125" customWidth="1"/>
    <col min="18" max="18" width="11.140625" customWidth="1"/>
    <col min="19" max="19" width="10" bestFit="1" customWidth="1"/>
    <col min="20" max="20" width="10.7109375" customWidth="1"/>
    <col min="21" max="23" width="6.5703125" bestFit="1" customWidth="1"/>
    <col min="24" max="24" width="14.85546875" customWidth="1"/>
    <col min="25" max="26" width="5.42578125" bestFit="1" customWidth="1"/>
    <col min="27" max="27" width="12.5703125" bestFit="1" customWidth="1"/>
    <col min="29" max="29" width="15.140625" customWidth="1"/>
    <col min="31" max="31" width="13.5703125" customWidth="1"/>
    <col min="39" max="39" width="11.85546875" bestFit="1" customWidth="1"/>
  </cols>
  <sheetData>
    <row r="3" spans="5:10" x14ac:dyDescent="0.25">
      <c r="E3" t="s">
        <v>622</v>
      </c>
    </row>
    <row r="6" spans="5:10" x14ac:dyDescent="0.25">
      <c r="E6" t="s">
        <v>623</v>
      </c>
    </row>
    <row r="10" spans="5:10" x14ac:dyDescent="0.25">
      <c r="E10" s="87" t="s">
        <v>82</v>
      </c>
      <c r="F10" s="214" t="s">
        <v>513</v>
      </c>
      <c r="G10" s="214"/>
      <c r="H10" s="214"/>
      <c r="I10" s="214"/>
      <c r="J10" s="80"/>
    </row>
    <row r="11" spans="5:10" x14ac:dyDescent="0.25">
      <c r="E11" s="114" t="s">
        <v>625</v>
      </c>
      <c r="F11" s="175" t="s">
        <v>516</v>
      </c>
      <c r="G11" s="175" t="s">
        <v>517</v>
      </c>
      <c r="H11" s="175" t="s">
        <v>518</v>
      </c>
      <c r="I11" s="175" t="s">
        <v>519</v>
      </c>
      <c r="J11" s="174" t="s">
        <v>624</v>
      </c>
    </row>
    <row r="12" spans="5:10" x14ac:dyDescent="0.25">
      <c r="E12" s="175">
        <v>187002</v>
      </c>
      <c r="F12" s="171">
        <v>433</v>
      </c>
      <c r="G12" s="171">
        <v>629</v>
      </c>
      <c r="H12" s="171">
        <v>400</v>
      </c>
      <c r="I12" s="171">
        <v>290</v>
      </c>
      <c r="J12" s="173">
        <v>1752</v>
      </c>
    </row>
    <row r="13" spans="5:10" x14ac:dyDescent="0.25">
      <c r="E13" s="175">
        <v>2682808</v>
      </c>
      <c r="F13" s="171">
        <v>34</v>
      </c>
      <c r="G13" s="171">
        <v>701</v>
      </c>
      <c r="H13" s="171">
        <v>575</v>
      </c>
      <c r="I13" s="171">
        <v>147</v>
      </c>
      <c r="J13" s="173">
        <v>1457</v>
      </c>
    </row>
    <row r="14" spans="5:10" x14ac:dyDescent="0.25">
      <c r="E14" s="175">
        <v>198000</v>
      </c>
      <c r="F14" s="171">
        <v>162</v>
      </c>
      <c r="G14" s="171">
        <v>361</v>
      </c>
      <c r="H14" s="171">
        <v>145</v>
      </c>
      <c r="I14" s="171">
        <v>20</v>
      </c>
      <c r="J14" s="173">
        <v>688</v>
      </c>
    </row>
    <row r="15" spans="5:10" x14ac:dyDescent="0.25">
      <c r="E15" s="175">
        <v>199001</v>
      </c>
      <c r="F15" s="171">
        <v>48</v>
      </c>
      <c r="G15" s="171">
        <v>96</v>
      </c>
      <c r="H15" s="171">
        <v>50</v>
      </c>
      <c r="I15" s="171">
        <v>19</v>
      </c>
      <c r="J15" s="173">
        <v>213</v>
      </c>
    </row>
    <row r="16" spans="5:10" x14ac:dyDescent="0.25">
      <c r="E16" s="175">
        <v>74801</v>
      </c>
      <c r="F16" s="171"/>
      <c r="G16" s="171">
        <v>90</v>
      </c>
      <c r="H16" s="171">
        <v>70</v>
      </c>
      <c r="I16" s="171">
        <v>40</v>
      </c>
      <c r="J16" s="173">
        <v>200</v>
      </c>
    </row>
    <row r="17" spans="5:15" x14ac:dyDescent="0.25">
      <c r="E17" s="172" t="s">
        <v>624</v>
      </c>
      <c r="F17" s="173">
        <v>677</v>
      </c>
      <c r="G17" s="173">
        <v>1877</v>
      </c>
      <c r="H17" s="173">
        <v>1240</v>
      </c>
      <c r="I17" s="173">
        <v>516</v>
      </c>
      <c r="J17" s="173">
        <v>4310</v>
      </c>
    </row>
    <row r="21" spans="5:15" x14ac:dyDescent="0.25">
      <c r="F21" s="215" t="s">
        <v>626</v>
      </c>
      <c r="G21" s="216"/>
      <c r="H21" s="216"/>
      <c r="I21" s="217"/>
    </row>
    <row r="22" spans="5:15" x14ac:dyDescent="0.25">
      <c r="E22" s="80" t="s">
        <v>625</v>
      </c>
      <c r="F22" s="175" t="s">
        <v>516</v>
      </c>
      <c r="G22" s="175" t="s">
        <v>517</v>
      </c>
      <c r="H22" s="175" t="s">
        <v>518</v>
      </c>
      <c r="I22" s="175" t="s">
        <v>519</v>
      </c>
    </row>
    <row r="23" spans="5:15" x14ac:dyDescent="0.25">
      <c r="E23" s="178">
        <v>187002</v>
      </c>
      <c r="F23" s="118">
        <f>F12/7</f>
        <v>61.857142857142854</v>
      </c>
      <c r="G23" s="118">
        <f>G12/12</f>
        <v>52.416666666666664</v>
      </c>
      <c r="H23" s="177">
        <f>H12/12</f>
        <v>33.333333333333336</v>
      </c>
      <c r="I23" s="118">
        <f>I12/5</f>
        <v>58</v>
      </c>
    </row>
    <row r="24" spans="5:15" x14ac:dyDescent="0.25">
      <c r="E24" s="178">
        <v>2682808</v>
      </c>
      <c r="F24" s="118">
        <f>F13/7</f>
        <v>4.8571428571428568</v>
      </c>
      <c r="G24" s="118">
        <f t="shared" ref="G24:H28" si="0">G13/12</f>
        <v>58.416666666666664</v>
      </c>
      <c r="H24" s="118">
        <f t="shared" si="0"/>
        <v>47.916666666666664</v>
      </c>
      <c r="I24" s="177">
        <f t="shared" ref="I24:I28" si="1">I13/5</f>
        <v>29.4</v>
      </c>
      <c r="J24" t="s">
        <v>627</v>
      </c>
    </row>
    <row r="25" spans="5:15" x14ac:dyDescent="0.25">
      <c r="E25" s="178">
        <v>198000</v>
      </c>
      <c r="F25" s="118">
        <f t="shared" ref="F25:F28" si="2">F14/7</f>
        <v>23.142857142857142</v>
      </c>
      <c r="G25" s="118">
        <f t="shared" si="0"/>
        <v>30.083333333333332</v>
      </c>
      <c r="H25" s="118">
        <f t="shared" si="0"/>
        <v>12.083333333333334</v>
      </c>
      <c r="I25" s="177">
        <f t="shared" si="1"/>
        <v>4</v>
      </c>
      <c r="J25" t="s">
        <v>627</v>
      </c>
    </row>
    <row r="26" spans="5:15" x14ac:dyDescent="0.25">
      <c r="E26" s="178">
        <v>199001</v>
      </c>
      <c r="F26" s="118">
        <f t="shared" si="2"/>
        <v>6.8571428571428568</v>
      </c>
      <c r="G26" s="118">
        <f t="shared" si="0"/>
        <v>8</v>
      </c>
      <c r="H26" s="118">
        <f t="shared" si="0"/>
        <v>4.166666666666667</v>
      </c>
      <c r="I26" s="177">
        <f t="shared" si="1"/>
        <v>3.8</v>
      </c>
      <c r="J26" t="s">
        <v>627</v>
      </c>
    </row>
    <row r="27" spans="5:15" x14ac:dyDescent="0.25">
      <c r="E27" s="178">
        <v>74801</v>
      </c>
      <c r="F27" s="118">
        <f t="shared" si="2"/>
        <v>0</v>
      </c>
      <c r="G27" s="118">
        <f t="shared" si="0"/>
        <v>7.5</v>
      </c>
      <c r="H27" s="118">
        <f t="shared" si="0"/>
        <v>5.833333333333333</v>
      </c>
      <c r="I27" s="118">
        <f t="shared" si="1"/>
        <v>8</v>
      </c>
    </row>
    <row r="28" spans="5:15" x14ac:dyDescent="0.25">
      <c r="F28" s="176">
        <f t="shared" si="2"/>
        <v>96.714285714285708</v>
      </c>
      <c r="G28" s="118">
        <f t="shared" si="0"/>
        <v>156.41666666666666</v>
      </c>
      <c r="H28" s="118">
        <f t="shared" si="0"/>
        <v>103.33333333333333</v>
      </c>
      <c r="I28" s="118">
        <f t="shared" si="1"/>
        <v>103.2</v>
      </c>
    </row>
    <row r="30" spans="5:15" x14ac:dyDescent="0.25">
      <c r="O30" s="74"/>
    </row>
    <row r="31" spans="5:15" x14ac:dyDescent="0.25">
      <c r="O31" s="74"/>
    </row>
    <row r="51" spans="4:52" ht="15.75" thickBot="1" x14ac:dyDescent="0.3">
      <c r="I51" t="s">
        <v>645</v>
      </c>
    </row>
    <row r="52" spans="4:52" ht="15.75" customHeight="1" thickBot="1" x14ac:dyDescent="0.3">
      <c r="I52" t="s">
        <v>646</v>
      </c>
      <c r="AN52" s="293" t="s">
        <v>90</v>
      </c>
      <c r="AO52" s="294" t="s">
        <v>651</v>
      </c>
      <c r="AP52" s="294" t="s">
        <v>652</v>
      </c>
      <c r="AQ52" s="295" t="s">
        <v>656</v>
      </c>
      <c r="AW52" s="293" t="s">
        <v>90</v>
      </c>
      <c r="AX52" s="294" t="s">
        <v>651</v>
      </c>
      <c r="AY52" s="294" t="s">
        <v>652</v>
      </c>
      <c r="AZ52" s="295" t="s">
        <v>656</v>
      </c>
    </row>
    <row r="53" spans="4:52" ht="14.25" customHeight="1" thickBot="1" x14ac:dyDescent="0.3">
      <c r="D53" s="155"/>
      <c r="E53" s="154"/>
      <c r="O53" s="270" t="s">
        <v>90</v>
      </c>
      <c r="P53" s="271" t="s">
        <v>651</v>
      </c>
      <c r="Q53" s="271" t="s">
        <v>652</v>
      </c>
      <c r="R53" s="272" t="s">
        <v>656</v>
      </c>
      <c r="AC53" s="293" t="s">
        <v>90</v>
      </c>
      <c r="AD53" s="294" t="s">
        <v>651</v>
      </c>
      <c r="AE53" s="294" t="s">
        <v>652</v>
      </c>
      <c r="AF53" s="295" t="s">
        <v>656</v>
      </c>
      <c r="AN53" s="296"/>
      <c r="AO53" s="297"/>
      <c r="AP53" s="297"/>
      <c r="AQ53" s="298"/>
      <c r="AW53" s="296"/>
      <c r="AX53" s="297"/>
      <c r="AY53" s="297"/>
      <c r="AZ53" s="298"/>
    </row>
    <row r="54" spans="4:52" ht="15.75" customHeight="1" thickBot="1" x14ac:dyDescent="0.3">
      <c r="D54" s="155"/>
      <c r="F54" s="218" t="s">
        <v>90</v>
      </c>
      <c r="G54" s="220" t="s">
        <v>642</v>
      </c>
      <c r="H54" s="222" t="s">
        <v>643</v>
      </c>
      <c r="I54" s="317" t="s">
        <v>644</v>
      </c>
      <c r="J54" s="327" t="s">
        <v>664</v>
      </c>
      <c r="O54" s="273"/>
      <c r="P54" s="274"/>
      <c r="Q54" s="274"/>
      <c r="R54" s="275"/>
      <c r="AC54" s="296"/>
      <c r="AD54" s="297"/>
      <c r="AE54" s="297"/>
      <c r="AF54" s="298"/>
      <c r="AM54" s="299" t="s">
        <v>648</v>
      </c>
      <c r="AN54" s="252">
        <v>2020</v>
      </c>
      <c r="AO54" s="248">
        <v>8</v>
      </c>
      <c r="AP54" s="308">
        <f>25*3.5</f>
        <v>87.5</v>
      </c>
      <c r="AQ54" s="302">
        <v>0</v>
      </c>
      <c r="AV54" s="299" t="s">
        <v>648</v>
      </c>
      <c r="AW54" s="252">
        <v>2020</v>
      </c>
      <c r="AX54" s="248">
        <v>40</v>
      </c>
      <c r="AY54" s="284">
        <f>30*3.5</f>
        <v>105</v>
      </c>
      <c r="AZ54" s="302">
        <v>0</v>
      </c>
    </row>
    <row r="55" spans="4:52" ht="15.75" customHeight="1" thickBot="1" x14ac:dyDescent="0.3">
      <c r="E55" s="166"/>
      <c r="F55" s="219"/>
      <c r="G55" s="221"/>
      <c r="H55" s="223"/>
      <c r="I55" s="318"/>
      <c r="J55" s="328"/>
      <c r="N55" s="265" t="s">
        <v>648</v>
      </c>
      <c r="O55" s="252">
        <v>2019</v>
      </c>
      <c r="P55" s="248">
        <v>17</v>
      </c>
      <c r="Q55" s="237">
        <v>115.5</v>
      </c>
      <c r="R55" s="340">
        <v>0</v>
      </c>
      <c r="AB55" s="299" t="s">
        <v>648</v>
      </c>
      <c r="AC55" s="252">
        <v>2019</v>
      </c>
      <c r="AD55" s="248">
        <v>30.666666666666668</v>
      </c>
      <c r="AE55" s="284">
        <v>101.5</v>
      </c>
      <c r="AF55" s="302">
        <v>0</v>
      </c>
      <c r="AM55" s="301"/>
      <c r="AN55" s="253">
        <v>2021</v>
      </c>
      <c r="AO55" s="249">
        <v>17</v>
      </c>
      <c r="AP55" s="309"/>
      <c r="AQ55" s="304"/>
      <c r="AV55" s="301"/>
      <c r="AW55" s="253">
        <v>2021</v>
      </c>
      <c r="AX55" s="249">
        <v>20</v>
      </c>
      <c r="AY55" s="285"/>
      <c r="AZ55" s="304"/>
    </row>
    <row r="56" spans="4:52" ht="15" customHeight="1" thickBot="1" x14ac:dyDescent="0.3">
      <c r="E56" s="202" t="s">
        <v>638</v>
      </c>
      <c r="F56" s="322">
        <v>2019</v>
      </c>
      <c r="G56" s="182">
        <f>233/6</f>
        <v>38.833333333333336</v>
      </c>
      <c r="H56" s="205">
        <f>47*3.5</f>
        <v>164.5</v>
      </c>
      <c r="I56" s="205">
        <v>169</v>
      </c>
      <c r="J56" s="238">
        <f>47*1.5</f>
        <v>70.5</v>
      </c>
      <c r="N56" s="266"/>
      <c r="O56" s="253">
        <v>2020</v>
      </c>
      <c r="P56" s="249">
        <v>62.833333333333336</v>
      </c>
      <c r="Q56" s="229"/>
      <c r="R56" s="341"/>
      <c r="AB56" s="300"/>
      <c r="AC56" s="253">
        <v>2020</v>
      </c>
      <c r="AD56" s="249">
        <v>42.8</v>
      </c>
      <c r="AE56" s="288"/>
      <c r="AF56" s="303"/>
      <c r="AM56" s="306" t="s">
        <v>638</v>
      </c>
      <c r="AN56" s="252">
        <v>2022</v>
      </c>
      <c r="AO56" s="248">
        <v>7</v>
      </c>
      <c r="AP56" s="310">
        <f>7*3.5</f>
        <v>24.5</v>
      </c>
      <c r="AQ56" s="312">
        <v>0</v>
      </c>
      <c r="AV56" s="315" t="s">
        <v>638</v>
      </c>
      <c r="AW56" s="313">
        <v>2021</v>
      </c>
      <c r="AX56" s="314">
        <v>30</v>
      </c>
      <c r="AY56" s="290">
        <f>25*3.5</f>
        <v>87.5</v>
      </c>
      <c r="AZ56" s="291">
        <v>8</v>
      </c>
    </row>
    <row r="57" spans="4:52" ht="15.75" customHeight="1" x14ac:dyDescent="0.25">
      <c r="E57" s="203"/>
      <c r="F57" s="323">
        <v>2020</v>
      </c>
      <c r="G57" s="185">
        <f>359/7</f>
        <v>51.285714285714285</v>
      </c>
      <c r="H57" s="206"/>
      <c r="I57" s="206"/>
      <c r="J57" s="240"/>
      <c r="N57" s="266"/>
      <c r="O57" s="254">
        <v>2021</v>
      </c>
      <c r="P57" s="249">
        <v>37.200000000000003</v>
      </c>
      <c r="Q57" s="229"/>
      <c r="R57" s="341"/>
      <c r="AB57" s="300"/>
      <c r="AC57" s="254">
        <v>2021</v>
      </c>
      <c r="AD57" s="249">
        <v>22.25</v>
      </c>
      <c r="AE57" s="288"/>
      <c r="AF57" s="303"/>
      <c r="AM57" s="306" t="s">
        <v>649</v>
      </c>
      <c r="AN57" s="252">
        <v>2020</v>
      </c>
      <c r="AO57" s="248">
        <v>80</v>
      </c>
      <c r="AP57" s="310">
        <f>6*3.5</f>
        <v>21</v>
      </c>
      <c r="AQ57" s="312">
        <v>0</v>
      </c>
      <c r="AV57" s="299" t="s">
        <v>649</v>
      </c>
      <c r="AW57" s="252">
        <v>2020</v>
      </c>
      <c r="AX57" s="248">
        <v>20</v>
      </c>
      <c r="AY57" s="284">
        <v>45</v>
      </c>
      <c r="AZ57" s="282">
        <v>24</v>
      </c>
    </row>
    <row r="58" spans="4:52" ht="15.75" customHeight="1" thickBot="1" x14ac:dyDescent="0.3">
      <c r="E58" s="203"/>
      <c r="F58" s="324">
        <v>2021</v>
      </c>
      <c r="G58" s="185">
        <f>193/5</f>
        <v>38.6</v>
      </c>
      <c r="H58" s="206"/>
      <c r="I58" s="206"/>
      <c r="J58" s="240"/>
      <c r="N58" s="267"/>
      <c r="O58" s="255">
        <v>2022</v>
      </c>
      <c r="P58" s="250">
        <v>15</v>
      </c>
      <c r="Q58" s="242"/>
      <c r="R58" s="342"/>
      <c r="AB58" s="301"/>
      <c r="AC58" s="255">
        <v>2022</v>
      </c>
      <c r="AD58" s="250">
        <v>20</v>
      </c>
      <c r="AE58" s="285"/>
      <c r="AF58" s="304"/>
      <c r="AM58" s="307" t="s">
        <v>659</v>
      </c>
      <c r="AN58" s="255"/>
      <c r="AO58" s="250">
        <v>0</v>
      </c>
      <c r="AP58" s="311">
        <v>0</v>
      </c>
      <c r="AQ58" s="264">
        <v>15</v>
      </c>
      <c r="AV58" s="301"/>
      <c r="AW58" s="255">
        <v>2021</v>
      </c>
      <c r="AX58" s="250">
        <v>10</v>
      </c>
      <c r="AY58" s="285"/>
      <c r="AZ58" s="283"/>
    </row>
    <row r="59" spans="4:52" ht="15.75" customHeight="1" thickBot="1" x14ac:dyDescent="0.3">
      <c r="E59" s="204"/>
      <c r="F59" s="325">
        <v>2022</v>
      </c>
      <c r="G59" s="189">
        <f>233/4</f>
        <v>58.25</v>
      </c>
      <c r="H59" s="207"/>
      <c r="I59" s="207"/>
      <c r="J59" s="243"/>
      <c r="K59" t="s">
        <v>647</v>
      </c>
      <c r="N59" s="265" t="s">
        <v>638</v>
      </c>
      <c r="O59" s="252">
        <v>2020</v>
      </c>
      <c r="P59" s="248">
        <v>40.4</v>
      </c>
      <c r="Q59" s="237">
        <v>101.5</v>
      </c>
      <c r="R59" s="238">
        <v>16</v>
      </c>
      <c r="AB59" s="299" t="s">
        <v>638</v>
      </c>
      <c r="AC59" s="252">
        <v>2019</v>
      </c>
      <c r="AD59" s="248">
        <v>23.333333333333332</v>
      </c>
      <c r="AE59" s="284">
        <v>73.5</v>
      </c>
      <c r="AF59" s="302">
        <v>17</v>
      </c>
    </row>
    <row r="60" spans="4:52" ht="15.75" customHeight="1" x14ac:dyDescent="0.25">
      <c r="E60" s="202" t="s">
        <v>639</v>
      </c>
      <c r="F60" s="322">
        <v>2019</v>
      </c>
      <c r="G60" s="182">
        <f>200/5</f>
        <v>40</v>
      </c>
      <c r="H60" s="205">
        <f>24*3.5</f>
        <v>84</v>
      </c>
      <c r="I60" s="319">
        <v>5</v>
      </c>
      <c r="J60" s="238">
        <f>24*1.5</f>
        <v>36</v>
      </c>
      <c r="N60" s="266"/>
      <c r="O60" s="254">
        <v>2021</v>
      </c>
      <c r="P60" s="249">
        <v>23.333333333333332</v>
      </c>
      <c r="Q60" s="229"/>
      <c r="R60" s="240"/>
      <c r="AB60" s="300"/>
      <c r="AC60" s="254">
        <v>2020</v>
      </c>
      <c r="AD60" s="249">
        <v>32</v>
      </c>
      <c r="AE60" s="288"/>
      <c r="AF60" s="303"/>
    </row>
    <row r="61" spans="4:52" ht="15.75" customHeight="1" thickBot="1" x14ac:dyDescent="0.3">
      <c r="E61" s="203"/>
      <c r="F61" s="323">
        <v>2020</v>
      </c>
      <c r="G61" s="185">
        <f>112/5</f>
        <v>22.4</v>
      </c>
      <c r="H61" s="206"/>
      <c r="I61" s="320"/>
      <c r="J61" s="240"/>
      <c r="N61" s="267"/>
      <c r="O61" s="255">
        <v>2022</v>
      </c>
      <c r="P61" s="250">
        <v>22.8</v>
      </c>
      <c r="Q61" s="242"/>
      <c r="R61" s="243"/>
      <c r="AB61" s="301"/>
      <c r="AC61" s="255">
        <v>2021</v>
      </c>
      <c r="AD61" s="250">
        <v>7.7142857142857144</v>
      </c>
      <c r="AE61" s="285"/>
      <c r="AF61" s="304"/>
    </row>
    <row r="62" spans="4:52" ht="15.75" customHeight="1" x14ac:dyDescent="0.25">
      <c r="E62" s="203"/>
      <c r="F62" s="324">
        <v>2021</v>
      </c>
      <c r="G62" s="185">
        <f>91/5</f>
        <v>18.2</v>
      </c>
      <c r="H62" s="206"/>
      <c r="I62" s="320"/>
      <c r="J62" s="240"/>
      <c r="N62" s="265" t="s">
        <v>649</v>
      </c>
      <c r="O62" s="252">
        <v>2020</v>
      </c>
      <c r="P62" s="248">
        <v>14</v>
      </c>
      <c r="Q62" s="237">
        <v>161</v>
      </c>
      <c r="R62" s="238">
        <v>401</v>
      </c>
      <c r="AB62" s="299" t="s">
        <v>649</v>
      </c>
      <c r="AC62" s="252">
        <v>2020</v>
      </c>
      <c r="AD62" s="248">
        <v>9</v>
      </c>
      <c r="AE62" s="284">
        <v>21</v>
      </c>
      <c r="AF62" s="282">
        <v>380</v>
      </c>
      <c r="AM62" s="345" t="s">
        <v>255</v>
      </c>
      <c r="AN62" s="345" t="s">
        <v>665</v>
      </c>
      <c r="AO62" s="345" t="s">
        <v>257</v>
      </c>
      <c r="AP62" s="345" t="s">
        <v>259</v>
      </c>
      <c r="AQ62" s="345" t="s">
        <v>260</v>
      </c>
      <c r="AR62" s="345" t="s">
        <v>267</v>
      </c>
      <c r="AS62" s="345" t="s">
        <v>268</v>
      </c>
      <c r="AT62" s="345" t="s">
        <v>269</v>
      </c>
      <c r="AU62" s="345" t="s">
        <v>26</v>
      </c>
      <c r="AV62" s="345" t="s">
        <v>278</v>
      </c>
    </row>
    <row r="63" spans="4:52" ht="15.75" thickBot="1" x14ac:dyDescent="0.3">
      <c r="E63" s="204"/>
      <c r="F63" s="325">
        <v>2022</v>
      </c>
      <c r="G63" s="189">
        <f>27/2</f>
        <v>13.5</v>
      </c>
      <c r="H63" s="207"/>
      <c r="I63" s="321"/>
      <c r="J63" s="243"/>
      <c r="N63" s="267"/>
      <c r="O63" s="255">
        <v>2021</v>
      </c>
      <c r="P63" s="250">
        <v>78</v>
      </c>
      <c r="Q63" s="242"/>
      <c r="R63" s="243"/>
      <c r="AB63" s="301"/>
      <c r="AC63" s="255">
        <v>2021</v>
      </c>
      <c r="AD63" s="250">
        <v>2</v>
      </c>
      <c r="AE63" s="285"/>
      <c r="AF63" s="283"/>
      <c r="AM63" s="80" t="s">
        <v>47</v>
      </c>
      <c r="AN63" s="80">
        <v>4</v>
      </c>
      <c r="AO63" s="80">
        <v>39</v>
      </c>
      <c r="AP63" s="80" t="s">
        <v>280</v>
      </c>
      <c r="AQ63" s="80" t="s">
        <v>281</v>
      </c>
      <c r="AR63" s="80">
        <v>9.75</v>
      </c>
      <c r="AS63" s="80">
        <v>34.125</v>
      </c>
      <c r="AT63" s="80">
        <v>43.875</v>
      </c>
      <c r="AU63" s="80">
        <v>24</v>
      </c>
      <c r="AV63" s="346" t="s">
        <v>299</v>
      </c>
    </row>
    <row r="64" spans="4:52" ht="16.5" thickBot="1" x14ac:dyDescent="0.3">
      <c r="E64" s="202" t="s">
        <v>640</v>
      </c>
      <c r="F64" s="326">
        <v>2020</v>
      </c>
      <c r="G64" s="182">
        <v>12</v>
      </c>
      <c r="H64" s="205">
        <f>15*3.5</f>
        <v>52.5</v>
      </c>
      <c r="I64" s="319">
        <v>14</v>
      </c>
      <c r="J64" s="238">
        <f>15*1.5</f>
        <v>22.5</v>
      </c>
      <c r="N64" s="268" t="s">
        <v>650</v>
      </c>
      <c r="O64" s="256">
        <v>2022</v>
      </c>
      <c r="P64" s="251">
        <v>3</v>
      </c>
      <c r="Q64" s="245">
        <v>3</v>
      </c>
      <c r="R64" s="305">
        <v>0</v>
      </c>
      <c r="AB64" s="268" t="s">
        <v>606</v>
      </c>
      <c r="AC64" s="256">
        <v>2020</v>
      </c>
      <c r="AD64" s="251">
        <v>16</v>
      </c>
      <c r="AE64" s="245">
        <v>56</v>
      </c>
      <c r="AF64" s="305">
        <v>0</v>
      </c>
      <c r="AM64" s="80" t="s">
        <v>58</v>
      </c>
      <c r="AN64" s="80">
        <v>3</v>
      </c>
      <c r="AO64" s="80">
        <v>50</v>
      </c>
      <c r="AP64" s="80" t="s">
        <v>288</v>
      </c>
      <c r="AQ64" s="80" t="s">
        <v>281</v>
      </c>
      <c r="AR64" s="80">
        <v>16.6666666666667</v>
      </c>
      <c r="AS64" s="80">
        <v>58.3333333333333</v>
      </c>
      <c r="AT64" s="80">
        <v>75</v>
      </c>
      <c r="AU64" s="80" t="s">
        <v>117</v>
      </c>
      <c r="AV64" s="346" t="s">
        <v>299</v>
      </c>
    </row>
    <row r="65" spans="4:57" ht="16.5" thickBot="1" x14ac:dyDescent="0.3">
      <c r="E65" s="203"/>
      <c r="F65" s="323">
        <v>2021</v>
      </c>
      <c r="G65" s="185">
        <v>24</v>
      </c>
      <c r="H65" s="206"/>
      <c r="I65" s="320"/>
      <c r="J65" s="240"/>
      <c r="N65" s="268" t="s">
        <v>653</v>
      </c>
      <c r="O65" s="257">
        <v>2022</v>
      </c>
      <c r="P65" s="251">
        <v>0</v>
      </c>
      <c r="Q65" s="245">
        <v>0</v>
      </c>
      <c r="R65" s="246">
        <v>0</v>
      </c>
      <c r="AB65" s="268" t="s">
        <v>657</v>
      </c>
      <c r="AC65" s="257"/>
      <c r="AD65" s="251">
        <v>0</v>
      </c>
      <c r="AE65" s="245">
        <v>0</v>
      </c>
      <c r="AF65" s="305">
        <v>0</v>
      </c>
    </row>
    <row r="66" spans="4:57" ht="15.75" thickBot="1" x14ac:dyDescent="0.3">
      <c r="E66" s="204"/>
      <c r="F66" s="325">
        <v>2022</v>
      </c>
      <c r="G66" s="189">
        <v>10</v>
      </c>
      <c r="H66" s="207"/>
      <c r="I66" s="321"/>
      <c r="J66" s="243"/>
      <c r="N66" s="269" t="s">
        <v>606</v>
      </c>
      <c r="O66" s="258"/>
      <c r="P66" s="251">
        <v>0</v>
      </c>
      <c r="Q66" s="245">
        <v>0</v>
      </c>
      <c r="R66" s="246">
        <v>24</v>
      </c>
      <c r="AB66" s="269" t="s">
        <v>650</v>
      </c>
      <c r="AC66" s="258"/>
      <c r="AD66" s="251">
        <v>0</v>
      </c>
      <c r="AE66" s="245">
        <v>0</v>
      </c>
      <c r="AF66" s="305">
        <v>0</v>
      </c>
    </row>
    <row r="67" spans="4:57" x14ac:dyDescent="0.25">
      <c r="E67" s="202" t="s">
        <v>606</v>
      </c>
      <c r="F67" s="323">
        <v>2021</v>
      </c>
      <c r="G67" s="185">
        <v>4</v>
      </c>
      <c r="H67" s="206">
        <f>5*3.5</f>
        <v>17.5</v>
      </c>
      <c r="I67" s="206">
        <v>26</v>
      </c>
      <c r="J67" s="329">
        <f>5*1.5</f>
        <v>7.5</v>
      </c>
      <c r="AV67" s="345" t="s">
        <v>255</v>
      </c>
      <c r="AW67" s="345" t="s">
        <v>665</v>
      </c>
      <c r="AX67" s="345" t="s">
        <v>257</v>
      </c>
      <c r="AY67" s="345" t="s">
        <v>259</v>
      </c>
      <c r="AZ67" s="345" t="s">
        <v>260</v>
      </c>
      <c r="BA67" s="345" t="s">
        <v>267</v>
      </c>
      <c r="BB67" s="345" t="s">
        <v>268</v>
      </c>
      <c r="BC67" s="345" t="s">
        <v>269</v>
      </c>
      <c r="BD67" s="345" t="s">
        <v>26</v>
      </c>
      <c r="BE67" s="345" t="s">
        <v>278</v>
      </c>
    </row>
    <row r="68" spans="4:57" ht="15.75" thickBot="1" x14ac:dyDescent="0.3">
      <c r="E68" s="203"/>
      <c r="F68" s="323">
        <v>2022</v>
      </c>
      <c r="G68" s="185">
        <f>20/4</f>
        <v>5</v>
      </c>
      <c r="H68" s="206"/>
      <c r="I68" s="206"/>
      <c r="J68" s="330"/>
      <c r="AV68" s="80" t="s">
        <v>47</v>
      </c>
      <c r="AW68" s="80">
        <v>2</v>
      </c>
      <c r="AX68" s="80">
        <v>40</v>
      </c>
      <c r="AY68" s="80" t="s">
        <v>288</v>
      </c>
      <c r="AZ68" s="80" t="s">
        <v>281</v>
      </c>
      <c r="BA68" s="80">
        <v>20</v>
      </c>
      <c r="BB68" s="80">
        <v>70</v>
      </c>
      <c r="BC68" s="80">
        <v>90</v>
      </c>
      <c r="BD68" s="80">
        <v>8</v>
      </c>
      <c r="BE68" s="346" t="s">
        <v>299</v>
      </c>
    </row>
    <row r="69" spans="4:57" ht="15.75" thickBot="1" x14ac:dyDescent="0.3">
      <c r="E69" s="331" t="s">
        <v>641</v>
      </c>
      <c r="F69" s="326">
        <v>2022</v>
      </c>
      <c r="G69" s="333">
        <v>8</v>
      </c>
      <c r="H69" s="183">
        <f>G69*3.5</f>
        <v>28</v>
      </c>
      <c r="I69" s="183">
        <v>0</v>
      </c>
      <c r="J69" s="334"/>
      <c r="AV69" s="80" t="s">
        <v>58</v>
      </c>
      <c r="AW69" s="80">
        <v>2</v>
      </c>
      <c r="AX69" s="80">
        <v>50</v>
      </c>
      <c r="AY69" s="80" t="s">
        <v>288</v>
      </c>
      <c r="AZ69" s="80" t="s">
        <v>281</v>
      </c>
      <c r="BA69" s="80">
        <v>25</v>
      </c>
      <c r="BB69" s="80">
        <v>87.5</v>
      </c>
      <c r="BC69" s="80">
        <v>112.5</v>
      </c>
      <c r="BD69" s="80" t="s">
        <v>117</v>
      </c>
      <c r="BE69" s="346" t="s">
        <v>299</v>
      </c>
    </row>
    <row r="70" spans="4:57" ht="15.75" thickBot="1" x14ac:dyDescent="0.3">
      <c r="E70" s="332" t="s">
        <v>649</v>
      </c>
      <c r="F70" s="335"/>
      <c r="G70" s="336"/>
      <c r="H70" s="336"/>
      <c r="I70" s="336"/>
      <c r="J70" s="194">
        <f>SUM(J56:J68)</f>
        <v>136.5</v>
      </c>
      <c r="AB70" s="80" t="s">
        <v>255</v>
      </c>
      <c r="AC70" s="80" t="s">
        <v>665</v>
      </c>
      <c r="AD70" s="80" t="s">
        <v>257</v>
      </c>
      <c r="AE70" s="80" t="s">
        <v>259</v>
      </c>
      <c r="AF70" s="80" t="s">
        <v>260</v>
      </c>
      <c r="AG70" s="80" t="s">
        <v>267</v>
      </c>
      <c r="AH70" s="80" t="s">
        <v>268</v>
      </c>
      <c r="AI70" s="80" t="s">
        <v>269</v>
      </c>
      <c r="AJ70" s="80" t="s">
        <v>26</v>
      </c>
      <c r="AK70" s="80" t="s">
        <v>278</v>
      </c>
    </row>
    <row r="71" spans="4:57" x14ac:dyDescent="0.25">
      <c r="AA71" s="316"/>
      <c r="AB71" s="80" t="s">
        <v>47</v>
      </c>
      <c r="AC71" s="261">
        <v>7</v>
      </c>
      <c r="AD71" s="261">
        <v>51</v>
      </c>
      <c r="AE71" s="80" t="s">
        <v>301</v>
      </c>
      <c r="AF71" s="80" t="s">
        <v>281</v>
      </c>
      <c r="AG71" s="344">
        <v>7.28571428571429</v>
      </c>
      <c r="AH71" s="344">
        <v>25.5</v>
      </c>
      <c r="AI71" s="344">
        <v>32.785714285714299</v>
      </c>
      <c r="AJ71" s="344">
        <v>17</v>
      </c>
      <c r="AK71" s="338" t="s">
        <v>299</v>
      </c>
    </row>
    <row r="72" spans="4:57" x14ac:dyDescent="0.25">
      <c r="AA72" s="316"/>
      <c r="AB72" s="80" t="s">
        <v>58</v>
      </c>
      <c r="AC72" s="261">
        <v>3</v>
      </c>
      <c r="AD72" s="261">
        <v>74</v>
      </c>
      <c r="AE72" s="80" t="s">
        <v>288</v>
      </c>
      <c r="AF72" s="80" t="s">
        <v>281</v>
      </c>
      <c r="AG72" s="344">
        <v>24.6666666666667</v>
      </c>
      <c r="AH72" s="344">
        <v>86.3333333333333</v>
      </c>
      <c r="AI72" s="344">
        <v>111</v>
      </c>
      <c r="AJ72" s="344">
        <v>4</v>
      </c>
      <c r="AK72" s="338" t="s">
        <v>299</v>
      </c>
    </row>
    <row r="74" spans="4:57" x14ac:dyDescent="0.25">
      <c r="E74" t="s">
        <v>255</v>
      </c>
      <c r="F74" t="s">
        <v>256</v>
      </c>
      <c r="G74" t="s">
        <v>257</v>
      </c>
      <c r="H74" t="s">
        <v>259</v>
      </c>
      <c r="I74" t="s">
        <v>260</v>
      </c>
      <c r="J74" t="s">
        <v>267</v>
      </c>
      <c r="K74" t="s">
        <v>268</v>
      </c>
      <c r="L74" t="s">
        <v>269</v>
      </c>
      <c r="M74" t="s">
        <v>26</v>
      </c>
      <c r="N74" t="s">
        <v>278</v>
      </c>
    </row>
    <row r="75" spans="4:57" x14ac:dyDescent="0.25">
      <c r="D75" s="337">
        <v>44642</v>
      </c>
      <c r="E75" s="80" t="s">
        <v>187</v>
      </c>
      <c r="F75" s="80">
        <v>2</v>
      </c>
      <c r="G75" s="80">
        <v>20</v>
      </c>
      <c r="H75" s="80" t="s">
        <v>288</v>
      </c>
      <c r="I75" s="80" t="s">
        <v>281</v>
      </c>
      <c r="J75" s="118">
        <v>10</v>
      </c>
      <c r="K75" s="118">
        <v>35</v>
      </c>
      <c r="L75" s="118">
        <v>45</v>
      </c>
      <c r="M75" s="80">
        <v>14</v>
      </c>
      <c r="N75" s="338" t="s">
        <v>299</v>
      </c>
      <c r="AC75" t="s">
        <v>666</v>
      </c>
    </row>
    <row r="76" spans="4:57" x14ac:dyDescent="0.25">
      <c r="D76" s="337">
        <v>44642</v>
      </c>
      <c r="E76" s="80" t="s">
        <v>312</v>
      </c>
      <c r="F76" s="80">
        <v>6</v>
      </c>
      <c r="G76" s="80">
        <v>34</v>
      </c>
      <c r="H76" s="80" t="s">
        <v>301</v>
      </c>
      <c r="I76" s="80" t="s">
        <v>281</v>
      </c>
      <c r="J76" s="118">
        <v>5.6666666666666696</v>
      </c>
      <c r="K76" s="118">
        <v>19.8333333333333</v>
      </c>
      <c r="L76" s="118">
        <v>25.5</v>
      </c>
      <c r="M76" s="80">
        <v>26</v>
      </c>
      <c r="N76" s="114" t="s">
        <v>286</v>
      </c>
      <c r="AC76" t="s">
        <v>668</v>
      </c>
    </row>
    <row r="77" spans="4:57" x14ac:dyDescent="0.25">
      <c r="D77" s="337">
        <v>44642</v>
      </c>
      <c r="E77" s="80" t="s">
        <v>47</v>
      </c>
      <c r="F77" s="80">
        <v>11</v>
      </c>
      <c r="G77" s="80">
        <v>482</v>
      </c>
      <c r="H77" s="80" t="s">
        <v>660</v>
      </c>
      <c r="I77" s="80" t="s">
        <v>281</v>
      </c>
      <c r="J77" s="118">
        <v>43.818181818181799</v>
      </c>
      <c r="K77" s="118">
        <v>153.363636363636</v>
      </c>
      <c r="L77" s="118">
        <v>197.18181818181799</v>
      </c>
      <c r="M77" s="80">
        <v>6</v>
      </c>
      <c r="N77" s="338" t="s">
        <v>299</v>
      </c>
    </row>
    <row r="78" spans="4:57" x14ac:dyDescent="0.25">
      <c r="D78" s="337">
        <v>44642</v>
      </c>
      <c r="E78" s="80" t="s">
        <v>58</v>
      </c>
      <c r="F78" s="80">
        <v>6</v>
      </c>
      <c r="G78" s="80">
        <v>108</v>
      </c>
      <c r="H78" s="80" t="s">
        <v>301</v>
      </c>
      <c r="I78" s="80" t="s">
        <v>281</v>
      </c>
      <c r="J78" s="118">
        <v>18</v>
      </c>
      <c r="K78" s="118">
        <v>63</v>
      </c>
      <c r="L78" s="118">
        <v>81</v>
      </c>
      <c r="M78" s="80">
        <v>5</v>
      </c>
      <c r="N78" s="338" t="s">
        <v>299</v>
      </c>
      <c r="AC78" t="s">
        <v>667</v>
      </c>
    </row>
    <row r="80" spans="4:57" x14ac:dyDescent="0.25"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</row>
    <row r="81" spans="4:24" x14ac:dyDescent="0.25">
      <c r="F81" t="s">
        <v>661</v>
      </c>
      <c r="R81" s="316"/>
    </row>
    <row r="82" spans="4:24" x14ac:dyDescent="0.25">
      <c r="O82" s="80" t="s">
        <v>255</v>
      </c>
      <c r="P82" s="80" t="s">
        <v>665</v>
      </c>
      <c r="Q82" s="80" t="s">
        <v>257</v>
      </c>
      <c r="R82" s="80" t="s">
        <v>259</v>
      </c>
      <c r="S82" s="80" t="s">
        <v>260</v>
      </c>
      <c r="T82" s="80" t="s">
        <v>267</v>
      </c>
      <c r="U82" s="80" t="s">
        <v>268</v>
      </c>
      <c r="V82" s="80" t="s">
        <v>269</v>
      </c>
      <c r="W82" s="80" t="s">
        <v>26</v>
      </c>
      <c r="X82" s="80" t="s">
        <v>278</v>
      </c>
    </row>
    <row r="83" spans="4:24" x14ac:dyDescent="0.25">
      <c r="N83" s="316">
        <v>44642</v>
      </c>
      <c r="O83" s="80" t="s">
        <v>190</v>
      </c>
      <c r="P83" s="80">
        <v>1</v>
      </c>
      <c r="Q83" s="80">
        <v>4</v>
      </c>
      <c r="R83" s="80" t="s">
        <v>292</v>
      </c>
      <c r="S83" s="80" t="s">
        <v>281</v>
      </c>
      <c r="T83" s="118">
        <v>4</v>
      </c>
      <c r="U83" s="118">
        <v>14</v>
      </c>
      <c r="V83" s="118">
        <v>18</v>
      </c>
      <c r="W83" s="118">
        <v>401</v>
      </c>
      <c r="X83" s="339" t="s">
        <v>286</v>
      </c>
    </row>
    <row r="84" spans="4:24" x14ac:dyDescent="0.25">
      <c r="D84" t="s">
        <v>662</v>
      </c>
      <c r="N84" s="316">
        <v>44642</v>
      </c>
      <c r="O84" s="80" t="s">
        <v>47</v>
      </c>
      <c r="P84" s="80">
        <v>9</v>
      </c>
      <c r="Q84" s="80">
        <v>220</v>
      </c>
      <c r="R84" s="80" t="s">
        <v>294</v>
      </c>
      <c r="S84" s="80" t="s">
        <v>281</v>
      </c>
      <c r="T84" s="118">
        <v>24.4444444444444</v>
      </c>
      <c r="U84" s="118">
        <v>85.5555555555555</v>
      </c>
      <c r="V84" s="118">
        <v>110</v>
      </c>
      <c r="W84" s="118">
        <v>16</v>
      </c>
      <c r="X84" s="338" t="s">
        <v>299</v>
      </c>
    </row>
    <row r="85" spans="4:24" x14ac:dyDescent="0.25">
      <c r="D85" t="s">
        <v>663</v>
      </c>
      <c r="N85" s="316">
        <v>44642</v>
      </c>
      <c r="O85" s="80" t="s">
        <v>58</v>
      </c>
      <c r="P85" s="80">
        <v>5</v>
      </c>
      <c r="Q85" s="80">
        <v>145</v>
      </c>
      <c r="R85" s="80" t="s">
        <v>280</v>
      </c>
      <c r="S85" s="80" t="s">
        <v>281</v>
      </c>
      <c r="T85" s="118">
        <v>29</v>
      </c>
      <c r="U85" s="118">
        <v>101.5</v>
      </c>
      <c r="V85" s="118">
        <v>130.5</v>
      </c>
      <c r="W85" s="343" t="s">
        <v>117</v>
      </c>
      <c r="X85" s="338" t="s">
        <v>299</v>
      </c>
    </row>
    <row r="86" spans="4:24" x14ac:dyDescent="0.25">
      <c r="N86" s="316">
        <v>44642</v>
      </c>
      <c r="O86" s="80" t="s">
        <v>511</v>
      </c>
      <c r="P86" s="80">
        <v>1</v>
      </c>
      <c r="Q86" s="80">
        <v>3</v>
      </c>
      <c r="R86" s="80" t="s">
        <v>292</v>
      </c>
      <c r="S86" s="80" t="s">
        <v>281</v>
      </c>
      <c r="T86" s="118">
        <v>3</v>
      </c>
      <c r="U86" s="118">
        <v>10.5</v>
      </c>
      <c r="V86" s="118">
        <v>13.5</v>
      </c>
      <c r="W86" s="343" t="s">
        <v>117</v>
      </c>
      <c r="X86" s="338" t="s">
        <v>299</v>
      </c>
    </row>
  </sheetData>
  <mergeCells count="66">
    <mergeCell ref="J60:J63"/>
    <mergeCell ref="J64:J66"/>
    <mergeCell ref="J67:J68"/>
    <mergeCell ref="AV57:AV58"/>
    <mergeCell ref="AY57:AY58"/>
    <mergeCell ref="AZ57:AZ58"/>
    <mergeCell ref="J54:J55"/>
    <mergeCell ref="J56:J59"/>
    <mergeCell ref="AX52:AX53"/>
    <mergeCell ref="AY52:AY53"/>
    <mergeCell ref="AZ52:AZ53"/>
    <mergeCell ref="AV54:AV55"/>
    <mergeCell ref="AY54:AY55"/>
    <mergeCell ref="AZ54:AZ55"/>
    <mergeCell ref="AQ52:AQ53"/>
    <mergeCell ref="AM54:AM55"/>
    <mergeCell ref="AQ54:AQ55"/>
    <mergeCell ref="AP54:AP55"/>
    <mergeCell ref="AW52:AW53"/>
    <mergeCell ref="AF59:AF61"/>
    <mergeCell ref="AF62:AF63"/>
    <mergeCell ref="AE62:AE63"/>
    <mergeCell ref="AN52:AN53"/>
    <mergeCell ref="AO52:AO53"/>
    <mergeCell ref="AP52:AP53"/>
    <mergeCell ref="AB55:AB58"/>
    <mergeCell ref="AB59:AB61"/>
    <mergeCell ref="AB62:AB63"/>
    <mergeCell ref="AE55:AE58"/>
    <mergeCell ref="AE59:AE61"/>
    <mergeCell ref="AC53:AC54"/>
    <mergeCell ref="AD53:AD54"/>
    <mergeCell ref="AE53:AE54"/>
    <mergeCell ref="AF53:AF54"/>
    <mergeCell ref="AF55:AF58"/>
    <mergeCell ref="N59:N61"/>
    <mergeCell ref="Q59:Q61"/>
    <mergeCell ref="R59:R61"/>
    <mergeCell ref="N62:N63"/>
    <mergeCell ref="Q62:Q63"/>
    <mergeCell ref="R62:R63"/>
    <mergeCell ref="O53:O54"/>
    <mergeCell ref="P53:P54"/>
    <mergeCell ref="Q53:Q54"/>
    <mergeCell ref="R53:R54"/>
    <mergeCell ref="N55:N58"/>
    <mergeCell ref="Q55:Q58"/>
    <mergeCell ref="R55:R58"/>
    <mergeCell ref="F10:I10"/>
    <mergeCell ref="F21:I21"/>
    <mergeCell ref="F54:F55"/>
    <mergeCell ref="G54:G55"/>
    <mergeCell ref="H54:H55"/>
    <mergeCell ref="I54:I55"/>
    <mergeCell ref="E56:E59"/>
    <mergeCell ref="H56:H59"/>
    <mergeCell ref="I56:I59"/>
    <mergeCell ref="E60:E63"/>
    <mergeCell ref="H60:H63"/>
    <mergeCell ref="I60:I63"/>
    <mergeCell ref="E64:E66"/>
    <mergeCell ref="H64:H66"/>
    <mergeCell ref="I64:I66"/>
    <mergeCell ref="E67:E68"/>
    <mergeCell ref="H67:H68"/>
    <mergeCell ref="I67:I6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47CE-EEEB-41F3-8DA6-5ACE82A4B35A}">
  <dimension ref="B5:AN84"/>
  <sheetViews>
    <sheetView topLeftCell="A13" workbookViewId="0">
      <selection activeCell="A88" sqref="A88:AD107"/>
    </sheetView>
  </sheetViews>
  <sheetFormatPr baseColWidth="10" defaultRowHeight="15" x14ac:dyDescent="0.25"/>
  <cols>
    <col min="2" max="2" width="24.140625" bestFit="1" customWidth="1"/>
    <col min="3" max="3" width="25.28515625" bestFit="1" customWidth="1"/>
    <col min="4" max="10" width="3.28515625" bestFit="1" customWidth="1"/>
    <col min="11" max="11" width="14.42578125" bestFit="1" customWidth="1"/>
    <col min="12" max="12" width="3.28515625" bestFit="1" customWidth="1"/>
    <col min="13" max="13" width="14.42578125" bestFit="1" customWidth="1"/>
    <col min="14" max="14" width="4.42578125" bestFit="1" customWidth="1"/>
    <col min="15" max="15" width="14.42578125" bestFit="1" customWidth="1"/>
    <col min="16" max="16" width="14.42578125" customWidth="1"/>
    <col min="17" max="17" width="16.85546875" customWidth="1"/>
    <col min="18" max="18" width="9.28515625" customWidth="1"/>
    <col min="19" max="19" width="17.140625" customWidth="1"/>
    <col min="20" max="20" width="11.7109375" customWidth="1"/>
    <col min="21" max="21" width="11.28515625" bestFit="1" customWidth="1"/>
    <col min="22" max="24" width="7.85546875" customWidth="1"/>
    <col min="25" max="25" width="9" bestFit="1" customWidth="1"/>
    <col min="26" max="26" width="5.5703125" bestFit="1" customWidth="1"/>
    <col min="27" max="27" width="24.5703125" bestFit="1" customWidth="1"/>
    <col min="28" max="28" width="22.42578125" bestFit="1" customWidth="1"/>
    <col min="29" max="32" width="7" bestFit="1" customWidth="1"/>
    <col min="33" max="39" width="5.42578125" bestFit="1" customWidth="1"/>
    <col min="40" max="40" width="12.5703125" bestFit="1" customWidth="1"/>
  </cols>
  <sheetData>
    <row r="5" spans="2:40" x14ac:dyDescent="0.25">
      <c r="B5" s="153" t="s">
        <v>8</v>
      </c>
      <c r="C5" s="154">
        <v>74801</v>
      </c>
    </row>
    <row r="6" spans="2:40" x14ac:dyDescent="0.25">
      <c r="AA6" s="73" t="s">
        <v>455</v>
      </c>
      <c r="AB6" s="74">
        <v>187002</v>
      </c>
    </row>
    <row r="7" spans="2:40" ht="15.75" thickBot="1" x14ac:dyDescent="0.3">
      <c r="B7" s="153" t="s">
        <v>605</v>
      </c>
      <c r="C7" s="153" t="s">
        <v>594</v>
      </c>
      <c r="D7" s="155"/>
      <c r="E7" s="155"/>
      <c r="F7" s="155"/>
      <c r="G7" s="155"/>
      <c r="H7" s="155"/>
      <c r="I7" s="155"/>
      <c r="J7" s="155"/>
      <c r="K7" s="155"/>
      <c r="P7" s="155"/>
    </row>
    <row r="8" spans="2:40" ht="15" customHeight="1" x14ac:dyDescent="0.25">
      <c r="B8" s="153" t="s">
        <v>520</v>
      </c>
      <c r="C8" s="166">
        <v>1</v>
      </c>
      <c r="D8" s="166">
        <v>3</v>
      </c>
      <c r="E8" s="166">
        <v>5</v>
      </c>
      <c r="F8" s="166">
        <v>6</v>
      </c>
      <c r="G8" s="166">
        <v>7</v>
      </c>
      <c r="H8" s="166">
        <v>8</v>
      </c>
      <c r="I8" s="166">
        <v>9</v>
      </c>
      <c r="J8" s="166">
        <v>10</v>
      </c>
      <c r="K8" s="166" t="s">
        <v>186</v>
      </c>
      <c r="P8" s="166"/>
      <c r="R8" s="293" t="s">
        <v>90</v>
      </c>
      <c r="S8" s="294" t="s">
        <v>651</v>
      </c>
      <c r="T8" s="294" t="s">
        <v>652</v>
      </c>
      <c r="U8" s="295" t="s">
        <v>656</v>
      </c>
      <c r="AA8" s="73" t="s">
        <v>521</v>
      </c>
      <c r="AB8" s="73" t="s">
        <v>594</v>
      </c>
    </row>
    <row r="9" spans="2:40" ht="15.75" thickBot="1" x14ac:dyDescent="0.3">
      <c r="B9" s="154" t="s">
        <v>58</v>
      </c>
      <c r="C9" s="166">
        <v>10</v>
      </c>
      <c r="D9" s="166"/>
      <c r="E9" s="166"/>
      <c r="F9" s="166"/>
      <c r="G9" s="166">
        <v>20</v>
      </c>
      <c r="H9" s="166">
        <v>30</v>
      </c>
      <c r="I9" s="166"/>
      <c r="J9" s="166">
        <v>40</v>
      </c>
      <c r="K9" s="166">
        <v>100</v>
      </c>
      <c r="P9" s="166"/>
      <c r="R9" s="296"/>
      <c r="S9" s="297"/>
      <c r="T9" s="297"/>
      <c r="U9" s="298"/>
      <c r="AA9" s="73" t="s">
        <v>581</v>
      </c>
      <c r="AB9">
        <v>1</v>
      </c>
      <c r="AC9">
        <v>2</v>
      </c>
      <c r="AD9">
        <v>3</v>
      </c>
      <c r="AE9">
        <v>4</v>
      </c>
      <c r="AF9">
        <v>5</v>
      </c>
      <c r="AG9">
        <v>6</v>
      </c>
      <c r="AH9">
        <v>7</v>
      </c>
      <c r="AI9">
        <v>8</v>
      </c>
      <c r="AJ9">
        <v>9</v>
      </c>
      <c r="AK9">
        <v>10</v>
      </c>
      <c r="AL9">
        <v>11</v>
      </c>
      <c r="AM9">
        <v>12</v>
      </c>
      <c r="AN9" t="s">
        <v>186</v>
      </c>
    </row>
    <row r="10" spans="2:40" ht="15" customHeight="1" x14ac:dyDescent="0.25">
      <c r="B10" s="157" t="s">
        <v>517</v>
      </c>
      <c r="C10" s="166"/>
      <c r="D10" s="166"/>
      <c r="E10" s="166"/>
      <c r="F10" s="166"/>
      <c r="G10" s="166"/>
      <c r="H10" s="166"/>
      <c r="I10" s="166"/>
      <c r="J10" s="166">
        <v>40</v>
      </c>
      <c r="K10" s="166">
        <v>40</v>
      </c>
      <c r="Q10" s="299" t="s">
        <v>648</v>
      </c>
      <c r="R10" s="252">
        <v>2020</v>
      </c>
      <c r="S10" s="248">
        <v>40</v>
      </c>
      <c r="T10" s="284">
        <f>30*3.5</f>
        <v>105</v>
      </c>
      <c r="U10" s="282">
        <v>0</v>
      </c>
      <c r="V10" s="169"/>
      <c r="W10" s="169"/>
      <c r="X10" s="169"/>
      <c r="AA10" s="74" t="s">
        <v>190</v>
      </c>
      <c r="AB10" s="165">
        <v>823</v>
      </c>
      <c r="AC10" s="165">
        <v>741</v>
      </c>
      <c r="AD10" s="165">
        <v>694</v>
      </c>
      <c r="AE10" s="165">
        <v>858</v>
      </c>
      <c r="AF10" s="165">
        <v>708</v>
      </c>
      <c r="AG10" s="165">
        <v>539</v>
      </c>
      <c r="AH10" s="165">
        <v>461</v>
      </c>
      <c r="AI10" s="165">
        <v>277</v>
      </c>
      <c r="AJ10" s="165">
        <v>326</v>
      </c>
      <c r="AK10" s="165">
        <v>75</v>
      </c>
      <c r="AL10" s="165">
        <v>112</v>
      </c>
      <c r="AM10" s="165">
        <v>182</v>
      </c>
      <c r="AN10" s="165">
        <v>5796</v>
      </c>
    </row>
    <row r="11" spans="2:40" ht="15" customHeight="1" thickBot="1" x14ac:dyDescent="0.3">
      <c r="B11" s="157" t="s">
        <v>518</v>
      </c>
      <c r="C11" s="166">
        <v>10</v>
      </c>
      <c r="D11" s="166"/>
      <c r="E11" s="166"/>
      <c r="F11" s="166"/>
      <c r="G11" s="166">
        <v>20</v>
      </c>
      <c r="H11" s="166">
        <v>30</v>
      </c>
      <c r="I11" s="166"/>
      <c r="J11" s="166"/>
      <c r="K11" s="166">
        <v>60</v>
      </c>
      <c r="Q11" s="301"/>
      <c r="R11" s="253">
        <v>2021</v>
      </c>
      <c r="S11" s="249">
        <v>20</v>
      </c>
      <c r="T11" s="285"/>
      <c r="U11" s="283"/>
      <c r="V11" s="169"/>
      <c r="W11" s="169"/>
      <c r="X11" s="169"/>
      <c r="AA11" s="75">
        <v>2019</v>
      </c>
      <c r="AB11" s="165">
        <v>500</v>
      </c>
      <c r="AC11" s="165">
        <v>500</v>
      </c>
      <c r="AD11" s="165">
        <v>500</v>
      </c>
      <c r="AE11" s="165">
        <v>500</v>
      </c>
      <c r="AF11" s="165">
        <v>470</v>
      </c>
      <c r="AG11" s="165">
        <v>470</v>
      </c>
      <c r="AH11" s="165">
        <v>428</v>
      </c>
      <c r="AI11" s="165">
        <v>273</v>
      </c>
      <c r="AJ11" s="165">
        <v>208</v>
      </c>
      <c r="AK11" s="165">
        <v>66</v>
      </c>
      <c r="AL11" s="165">
        <v>51</v>
      </c>
      <c r="AM11" s="165">
        <v>51</v>
      </c>
      <c r="AN11" s="165">
        <v>4017</v>
      </c>
    </row>
    <row r="12" spans="2:40" ht="15" customHeight="1" thickBot="1" x14ac:dyDescent="0.3">
      <c r="B12" s="154" t="s">
        <v>47</v>
      </c>
      <c r="C12" s="166"/>
      <c r="D12" s="166">
        <v>16</v>
      </c>
      <c r="E12" s="166">
        <v>24</v>
      </c>
      <c r="F12" s="166"/>
      <c r="G12" s="166">
        <v>30</v>
      </c>
      <c r="H12" s="166"/>
      <c r="I12" s="166"/>
      <c r="J12" s="166"/>
      <c r="K12" s="166">
        <v>70</v>
      </c>
      <c r="Q12" s="315" t="s">
        <v>638</v>
      </c>
      <c r="R12" s="313">
        <v>2021</v>
      </c>
      <c r="S12" s="314">
        <v>30</v>
      </c>
      <c r="T12" s="290">
        <f>25*3.5</f>
        <v>87.5</v>
      </c>
      <c r="U12" s="291">
        <v>8</v>
      </c>
      <c r="V12" s="169"/>
      <c r="W12" s="169"/>
      <c r="X12" s="169"/>
      <c r="AA12" s="75">
        <v>2020</v>
      </c>
      <c r="AB12" s="165">
        <v>36</v>
      </c>
      <c r="AC12" s="165">
        <v>36</v>
      </c>
      <c r="AD12" s="165"/>
      <c r="AE12" s="165"/>
      <c r="AF12" s="165"/>
      <c r="AG12" s="165"/>
      <c r="AH12" s="165"/>
      <c r="AI12" s="165"/>
      <c r="AJ12" s="165">
        <v>50</v>
      </c>
      <c r="AK12" s="165">
        <v>9</v>
      </c>
      <c r="AL12" s="165">
        <v>61</v>
      </c>
      <c r="AM12" s="165">
        <v>61</v>
      </c>
      <c r="AN12" s="165">
        <v>253</v>
      </c>
    </row>
    <row r="13" spans="2:40" ht="15.75" customHeight="1" x14ac:dyDescent="0.25">
      <c r="B13" s="157" t="s">
        <v>517</v>
      </c>
      <c r="C13" s="166"/>
      <c r="D13" s="166"/>
      <c r="E13" s="166"/>
      <c r="F13" s="166"/>
      <c r="G13" s="166">
        <v>30</v>
      </c>
      <c r="H13" s="166"/>
      <c r="I13" s="166"/>
      <c r="J13" s="166"/>
      <c r="K13" s="166">
        <v>30</v>
      </c>
      <c r="Q13" s="299" t="s">
        <v>649</v>
      </c>
      <c r="R13" s="252">
        <v>2020</v>
      </c>
      <c r="S13" s="248">
        <v>20</v>
      </c>
      <c r="T13" s="284">
        <v>45</v>
      </c>
      <c r="U13" s="282">
        <v>24</v>
      </c>
      <c r="V13" s="169"/>
      <c r="W13" s="169"/>
      <c r="X13" s="169"/>
      <c r="AA13" s="75">
        <v>2021</v>
      </c>
      <c r="AB13" s="165">
        <v>51</v>
      </c>
      <c r="AC13" s="165">
        <v>7</v>
      </c>
      <c r="AD13" s="165">
        <v>7</v>
      </c>
      <c r="AE13" s="165">
        <v>7</v>
      </c>
      <c r="AF13" s="165">
        <v>69</v>
      </c>
      <c r="AG13" s="165">
        <v>69</v>
      </c>
      <c r="AH13" s="165">
        <v>33</v>
      </c>
      <c r="AI13" s="165">
        <v>4</v>
      </c>
      <c r="AJ13" s="165">
        <v>68</v>
      </c>
      <c r="AK13" s="165"/>
      <c r="AL13" s="165"/>
      <c r="AM13" s="165">
        <v>70</v>
      </c>
      <c r="AN13" s="165">
        <v>385</v>
      </c>
    </row>
    <row r="14" spans="2:40" ht="15" customHeight="1" thickBot="1" x14ac:dyDescent="0.3">
      <c r="B14" s="157" t="s">
        <v>519</v>
      </c>
      <c r="C14" s="166"/>
      <c r="D14" s="166">
        <v>16</v>
      </c>
      <c r="E14" s="166">
        <v>24</v>
      </c>
      <c r="F14" s="166"/>
      <c r="G14" s="166"/>
      <c r="H14" s="166"/>
      <c r="I14" s="166"/>
      <c r="J14" s="166"/>
      <c r="K14" s="166">
        <v>40</v>
      </c>
      <c r="Q14" s="301"/>
      <c r="R14" s="255">
        <v>2021</v>
      </c>
      <c r="S14" s="250">
        <v>10</v>
      </c>
      <c r="T14" s="285"/>
      <c r="U14" s="283"/>
      <c r="V14" s="169"/>
      <c r="W14" s="169"/>
      <c r="X14" s="169"/>
      <c r="AA14" s="75">
        <v>2022</v>
      </c>
      <c r="AB14" s="165">
        <v>236</v>
      </c>
      <c r="AC14" s="165">
        <v>198</v>
      </c>
      <c r="AD14" s="165">
        <v>187</v>
      </c>
      <c r="AE14" s="165">
        <v>351</v>
      </c>
      <c r="AF14" s="165">
        <v>169</v>
      </c>
      <c r="AG14" s="165"/>
      <c r="AH14" s="165"/>
      <c r="AI14" s="165"/>
      <c r="AJ14" s="165"/>
      <c r="AK14" s="165"/>
      <c r="AL14" s="165"/>
      <c r="AM14" s="165"/>
      <c r="AN14" s="165">
        <v>1141</v>
      </c>
    </row>
    <row r="15" spans="2:40" ht="15" customHeight="1" x14ac:dyDescent="0.25">
      <c r="B15" s="154" t="s">
        <v>190</v>
      </c>
      <c r="C15" s="166"/>
      <c r="D15" s="166"/>
      <c r="E15" s="166"/>
      <c r="F15" s="166">
        <v>10</v>
      </c>
      <c r="G15" s="166"/>
      <c r="H15" s="166"/>
      <c r="I15" s="166">
        <v>20</v>
      </c>
      <c r="J15" s="166"/>
      <c r="K15" s="166">
        <v>30</v>
      </c>
      <c r="V15" s="169"/>
      <c r="W15" s="169"/>
      <c r="X15" s="169"/>
      <c r="AA15" s="74" t="s">
        <v>58</v>
      </c>
      <c r="AB15" s="165">
        <v>537</v>
      </c>
      <c r="AC15" s="165">
        <v>537</v>
      </c>
      <c r="AD15" s="165">
        <v>410</v>
      </c>
      <c r="AE15" s="165">
        <v>212</v>
      </c>
      <c r="AF15" s="165">
        <v>209</v>
      </c>
      <c r="AG15" s="165">
        <v>204</v>
      </c>
      <c r="AH15" s="165">
        <v>180</v>
      </c>
      <c r="AI15" s="165">
        <v>156</v>
      </c>
      <c r="AJ15" s="165">
        <v>127</v>
      </c>
      <c r="AK15" s="165">
        <v>126</v>
      </c>
      <c r="AL15" s="165">
        <v>549</v>
      </c>
      <c r="AM15" s="165">
        <v>549</v>
      </c>
      <c r="AN15" s="165">
        <v>3796</v>
      </c>
    </row>
    <row r="16" spans="2:40" ht="15.75" customHeight="1" x14ac:dyDescent="0.25">
      <c r="B16" s="157" t="s">
        <v>517</v>
      </c>
      <c r="C16" s="166"/>
      <c r="D16" s="166"/>
      <c r="E16" s="166"/>
      <c r="F16" s="166"/>
      <c r="G16" s="166"/>
      <c r="H16" s="166"/>
      <c r="I16" s="166">
        <v>20</v>
      </c>
      <c r="J16" s="166"/>
      <c r="K16" s="166">
        <v>20</v>
      </c>
      <c r="V16" s="169"/>
      <c r="W16" s="169"/>
      <c r="X16" s="169"/>
      <c r="AA16" s="75">
        <v>2019</v>
      </c>
      <c r="AB16" s="165"/>
      <c r="AC16" s="165"/>
      <c r="AD16" s="165"/>
      <c r="AE16" s="165"/>
      <c r="AF16" s="165"/>
      <c r="AG16" s="165"/>
      <c r="AH16" s="165"/>
      <c r="AI16" s="165"/>
      <c r="AJ16" s="165">
        <v>44</v>
      </c>
      <c r="AK16" s="165">
        <v>91</v>
      </c>
      <c r="AL16" s="165">
        <v>514</v>
      </c>
      <c r="AM16" s="165">
        <v>514</v>
      </c>
      <c r="AN16" s="165">
        <v>1163</v>
      </c>
    </row>
    <row r="17" spans="2:40" ht="15" customHeight="1" x14ac:dyDescent="0.25">
      <c r="B17" s="157" t="s">
        <v>518</v>
      </c>
      <c r="C17" s="166"/>
      <c r="D17" s="166"/>
      <c r="E17" s="166"/>
      <c r="F17" s="166">
        <v>10</v>
      </c>
      <c r="G17" s="166"/>
      <c r="H17" s="166"/>
      <c r="I17" s="166"/>
      <c r="J17" s="166"/>
      <c r="K17" s="166">
        <v>10</v>
      </c>
      <c r="S17" s="196"/>
      <c r="V17" s="169"/>
      <c r="W17" s="169"/>
      <c r="X17" s="169"/>
      <c r="AA17" s="75">
        <v>2020</v>
      </c>
      <c r="AB17" s="165">
        <v>502</v>
      </c>
      <c r="AC17" s="165">
        <v>502</v>
      </c>
      <c r="AD17" s="165">
        <v>383</v>
      </c>
      <c r="AE17" s="165">
        <v>195</v>
      </c>
      <c r="AF17" s="165">
        <v>190</v>
      </c>
      <c r="AG17" s="165">
        <v>190</v>
      </c>
      <c r="AH17" s="165">
        <v>170</v>
      </c>
      <c r="AI17" s="165">
        <v>146</v>
      </c>
      <c r="AJ17" s="165">
        <v>53</v>
      </c>
      <c r="AK17" s="165">
        <v>28</v>
      </c>
      <c r="AL17" s="165">
        <v>28</v>
      </c>
      <c r="AM17" s="165">
        <v>28</v>
      </c>
      <c r="AN17" s="165">
        <v>2415</v>
      </c>
    </row>
    <row r="18" spans="2:40" ht="15.75" customHeight="1" x14ac:dyDescent="0.25">
      <c r="B18" s="154" t="s">
        <v>186</v>
      </c>
      <c r="C18" s="166">
        <v>10</v>
      </c>
      <c r="D18" s="166">
        <v>16</v>
      </c>
      <c r="E18" s="166">
        <v>24</v>
      </c>
      <c r="F18" s="166">
        <v>10</v>
      </c>
      <c r="G18" s="166">
        <v>50</v>
      </c>
      <c r="H18" s="166">
        <v>30</v>
      </c>
      <c r="I18" s="166">
        <v>20</v>
      </c>
      <c r="J18" s="166">
        <v>40</v>
      </c>
      <c r="K18" s="166">
        <v>200</v>
      </c>
      <c r="S18" s="196"/>
      <c r="V18" s="169"/>
      <c r="W18" s="169"/>
      <c r="X18" s="169"/>
      <c r="AA18" s="75">
        <v>2021</v>
      </c>
      <c r="AB18" s="165">
        <v>28</v>
      </c>
      <c r="AC18" s="165">
        <v>28</v>
      </c>
      <c r="AD18" s="165">
        <v>20</v>
      </c>
      <c r="AE18" s="165">
        <v>0</v>
      </c>
      <c r="AF18" s="165">
        <v>14</v>
      </c>
      <c r="AG18" s="165">
        <v>14</v>
      </c>
      <c r="AH18" s="165">
        <v>10</v>
      </c>
      <c r="AI18" s="165">
        <v>10</v>
      </c>
      <c r="AJ18" s="165">
        <v>30</v>
      </c>
      <c r="AK18" s="165">
        <v>7</v>
      </c>
      <c r="AL18" s="165">
        <v>7</v>
      </c>
      <c r="AM18" s="165">
        <v>7</v>
      </c>
      <c r="AN18" s="165">
        <v>175</v>
      </c>
    </row>
    <row r="19" spans="2:40" x14ac:dyDescent="0.25">
      <c r="AA19" s="75">
        <v>2022</v>
      </c>
      <c r="AB19" s="165">
        <v>7</v>
      </c>
      <c r="AC19" s="165">
        <v>7</v>
      </c>
      <c r="AD19" s="165">
        <v>7</v>
      </c>
      <c r="AE19" s="165">
        <v>17</v>
      </c>
      <c r="AF19" s="165">
        <v>5</v>
      </c>
      <c r="AG19" s="165"/>
      <c r="AH19" s="165"/>
      <c r="AI19" s="165"/>
      <c r="AJ19" s="165"/>
      <c r="AK19" s="165"/>
      <c r="AL19" s="165"/>
      <c r="AM19" s="165"/>
      <c r="AN19" s="165">
        <v>43</v>
      </c>
    </row>
    <row r="20" spans="2:40" x14ac:dyDescent="0.25">
      <c r="AA20" s="74" t="s">
        <v>47</v>
      </c>
      <c r="AB20" s="165">
        <v>20</v>
      </c>
      <c r="AC20" s="165"/>
      <c r="AD20" s="165">
        <v>32</v>
      </c>
      <c r="AE20" s="165">
        <v>14</v>
      </c>
      <c r="AF20" s="165">
        <v>108</v>
      </c>
      <c r="AG20" s="165">
        <v>32</v>
      </c>
      <c r="AH20" s="165">
        <v>2</v>
      </c>
      <c r="AI20" s="165">
        <v>27</v>
      </c>
      <c r="AJ20" s="165">
        <v>5</v>
      </c>
      <c r="AK20" s="165">
        <v>10</v>
      </c>
      <c r="AL20" s="165">
        <v>44</v>
      </c>
      <c r="AM20" s="165">
        <v>15</v>
      </c>
      <c r="AN20" s="165">
        <v>309</v>
      </c>
    </row>
    <row r="21" spans="2:40" x14ac:dyDescent="0.25">
      <c r="AA21" s="75">
        <v>2020</v>
      </c>
      <c r="AB21" s="165"/>
      <c r="AC21" s="165"/>
      <c r="AD21" s="165">
        <v>32</v>
      </c>
      <c r="AE21" s="165">
        <v>14</v>
      </c>
      <c r="AF21" s="165">
        <v>46</v>
      </c>
      <c r="AG21" s="165">
        <v>32</v>
      </c>
      <c r="AH21" s="165">
        <v>2</v>
      </c>
      <c r="AI21" s="165">
        <v>7</v>
      </c>
      <c r="AJ21" s="165">
        <v>5</v>
      </c>
      <c r="AK21" s="165">
        <v>6</v>
      </c>
      <c r="AL21" s="165"/>
      <c r="AM21" s="165"/>
      <c r="AN21" s="165">
        <v>144</v>
      </c>
    </row>
    <row r="22" spans="2:40" x14ac:dyDescent="0.25">
      <c r="AA22" s="75">
        <v>2021</v>
      </c>
      <c r="AB22" s="165"/>
      <c r="AC22" s="165"/>
      <c r="AD22" s="165"/>
      <c r="AE22" s="165"/>
      <c r="AF22" s="165"/>
      <c r="AG22" s="165"/>
      <c r="AH22" s="165"/>
      <c r="AI22" s="165">
        <v>20</v>
      </c>
      <c r="AJ22" s="165"/>
      <c r="AK22" s="165">
        <v>4</v>
      </c>
      <c r="AL22" s="165">
        <v>44</v>
      </c>
      <c r="AM22" s="165">
        <v>15</v>
      </c>
      <c r="AN22" s="165">
        <v>83</v>
      </c>
    </row>
    <row r="23" spans="2:40" ht="15.75" thickBot="1" x14ac:dyDescent="0.3">
      <c r="R23" s="170"/>
      <c r="AA23" s="75">
        <v>2022</v>
      </c>
      <c r="AB23" s="165">
        <v>20</v>
      </c>
      <c r="AC23" s="165"/>
      <c r="AD23" s="165"/>
      <c r="AE23" s="165"/>
      <c r="AF23" s="165">
        <v>62</v>
      </c>
      <c r="AG23" s="165"/>
      <c r="AH23" s="165"/>
      <c r="AI23" s="165"/>
      <c r="AJ23" s="165"/>
      <c r="AK23" s="165"/>
      <c r="AL23" s="165"/>
      <c r="AM23" s="165"/>
      <c r="AN23" s="165">
        <v>82</v>
      </c>
    </row>
    <row r="24" spans="2:40" x14ac:dyDescent="0.25">
      <c r="R24" s="280" t="s">
        <v>90</v>
      </c>
      <c r="S24" s="278" t="s">
        <v>651</v>
      </c>
      <c r="T24" s="278" t="s">
        <v>652</v>
      </c>
      <c r="U24" s="276" t="s">
        <v>656</v>
      </c>
      <c r="AA24" s="74" t="s">
        <v>312</v>
      </c>
      <c r="AB24" s="165">
        <v>2</v>
      </c>
      <c r="AC24" s="165">
        <v>46</v>
      </c>
      <c r="AD24" s="165">
        <v>44</v>
      </c>
      <c r="AE24" s="165">
        <v>41</v>
      </c>
      <c r="AF24" s="165">
        <v>36</v>
      </c>
      <c r="AG24" s="165"/>
      <c r="AH24" s="165"/>
      <c r="AI24" s="165"/>
      <c r="AJ24" s="165"/>
      <c r="AK24" s="165"/>
      <c r="AL24" s="165">
        <v>12</v>
      </c>
      <c r="AM24" s="165">
        <v>12</v>
      </c>
      <c r="AN24" s="165">
        <v>193</v>
      </c>
    </row>
    <row r="25" spans="2:40" ht="15.75" thickBot="1" x14ac:dyDescent="0.3">
      <c r="P25" s="196"/>
      <c r="R25" s="281"/>
      <c r="S25" s="279"/>
      <c r="T25" s="279"/>
      <c r="U25" s="277"/>
      <c r="AA25" s="75">
        <v>2021</v>
      </c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>
        <v>12</v>
      </c>
      <c r="AM25" s="165">
        <v>12</v>
      </c>
      <c r="AN25" s="165">
        <v>24</v>
      </c>
    </row>
    <row r="26" spans="2:40" x14ac:dyDescent="0.25">
      <c r="P26" s="166"/>
      <c r="Q26" s="286" t="s">
        <v>648</v>
      </c>
      <c r="R26" s="252">
        <v>2019</v>
      </c>
      <c r="S26" s="248">
        <v>30.666666666666668</v>
      </c>
      <c r="T26" s="259">
        <v>101.5</v>
      </c>
      <c r="U26" s="260">
        <v>0</v>
      </c>
      <c r="AA26" s="75">
        <v>2022</v>
      </c>
      <c r="AB26" s="165">
        <v>2</v>
      </c>
      <c r="AC26" s="165">
        <v>46</v>
      </c>
      <c r="AD26" s="165">
        <v>44</v>
      </c>
      <c r="AE26" s="165">
        <v>41</v>
      </c>
      <c r="AF26" s="165">
        <v>36</v>
      </c>
      <c r="AG26" s="165"/>
      <c r="AH26" s="165"/>
      <c r="AI26" s="165"/>
      <c r="AJ26" s="165"/>
      <c r="AK26" s="165"/>
      <c r="AL26" s="165"/>
      <c r="AM26" s="165"/>
      <c r="AN26" s="165">
        <v>169</v>
      </c>
    </row>
    <row r="27" spans="2:40" x14ac:dyDescent="0.25">
      <c r="P27" s="226"/>
      <c r="Q27" s="289"/>
      <c r="R27" s="253">
        <v>2020</v>
      </c>
      <c r="S27" s="249">
        <v>42.8</v>
      </c>
      <c r="T27" s="261"/>
      <c r="U27" s="262"/>
      <c r="Y27" s="166"/>
      <c r="AA27" s="74" t="s">
        <v>501</v>
      </c>
      <c r="AB27" s="165"/>
      <c r="AC27" s="165"/>
      <c r="AD27" s="165"/>
      <c r="AE27" s="165"/>
      <c r="AF27" s="165"/>
      <c r="AG27" s="165"/>
      <c r="AH27" s="165"/>
      <c r="AI27" s="165">
        <v>80</v>
      </c>
      <c r="AJ27" s="165"/>
      <c r="AK27" s="165"/>
      <c r="AL27" s="165"/>
      <c r="AM27" s="165"/>
      <c r="AN27" s="165">
        <v>80</v>
      </c>
    </row>
    <row r="28" spans="2:40" x14ac:dyDescent="0.25">
      <c r="P28" s="226"/>
      <c r="Q28" s="289"/>
      <c r="R28" s="254">
        <v>2021</v>
      </c>
      <c r="S28" s="249">
        <v>22.25</v>
      </c>
      <c r="T28" s="261"/>
      <c r="U28" s="262"/>
      <c r="AA28" s="75">
        <v>2021</v>
      </c>
      <c r="AB28" s="165"/>
      <c r="AC28" s="165"/>
      <c r="AD28" s="165"/>
      <c r="AE28" s="165"/>
      <c r="AF28" s="165"/>
      <c r="AG28" s="165"/>
      <c r="AH28" s="165"/>
      <c r="AI28" s="165">
        <v>80</v>
      </c>
      <c r="AJ28" s="165"/>
      <c r="AK28" s="165"/>
      <c r="AL28" s="165"/>
      <c r="AM28" s="165"/>
      <c r="AN28" s="165">
        <v>80</v>
      </c>
    </row>
    <row r="29" spans="2:40" ht="30" customHeight="1" thickBot="1" x14ac:dyDescent="0.3">
      <c r="O29" t="s">
        <v>655</v>
      </c>
      <c r="P29" s="166" t="s">
        <v>654</v>
      </c>
      <c r="Q29" s="287"/>
      <c r="R29" s="255">
        <v>2022</v>
      </c>
      <c r="S29" s="250">
        <v>20</v>
      </c>
      <c r="T29" s="263"/>
      <c r="U29" s="264"/>
      <c r="AA29" s="74" t="s">
        <v>478</v>
      </c>
      <c r="AB29" s="165"/>
      <c r="AC29" s="165"/>
      <c r="AD29" s="165"/>
      <c r="AE29" s="165"/>
      <c r="AF29" s="165">
        <v>24</v>
      </c>
      <c r="AG29" s="165"/>
      <c r="AH29" s="165"/>
      <c r="AI29" s="165"/>
      <c r="AJ29" s="165"/>
      <c r="AK29" s="165">
        <v>12</v>
      </c>
      <c r="AL29" s="165">
        <v>12</v>
      </c>
      <c r="AM29" s="165">
        <v>12</v>
      </c>
      <c r="AN29" s="165">
        <v>60</v>
      </c>
    </row>
    <row r="30" spans="2:40" x14ac:dyDescent="0.25">
      <c r="N30" t="s">
        <v>658</v>
      </c>
      <c r="O30">
        <v>21</v>
      </c>
      <c r="P30" s="166">
        <v>4</v>
      </c>
      <c r="Q30" s="286" t="s">
        <v>638</v>
      </c>
      <c r="R30" s="252">
        <v>2019</v>
      </c>
      <c r="S30" s="248">
        <v>23.333333333333332</v>
      </c>
      <c r="T30" s="259">
        <v>73.5</v>
      </c>
      <c r="U30" s="260">
        <v>17</v>
      </c>
      <c r="AA30" s="75">
        <v>2019</v>
      </c>
      <c r="AB30" s="165"/>
      <c r="AC30" s="165"/>
      <c r="AD30" s="165"/>
      <c r="AE30" s="165"/>
      <c r="AF30" s="165"/>
      <c r="AG30" s="165"/>
      <c r="AH30" s="165"/>
      <c r="AI30" s="165"/>
      <c r="AJ30" s="165"/>
      <c r="AK30" s="165">
        <v>12</v>
      </c>
      <c r="AL30" s="165">
        <v>12</v>
      </c>
      <c r="AM30" s="165">
        <v>12</v>
      </c>
      <c r="AN30" s="165">
        <v>36</v>
      </c>
    </row>
    <row r="31" spans="2:40" ht="15.75" customHeight="1" x14ac:dyDescent="0.25">
      <c r="N31" t="s">
        <v>638</v>
      </c>
      <c r="O31">
        <v>44</v>
      </c>
      <c r="P31" s="166">
        <v>17</v>
      </c>
      <c r="Q31" s="289"/>
      <c r="R31" s="254">
        <v>2020</v>
      </c>
      <c r="S31" s="249">
        <v>32</v>
      </c>
      <c r="T31" s="261"/>
      <c r="U31" s="262"/>
      <c r="AA31" s="75">
        <v>2022</v>
      </c>
      <c r="AB31" s="165"/>
      <c r="AC31" s="165"/>
      <c r="AD31" s="165"/>
      <c r="AE31" s="165"/>
      <c r="AF31" s="165">
        <v>24</v>
      </c>
      <c r="AG31" s="165"/>
      <c r="AH31" s="165"/>
      <c r="AI31" s="165"/>
      <c r="AJ31" s="165"/>
      <c r="AK31" s="165"/>
      <c r="AL31" s="165"/>
      <c r="AM31" s="165"/>
      <c r="AN31" s="165">
        <v>24</v>
      </c>
    </row>
    <row r="32" spans="2:40" ht="15" customHeight="1" thickBot="1" x14ac:dyDescent="0.3">
      <c r="N32" t="s">
        <v>649</v>
      </c>
      <c r="O32">
        <v>124</v>
      </c>
      <c r="P32" s="166">
        <v>380</v>
      </c>
      <c r="Q32" s="287"/>
      <c r="R32" s="255">
        <v>2021</v>
      </c>
      <c r="S32" s="250">
        <v>7.7142857142857144</v>
      </c>
      <c r="T32" s="263"/>
      <c r="U32" s="264"/>
      <c r="AA32" s="74" t="s">
        <v>493</v>
      </c>
      <c r="AB32" s="165"/>
      <c r="AC32" s="165"/>
      <c r="AD32" s="165"/>
      <c r="AE32" s="165"/>
      <c r="AF32" s="165"/>
      <c r="AG32" s="165"/>
      <c r="AH32" s="165">
        <v>10</v>
      </c>
      <c r="AI32" s="165">
        <v>4</v>
      </c>
      <c r="AJ32" s="165">
        <v>4</v>
      </c>
      <c r="AK32" s="165"/>
      <c r="AL32" s="165"/>
      <c r="AM32" s="165"/>
      <c r="AN32" s="165">
        <v>18</v>
      </c>
    </row>
    <row r="33" spans="13:40" ht="15" customHeight="1" x14ac:dyDescent="0.25">
      <c r="P33" s="166"/>
      <c r="Q33" s="286" t="s">
        <v>649</v>
      </c>
      <c r="R33" s="252">
        <v>2020</v>
      </c>
      <c r="S33" s="248">
        <v>9</v>
      </c>
      <c r="T33" s="259">
        <v>21</v>
      </c>
      <c r="U33" s="260">
        <v>380</v>
      </c>
      <c r="AA33" s="75">
        <v>2021</v>
      </c>
      <c r="AB33" s="165"/>
      <c r="AC33" s="165"/>
      <c r="AD33" s="165"/>
      <c r="AE33" s="165"/>
      <c r="AF33" s="165"/>
      <c r="AG33" s="165"/>
      <c r="AH33" s="165">
        <v>10</v>
      </c>
      <c r="AI33" s="165">
        <v>4</v>
      </c>
      <c r="AJ33" s="165">
        <v>4</v>
      </c>
      <c r="AK33" s="165"/>
      <c r="AL33" s="165"/>
      <c r="AM33" s="165"/>
      <c r="AN33" s="165">
        <v>18</v>
      </c>
    </row>
    <row r="34" spans="13:40" ht="15" customHeight="1" thickBot="1" x14ac:dyDescent="0.3">
      <c r="Q34" s="287"/>
      <c r="R34" s="255">
        <v>2021</v>
      </c>
      <c r="S34" s="250">
        <v>2</v>
      </c>
      <c r="T34" s="263"/>
      <c r="U34" s="264"/>
      <c r="AA34" s="74" t="s">
        <v>309</v>
      </c>
      <c r="AB34" s="165"/>
      <c r="AC34" s="165">
        <v>3</v>
      </c>
      <c r="AD34" s="165">
        <v>3</v>
      </c>
      <c r="AE34" s="165">
        <v>9</v>
      </c>
      <c r="AF34" s="165"/>
      <c r="AG34" s="165"/>
      <c r="AH34" s="165"/>
      <c r="AI34" s="165"/>
      <c r="AJ34" s="165"/>
      <c r="AK34" s="165"/>
      <c r="AL34" s="165"/>
      <c r="AM34" s="165"/>
      <c r="AN34" s="165">
        <v>15</v>
      </c>
    </row>
    <row r="35" spans="13:40" ht="15.75" customHeight="1" thickBot="1" x14ac:dyDescent="0.3">
      <c r="Q35" s="244" t="s">
        <v>606</v>
      </c>
      <c r="R35" s="256">
        <v>2020</v>
      </c>
      <c r="S35" s="251">
        <v>16</v>
      </c>
      <c r="T35" s="245">
        <v>56</v>
      </c>
      <c r="U35" s="246">
        <v>0</v>
      </c>
      <c r="AA35" s="75">
        <v>2022</v>
      </c>
      <c r="AB35" s="165"/>
      <c r="AC35" s="165">
        <v>3</v>
      </c>
      <c r="AD35" s="165">
        <v>3</v>
      </c>
      <c r="AE35" s="165">
        <v>9</v>
      </c>
      <c r="AF35" s="165"/>
      <c r="AG35" s="165"/>
      <c r="AH35" s="165"/>
      <c r="AI35" s="165"/>
      <c r="AJ35" s="165"/>
      <c r="AK35" s="165"/>
      <c r="AL35" s="165"/>
      <c r="AM35" s="165"/>
      <c r="AN35" s="165">
        <v>15</v>
      </c>
    </row>
    <row r="36" spans="13:40" ht="15" customHeight="1" thickBot="1" x14ac:dyDescent="0.3">
      <c r="Q36" s="244" t="s">
        <v>657</v>
      </c>
      <c r="R36" s="257"/>
      <c r="S36" s="251">
        <v>0</v>
      </c>
      <c r="T36" s="245">
        <v>0</v>
      </c>
      <c r="U36" s="246">
        <v>0</v>
      </c>
      <c r="AA36" s="74" t="s">
        <v>511</v>
      </c>
      <c r="AB36" s="165"/>
      <c r="AC36" s="165"/>
      <c r="AD36" s="165"/>
      <c r="AE36" s="165"/>
      <c r="AF36" s="165">
        <v>9</v>
      </c>
      <c r="AG36" s="165"/>
      <c r="AH36" s="165"/>
      <c r="AI36" s="165"/>
      <c r="AJ36" s="165"/>
      <c r="AK36" s="165"/>
      <c r="AL36" s="165"/>
      <c r="AM36" s="165"/>
      <c r="AN36" s="165">
        <v>9</v>
      </c>
    </row>
    <row r="37" spans="13:40" ht="15" customHeight="1" thickBot="1" x14ac:dyDescent="0.3">
      <c r="Q37" s="247" t="s">
        <v>650</v>
      </c>
      <c r="R37" s="258"/>
      <c r="S37" s="251">
        <v>0</v>
      </c>
      <c r="T37" s="245">
        <v>0</v>
      </c>
      <c r="U37" s="246">
        <v>0</v>
      </c>
      <c r="AA37" s="75">
        <v>2022</v>
      </c>
      <c r="AB37" s="165"/>
      <c r="AC37" s="165"/>
      <c r="AD37" s="165"/>
      <c r="AE37" s="165"/>
      <c r="AF37" s="165">
        <v>9</v>
      </c>
      <c r="AG37" s="165"/>
      <c r="AH37" s="165"/>
      <c r="AI37" s="165"/>
      <c r="AJ37" s="165"/>
      <c r="AK37" s="165"/>
      <c r="AL37" s="165"/>
      <c r="AM37" s="165"/>
      <c r="AN37" s="165">
        <v>9</v>
      </c>
    </row>
    <row r="38" spans="13:40" ht="15.75" customHeight="1" x14ac:dyDescent="0.25">
      <c r="Q38" s="292"/>
      <c r="R38" s="292"/>
      <c r="S38" s="292"/>
      <c r="T38" s="292"/>
      <c r="U38" s="292"/>
      <c r="AA38" s="74" t="s">
        <v>186</v>
      </c>
      <c r="AB38" s="165">
        <v>1382</v>
      </c>
      <c r="AC38" s="165">
        <v>1327</v>
      </c>
      <c r="AD38" s="165">
        <v>1183</v>
      </c>
      <c r="AE38" s="165">
        <v>1134</v>
      </c>
      <c r="AF38" s="165">
        <v>1094</v>
      </c>
      <c r="AG38" s="165">
        <v>775</v>
      </c>
      <c r="AH38" s="165">
        <v>653</v>
      </c>
      <c r="AI38" s="165">
        <v>544</v>
      </c>
      <c r="AJ38" s="165">
        <v>462</v>
      </c>
      <c r="AK38" s="165">
        <v>223</v>
      </c>
      <c r="AL38" s="165">
        <v>729</v>
      </c>
      <c r="AM38" s="165">
        <v>770</v>
      </c>
      <c r="AN38" s="165">
        <v>10276</v>
      </c>
    </row>
    <row r="39" spans="13:40" ht="15" customHeight="1" x14ac:dyDescent="0.25">
      <c r="Q39" s="292"/>
      <c r="R39" s="292"/>
      <c r="S39" s="292"/>
      <c r="T39" s="292"/>
      <c r="U39" s="292"/>
    </row>
    <row r="40" spans="13:40" ht="15.75" customHeight="1" x14ac:dyDescent="0.25">
      <c r="Q40" s="292"/>
      <c r="R40" s="292"/>
      <c r="S40" s="292"/>
      <c r="T40" s="292"/>
      <c r="U40" s="292"/>
    </row>
    <row r="41" spans="13:40" ht="15.75" customHeight="1" x14ac:dyDescent="0.25"/>
    <row r="44" spans="13:40" x14ac:dyDescent="0.25">
      <c r="M44" t="s">
        <v>637</v>
      </c>
      <c r="N44" t="s">
        <v>636</v>
      </c>
    </row>
    <row r="45" spans="13:40" x14ac:dyDescent="0.25">
      <c r="M45" s="180" t="s">
        <v>47</v>
      </c>
      <c r="N45" s="180">
        <v>6</v>
      </c>
    </row>
    <row r="46" spans="13:40" x14ac:dyDescent="0.25">
      <c r="M46" s="180" t="s">
        <v>191</v>
      </c>
      <c r="N46" s="180">
        <v>0</v>
      </c>
    </row>
    <row r="47" spans="13:40" x14ac:dyDescent="0.25">
      <c r="M47" t="s">
        <v>511</v>
      </c>
      <c r="N47">
        <v>9</v>
      </c>
    </row>
    <row r="48" spans="13:40" x14ac:dyDescent="0.25">
      <c r="M48" s="180" t="s">
        <v>501</v>
      </c>
      <c r="N48" s="180">
        <v>0</v>
      </c>
    </row>
    <row r="49" spans="13:24" ht="15.75" thickBot="1" x14ac:dyDescent="0.3">
      <c r="M49" s="180" t="s">
        <v>493</v>
      </c>
      <c r="N49" s="180">
        <v>0</v>
      </c>
      <c r="P49" s="166"/>
    </row>
    <row r="50" spans="13:24" x14ac:dyDescent="0.25">
      <c r="M50" t="s">
        <v>312</v>
      </c>
      <c r="N50">
        <v>26</v>
      </c>
      <c r="Q50" s="218" t="s">
        <v>90</v>
      </c>
      <c r="R50" s="220" t="s">
        <v>642</v>
      </c>
      <c r="S50" s="222" t="s">
        <v>643</v>
      </c>
      <c r="T50" s="224" t="s">
        <v>644</v>
      </c>
      <c r="U50" s="227"/>
    </row>
    <row r="51" spans="13:24" ht="15.75" thickBot="1" x14ac:dyDescent="0.3">
      <c r="M51" t="s">
        <v>58</v>
      </c>
      <c r="N51">
        <v>5</v>
      </c>
      <c r="Q51" s="219"/>
      <c r="R51" s="221"/>
      <c r="S51" s="223"/>
      <c r="T51" s="225"/>
      <c r="U51" s="227"/>
    </row>
    <row r="52" spans="13:24" x14ac:dyDescent="0.25">
      <c r="M52" s="180" t="s">
        <v>47</v>
      </c>
      <c r="N52" s="180">
        <v>0</v>
      </c>
      <c r="Q52" s="181">
        <v>2019</v>
      </c>
      <c r="R52" s="182">
        <f>233/6</f>
        <v>38.833333333333336</v>
      </c>
      <c r="S52" s="205">
        <f>58*3.5</f>
        <v>203</v>
      </c>
      <c r="T52" s="211">
        <v>169</v>
      </c>
      <c r="U52" s="186"/>
    </row>
    <row r="53" spans="13:24" x14ac:dyDescent="0.25">
      <c r="M53" t="s">
        <v>190</v>
      </c>
      <c r="N53">
        <v>169</v>
      </c>
      <c r="Q53" s="184">
        <v>2020</v>
      </c>
      <c r="R53" s="185">
        <f>359/7</f>
        <v>51.285714285714285</v>
      </c>
      <c r="S53" s="206"/>
      <c r="T53" s="213"/>
      <c r="U53" s="186"/>
    </row>
    <row r="54" spans="13:24" x14ac:dyDescent="0.25">
      <c r="M54" t="s">
        <v>478</v>
      </c>
      <c r="N54">
        <v>14</v>
      </c>
      <c r="Q54" s="187">
        <v>2021</v>
      </c>
      <c r="R54" s="185">
        <f>193/5</f>
        <v>38.6</v>
      </c>
      <c r="S54" s="206"/>
      <c r="T54" s="213"/>
      <c r="U54" s="186"/>
    </row>
    <row r="55" spans="13:24" ht="15.75" thickBot="1" x14ac:dyDescent="0.3">
      <c r="M55" s="180" t="s">
        <v>58</v>
      </c>
      <c r="N55" s="180">
        <v>0</v>
      </c>
      <c r="Q55" s="188">
        <v>2022</v>
      </c>
      <c r="R55" s="189">
        <f>233/4</f>
        <v>58.25</v>
      </c>
      <c r="S55" s="207"/>
      <c r="T55" s="212"/>
      <c r="U55" s="186"/>
      <c r="V55" s="227"/>
      <c r="W55" s="227"/>
      <c r="X55" s="227"/>
    </row>
    <row r="56" spans="13:24" ht="15.75" thickBot="1" x14ac:dyDescent="0.3">
      <c r="M56" t="s">
        <v>493</v>
      </c>
      <c r="N56">
        <v>0</v>
      </c>
      <c r="P56" s="166"/>
      <c r="Q56" s="181">
        <v>2019</v>
      </c>
      <c r="R56" s="182">
        <f>200/5</f>
        <v>40</v>
      </c>
      <c r="S56" s="205">
        <f>30*3.5</f>
        <v>105</v>
      </c>
      <c r="T56" s="208">
        <v>5</v>
      </c>
      <c r="U56" s="228"/>
      <c r="V56" s="227"/>
      <c r="W56" s="227"/>
      <c r="X56" s="227"/>
    </row>
    <row r="57" spans="13:24" x14ac:dyDescent="0.25">
      <c r="P57" s="202" t="s">
        <v>638</v>
      </c>
      <c r="Q57" s="184">
        <v>2020</v>
      </c>
      <c r="R57" s="185">
        <f>112/5</f>
        <v>22.4</v>
      </c>
      <c r="S57" s="206"/>
      <c r="T57" s="209"/>
      <c r="U57" s="228"/>
      <c r="V57" s="186"/>
      <c r="W57" s="186"/>
      <c r="X57" s="186"/>
    </row>
    <row r="58" spans="13:24" x14ac:dyDescent="0.25">
      <c r="P58" s="203"/>
      <c r="Q58" s="187">
        <v>2021</v>
      </c>
      <c r="R58" s="185">
        <f>91/5</f>
        <v>18.2</v>
      </c>
      <c r="S58" s="206"/>
      <c r="T58" s="209"/>
      <c r="U58" s="228"/>
      <c r="V58" s="186"/>
      <c r="W58" s="186"/>
      <c r="X58" s="186"/>
    </row>
    <row r="59" spans="13:24" ht="15.75" thickBot="1" x14ac:dyDescent="0.3">
      <c r="P59" s="203"/>
      <c r="Q59" s="188">
        <v>2022</v>
      </c>
      <c r="R59" s="189">
        <f>27/2</f>
        <v>13.5</v>
      </c>
      <c r="S59" s="207"/>
      <c r="T59" s="210"/>
      <c r="U59" s="228"/>
      <c r="V59" s="186"/>
      <c r="W59" s="186"/>
      <c r="X59" s="186"/>
    </row>
    <row r="60" spans="13:24" ht="15.75" thickBot="1" x14ac:dyDescent="0.3">
      <c r="P60" s="204"/>
      <c r="Q60" s="190">
        <v>2020</v>
      </c>
      <c r="R60" s="182">
        <v>12</v>
      </c>
      <c r="S60" s="205">
        <f>18*3.5</f>
        <v>63</v>
      </c>
      <c r="T60" s="208">
        <v>14</v>
      </c>
      <c r="U60" s="228"/>
      <c r="V60" s="186"/>
      <c r="W60" s="186"/>
      <c r="X60" s="186"/>
    </row>
    <row r="61" spans="13:24" x14ac:dyDescent="0.25">
      <c r="P61" s="202" t="s">
        <v>639</v>
      </c>
      <c r="Q61" s="184">
        <v>2021</v>
      </c>
      <c r="R61" s="185">
        <v>24</v>
      </c>
      <c r="S61" s="206"/>
      <c r="T61" s="209"/>
      <c r="U61" s="228"/>
      <c r="V61" s="228"/>
      <c r="W61" s="228"/>
      <c r="X61" s="228"/>
    </row>
    <row r="62" spans="13:24" ht="15.75" thickBot="1" x14ac:dyDescent="0.3">
      <c r="P62" s="203"/>
      <c r="Q62" s="188">
        <v>2022</v>
      </c>
      <c r="R62" s="189">
        <v>10</v>
      </c>
      <c r="S62" s="207"/>
      <c r="T62" s="210"/>
      <c r="U62" s="228"/>
      <c r="V62" s="228"/>
      <c r="W62" s="228"/>
      <c r="X62" s="228"/>
    </row>
    <row r="63" spans="13:24" x14ac:dyDescent="0.25">
      <c r="P63" s="203"/>
      <c r="Q63" s="190">
        <v>2021</v>
      </c>
      <c r="R63" s="182">
        <v>4</v>
      </c>
      <c r="S63" s="205">
        <f>5*3.5</f>
        <v>17.5</v>
      </c>
      <c r="T63" s="211">
        <v>26</v>
      </c>
      <c r="U63" s="186"/>
      <c r="V63" s="228"/>
      <c r="W63" s="228"/>
      <c r="X63" s="228"/>
    </row>
    <row r="64" spans="13:24" ht="15.75" thickBot="1" x14ac:dyDescent="0.3">
      <c r="P64" s="204"/>
      <c r="Q64" s="188">
        <v>2022</v>
      </c>
      <c r="R64" s="189">
        <f>20/4</f>
        <v>5</v>
      </c>
      <c r="S64" s="207"/>
      <c r="T64" s="212"/>
      <c r="U64" s="186"/>
      <c r="V64" s="228"/>
      <c r="W64" s="228"/>
      <c r="X64" s="228"/>
    </row>
    <row r="65" spans="16:25" ht="15.75" thickBot="1" x14ac:dyDescent="0.3">
      <c r="P65" s="202" t="s">
        <v>640</v>
      </c>
      <c r="Q65" s="191">
        <v>2022</v>
      </c>
      <c r="R65" s="192">
        <v>8</v>
      </c>
      <c r="S65" s="193">
        <f>R65*3.5</f>
        <v>28</v>
      </c>
      <c r="T65" s="194">
        <v>0</v>
      </c>
      <c r="U65" s="186"/>
      <c r="V65" s="228"/>
      <c r="W65" s="228"/>
      <c r="X65" s="228"/>
    </row>
    <row r="66" spans="16:25" x14ac:dyDescent="0.25">
      <c r="P66" s="203"/>
      <c r="V66" s="228"/>
      <c r="W66" s="228"/>
      <c r="X66" s="228"/>
    </row>
    <row r="67" spans="16:25" ht="15.75" thickBot="1" x14ac:dyDescent="0.3">
      <c r="P67" s="204"/>
      <c r="V67" s="228"/>
      <c r="W67" s="228"/>
      <c r="X67" s="228"/>
    </row>
    <row r="68" spans="16:25" x14ac:dyDescent="0.25">
      <c r="P68" s="202" t="s">
        <v>606</v>
      </c>
      <c r="V68" s="186"/>
      <c r="W68" s="186"/>
      <c r="X68" s="186"/>
      <c r="Y68" s="166"/>
    </row>
    <row r="69" spans="16:25" ht="15.75" thickBot="1" x14ac:dyDescent="0.3">
      <c r="P69" s="204"/>
      <c r="V69" s="186"/>
      <c r="W69" s="186"/>
      <c r="X69" s="186"/>
    </row>
    <row r="70" spans="16:25" ht="15.75" thickBot="1" x14ac:dyDescent="0.3">
      <c r="P70" s="195" t="s">
        <v>641</v>
      </c>
      <c r="V70" s="186"/>
      <c r="W70" s="186"/>
      <c r="X70" s="186"/>
    </row>
    <row r="71" spans="16:25" x14ac:dyDescent="0.25">
      <c r="R71" s="230"/>
      <c r="S71" s="231"/>
      <c r="T71" s="231"/>
      <c r="U71" s="232"/>
    </row>
    <row r="72" spans="16:25" ht="15.75" thickBot="1" x14ac:dyDescent="0.3">
      <c r="R72" s="233"/>
      <c r="S72" s="234"/>
      <c r="T72" s="234"/>
      <c r="U72" s="235"/>
    </row>
    <row r="73" spans="16:25" x14ac:dyDescent="0.25">
      <c r="Q73" s="236"/>
      <c r="R73" s="252"/>
      <c r="S73" s="248"/>
      <c r="T73" s="237"/>
      <c r="U73" s="238"/>
    </row>
    <row r="74" spans="16:25" x14ac:dyDescent="0.25">
      <c r="Q74" s="239"/>
      <c r="R74" s="253"/>
      <c r="S74" s="249"/>
      <c r="T74" s="229"/>
      <c r="U74" s="240"/>
    </row>
    <row r="75" spans="16:25" x14ac:dyDescent="0.25">
      <c r="Q75" s="239"/>
      <c r="R75" s="254"/>
      <c r="S75" s="249"/>
      <c r="T75" s="229"/>
      <c r="U75" s="240"/>
    </row>
    <row r="76" spans="16:25" ht="15.75" thickBot="1" x14ac:dyDescent="0.3">
      <c r="Q76" s="241"/>
      <c r="R76" s="255"/>
      <c r="S76" s="250"/>
      <c r="T76" s="242"/>
      <c r="U76" s="243"/>
    </row>
    <row r="77" spans="16:25" x14ac:dyDescent="0.25">
      <c r="Q77" s="236"/>
      <c r="R77" s="252"/>
      <c r="S77" s="248"/>
      <c r="T77" s="237"/>
      <c r="U77" s="238"/>
    </row>
    <row r="78" spans="16:25" x14ac:dyDescent="0.25">
      <c r="Q78" s="239"/>
      <c r="R78" s="254"/>
      <c r="S78" s="249"/>
      <c r="T78" s="229"/>
      <c r="U78" s="240"/>
    </row>
    <row r="79" spans="16:25" ht="15.75" thickBot="1" x14ac:dyDescent="0.3">
      <c r="Q79" s="241"/>
      <c r="R79" s="255"/>
      <c r="S79" s="250"/>
      <c r="T79" s="242"/>
      <c r="U79" s="243"/>
    </row>
    <row r="80" spans="16:25" x14ac:dyDescent="0.25">
      <c r="Q80" s="236"/>
      <c r="R80" s="252"/>
      <c r="S80" s="248"/>
      <c r="T80" s="237"/>
      <c r="U80" s="238"/>
    </row>
    <row r="81" spans="17:21" ht="15.75" thickBot="1" x14ac:dyDescent="0.3">
      <c r="Q81" s="241"/>
      <c r="R81" s="255"/>
      <c r="S81" s="250"/>
      <c r="T81" s="242"/>
      <c r="U81" s="243"/>
    </row>
    <row r="82" spans="17:21" ht="16.5" thickBot="1" x14ac:dyDescent="0.3">
      <c r="Q82" s="244"/>
      <c r="R82" s="256"/>
      <c r="S82" s="251"/>
      <c r="T82" s="245"/>
      <c r="U82" s="246"/>
    </row>
    <row r="83" spans="17:21" ht="16.5" thickBot="1" x14ac:dyDescent="0.3">
      <c r="Q83" s="244"/>
      <c r="R83" s="257"/>
      <c r="S83" s="251"/>
      <c r="T83" s="245"/>
      <c r="U83" s="246"/>
    </row>
    <row r="84" spans="17:21" ht="15.75" thickBot="1" x14ac:dyDescent="0.3">
      <c r="Q84" s="247"/>
      <c r="R84" s="258"/>
      <c r="S84" s="251"/>
      <c r="T84" s="245"/>
      <c r="U84" s="246"/>
    </row>
  </sheetData>
  <mergeCells count="47">
    <mergeCell ref="Q33:Q34"/>
    <mergeCell ref="R24:R25"/>
    <mergeCell ref="S24:S25"/>
    <mergeCell ref="T24:T25"/>
    <mergeCell ref="U24:U25"/>
    <mergeCell ref="Q77:Q79"/>
    <mergeCell ref="T77:T79"/>
    <mergeCell ref="U77:U79"/>
    <mergeCell ref="Q80:Q81"/>
    <mergeCell ref="T80:T81"/>
    <mergeCell ref="U80:U81"/>
    <mergeCell ref="R71:R72"/>
    <mergeCell ref="S71:S72"/>
    <mergeCell ref="T71:T72"/>
    <mergeCell ref="U71:U72"/>
    <mergeCell ref="Q73:Q76"/>
    <mergeCell ref="T73:T76"/>
    <mergeCell ref="U73:U76"/>
    <mergeCell ref="Q26:Q29"/>
    <mergeCell ref="Q30:Q32"/>
    <mergeCell ref="R8:R9"/>
    <mergeCell ref="S8:S9"/>
    <mergeCell ref="T8:T9"/>
    <mergeCell ref="U8:U9"/>
    <mergeCell ref="T10:T11"/>
    <mergeCell ref="T13:T14"/>
    <mergeCell ref="U10:U11"/>
    <mergeCell ref="U13:U14"/>
    <mergeCell ref="Q10:Q11"/>
    <mergeCell ref="Q13:Q14"/>
    <mergeCell ref="P27:P28"/>
    <mergeCell ref="P57:P60"/>
    <mergeCell ref="P61:P64"/>
    <mergeCell ref="P65:P67"/>
    <mergeCell ref="P68:P69"/>
    <mergeCell ref="S60:S62"/>
    <mergeCell ref="S56:S59"/>
    <mergeCell ref="S52:S55"/>
    <mergeCell ref="R50:R51"/>
    <mergeCell ref="S50:S51"/>
    <mergeCell ref="T50:T51"/>
    <mergeCell ref="Q50:Q51"/>
    <mergeCell ref="S63:S64"/>
    <mergeCell ref="T63:T64"/>
    <mergeCell ref="T52:T55"/>
    <mergeCell ref="T56:T59"/>
    <mergeCell ref="T60:T6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8D9C-6413-41EF-8618-2242A12EDBF6}">
  <dimension ref="A1:AE22"/>
  <sheetViews>
    <sheetView topLeftCell="S1" zoomScale="99" zoomScaleNormal="99" workbookViewId="0">
      <selection activeCell="AD6" sqref="AD6"/>
    </sheetView>
  </sheetViews>
  <sheetFormatPr baseColWidth="10" defaultRowHeight="15" x14ac:dyDescent="0.25"/>
  <cols>
    <col min="2" max="2" width="20.85546875" bestFit="1" customWidth="1"/>
    <col min="7" max="7" width="14.5703125" style="74" bestFit="1" customWidth="1"/>
    <col min="8" max="9" width="11.5703125" style="74"/>
    <col min="10" max="10" width="11.5703125" style="90"/>
    <col min="16" max="18" width="18.42578125" bestFit="1" customWidth="1"/>
    <col min="24" max="24" width="14.85546875" style="74" bestFit="1" customWidth="1"/>
    <col min="30" max="30" width="25.85546875" bestFit="1" customWidth="1"/>
  </cols>
  <sheetData>
    <row r="1" spans="1:31" x14ac:dyDescent="0.25">
      <c r="A1" s="80" t="s">
        <v>8</v>
      </c>
      <c r="B1" s="80" t="s">
        <v>255</v>
      </c>
      <c r="C1" s="80" t="s">
        <v>89</v>
      </c>
      <c r="D1" s="81" t="s">
        <v>80</v>
      </c>
      <c r="E1" s="81" t="s">
        <v>256</v>
      </c>
      <c r="F1" s="81" t="s">
        <v>257</v>
      </c>
      <c r="G1" s="82" t="s">
        <v>258</v>
      </c>
      <c r="H1" s="83" t="s">
        <v>259</v>
      </c>
      <c r="I1" s="83" t="s">
        <v>260</v>
      </c>
      <c r="J1" s="81" t="s">
        <v>261</v>
      </c>
      <c r="K1" s="81" t="s">
        <v>262</v>
      </c>
      <c r="L1" s="81" t="s">
        <v>263</v>
      </c>
      <c r="M1" s="81" t="s">
        <v>264</v>
      </c>
      <c r="N1" s="81" t="s">
        <v>265</v>
      </c>
      <c r="O1" s="81" t="s">
        <v>266</v>
      </c>
      <c r="P1" s="81" t="s">
        <v>267</v>
      </c>
      <c r="Q1" s="81" t="s">
        <v>268</v>
      </c>
      <c r="R1" s="81" t="s">
        <v>269</v>
      </c>
      <c r="S1" s="81" t="s">
        <v>270</v>
      </c>
      <c r="T1" s="81" t="s">
        <v>271</v>
      </c>
      <c r="U1" s="81" t="s">
        <v>272</v>
      </c>
      <c r="V1" s="81" t="s">
        <v>273</v>
      </c>
      <c r="W1" s="81" t="s">
        <v>274</v>
      </c>
      <c r="X1" s="81" t="s">
        <v>259</v>
      </c>
      <c r="Y1" s="81" t="s">
        <v>275</v>
      </c>
      <c r="Z1" s="81" t="s">
        <v>26</v>
      </c>
      <c r="AA1" s="81" t="s">
        <v>276</v>
      </c>
      <c r="AB1" s="81" t="s">
        <v>277</v>
      </c>
      <c r="AC1" s="87" t="s">
        <v>278</v>
      </c>
      <c r="AD1" s="80" t="s">
        <v>88</v>
      </c>
      <c r="AE1" s="80" t="s">
        <v>279</v>
      </c>
    </row>
    <row r="2" spans="1:31" x14ac:dyDescent="0.25">
      <c r="A2" s="80">
        <v>199001</v>
      </c>
      <c r="B2" s="87" t="s">
        <v>311</v>
      </c>
      <c r="C2" s="87" t="s">
        <v>28</v>
      </c>
      <c r="D2" s="89">
        <v>187</v>
      </c>
      <c r="E2" s="81" t="s">
        <v>117</v>
      </c>
      <c r="F2" s="81" t="s">
        <v>117</v>
      </c>
      <c r="G2" s="83" t="s">
        <v>117</v>
      </c>
      <c r="H2" s="83" t="s">
        <v>117</v>
      </c>
      <c r="I2" s="83" t="s">
        <v>117</v>
      </c>
      <c r="J2" s="81" t="s">
        <v>117</v>
      </c>
      <c r="K2" s="81" t="s">
        <v>117</v>
      </c>
      <c r="L2" s="81" t="s">
        <v>117</v>
      </c>
      <c r="M2" s="81" t="s">
        <v>117</v>
      </c>
      <c r="N2" s="81" t="s">
        <v>117</v>
      </c>
      <c r="O2" s="81" t="s">
        <v>117</v>
      </c>
      <c r="P2" s="81" t="s">
        <v>117</v>
      </c>
      <c r="Q2" s="81" t="s">
        <v>117</v>
      </c>
      <c r="R2" s="81" t="s">
        <v>117</v>
      </c>
      <c r="S2" s="81" t="s">
        <v>117</v>
      </c>
      <c r="T2" s="81" t="s">
        <v>117</v>
      </c>
      <c r="U2" s="81" t="s">
        <v>117</v>
      </c>
      <c r="V2" s="81" t="s">
        <v>117</v>
      </c>
      <c r="W2" s="81" t="s">
        <v>117</v>
      </c>
      <c r="X2" s="81" t="s">
        <v>117</v>
      </c>
      <c r="Y2" s="81" t="s">
        <v>117</v>
      </c>
      <c r="Z2" s="81">
        <v>9</v>
      </c>
      <c r="AA2" s="81" t="s">
        <v>117</v>
      </c>
      <c r="AB2" s="88">
        <v>48</v>
      </c>
      <c r="AC2" s="87" t="s">
        <v>290</v>
      </c>
      <c r="AD2" s="80" t="s">
        <v>29</v>
      </c>
      <c r="AE2" s="87">
        <v>0</v>
      </c>
    </row>
    <row r="3" spans="1:31" x14ac:dyDescent="0.25">
      <c r="A3" s="80">
        <v>74801</v>
      </c>
      <c r="B3" s="87" t="s">
        <v>311</v>
      </c>
      <c r="C3" s="87" t="s">
        <v>28</v>
      </c>
      <c r="D3" s="89">
        <v>187</v>
      </c>
      <c r="E3" s="81" t="s">
        <v>117</v>
      </c>
      <c r="F3" s="81" t="s">
        <v>117</v>
      </c>
      <c r="G3" s="83" t="s">
        <v>117</v>
      </c>
      <c r="H3" s="83" t="s">
        <v>117</v>
      </c>
      <c r="I3" s="83" t="s">
        <v>117</v>
      </c>
      <c r="J3" s="81" t="s">
        <v>117</v>
      </c>
      <c r="K3" s="81" t="s">
        <v>117</v>
      </c>
      <c r="L3" s="81" t="s">
        <v>117</v>
      </c>
      <c r="M3" s="81" t="s">
        <v>117</v>
      </c>
      <c r="N3" s="81" t="s">
        <v>117</v>
      </c>
      <c r="O3" s="81" t="s">
        <v>117</v>
      </c>
      <c r="P3" s="81" t="s">
        <v>117</v>
      </c>
      <c r="Q3" s="81" t="s">
        <v>117</v>
      </c>
      <c r="R3" s="81" t="s">
        <v>117</v>
      </c>
      <c r="S3" s="81" t="s">
        <v>117</v>
      </c>
      <c r="T3" s="81" t="s">
        <v>117</v>
      </c>
      <c r="U3" s="81" t="s">
        <v>117</v>
      </c>
      <c r="V3" s="81" t="s">
        <v>117</v>
      </c>
      <c r="W3" s="81" t="s">
        <v>117</v>
      </c>
      <c r="X3" s="81" t="s">
        <v>117</v>
      </c>
      <c r="Y3" s="81" t="s">
        <v>117</v>
      </c>
      <c r="Z3" s="81">
        <v>9</v>
      </c>
      <c r="AA3" s="81" t="s">
        <v>117</v>
      </c>
      <c r="AB3" s="88">
        <v>32</v>
      </c>
      <c r="AC3" s="80" t="s">
        <v>290</v>
      </c>
      <c r="AD3" s="80" t="s">
        <v>68</v>
      </c>
      <c r="AE3" s="80">
        <v>10</v>
      </c>
    </row>
    <row r="4" spans="1:31" x14ac:dyDescent="0.25">
      <c r="A4" s="80">
        <v>2682808</v>
      </c>
      <c r="B4" s="80" t="s">
        <v>312</v>
      </c>
      <c r="C4" s="80" t="s">
        <v>28</v>
      </c>
      <c r="D4" s="81" t="s">
        <v>117</v>
      </c>
      <c r="E4" s="81" t="s">
        <v>117</v>
      </c>
      <c r="F4" s="81" t="s">
        <v>117</v>
      </c>
      <c r="G4" s="83" t="s">
        <v>117</v>
      </c>
      <c r="H4" s="83" t="s">
        <v>117</v>
      </c>
      <c r="I4" s="83" t="s">
        <v>117</v>
      </c>
      <c r="J4" s="81" t="s">
        <v>117</v>
      </c>
      <c r="K4" s="81" t="s">
        <v>117</v>
      </c>
      <c r="L4" s="81" t="s">
        <v>117</v>
      </c>
      <c r="M4" s="81" t="s">
        <v>117</v>
      </c>
      <c r="N4" s="81" t="s">
        <v>117</v>
      </c>
      <c r="O4" s="81" t="s">
        <v>117</v>
      </c>
      <c r="P4" s="81" t="s">
        <v>117</v>
      </c>
      <c r="Q4" s="81" t="s">
        <v>117</v>
      </c>
      <c r="R4" s="81" t="s">
        <v>117</v>
      </c>
      <c r="S4" s="81" t="s">
        <v>117</v>
      </c>
      <c r="T4" s="81" t="s">
        <v>117</v>
      </c>
      <c r="U4" s="81" t="s">
        <v>117</v>
      </c>
      <c r="V4" s="81" t="s">
        <v>117</v>
      </c>
      <c r="W4" s="81" t="s">
        <v>117</v>
      </c>
      <c r="X4" s="81" t="s">
        <v>117</v>
      </c>
      <c r="Y4" s="81" t="s">
        <v>117</v>
      </c>
      <c r="Z4" s="81" t="s">
        <v>117</v>
      </c>
      <c r="AA4" s="81" t="s">
        <v>117</v>
      </c>
      <c r="AB4" s="88">
        <v>24</v>
      </c>
      <c r="AC4" s="80" t="s">
        <v>290</v>
      </c>
      <c r="AD4" s="80" t="s">
        <v>155</v>
      </c>
      <c r="AE4" s="80">
        <v>53</v>
      </c>
    </row>
    <row r="5" spans="1:31" x14ac:dyDescent="0.25">
      <c r="A5" s="80">
        <v>187002</v>
      </c>
      <c r="B5" s="80" t="s">
        <v>189</v>
      </c>
      <c r="C5" s="80" t="s">
        <v>28</v>
      </c>
      <c r="D5" s="81">
        <v>21</v>
      </c>
      <c r="E5" s="81">
        <v>5</v>
      </c>
      <c r="F5" s="81">
        <v>24</v>
      </c>
      <c r="G5" s="84">
        <v>11444999332</v>
      </c>
      <c r="H5" s="83" t="s">
        <v>280</v>
      </c>
      <c r="I5" s="83" t="s">
        <v>281</v>
      </c>
      <c r="J5" s="85">
        <v>44642</v>
      </c>
      <c r="K5" s="81" t="s">
        <v>117</v>
      </c>
      <c r="L5" s="81" t="s">
        <v>117</v>
      </c>
      <c r="M5" s="81" t="s">
        <v>117</v>
      </c>
      <c r="N5" s="81" t="s">
        <v>117</v>
      </c>
      <c r="O5" s="81" t="s">
        <v>117</v>
      </c>
      <c r="P5" s="81" t="s">
        <v>282</v>
      </c>
      <c r="Q5" s="81" t="s">
        <v>283</v>
      </c>
      <c r="R5" s="81" t="s">
        <v>284</v>
      </c>
      <c r="S5" s="81" t="s">
        <v>285</v>
      </c>
      <c r="T5" s="81" t="s">
        <v>117</v>
      </c>
      <c r="U5" s="81" t="s">
        <v>117</v>
      </c>
      <c r="V5" s="81" t="s">
        <v>117</v>
      </c>
      <c r="W5" s="81" t="s">
        <v>117</v>
      </c>
      <c r="X5" s="81" t="s">
        <v>280</v>
      </c>
      <c r="Y5" s="85">
        <v>44712</v>
      </c>
      <c r="Z5" s="81">
        <v>36</v>
      </c>
      <c r="AA5" s="81" t="s">
        <v>117</v>
      </c>
      <c r="AB5" s="88">
        <v>36</v>
      </c>
      <c r="AC5" s="80" t="s">
        <v>286</v>
      </c>
      <c r="AD5" s="80" t="s">
        <v>95</v>
      </c>
      <c r="AE5" s="80">
        <v>85</v>
      </c>
    </row>
    <row r="6" spans="1:31" x14ac:dyDescent="0.25">
      <c r="A6" s="80">
        <v>2682808</v>
      </c>
      <c r="B6" s="80" t="s">
        <v>190</v>
      </c>
      <c r="C6" s="80" t="s">
        <v>28</v>
      </c>
      <c r="D6" s="81">
        <v>124</v>
      </c>
      <c r="E6" s="81">
        <v>2</v>
      </c>
      <c r="F6" s="81">
        <v>174</v>
      </c>
      <c r="G6" s="82" t="s">
        <v>287</v>
      </c>
      <c r="H6" s="83" t="s">
        <v>288</v>
      </c>
      <c r="I6" s="83" t="s">
        <v>281</v>
      </c>
      <c r="J6" s="85">
        <v>44642</v>
      </c>
      <c r="K6" s="81" t="s">
        <v>117</v>
      </c>
      <c r="L6" s="81" t="s">
        <v>117</v>
      </c>
      <c r="M6" s="81" t="s">
        <v>117</v>
      </c>
      <c r="N6" s="81" t="s">
        <v>117</v>
      </c>
      <c r="O6" s="81" t="s">
        <v>117</v>
      </c>
      <c r="P6" s="81">
        <v>87</v>
      </c>
      <c r="Q6" s="81">
        <v>348</v>
      </c>
      <c r="R6" s="81">
        <v>522</v>
      </c>
      <c r="S6" s="81" t="s">
        <v>289</v>
      </c>
      <c r="T6" s="81">
        <v>100</v>
      </c>
      <c r="U6" s="81">
        <v>-160</v>
      </c>
      <c r="V6" s="81" t="s">
        <v>117</v>
      </c>
      <c r="W6" s="81" t="s">
        <v>117</v>
      </c>
      <c r="X6" s="81" t="s">
        <v>288</v>
      </c>
      <c r="Y6" s="85">
        <v>44712</v>
      </c>
      <c r="Z6" s="81">
        <v>401</v>
      </c>
      <c r="AA6" s="81" t="s">
        <v>117</v>
      </c>
      <c r="AB6" s="88">
        <v>401</v>
      </c>
      <c r="AC6" s="80" t="s">
        <v>290</v>
      </c>
      <c r="AD6" s="80" t="s">
        <v>155</v>
      </c>
      <c r="AE6" s="80">
        <v>53</v>
      </c>
    </row>
    <row r="7" spans="1:31" x14ac:dyDescent="0.25">
      <c r="A7" s="80">
        <v>198000</v>
      </c>
      <c r="B7" s="80" t="s">
        <v>190</v>
      </c>
      <c r="C7" s="80" t="s">
        <v>28</v>
      </c>
      <c r="D7" s="81">
        <v>124</v>
      </c>
      <c r="E7" s="81" t="s">
        <v>117</v>
      </c>
      <c r="F7" s="81" t="s">
        <v>117</v>
      </c>
      <c r="G7" s="83" t="s">
        <v>117</v>
      </c>
      <c r="H7" s="83" t="s">
        <v>117</v>
      </c>
      <c r="I7" s="83" t="s">
        <v>117</v>
      </c>
      <c r="J7" s="81" t="s">
        <v>117</v>
      </c>
      <c r="K7" s="81" t="s">
        <v>117</v>
      </c>
      <c r="L7" s="81" t="s">
        <v>117</v>
      </c>
      <c r="M7" s="81" t="s">
        <v>117</v>
      </c>
      <c r="N7" s="81" t="s">
        <v>117</v>
      </c>
      <c r="O7" s="81" t="s">
        <v>117</v>
      </c>
      <c r="P7" s="81" t="s">
        <v>117</v>
      </c>
      <c r="Q7" s="81" t="s">
        <v>117</v>
      </c>
      <c r="R7" s="81" t="s">
        <v>117</v>
      </c>
      <c r="S7" s="81" t="s">
        <v>117</v>
      </c>
      <c r="T7" s="81" t="s">
        <v>117</v>
      </c>
      <c r="U7" s="81" t="s">
        <v>117</v>
      </c>
      <c r="V7" s="81" t="s">
        <v>117</v>
      </c>
      <c r="W7" s="81" t="s">
        <v>117</v>
      </c>
      <c r="X7" s="81" t="s">
        <v>117</v>
      </c>
      <c r="Y7" s="81" t="s">
        <v>117</v>
      </c>
      <c r="Z7" s="81" t="s">
        <v>117</v>
      </c>
      <c r="AA7" s="81" t="s">
        <v>117</v>
      </c>
      <c r="AB7" s="88">
        <v>380</v>
      </c>
      <c r="AC7" s="80" t="s">
        <v>290</v>
      </c>
      <c r="AD7" s="80" t="s">
        <v>144</v>
      </c>
      <c r="AE7" s="80">
        <v>37</v>
      </c>
    </row>
    <row r="8" spans="1:31" x14ac:dyDescent="0.25">
      <c r="A8" s="80">
        <v>199001</v>
      </c>
      <c r="B8" s="80" t="s">
        <v>190</v>
      </c>
      <c r="C8" s="80" t="s">
        <v>28</v>
      </c>
      <c r="D8" s="81">
        <v>124</v>
      </c>
      <c r="E8" s="81" t="s">
        <v>117</v>
      </c>
      <c r="F8" s="81" t="s">
        <v>117</v>
      </c>
      <c r="G8" s="84" t="s">
        <v>117</v>
      </c>
      <c r="H8" s="83" t="s">
        <v>117</v>
      </c>
      <c r="I8" s="83" t="s">
        <v>117</v>
      </c>
      <c r="J8" s="85" t="s">
        <v>117</v>
      </c>
      <c r="K8" s="81" t="s">
        <v>117</v>
      </c>
      <c r="L8" s="81" t="s">
        <v>117</v>
      </c>
      <c r="M8" s="81" t="s">
        <v>117</v>
      </c>
      <c r="N8" s="81" t="s">
        <v>117</v>
      </c>
      <c r="O8" s="81" t="s">
        <v>117</v>
      </c>
      <c r="P8" s="85" t="s">
        <v>117</v>
      </c>
      <c r="Q8" s="85" t="s">
        <v>117</v>
      </c>
      <c r="R8" s="85" t="s">
        <v>117</v>
      </c>
      <c r="S8" s="85" t="s">
        <v>117</v>
      </c>
      <c r="T8" s="85" t="s">
        <v>117</v>
      </c>
      <c r="U8" s="81" t="s">
        <v>117</v>
      </c>
      <c r="V8" s="81" t="s">
        <v>117</v>
      </c>
      <c r="W8" s="81" t="s">
        <v>117</v>
      </c>
      <c r="X8" s="85" t="s">
        <v>117</v>
      </c>
      <c r="Y8" s="85" t="s">
        <v>117</v>
      </c>
      <c r="Z8" s="81">
        <v>169</v>
      </c>
      <c r="AA8" s="81">
        <v>0</v>
      </c>
      <c r="AB8" s="88">
        <v>20</v>
      </c>
      <c r="AC8" s="80" t="s">
        <v>290</v>
      </c>
      <c r="AD8" s="80" t="s">
        <v>29</v>
      </c>
      <c r="AE8" s="80">
        <v>10</v>
      </c>
    </row>
    <row r="9" spans="1:31" x14ac:dyDescent="0.25">
      <c r="A9" s="80">
        <v>187002</v>
      </c>
      <c r="B9" s="80" t="s">
        <v>190</v>
      </c>
      <c r="C9" s="80" t="s">
        <v>28</v>
      </c>
      <c r="D9" s="81">
        <v>124</v>
      </c>
      <c r="E9" s="81" t="s">
        <v>117</v>
      </c>
      <c r="F9" s="81" t="s">
        <v>117</v>
      </c>
      <c r="G9" s="84" t="s">
        <v>117</v>
      </c>
      <c r="H9" s="83" t="s">
        <v>117</v>
      </c>
      <c r="I9" s="83" t="s">
        <v>117</v>
      </c>
      <c r="J9" s="85" t="s">
        <v>117</v>
      </c>
      <c r="K9" s="81" t="s">
        <v>117</v>
      </c>
      <c r="L9" s="81" t="s">
        <v>117</v>
      </c>
      <c r="M9" s="81" t="s">
        <v>117</v>
      </c>
      <c r="N9" s="81" t="s">
        <v>117</v>
      </c>
      <c r="O9" s="81" t="s">
        <v>117</v>
      </c>
      <c r="P9" s="85" t="s">
        <v>117</v>
      </c>
      <c r="Q9" s="85" t="s">
        <v>117</v>
      </c>
      <c r="R9" s="85" t="s">
        <v>117</v>
      </c>
      <c r="S9" s="85" t="s">
        <v>117</v>
      </c>
      <c r="T9" s="85" t="s">
        <v>117</v>
      </c>
      <c r="U9" s="81" t="s">
        <v>117</v>
      </c>
      <c r="V9" s="81" t="s">
        <v>117</v>
      </c>
      <c r="W9" s="81" t="s">
        <v>117</v>
      </c>
      <c r="X9" s="85" t="s">
        <v>117</v>
      </c>
      <c r="Y9" s="85" t="s">
        <v>117</v>
      </c>
      <c r="Z9" s="81">
        <v>169</v>
      </c>
      <c r="AA9" s="81">
        <v>0</v>
      </c>
      <c r="AB9" s="88">
        <v>169</v>
      </c>
      <c r="AC9" s="80" t="s">
        <v>290</v>
      </c>
      <c r="AD9" s="80" t="s">
        <v>95</v>
      </c>
      <c r="AE9" s="80">
        <v>85</v>
      </c>
    </row>
    <row r="10" spans="1:31" x14ac:dyDescent="0.25">
      <c r="A10" s="80">
        <v>74801</v>
      </c>
      <c r="B10" s="80" t="s">
        <v>190</v>
      </c>
      <c r="C10" s="80" t="s">
        <v>28</v>
      </c>
      <c r="D10" s="81">
        <v>124</v>
      </c>
      <c r="E10" s="81">
        <v>1</v>
      </c>
      <c r="F10" s="81">
        <v>10</v>
      </c>
      <c r="G10" s="82" t="s">
        <v>291</v>
      </c>
      <c r="H10" s="83" t="s">
        <v>292</v>
      </c>
      <c r="I10" s="83" t="s">
        <v>281</v>
      </c>
      <c r="J10" s="85">
        <v>44620</v>
      </c>
      <c r="K10" s="81" t="s">
        <v>117</v>
      </c>
      <c r="L10" s="81" t="s">
        <v>117</v>
      </c>
      <c r="M10" s="81" t="s">
        <v>117</v>
      </c>
      <c r="N10" s="81" t="s">
        <v>117</v>
      </c>
      <c r="O10" s="81" t="s">
        <v>117</v>
      </c>
      <c r="P10" s="81">
        <v>10</v>
      </c>
      <c r="Q10" s="81">
        <v>40</v>
      </c>
      <c r="R10" s="81">
        <v>60</v>
      </c>
      <c r="S10" s="81" t="s">
        <v>293</v>
      </c>
      <c r="T10" s="81" t="s">
        <v>117</v>
      </c>
      <c r="U10" s="81" t="s">
        <v>117</v>
      </c>
      <c r="V10" s="81" t="s">
        <v>117</v>
      </c>
      <c r="W10" s="81" t="s">
        <v>117</v>
      </c>
      <c r="X10" s="81" t="s">
        <v>292</v>
      </c>
      <c r="Y10" s="81" t="s">
        <v>117</v>
      </c>
      <c r="Z10" s="81" t="s">
        <v>117</v>
      </c>
      <c r="AA10" s="81" t="s">
        <v>117</v>
      </c>
      <c r="AB10" s="88">
        <v>0</v>
      </c>
      <c r="AC10" s="80" t="s">
        <v>290</v>
      </c>
      <c r="AD10" s="80" t="s">
        <v>68</v>
      </c>
      <c r="AE10" s="80">
        <v>10</v>
      </c>
    </row>
    <row r="11" spans="1:31" x14ac:dyDescent="0.25">
      <c r="A11" s="80">
        <v>187002</v>
      </c>
      <c r="B11" s="80" t="s">
        <v>47</v>
      </c>
      <c r="C11" s="80" t="s">
        <v>28</v>
      </c>
      <c r="D11" s="81">
        <v>44</v>
      </c>
      <c r="E11" s="81">
        <v>10</v>
      </c>
      <c r="F11" s="81">
        <v>426</v>
      </c>
      <c r="G11" s="84">
        <v>353416100888</v>
      </c>
      <c r="H11" s="83" t="s">
        <v>294</v>
      </c>
      <c r="I11" s="83" t="s">
        <v>281</v>
      </c>
      <c r="J11" s="85">
        <v>44642</v>
      </c>
      <c r="K11" s="81" t="s">
        <v>117</v>
      </c>
      <c r="L11" s="81" t="s">
        <v>117</v>
      </c>
      <c r="M11" s="81" t="s">
        <v>117</v>
      </c>
      <c r="N11" s="81" t="s">
        <v>117</v>
      </c>
      <c r="O11" s="81" t="s">
        <v>117</v>
      </c>
      <c r="P11" s="81" t="s">
        <v>295</v>
      </c>
      <c r="Q11" s="81" t="s">
        <v>296</v>
      </c>
      <c r="R11" s="81" t="s">
        <v>297</v>
      </c>
      <c r="S11" s="81" t="s">
        <v>298</v>
      </c>
      <c r="T11" s="81" t="s">
        <v>117</v>
      </c>
      <c r="U11" s="81" t="s">
        <v>117</v>
      </c>
      <c r="V11" s="81" t="s">
        <v>117</v>
      </c>
      <c r="W11" s="81" t="s">
        <v>117</v>
      </c>
      <c r="X11" s="81" t="s">
        <v>294</v>
      </c>
      <c r="Y11" s="85">
        <v>44712</v>
      </c>
      <c r="Z11" s="81">
        <v>62</v>
      </c>
      <c r="AA11" s="81">
        <v>0</v>
      </c>
      <c r="AB11" s="88">
        <v>62</v>
      </c>
      <c r="AC11" s="80" t="s">
        <v>299</v>
      </c>
      <c r="AD11" s="80" t="s">
        <v>95</v>
      </c>
      <c r="AE11" s="80">
        <v>85</v>
      </c>
    </row>
    <row r="12" spans="1:31" x14ac:dyDescent="0.25">
      <c r="A12" s="80">
        <v>198000</v>
      </c>
      <c r="B12" s="80" t="s">
        <v>47</v>
      </c>
      <c r="C12" s="80" t="s">
        <v>28</v>
      </c>
      <c r="D12" s="81">
        <v>44</v>
      </c>
      <c r="E12" s="81">
        <v>7</v>
      </c>
      <c r="F12" s="81">
        <v>51</v>
      </c>
      <c r="G12" s="82" t="s">
        <v>300</v>
      </c>
      <c r="H12" s="83" t="s">
        <v>301</v>
      </c>
      <c r="I12" s="83" t="s">
        <v>281</v>
      </c>
      <c r="J12" s="85">
        <v>44642</v>
      </c>
      <c r="K12" s="81" t="s">
        <v>117</v>
      </c>
      <c r="L12" s="81" t="s">
        <v>117</v>
      </c>
      <c r="M12" s="81" t="s">
        <v>117</v>
      </c>
      <c r="N12" s="81" t="s">
        <v>117</v>
      </c>
      <c r="O12" s="81" t="s">
        <v>117</v>
      </c>
      <c r="P12" s="86">
        <v>728571428571429</v>
      </c>
      <c r="Q12" s="86">
        <v>291428571428571</v>
      </c>
      <c r="R12" s="86">
        <v>437142857142857</v>
      </c>
      <c r="S12" s="81" t="s">
        <v>302</v>
      </c>
      <c r="T12" s="81" t="s">
        <v>117</v>
      </c>
      <c r="U12" s="81" t="s">
        <v>117</v>
      </c>
      <c r="V12" s="81" t="s">
        <v>117</v>
      </c>
      <c r="W12" s="81" t="s">
        <v>117</v>
      </c>
      <c r="X12" s="81" t="s">
        <v>301</v>
      </c>
      <c r="Y12" s="85">
        <v>44712</v>
      </c>
      <c r="Z12" s="81">
        <v>17</v>
      </c>
      <c r="AA12" s="81" t="s">
        <v>117</v>
      </c>
      <c r="AB12" s="88">
        <v>17</v>
      </c>
      <c r="AC12" s="80" t="s">
        <v>299</v>
      </c>
      <c r="AD12" s="80" t="s">
        <v>144</v>
      </c>
      <c r="AE12" s="80">
        <v>37</v>
      </c>
    </row>
    <row r="13" spans="1:31" x14ac:dyDescent="0.25">
      <c r="A13" s="80">
        <v>199001</v>
      </c>
      <c r="B13" s="80" t="s">
        <v>47</v>
      </c>
      <c r="C13" s="80" t="s">
        <v>28</v>
      </c>
      <c r="D13" s="81">
        <v>44</v>
      </c>
      <c r="E13" s="81">
        <v>3</v>
      </c>
      <c r="F13" s="81">
        <v>19</v>
      </c>
      <c r="G13" s="82" t="s">
        <v>303</v>
      </c>
      <c r="H13" s="83" t="s">
        <v>288</v>
      </c>
      <c r="I13" s="83" t="s">
        <v>281</v>
      </c>
      <c r="J13" s="85">
        <v>44708</v>
      </c>
      <c r="K13" s="81" t="s">
        <v>117</v>
      </c>
      <c r="L13" s="81" t="s">
        <v>117</v>
      </c>
      <c r="M13" s="81" t="s">
        <v>117</v>
      </c>
      <c r="N13" s="81" t="s">
        <v>117</v>
      </c>
      <c r="O13" s="81" t="s">
        <v>117</v>
      </c>
      <c r="P13" s="86">
        <v>633333333333333</v>
      </c>
      <c r="Q13" s="86">
        <v>253333333333333</v>
      </c>
      <c r="R13" s="81">
        <v>38</v>
      </c>
      <c r="S13" s="81" t="s">
        <v>289</v>
      </c>
      <c r="T13" s="81" t="s">
        <v>117</v>
      </c>
      <c r="U13" s="81" t="s">
        <v>117</v>
      </c>
      <c r="V13" s="81" t="s">
        <v>117</v>
      </c>
      <c r="W13" s="81" t="s">
        <v>117</v>
      </c>
      <c r="X13" s="81" t="s">
        <v>288</v>
      </c>
      <c r="Y13" s="85">
        <v>44712</v>
      </c>
      <c r="Z13" s="81">
        <v>0</v>
      </c>
      <c r="AA13" s="81">
        <v>44</v>
      </c>
      <c r="AB13" s="88">
        <v>44</v>
      </c>
      <c r="AC13" s="80" t="s">
        <v>299</v>
      </c>
      <c r="AD13" s="80" t="s">
        <v>29</v>
      </c>
      <c r="AE13" s="80">
        <v>10</v>
      </c>
    </row>
    <row r="14" spans="1:31" x14ac:dyDescent="0.25">
      <c r="A14" s="80">
        <v>2682808</v>
      </c>
      <c r="B14" s="80" t="s">
        <v>47</v>
      </c>
      <c r="C14" s="80" t="s">
        <v>28</v>
      </c>
      <c r="D14" s="81">
        <v>44</v>
      </c>
      <c r="E14" s="81">
        <v>8</v>
      </c>
      <c r="F14" s="81">
        <v>184</v>
      </c>
      <c r="G14" s="82" t="s">
        <v>304</v>
      </c>
      <c r="H14" s="83" t="s">
        <v>301</v>
      </c>
      <c r="I14" s="83" t="s">
        <v>281</v>
      </c>
      <c r="J14" s="85">
        <v>44642</v>
      </c>
      <c r="K14" s="81" t="s">
        <v>117</v>
      </c>
      <c r="L14" s="81" t="s">
        <v>117</v>
      </c>
      <c r="M14" s="81" t="s">
        <v>117</v>
      </c>
      <c r="N14" s="81" t="s">
        <v>117</v>
      </c>
      <c r="O14" s="81" t="s">
        <v>117</v>
      </c>
      <c r="P14" s="81">
        <v>23</v>
      </c>
      <c r="Q14" s="81">
        <v>92</v>
      </c>
      <c r="R14" s="81">
        <v>138</v>
      </c>
      <c r="S14" s="81" t="s">
        <v>302</v>
      </c>
      <c r="T14" s="81" t="s">
        <v>117</v>
      </c>
      <c r="U14" s="81" t="s">
        <v>117</v>
      </c>
      <c r="V14" s="81" t="s">
        <v>117</v>
      </c>
      <c r="W14" s="81" t="s">
        <v>117</v>
      </c>
      <c r="X14" s="81" t="s">
        <v>301</v>
      </c>
      <c r="Y14" s="85">
        <v>44712</v>
      </c>
      <c r="Z14" s="81">
        <v>52</v>
      </c>
      <c r="AA14" s="81">
        <v>0</v>
      </c>
      <c r="AB14" s="88">
        <v>52</v>
      </c>
      <c r="AC14" s="80" t="s">
        <v>299</v>
      </c>
      <c r="AD14" s="80" t="s">
        <v>155</v>
      </c>
      <c r="AE14" s="80">
        <v>53</v>
      </c>
    </row>
    <row r="15" spans="1:31" x14ac:dyDescent="0.25">
      <c r="A15" s="80">
        <v>74801</v>
      </c>
      <c r="B15" s="80" t="s">
        <v>47</v>
      </c>
      <c r="C15" s="80" t="s">
        <v>28</v>
      </c>
      <c r="D15" s="81">
        <v>44</v>
      </c>
      <c r="E15" s="81">
        <v>2</v>
      </c>
      <c r="F15" s="81">
        <v>40</v>
      </c>
      <c r="G15" s="82" t="s">
        <v>305</v>
      </c>
      <c r="H15" s="83" t="s">
        <v>288</v>
      </c>
      <c r="I15" s="83" t="s">
        <v>281</v>
      </c>
      <c r="J15" s="85">
        <v>44620</v>
      </c>
      <c r="K15" s="81" t="s">
        <v>117</v>
      </c>
      <c r="L15" s="81" t="s">
        <v>117</v>
      </c>
      <c r="M15" s="81" t="s">
        <v>117</v>
      </c>
      <c r="N15" s="81" t="s">
        <v>117</v>
      </c>
      <c r="O15" s="81" t="s">
        <v>117</v>
      </c>
      <c r="P15" s="81">
        <v>20</v>
      </c>
      <c r="Q15" s="81">
        <v>80</v>
      </c>
      <c r="R15" s="81">
        <v>120</v>
      </c>
      <c r="S15" s="81" t="s">
        <v>289</v>
      </c>
      <c r="T15" s="81" t="s">
        <v>117</v>
      </c>
      <c r="U15" s="81" t="s">
        <v>117</v>
      </c>
      <c r="V15" s="81" t="s">
        <v>117</v>
      </c>
      <c r="W15" s="81" t="s">
        <v>117</v>
      </c>
      <c r="X15" s="81" t="s">
        <v>288</v>
      </c>
      <c r="Y15" s="85">
        <v>44712</v>
      </c>
      <c r="Z15" s="81">
        <v>0</v>
      </c>
      <c r="AA15" s="81">
        <v>8</v>
      </c>
      <c r="AB15" s="88">
        <v>8</v>
      </c>
      <c r="AC15" s="80" t="s">
        <v>299</v>
      </c>
      <c r="AD15" s="80" t="s">
        <v>68</v>
      </c>
      <c r="AE15" s="80">
        <v>10</v>
      </c>
    </row>
    <row r="16" spans="1:31" x14ac:dyDescent="0.25">
      <c r="A16" s="80">
        <v>187002</v>
      </c>
      <c r="B16" s="80" t="s">
        <v>58</v>
      </c>
      <c r="C16" s="80" t="s">
        <v>28</v>
      </c>
      <c r="D16" s="81">
        <v>29</v>
      </c>
      <c r="E16" s="81">
        <v>6</v>
      </c>
      <c r="F16" s="81">
        <v>108</v>
      </c>
      <c r="G16" s="84">
        <v>118840805913</v>
      </c>
      <c r="H16" s="83" t="s">
        <v>301</v>
      </c>
      <c r="I16" s="83" t="s">
        <v>281</v>
      </c>
      <c r="J16" s="85">
        <v>44642</v>
      </c>
      <c r="K16" s="81" t="s">
        <v>117</v>
      </c>
      <c r="L16" s="81" t="s">
        <v>117</v>
      </c>
      <c r="M16" s="81" t="s">
        <v>117</v>
      </c>
      <c r="N16" s="81" t="s">
        <v>117</v>
      </c>
      <c r="O16" s="81" t="s">
        <v>117</v>
      </c>
      <c r="P16" s="81">
        <v>18</v>
      </c>
      <c r="Q16" s="81">
        <v>72</v>
      </c>
      <c r="R16" s="81">
        <v>108</v>
      </c>
      <c r="S16" s="81" t="s">
        <v>302</v>
      </c>
      <c r="T16" s="81" t="s">
        <v>117</v>
      </c>
      <c r="U16" s="81" t="s">
        <v>117</v>
      </c>
      <c r="V16" s="81" t="s">
        <v>117</v>
      </c>
      <c r="W16" s="81" t="s">
        <v>117</v>
      </c>
      <c r="X16" s="81" t="s">
        <v>301</v>
      </c>
      <c r="Y16" s="85">
        <v>44712</v>
      </c>
      <c r="Z16" s="81">
        <v>5</v>
      </c>
      <c r="AA16" s="81">
        <v>0</v>
      </c>
      <c r="AB16" s="88">
        <v>5</v>
      </c>
      <c r="AC16" s="80" t="s">
        <v>299</v>
      </c>
      <c r="AD16" s="80" t="s">
        <v>95</v>
      </c>
      <c r="AE16" s="80">
        <v>85</v>
      </c>
    </row>
    <row r="17" spans="1:31" x14ac:dyDescent="0.25">
      <c r="A17" s="80">
        <v>198000</v>
      </c>
      <c r="B17" s="80" t="s">
        <v>58</v>
      </c>
      <c r="C17" s="80" t="s">
        <v>28</v>
      </c>
      <c r="D17" s="81">
        <v>29</v>
      </c>
      <c r="E17" s="81">
        <v>3</v>
      </c>
      <c r="F17" s="81">
        <v>74</v>
      </c>
      <c r="G17" s="82" t="s">
        <v>306</v>
      </c>
      <c r="H17" s="83" t="s">
        <v>288</v>
      </c>
      <c r="I17" s="83" t="s">
        <v>281</v>
      </c>
      <c r="J17" s="85">
        <v>44642</v>
      </c>
      <c r="K17" s="81" t="s">
        <v>117</v>
      </c>
      <c r="L17" s="81" t="s">
        <v>117</v>
      </c>
      <c r="M17" s="81" t="s">
        <v>117</v>
      </c>
      <c r="N17" s="81" t="s">
        <v>117</v>
      </c>
      <c r="O17" s="81" t="s">
        <v>117</v>
      </c>
      <c r="P17" s="86">
        <v>246666666666667</v>
      </c>
      <c r="Q17" s="86">
        <v>986666666666667</v>
      </c>
      <c r="R17" s="81">
        <v>148</v>
      </c>
      <c r="S17" s="81" t="s">
        <v>289</v>
      </c>
      <c r="T17" s="81" t="s">
        <v>117</v>
      </c>
      <c r="U17" s="81" t="s">
        <v>117</v>
      </c>
      <c r="V17" s="81" t="s">
        <v>117</v>
      </c>
      <c r="W17" s="81" t="s">
        <v>117</v>
      </c>
      <c r="X17" s="81" t="s">
        <v>288</v>
      </c>
      <c r="Y17" s="85">
        <v>44712</v>
      </c>
      <c r="Z17" s="81">
        <v>4</v>
      </c>
      <c r="AA17" s="81">
        <v>0</v>
      </c>
      <c r="AB17" s="88">
        <v>4</v>
      </c>
      <c r="AC17" s="80" t="s">
        <v>299</v>
      </c>
      <c r="AD17" s="80" t="s">
        <v>144</v>
      </c>
      <c r="AE17" s="80">
        <v>37</v>
      </c>
    </row>
    <row r="18" spans="1:31" x14ac:dyDescent="0.25">
      <c r="A18" s="80">
        <v>199001</v>
      </c>
      <c r="B18" s="80" t="s">
        <v>58</v>
      </c>
      <c r="C18" s="80" t="s">
        <v>28</v>
      </c>
      <c r="D18" s="81">
        <v>29</v>
      </c>
      <c r="E18" s="81">
        <v>3</v>
      </c>
      <c r="F18" s="81">
        <v>50</v>
      </c>
      <c r="G18" s="82">
        <v>9655966</v>
      </c>
      <c r="H18" s="83" t="s">
        <v>288</v>
      </c>
      <c r="I18" s="83" t="s">
        <v>281</v>
      </c>
      <c r="J18" s="85">
        <v>44708</v>
      </c>
      <c r="K18" s="81" t="s">
        <v>117</v>
      </c>
      <c r="L18" s="81" t="s">
        <v>117</v>
      </c>
      <c r="M18" s="81" t="s">
        <v>117</v>
      </c>
      <c r="N18" s="81" t="s">
        <v>117</v>
      </c>
      <c r="O18" s="81" t="s">
        <v>117</v>
      </c>
      <c r="P18" s="86">
        <v>166666666666667</v>
      </c>
      <c r="Q18" s="86">
        <v>666666666666667</v>
      </c>
      <c r="R18" s="81">
        <v>100</v>
      </c>
      <c r="S18" s="81" t="s">
        <v>289</v>
      </c>
      <c r="T18" s="81" t="s">
        <v>117</v>
      </c>
      <c r="U18" s="81" t="s">
        <v>117</v>
      </c>
      <c r="V18" s="81" t="s">
        <v>117</v>
      </c>
      <c r="W18" s="81" t="s">
        <v>117</v>
      </c>
      <c r="X18" s="81" t="s">
        <v>288</v>
      </c>
      <c r="Y18" s="81" t="s">
        <v>117</v>
      </c>
      <c r="Z18" s="81" t="s">
        <v>117</v>
      </c>
      <c r="AA18" s="81">
        <v>0</v>
      </c>
      <c r="AB18" s="88">
        <v>0</v>
      </c>
      <c r="AC18" s="80" t="s">
        <v>290</v>
      </c>
      <c r="AD18" s="80" t="s">
        <v>29</v>
      </c>
      <c r="AE18" s="80">
        <v>10</v>
      </c>
    </row>
    <row r="19" spans="1:31" x14ac:dyDescent="0.25">
      <c r="A19" s="80">
        <v>2682808</v>
      </c>
      <c r="B19" s="80" t="s">
        <v>58</v>
      </c>
      <c r="C19" s="80" t="s">
        <v>28</v>
      </c>
      <c r="D19" s="81">
        <v>29</v>
      </c>
      <c r="E19" s="81">
        <v>5</v>
      </c>
      <c r="F19" s="81">
        <v>145</v>
      </c>
      <c r="G19" s="82" t="s">
        <v>307</v>
      </c>
      <c r="H19" s="83" t="s">
        <v>280</v>
      </c>
      <c r="I19" s="83" t="s">
        <v>281</v>
      </c>
      <c r="J19" s="85">
        <v>44642</v>
      </c>
      <c r="K19" s="81" t="s">
        <v>117</v>
      </c>
      <c r="L19" s="81" t="s">
        <v>117</v>
      </c>
      <c r="M19" s="81" t="s">
        <v>117</v>
      </c>
      <c r="N19" s="81" t="s">
        <v>117</v>
      </c>
      <c r="O19" s="81" t="s">
        <v>117</v>
      </c>
      <c r="P19" s="81">
        <v>29</v>
      </c>
      <c r="Q19" s="81">
        <v>116</v>
      </c>
      <c r="R19" s="81">
        <v>174</v>
      </c>
      <c r="S19" s="81" t="s">
        <v>285</v>
      </c>
      <c r="T19" s="81" t="s">
        <v>117</v>
      </c>
      <c r="U19" s="81" t="s">
        <v>117</v>
      </c>
      <c r="V19" s="81" t="s">
        <v>117</v>
      </c>
      <c r="W19" s="81" t="s">
        <v>117</v>
      </c>
      <c r="X19" s="81" t="s">
        <v>280</v>
      </c>
      <c r="Y19" s="81" t="s">
        <v>117</v>
      </c>
      <c r="Z19" s="81" t="s">
        <v>117</v>
      </c>
      <c r="AA19" s="81" t="s">
        <v>117</v>
      </c>
      <c r="AB19" s="88">
        <v>0</v>
      </c>
      <c r="AC19" s="80" t="s">
        <v>290</v>
      </c>
      <c r="AD19" s="80" t="s">
        <v>155</v>
      </c>
      <c r="AE19" s="80">
        <v>53</v>
      </c>
    </row>
    <row r="20" spans="1:31" x14ac:dyDescent="0.25">
      <c r="A20" s="80">
        <v>74801</v>
      </c>
      <c r="B20" s="80" t="s">
        <v>58</v>
      </c>
      <c r="C20" s="80" t="s">
        <v>28</v>
      </c>
      <c r="D20" s="81">
        <v>29</v>
      </c>
      <c r="E20" s="81">
        <v>2</v>
      </c>
      <c r="F20" s="81">
        <v>50</v>
      </c>
      <c r="G20" s="82" t="s">
        <v>308</v>
      </c>
      <c r="H20" s="83" t="s">
        <v>288</v>
      </c>
      <c r="I20" s="83" t="s">
        <v>281</v>
      </c>
      <c r="J20" s="85">
        <v>44620</v>
      </c>
      <c r="K20" s="81" t="s">
        <v>117</v>
      </c>
      <c r="L20" s="81" t="s">
        <v>117</v>
      </c>
      <c r="M20" s="81" t="s">
        <v>117</v>
      </c>
      <c r="N20" s="81" t="s">
        <v>117</v>
      </c>
      <c r="O20" s="81" t="s">
        <v>117</v>
      </c>
      <c r="P20" s="81">
        <v>25</v>
      </c>
      <c r="Q20" s="81">
        <v>100</v>
      </c>
      <c r="R20" s="81">
        <v>150</v>
      </c>
      <c r="S20" s="81" t="s">
        <v>289</v>
      </c>
      <c r="T20" s="81" t="s">
        <v>117</v>
      </c>
      <c r="U20" s="81" t="s">
        <v>117</v>
      </c>
      <c r="V20" s="81" t="s">
        <v>117</v>
      </c>
      <c r="W20" s="81" t="s">
        <v>117</v>
      </c>
      <c r="X20" s="81" t="s">
        <v>288</v>
      </c>
      <c r="Y20" s="81" t="s">
        <v>117</v>
      </c>
      <c r="Z20" s="81" t="s">
        <v>117</v>
      </c>
      <c r="AA20" s="81" t="s">
        <v>117</v>
      </c>
      <c r="AB20" s="88">
        <v>0</v>
      </c>
      <c r="AC20" s="80" t="s">
        <v>290</v>
      </c>
      <c r="AD20" s="80" t="s">
        <v>68</v>
      </c>
      <c r="AE20" s="80">
        <v>10</v>
      </c>
    </row>
    <row r="21" spans="1:31" x14ac:dyDescent="0.25">
      <c r="A21" s="80">
        <v>2682808</v>
      </c>
      <c r="B21" s="80" t="s">
        <v>309</v>
      </c>
      <c r="C21" s="80" t="s">
        <v>28</v>
      </c>
      <c r="D21" s="81">
        <v>22</v>
      </c>
      <c r="E21" s="81">
        <v>1</v>
      </c>
      <c r="F21" s="81">
        <v>3</v>
      </c>
      <c r="G21" s="82" t="s">
        <v>310</v>
      </c>
      <c r="H21" s="83" t="s">
        <v>292</v>
      </c>
      <c r="I21" s="83" t="s">
        <v>281</v>
      </c>
      <c r="J21" s="85">
        <v>44642</v>
      </c>
      <c r="K21" s="81" t="s">
        <v>117</v>
      </c>
      <c r="L21" s="81" t="s">
        <v>117</v>
      </c>
      <c r="M21" s="81" t="s">
        <v>117</v>
      </c>
      <c r="N21" s="81" t="s">
        <v>117</v>
      </c>
      <c r="O21" s="81" t="s">
        <v>117</v>
      </c>
      <c r="P21" s="81">
        <v>3</v>
      </c>
      <c r="Q21" s="81">
        <v>12</v>
      </c>
      <c r="R21" s="81">
        <v>18</v>
      </c>
      <c r="S21" s="81" t="s">
        <v>293</v>
      </c>
      <c r="T21" s="81" t="s">
        <v>117</v>
      </c>
      <c r="U21" s="81" t="s">
        <v>117</v>
      </c>
      <c r="V21" s="81" t="s">
        <v>117</v>
      </c>
      <c r="W21" s="81" t="s">
        <v>117</v>
      </c>
      <c r="X21" s="81" t="s">
        <v>292</v>
      </c>
      <c r="Y21" s="81" t="s">
        <v>117</v>
      </c>
      <c r="Z21" s="81" t="s">
        <v>117</v>
      </c>
      <c r="AA21" s="81" t="s">
        <v>117</v>
      </c>
      <c r="AB21" s="88">
        <v>0</v>
      </c>
      <c r="AC21" s="80" t="s">
        <v>290</v>
      </c>
      <c r="AD21" s="80" t="s">
        <v>155</v>
      </c>
      <c r="AE21" s="80">
        <v>53</v>
      </c>
    </row>
    <row r="22" spans="1:31" x14ac:dyDescent="0.25">
      <c r="A22" s="80">
        <v>187002</v>
      </c>
      <c r="B22" s="80" t="s">
        <v>309</v>
      </c>
      <c r="C22" s="80" t="s">
        <v>28</v>
      </c>
      <c r="D22" s="81">
        <v>22</v>
      </c>
      <c r="E22" s="81" t="s">
        <v>117</v>
      </c>
      <c r="F22" s="81" t="s">
        <v>117</v>
      </c>
      <c r="G22" s="83" t="s">
        <v>117</v>
      </c>
      <c r="H22" s="83" t="s">
        <v>117</v>
      </c>
      <c r="I22" s="83" t="s">
        <v>117</v>
      </c>
      <c r="J22" s="81" t="s">
        <v>117</v>
      </c>
      <c r="K22" s="81" t="s">
        <v>117</v>
      </c>
      <c r="L22" s="81" t="s">
        <v>117</v>
      </c>
      <c r="M22" s="81" t="s">
        <v>117</v>
      </c>
      <c r="N22" s="81" t="s">
        <v>117</v>
      </c>
      <c r="O22" s="81" t="s">
        <v>117</v>
      </c>
      <c r="P22" s="81" t="s">
        <v>117</v>
      </c>
      <c r="Q22" s="81" t="s">
        <v>117</v>
      </c>
      <c r="R22" s="81" t="s">
        <v>117</v>
      </c>
      <c r="S22" s="81" t="s">
        <v>117</v>
      </c>
      <c r="T22" s="81" t="s">
        <v>117</v>
      </c>
      <c r="U22" s="81" t="s">
        <v>117</v>
      </c>
      <c r="V22" s="81" t="s">
        <v>117</v>
      </c>
      <c r="W22" s="81" t="s">
        <v>117</v>
      </c>
      <c r="X22" s="81" t="s">
        <v>117</v>
      </c>
      <c r="Y22" s="81" t="s">
        <v>117</v>
      </c>
      <c r="Z22" s="81">
        <v>9</v>
      </c>
      <c r="AA22" s="81" t="s">
        <v>117</v>
      </c>
      <c r="AB22" s="88">
        <v>9</v>
      </c>
      <c r="AC22" s="80" t="s">
        <v>290</v>
      </c>
      <c r="AD22" s="80" t="s">
        <v>95</v>
      </c>
      <c r="AE22" s="80">
        <v>53</v>
      </c>
    </row>
  </sheetData>
  <autoFilter ref="A1:AE1" xr:uid="{F6938D9C-6413-41EF-8618-2242A12EDBF6}">
    <sortState xmlns:xlrd2="http://schemas.microsoft.com/office/spreadsheetml/2017/richdata2" ref="A2:AE22">
      <sortCondition ref="B1"/>
    </sortState>
  </autoFilter>
  <conditionalFormatting sqref="AC3:AC7">
    <cfRule type="containsText" dxfId="17" priority="8" operator="containsText" text="alerta_inferior">
      <formula>NOT(ISERROR(SEARCH("alerta_inferior",AC3)))</formula>
    </cfRule>
  </conditionalFormatting>
  <conditionalFormatting sqref="AC3:AC9">
    <cfRule type="cellIs" dxfId="16" priority="67" operator="equal">
      <formula>$AC$203</formula>
    </cfRule>
  </conditionalFormatting>
  <conditionalFormatting sqref="AC2:AC10 AC18:AC22">
    <cfRule type="containsText" dxfId="15" priority="2" operator="containsText" text="aletar_inferior">
      <formula>NOT(ISERROR(SEARCH("aletar_inferior",AC2)))</formula>
    </cfRule>
    <cfRule type="containsText" dxfId="14" priority="71" operator="containsText" text="Sin alerta">
      <formula>NOT(ISERROR(SEARCH("Sin alerta",AC2)))</formula>
    </cfRule>
    <cfRule type="containsText" dxfId="13" priority="73" operator="containsText" text="Sin alerta">
      <formula>NOT(ISERROR(SEARCH("Sin alerta",AC2)))</formula>
    </cfRule>
  </conditionalFormatting>
  <conditionalFormatting sqref="AC2">
    <cfRule type="containsText" dxfId="12" priority="81" operator="containsText" text="alerta superior">
      <formula>NOT(ISERROR(SEARCH("alerta superior",AC2)))</formula>
    </cfRule>
    <cfRule type="cellIs" dxfId="11" priority="82" operator="equal">
      <formula>$AC$202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 AC18:AC22">
    <cfRule type="containsText" dxfId="10" priority="84" operator="containsText" text="alerta superior">
      <formula>NOT(ISERROR(SEARCH("alerta superior",AC2)))</formula>
    </cfRule>
  </conditionalFormatting>
  <conditionalFormatting sqref="AC22">
    <cfRule type="cellIs" dxfId="9" priority="3" operator="equal">
      <formula>$AC$203</formula>
    </cfRule>
  </conditionalFormatting>
  <conditionalFormatting sqref="AC1:AC1048576">
    <cfRule type="containsText" dxfId="8" priority="1" operator="containsText" text="alerta_inferior">
      <formula>NOT(ISERROR(SEARCH("alerta_inferior",AC1)))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2" operator="containsText" id="{9C1689ED-4F43-4B8C-B99A-325403D74C53}">
            <xm:f>NOT(ISERROR(SEARCH($AC$4,AC2)))</xm:f>
            <xm:f>$AC$4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AC2:AC10 AC18:AC22</xm:sqref>
        </x14:conditionalFormatting>
        <x14:conditionalFormatting xmlns:xm="http://schemas.microsoft.com/office/excel/2006/main">
          <x14:cfRule type="containsText" priority="77" operator="containsText" id="{49D2BFBC-F933-44D8-93C2-0AAF21A7BF2B}">
            <xm:f>NOT(ISERROR(SEARCH($AC$32,AC2)))</xm:f>
            <xm:f>$AC$32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AC2:AC10 AC18:AC22</xm:sqref>
        </x14:conditionalFormatting>
        <x14:conditionalFormatting xmlns:xm="http://schemas.microsoft.com/office/excel/2006/main">
          <x14:cfRule type="containsText" priority="79" operator="containsText" id="{CA5A942E-61D3-49BC-93D4-FDD36C760233}">
            <xm:f>NOT(ISERROR(SEARCH($AC$129,AC2)))</xm:f>
            <xm:f>$AC$129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AC2:AC10 AC18:AC22</xm:sqref>
        </x14:conditionalFormatting>
        <x14:conditionalFormatting xmlns:xm="http://schemas.microsoft.com/office/excel/2006/main">
          <x14:cfRule type="containsText" priority="85" operator="containsText" id="{12644573-ADCA-4603-8544-A3C37BD1FF78}">
            <xm:f>NOT(ISERROR(SEARCH($AC$258,AC2)))</xm:f>
            <xm:f>$AC$258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AC2:AC10 AC18:AC22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0516-06AB-4A68-8927-DFCF3E155BCE}">
  <dimension ref="A1:AA16"/>
  <sheetViews>
    <sheetView topLeftCell="B1" workbookViewId="0">
      <selection activeCell="I9" sqref="I9:I10"/>
    </sheetView>
  </sheetViews>
  <sheetFormatPr baseColWidth="10" defaultRowHeight="15" x14ac:dyDescent="0.25"/>
  <cols>
    <col min="1" max="1" width="0" style="7" hidden="1" customWidth="1"/>
    <col min="2" max="8" width="11.42578125" style="7"/>
    <col min="9" max="9" width="11.42578125" style="12"/>
    <col min="10" max="10" width="11.42578125" style="13"/>
    <col min="11" max="11" width="11.42578125" style="14"/>
    <col min="12" max="13" width="11.42578125" style="13"/>
    <col min="14" max="15" width="11.42578125" style="7"/>
    <col min="16" max="16" width="11.42578125" style="13"/>
    <col min="17" max="27" width="11.42578125" style="7"/>
  </cols>
  <sheetData>
    <row r="1" spans="1:27" ht="18.75" customHeight="1" x14ac:dyDescent="0.25">
      <c r="A1" s="1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0" t="s">
        <v>9</v>
      </c>
      <c r="K1" s="1" t="s">
        <v>10</v>
      </c>
      <c r="L1" s="23" t="s">
        <v>76</v>
      </c>
      <c r="M1" s="23" t="s">
        <v>11</v>
      </c>
      <c r="N1" s="24" t="s">
        <v>12</v>
      </c>
      <c r="O1" s="18" t="s">
        <v>13</v>
      </c>
      <c r="P1" s="20" t="s">
        <v>14</v>
      </c>
      <c r="Q1" s="15" t="s">
        <v>15</v>
      </c>
      <c r="R1" s="15" t="s">
        <v>16</v>
      </c>
      <c r="S1" s="18" t="s">
        <v>17</v>
      </c>
      <c r="T1" s="18" t="s">
        <v>18</v>
      </c>
      <c r="U1" s="25" t="s">
        <v>19</v>
      </c>
      <c r="V1" s="18" t="s">
        <v>20</v>
      </c>
      <c r="W1" s="18" t="s">
        <v>21</v>
      </c>
      <c r="X1" s="26" t="s">
        <v>22</v>
      </c>
      <c r="Y1" s="26" t="s">
        <v>23</v>
      </c>
      <c r="Z1" s="27" t="s">
        <v>24</v>
      </c>
      <c r="AA1" s="27" t="s">
        <v>25</v>
      </c>
    </row>
    <row r="2" spans="1:27" x14ac:dyDescent="0.25">
      <c r="A2" s="2" t="s">
        <v>26</v>
      </c>
      <c r="B2" s="28">
        <v>44520</v>
      </c>
      <c r="C2" s="29" t="s">
        <v>27</v>
      </c>
      <c r="D2" s="3">
        <v>1151674104</v>
      </c>
      <c r="E2" s="30">
        <v>44520</v>
      </c>
      <c r="F2" s="31">
        <v>6810</v>
      </c>
      <c r="G2" s="30">
        <v>44525</v>
      </c>
      <c r="H2" s="32" t="s">
        <v>28</v>
      </c>
      <c r="I2" s="33">
        <v>199001</v>
      </c>
      <c r="J2" s="34">
        <v>10</v>
      </c>
      <c r="K2" s="32" t="s">
        <v>29</v>
      </c>
      <c r="L2" s="34">
        <v>27.41</v>
      </c>
      <c r="M2" s="34">
        <v>274.10000000000002</v>
      </c>
      <c r="N2" s="4" t="s">
        <v>30</v>
      </c>
      <c r="O2" s="30">
        <v>44525</v>
      </c>
      <c r="P2" s="30" t="s">
        <v>31</v>
      </c>
      <c r="Q2" s="4" t="s">
        <v>32</v>
      </c>
      <c r="R2" s="8">
        <v>1900842737</v>
      </c>
      <c r="S2" s="30">
        <v>44525</v>
      </c>
      <c r="T2" s="30">
        <v>44531</v>
      </c>
      <c r="U2" s="30">
        <v>44536</v>
      </c>
      <c r="V2" s="35">
        <v>44545</v>
      </c>
      <c r="W2" s="35">
        <v>44546</v>
      </c>
      <c r="X2" s="36" t="s">
        <v>26</v>
      </c>
      <c r="Y2" s="36" t="s">
        <v>33</v>
      </c>
      <c r="Z2" s="36" t="s">
        <v>34</v>
      </c>
      <c r="AA2" s="37" t="s">
        <v>35</v>
      </c>
    </row>
    <row r="3" spans="1:27" x14ac:dyDescent="0.25">
      <c r="A3" s="2" t="s">
        <v>26</v>
      </c>
      <c r="B3" s="28">
        <v>44664</v>
      </c>
      <c r="C3" s="29" t="s">
        <v>36</v>
      </c>
      <c r="D3" s="5">
        <v>1151692631</v>
      </c>
      <c r="E3" s="30">
        <v>44664</v>
      </c>
      <c r="F3" s="38">
        <v>7484</v>
      </c>
      <c r="G3" s="30" t="s">
        <v>37</v>
      </c>
      <c r="H3" s="32" t="s">
        <v>28</v>
      </c>
      <c r="I3" s="33">
        <v>199001</v>
      </c>
      <c r="J3" s="34">
        <v>3</v>
      </c>
      <c r="K3" s="32" t="s">
        <v>29</v>
      </c>
      <c r="L3" s="34">
        <v>27.41</v>
      </c>
      <c r="M3" s="34">
        <v>82.23</v>
      </c>
      <c r="N3" s="4" t="s">
        <v>30</v>
      </c>
      <c r="O3" s="30">
        <v>44665</v>
      </c>
      <c r="P3" s="30" t="s">
        <v>31</v>
      </c>
      <c r="Q3" s="4" t="s">
        <v>38</v>
      </c>
      <c r="R3" s="4">
        <v>1900861826</v>
      </c>
      <c r="S3" s="30">
        <v>44665</v>
      </c>
      <c r="T3" s="30">
        <v>44671</v>
      </c>
      <c r="U3" s="30">
        <v>44680</v>
      </c>
      <c r="V3" s="30">
        <v>44680</v>
      </c>
      <c r="W3" s="30">
        <v>44680</v>
      </c>
      <c r="X3" s="36"/>
      <c r="Y3" s="37" t="s">
        <v>39</v>
      </c>
      <c r="Z3" s="37" t="s">
        <v>40</v>
      </c>
      <c r="AA3" s="37" t="s">
        <v>41</v>
      </c>
    </row>
    <row r="4" spans="1:27" x14ac:dyDescent="0.25">
      <c r="A4" s="2" t="s">
        <v>42</v>
      </c>
      <c r="B4" s="30">
        <v>44699</v>
      </c>
      <c r="C4" s="29" t="s">
        <v>43</v>
      </c>
      <c r="D4" s="5" t="s">
        <v>44</v>
      </c>
      <c r="E4" s="30">
        <v>44704</v>
      </c>
      <c r="F4" s="38">
        <v>7688</v>
      </c>
      <c r="G4" s="38" t="s">
        <v>37</v>
      </c>
      <c r="H4" s="32" t="s">
        <v>28</v>
      </c>
      <c r="I4" s="33">
        <v>199001</v>
      </c>
      <c r="J4" s="34">
        <v>20</v>
      </c>
      <c r="K4" s="32" t="s">
        <v>29</v>
      </c>
      <c r="L4" s="34">
        <v>29.05</v>
      </c>
      <c r="M4" s="34">
        <v>581</v>
      </c>
      <c r="N4" s="4" t="s">
        <v>30</v>
      </c>
      <c r="O4" s="35">
        <v>44705</v>
      </c>
      <c r="P4" s="34" t="s">
        <v>31</v>
      </c>
      <c r="Q4" s="39" t="s">
        <v>45</v>
      </c>
      <c r="R4" s="39">
        <v>1900867189</v>
      </c>
      <c r="S4" s="35">
        <v>44705</v>
      </c>
      <c r="T4" s="35">
        <v>44707</v>
      </c>
      <c r="U4" s="35">
        <v>44712</v>
      </c>
      <c r="V4" s="35">
        <v>44712</v>
      </c>
      <c r="W4" s="35">
        <v>44712</v>
      </c>
      <c r="X4" s="40" t="s">
        <v>46</v>
      </c>
      <c r="Y4" s="41" t="s">
        <v>47</v>
      </c>
      <c r="Z4" s="41" t="s">
        <v>48</v>
      </c>
      <c r="AA4" s="41" t="s">
        <v>41</v>
      </c>
    </row>
    <row r="5" spans="1:27" x14ac:dyDescent="0.25">
      <c r="A5" s="2" t="s">
        <v>26</v>
      </c>
      <c r="B5" s="30">
        <v>44704</v>
      </c>
      <c r="C5" s="29" t="s">
        <v>43</v>
      </c>
      <c r="D5" s="5" t="s">
        <v>44</v>
      </c>
      <c r="E5" s="30">
        <v>44704</v>
      </c>
      <c r="F5" s="38">
        <v>7688</v>
      </c>
      <c r="G5" s="38" t="s">
        <v>37</v>
      </c>
      <c r="H5" s="32" t="s">
        <v>28</v>
      </c>
      <c r="I5" s="33">
        <v>199001</v>
      </c>
      <c r="J5" s="34">
        <v>20</v>
      </c>
      <c r="K5" s="32" t="s">
        <v>29</v>
      </c>
      <c r="L5" s="34">
        <v>29.05</v>
      </c>
      <c r="M5" s="34">
        <v>581</v>
      </c>
      <c r="N5" s="4" t="s">
        <v>30</v>
      </c>
      <c r="O5" s="35">
        <v>44705</v>
      </c>
      <c r="P5" s="34" t="s">
        <v>31</v>
      </c>
      <c r="Q5" s="39" t="s">
        <v>45</v>
      </c>
      <c r="R5" s="39">
        <v>1900867189</v>
      </c>
      <c r="S5" s="35">
        <v>44705</v>
      </c>
      <c r="T5" s="35">
        <v>44707</v>
      </c>
      <c r="U5" s="35">
        <v>44712</v>
      </c>
      <c r="V5" s="35">
        <v>44712</v>
      </c>
      <c r="W5" s="35">
        <v>44712</v>
      </c>
      <c r="X5" s="40"/>
      <c r="Y5" s="41" t="s">
        <v>39</v>
      </c>
      <c r="Z5" s="41"/>
      <c r="AA5" s="41" t="s">
        <v>41</v>
      </c>
    </row>
    <row r="6" spans="1:27" x14ac:dyDescent="0.25">
      <c r="A6" s="6" t="s">
        <v>49</v>
      </c>
      <c r="B6" s="42">
        <v>44707</v>
      </c>
      <c r="C6" s="43" t="s">
        <v>50</v>
      </c>
      <c r="D6" s="44">
        <v>1151698141</v>
      </c>
      <c r="E6" s="42">
        <v>44708</v>
      </c>
      <c r="F6" s="45">
        <v>7726</v>
      </c>
      <c r="G6" s="45" t="s">
        <v>37</v>
      </c>
      <c r="H6" s="46" t="s">
        <v>28</v>
      </c>
      <c r="I6" s="47">
        <v>199001</v>
      </c>
      <c r="J6" s="48">
        <v>24</v>
      </c>
      <c r="K6" s="46" t="s">
        <v>29</v>
      </c>
      <c r="L6" s="48">
        <v>29.05</v>
      </c>
      <c r="M6" s="48">
        <v>697.2</v>
      </c>
      <c r="N6" s="49" t="s">
        <v>30</v>
      </c>
      <c r="O6" s="50">
        <v>44711</v>
      </c>
      <c r="P6" s="48" t="s">
        <v>31</v>
      </c>
      <c r="Q6" s="51" t="s">
        <v>51</v>
      </c>
      <c r="R6" s="51">
        <v>1900867841</v>
      </c>
      <c r="S6" s="50">
        <v>44711</v>
      </c>
      <c r="T6" s="50">
        <v>44716</v>
      </c>
      <c r="U6" s="49"/>
      <c r="V6" s="49"/>
      <c r="W6" s="49"/>
      <c r="X6" s="52" t="s">
        <v>46</v>
      </c>
      <c r="Y6" s="53" t="s">
        <v>47</v>
      </c>
      <c r="Z6" s="53" t="s">
        <v>48</v>
      </c>
      <c r="AA6" s="53" t="s">
        <v>41</v>
      </c>
    </row>
    <row r="7" spans="1:27" x14ac:dyDescent="0.25">
      <c r="A7" s="6" t="s">
        <v>26</v>
      </c>
      <c r="B7" s="42">
        <v>44707</v>
      </c>
      <c r="C7" s="43" t="s">
        <v>50</v>
      </c>
      <c r="D7" s="44">
        <v>1151698141</v>
      </c>
      <c r="E7" s="42">
        <v>44708</v>
      </c>
      <c r="F7" s="45">
        <v>7726</v>
      </c>
      <c r="G7" s="45" t="s">
        <v>37</v>
      </c>
      <c r="H7" s="46" t="s">
        <v>28</v>
      </c>
      <c r="I7" s="47">
        <v>199001</v>
      </c>
      <c r="J7" s="48">
        <v>24</v>
      </c>
      <c r="K7" s="46" t="s">
        <v>29</v>
      </c>
      <c r="L7" s="48">
        <v>29.05</v>
      </c>
      <c r="M7" s="48">
        <v>697.2</v>
      </c>
      <c r="N7" s="49" t="s">
        <v>30</v>
      </c>
      <c r="O7" s="50">
        <v>44711</v>
      </c>
      <c r="P7" s="48" t="s">
        <v>31</v>
      </c>
      <c r="Q7" s="51" t="s">
        <v>51</v>
      </c>
      <c r="R7" s="51">
        <v>1900867841</v>
      </c>
      <c r="S7" s="50">
        <v>44711</v>
      </c>
      <c r="T7" s="50">
        <v>44716</v>
      </c>
      <c r="U7" s="49"/>
      <c r="V7" s="49"/>
      <c r="W7" s="49"/>
      <c r="X7" s="52"/>
      <c r="Y7" s="53" t="s">
        <v>39</v>
      </c>
      <c r="Z7" s="53"/>
      <c r="AA7" s="53" t="s">
        <v>41</v>
      </c>
    </row>
    <row r="8" spans="1:27" s="11" customFormat="1" x14ac:dyDescent="0.25">
      <c r="A8" s="10"/>
      <c r="B8" s="54"/>
      <c r="C8" s="55"/>
      <c r="D8" s="56"/>
      <c r="E8" s="54"/>
      <c r="F8" s="57"/>
      <c r="G8" s="58"/>
      <c r="H8" s="59"/>
      <c r="I8" s="60"/>
      <c r="J8" s="61"/>
      <c r="K8" s="59"/>
      <c r="L8" s="61"/>
      <c r="M8" s="62"/>
      <c r="N8" s="63"/>
      <c r="O8" s="64"/>
      <c r="P8" s="61"/>
      <c r="Q8" s="65"/>
      <c r="R8" s="65"/>
      <c r="S8" s="64"/>
      <c r="T8" s="64"/>
      <c r="U8" s="63"/>
      <c r="V8" s="63"/>
      <c r="W8" s="63"/>
      <c r="X8" s="66"/>
      <c r="Y8" s="67"/>
      <c r="Z8" s="67"/>
      <c r="AA8" s="68"/>
    </row>
    <row r="9" spans="1:27" x14ac:dyDescent="0.25">
      <c r="A9" s="2" t="s">
        <v>52</v>
      </c>
      <c r="B9" s="28">
        <v>44378</v>
      </c>
      <c r="C9" s="29" t="s">
        <v>53</v>
      </c>
      <c r="D9" s="3">
        <v>1151654465</v>
      </c>
      <c r="E9" s="30">
        <v>44378</v>
      </c>
      <c r="F9" s="31">
        <v>6117</v>
      </c>
      <c r="G9" s="30">
        <v>44379</v>
      </c>
      <c r="H9" s="32" t="s">
        <v>28</v>
      </c>
      <c r="I9" s="33" t="s">
        <v>54</v>
      </c>
      <c r="J9" s="34" t="s">
        <v>55</v>
      </c>
      <c r="K9" s="32" t="s">
        <v>68</v>
      </c>
      <c r="L9" s="34">
        <v>25.86</v>
      </c>
      <c r="M9" s="69">
        <v>517.20000000000005</v>
      </c>
      <c r="N9" s="4" t="s">
        <v>30</v>
      </c>
      <c r="O9" s="30">
        <v>44379</v>
      </c>
      <c r="P9" s="30" t="s">
        <v>31</v>
      </c>
      <c r="Q9" s="4" t="s">
        <v>56</v>
      </c>
      <c r="R9" s="4">
        <v>1900821363</v>
      </c>
      <c r="S9" s="30">
        <v>44379</v>
      </c>
      <c r="T9" s="30"/>
      <c r="U9" s="35">
        <v>44389</v>
      </c>
      <c r="V9" s="35">
        <v>44393</v>
      </c>
      <c r="W9" s="35">
        <v>44393</v>
      </c>
      <c r="X9" s="36" t="s">
        <v>57</v>
      </c>
      <c r="Y9" s="36" t="s">
        <v>58</v>
      </c>
      <c r="Z9" s="36" t="s">
        <v>59</v>
      </c>
      <c r="AA9" s="37" t="s">
        <v>60</v>
      </c>
    </row>
    <row r="10" spans="1:27" x14ac:dyDescent="0.25">
      <c r="A10" s="2" t="s">
        <v>61</v>
      </c>
      <c r="B10" s="28">
        <v>44410</v>
      </c>
      <c r="C10" s="29" t="s">
        <v>62</v>
      </c>
      <c r="D10" s="3">
        <v>1151659555</v>
      </c>
      <c r="E10" s="30">
        <v>44413</v>
      </c>
      <c r="F10" s="31">
        <v>6248</v>
      </c>
      <c r="G10" s="30">
        <v>44417</v>
      </c>
      <c r="H10" s="32" t="s">
        <v>28</v>
      </c>
      <c r="I10" s="33" t="s">
        <v>54</v>
      </c>
      <c r="J10" s="34">
        <v>26</v>
      </c>
      <c r="K10" s="32" t="s">
        <v>68</v>
      </c>
      <c r="L10" s="34">
        <v>25.86</v>
      </c>
      <c r="M10" s="70">
        <v>672.36</v>
      </c>
      <c r="N10" s="4" t="s">
        <v>30</v>
      </c>
      <c r="O10" s="30">
        <v>44417</v>
      </c>
      <c r="P10" s="30" t="s">
        <v>31</v>
      </c>
      <c r="Q10" s="4" t="s">
        <v>63</v>
      </c>
      <c r="R10" s="4">
        <v>1900826879</v>
      </c>
      <c r="S10" s="30">
        <v>44417</v>
      </c>
      <c r="T10" s="30"/>
      <c r="U10" s="35">
        <v>44395</v>
      </c>
      <c r="V10" s="35">
        <v>44395</v>
      </c>
      <c r="W10" s="35">
        <v>44396</v>
      </c>
      <c r="X10" s="36" t="s">
        <v>57</v>
      </c>
      <c r="Y10" s="36" t="s">
        <v>58</v>
      </c>
      <c r="Z10" s="36" t="s">
        <v>64</v>
      </c>
      <c r="AA10" s="37" t="s">
        <v>60</v>
      </c>
    </row>
    <row r="11" spans="1:27" x14ac:dyDescent="0.25">
      <c r="A11" s="2" t="s">
        <v>61</v>
      </c>
      <c r="B11" s="28">
        <v>44410</v>
      </c>
      <c r="C11" s="29" t="s">
        <v>65</v>
      </c>
      <c r="D11" s="3">
        <v>1151659555</v>
      </c>
      <c r="E11" s="30">
        <v>44413</v>
      </c>
      <c r="F11" s="31">
        <v>6259</v>
      </c>
      <c r="G11" s="30">
        <v>44419</v>
      </c>
      <c r="H11" s="32" t="s">
        <v>28</v>
      </c>
      <c r="I11" s="33" t="s">
        <v>54</v>
      </c>
      <c r="J11" s="34">
        <v>4</v>
      </c>
      <c r="K11" s="32" t="s">
        <v>68</v>
      </c>
      <c r="L11" s="34">
        <v>25.86</v>
      </c>
      <c r="M11" s="70">
        <v>103.44</v>
      </c>
      <c r="N11" s="4" t="s">
        <v>30</v>
      </c>
      <c r="O11" s="30">
        <v>44419</v>
      </c>
      <c r="P11" s="30" t="s">
        <v>31</v>
      </c>
      <c r="Q11" s="4" t="s">
        <v>66</v>
      </c>
      <c r="R11" s="4">
        <v>1900827297</v>
      </c>
      <c r="S11" s="30">
        <v>44419</v>
      </c>
      <c r="T11" s="30"/>
      <c r="U11" s="35">
        <v>44426</v>
      </c>
      <c r="V11" s="35">
        <v>44431</v>
      </c>
      <c r="W11" s="35">
        <v>44432</v>
      </c>
      <c r="X11" s="36" t="s">
        <v>57</v>
      </c>
      <c r="Y11" s="36" t="s">
        <v>58</v>
      </c>
      <c r="Z11" s="36" t="s">
        <v>64</v>
      </c>
      <c r="AA11" s="37" t="s">
        <v>60</v>
      </c>
    </row>
    <row r="12" spans="1:27" x14ac:dyDescent="0.25">
      <c r="A12" s="2" t="s">
        <v>26</v>
      </c>
      <c r="B12" s="28">
        <v>44579</v>
      </c>
      <c r="C12" s="29" t="s">
        <v>67</v>
      </c>
      <c r="D12" s="3">
        <v>1151681450</v>
      </c>
      <c r="E12" s="30">
        <v>44585</v>
      </c>
      <c r="F12" s="31">
        <v>7015</v>
      </c>
      <c r="G12" s="30">
        <v>44588</v>
      </c>
      <c r="H12" s="32" t="s">
        <v>28</v>
      </c>
      <c r="I12" s="33">
        <v>74801</v>
      </c>
      <c r="J12" s="34">
        <v>16</v>
      </c>
      <c r="K12" s="32" t="s">
        <v>68</v>
      </c>
      <c r="L12" s="34">
        <v>26.72</v>
      </c>
      <c r="M12" s="34">
        <v>427.52</v>
      </c>
      <c r="N12" s="4" t="s">
        <v>30</v>
      </c>
      <c r="O12" s="30">
        <v>44588</v>
      </c>
      <c r="P12" s="30" t="s">
        <v>69</v>
      </c>
      <c r="Q12" s="71"/>
      <c r="R12" s="8">
        <v>1900850394</v>
      </c>
      <c r="S12" s="30">
        <v>44588</v>
      </c>
      <c r="T12" s="30">
        <v>44615</v>
      </c>
      <c r="U12" s="30">
        <v>44631</v>
      </c>
      <c r="V12" s="35">
        <v>44633</v>
      </c>
      <c r="W12" s="35">
        <v>44633</v>
      </c>
      <c r="X12" s="41" t="s">
        <v>40</v>
      </c>
      <c r="Y12" s="41" t="s">
        <v>39</v>
      </c>
      <c r="Z12" s="41" t="s">
        <v>40</v>
      </c>
      <c r="AA12" s="37" t="s">
        <v>35</v>
      </c>
    </row>
    <row r="13" spans="1:27" x14ac:dyDescent="0.25">
      <c r="A13" s="2" t="s">
        <v>70</v>
      </c>
      <c r="B13" s="28">
        <v>44579</v>
      </c>
      <c r="C13" s="29" t="s">
        <v>71</v>
      </c>
      <c r="D13" s="5">
        <v>1151684075</v>
      </c>
      <c r="E13" s="30">
        <v>44605</v>
      </c>
      <c r="F13" s="38">
        <v>7131</v>
      </c>
      <c r="G13" s="30">
        <v>44616</v>
      </c>
      <c r="H13" s="32" t="s">
        <v>28</v>
      </c>
      <c r="I13" s="33">
        <v>74801</v>
      </c>
      <c r="J13" s="34">
        <v>16</v>
      </c>
      <c r="K13" s="32" t="s">
        <v>68</v>
      </c>
      <c r="L13" s="34">
        <v>26.72</v>
      </c>
      <c r="M13" s="34">
        <v>427.52</v>
      </c>
      <c r="N13" s="4" t="s">
        <v>30</v>
      </c>
      <c r="O13" s="30">
        <v>44616</v>
      </c>
      <c r="P13" s="30" t="s">
        <v>72</v>
      </c>
      <c r="Q13" s="4">
        <v>6101945684</v>
      </c>
      <c r="R13" s="4">
        <v>1900854615</v>
      </c>
      <c r="S13" s="30">
        <v>44616</v>
      </c>
      <c r="T13" s="30">
        <v>44621</v>
      </c>
      <c r="U13" s="30">
        <v>44629</v>
      </c>
      <c r="V13" s="30">
        <v>44629</v>
      </c>
      <c r="W13" s="30">
        <v>44629</v>
      </c>
      <c r="X13" s="36" t="s">
        <v>46</v>
      </c>
      <c r="Y13" s="37" t="s">
        <v>47</v>
      </c>
      <c r="Z13" s="37" t="s">
        <v>48</v>
      </c>
      <c r="AA13" s="37" t="s">
        <v>35</v>
      </c>
    </row>
    <row r="14" spans="1:27" x14ac:dyDescent="0.25">
      <c r="A14" s="2" t="s">
        <v>26</v>
      </c>
      <c r="B14" s="28">
        <v>44585</v>
      </c>
      <c r="C14" s="29" t="s">
        <v>73</v>
      </c>
      <c r="D14" s="9" t="s">
        <v>74</v>
      </c>
      <c r="E14" s="30">
        <v>44585</v>
      </c>
      <c r="F14" s="38">
        <v>7020</v>
      </c>
      <c r="G14" s="30">
        <v>44588</v>
      </c>
      <c r="H14" s="32" t="s">
        <v>28</v>
      </c>
      <c r="I14" s="33">
        <v>74801</v>
      </c>
      <c r="J14" s="34">
        <v>8</v>
      </c>
      <c r="K14" s="32" t="s">
        <v>68</v>
      </c>
      <c r="L14" s="34">
        <v>26.72</v>
      </c>
      <c r="M14" s="34">
        <v>213.76</v>
      </c>
      <c r="N14" s="4" t="s">
        <v>30</v>
      </c>
      <c r="O14" s="30">
        <v>44588</v>
      </c>
      <c r="P14" s="30" t="s">
        <v>69</v>
      </c>
      <c r="Q14" s="4"/>
      <c r="R14" s="4">
        <v>1900850394</v>
      </c>
      <c r="S14" s="30">
        <v>44588</v>
      </c>
      <c r="T14" s="30">
        <v>44615</v>
      </c>
      <c r="U14" s="30">
        <v>44631</v>
      </c>
      <c r="V14" s="35">
        <v>44633</v>
      </c>
      <c r="W14" s="35">
        <v>44633</v>
      </c>
      <c r="X14" s="41" t="s">
        <v>40</v>
      </c>
      <c r="Y14" s="37" t="s">
        <v>39</v>
      </c>
      <c r="Z14" s="37" t="s">
        <v>40</v>
      </c>
      <c r="AA14" s="37" t="s">
        <v>35</v>
      </c>
    </row>
    <row r="15" spans="1:27" x14ac:dyDescent="0.25">
      <c r="A15" s="6" t="s">
        <v>75</v>
      </c>
      <c r="B15" s="42">
        <v>44707</v>
      </c>
      <c r="C15" s="43" t="s">
        <v>50</v>
      </c>
      <c r="D15" s="44">
        <v>1151698141</v>
      </c>
      <c r="E15" s="42">
        <v>44708</v>
      </c>
      <c r="F15" s="45">
        <v>7726</v>
      </c>
      <c r="G15" s="45" t="s">
        <v>37</v>
      </c>
      <c r="H15" s="46" t="s">
        <v>28</v>
      </c>
      <c r="I15" s="47">
        <v>74801</v>
      </c>
      <c r="J15" s="48">
        <v>8</v>
      </c>
      <c r="K15" s="46" t="s">
        <v>68</v>
      </c>
      <c r="L15" s="48">
        <v>28.62</v>
      </c>
      <c r="M15" s="48">
        <v>228.96</v>
      </c>
      <c r="N15" s="49" t="s">
        <v>30</v>
      </c>
      <c r="O15" s="50">
        <v>44711</v>
      </c>
      <c r="P15" s="48" t="s">
        <v>31</v>
      </c>
      <c r="Q15" s="51" t="s">
        <v>51</v>
      </c>
      <c r="R15" s="51">
        <v>1900867841</v>
      </c>
      <c r="S15" s="50">
        <v>44711</v>
      </c>
      <c r="T15" s="50">
        <v>44716</v>
      </c>
      <c r="U15" s="49"/>
      <c r="V15" s="49"/>
      <c r="W15" s="49"/>
      <c r="X15" s="52" t="s">
        <v>46</v>
      </c>
      <c r="Y15" s="53" t="s">
        <v>47</v>
      </c>
      <c r="Z15" s="53" t="s">
        <v>48</v>
      </c>
      <c r="AA15" s="53" t="s">
        <v>41</v>
      </c>
    </row>
    <row r="16" spans="1:27" x14ac:dyDescent="0.25">
      <c r="A16" s="6" t="s">
        <v>26</v>
      </c>
      <c r="B16" s="42">
        <v>44707</v>
      </c>
      <c r="C16" s="43" t="s">
        <v>50</v>
      </c>
      <c r="D16" s="44">
        <v>1151698141</v>
      </c>
      <c r="E16" s="42">
        <v>44708</v>
      </c>
      <c r="F16" s="45">
        <v>7726</v>
      </c>
      <c r="G16" s="45" t="s">
        <v>37</v>
      </c>
      <c r="H16" s="46" t="s">
        <v>28</v>
      </c>
      <c r="I16" s="47">
        <v>74801</v>
      </c>
      <c r="J16" s="48">
        <v>24</v>
      </c>
      <c r="K16" s="46" t="s">
        <v>68</v>
      </c>
      <c r="L16" s="48">
        <v>28.62</v>
      </c>
      <c r="M16" s="48">
        <v>686.88</v>
      </c>
      <c r="N16" s="49" t="s">
        <v>30</v>
      </c>
      <c r="O16" s="50">
        <v>44711</v>
      </c>
      <c r="P16" s="48" t="s">
        <v>31</v>
      </c>
      <c r="Q16" s="51" t="s">
        <v>51</v>
      </c>
      <c r="R16" s="51">
        <v>1900867841</v>
      </c>
      <c r="S16" s="50">
        <v>44711</v>
      </c>
      <c r="T16" s="50">
        <v>44716</v>
      </c>
      <c r="U16" s="49"/>
      <c r="V16" s="49"/>
      <c r="W16" s="49"/>
      <c r="X16" s="52"/>
      <c r="Y16" s="53" t="s">
        <v>39</v>
      </c>
      <c r="Z16" s="53"/>
      <c r="AA16" s="53" t="s">
        <v>41</v>
      </c>
    </row>
  </sheetData>
  <conditionalFormatting sqref="I6">
    <cfRule type="duplicateValues" dxfId="3" priority="4"/>
  </conditionalFormatting>
  <conditionalFormatting sqref="I7:I8">
    <cfRule type="duplicateValues" dxfId="2" priority="3"/>
  </conditionalFormatting>
  <conditionalFormatting sqref="I15">
    <cfRule type="duplicateValues" dxfId="1" priority="2"/>
  </conditionalFormatting>
  <conditionalFormatting sqref="I1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9B21-FE25-48C0-AB27-469CD01F33A2}">
  <dimension ref="A1:T112"/>
  <sheetViews>
    <sheetView topLeftCell="A10" zoomScale="60" zoomScaleNormal="60" workbookViewId="0">
      <selection activeCell="AF27" sqref="AF27"/>
    </sheetView>
  </sheetViews>
  <sheetFormatPr baseColWidth="10" defaultRowHeight="15" x14ac:dyDescent="0.25"/>
  <cols>
    <col min="1" max="1" width="26.5703125" style="72" bestFit="1" customWidth="1"/>
    <col min="15" max="15" width="16.28515625" style="72" hidden="1" customWidth="1"/>
    <col min="16" max="16" width="16.5703125" hidden="1" customWidth="1"/>
    <col min="17" max="17" width="4.85546875" style="96" bestFit="1" customWidth="1"/>
    <col min="18" max="18" width="16.28515625" bestFit="1" customWidth="1"/>
    <col min="19" max="19" width="10.7109375" customWidth="1"/>
    <col min="20" max="20" width="11.42578125" style="138" customWidth="1"/>
  </cols>
  <sheetData>
    <row r="1" spans="1:20" ht="30" x14ac:dyDescent="0.25">
      <c r="A1" s="95" t="s">
        <v>79</v>
      </c>
      <c r="B1" s="77" t="s">
        <v>248</v>
      </c>
      <c r="O1" s="73" t="s">
        <v>252</v>
      </c>
      <c r="P1" s="79" t="s">
        <v>254</v>
      </c>
      <c r="Q1"/>
      <c r="R1" t="s">
        <v>252</v>
      </c>
      <c r="S1" t="s">
        <v>254</v>
      </c>
      <c r="T1" s="138" t="s">
        <v>333</v>
      </c>
    </row>
    <row r="2" spans="1:20" x14ac:dyDescent="0.25">
      <c r="A2" s="91" t="s">
        <v>197</v>
      </c>
      <c r="B2" s="76"/>
      <c r="O2" s="74" t="s">
        <v>334</v>
      </c>
      <c r="P2" s="72">
        <v>48</v>
      </c>
      <c r="Q2"/>
      <c r="R2" t="s">
        <v>334</v>
      </c>
      <c r="S2">
        <v>48</v>
      </c>
    </row>
    <row r="3" spans="1:20" x14ac:dyDescent="0.25">
      <c r="A3" s="92" t="s">
        <v>193</v>
      </c>
      <c r="B3" s="76" t="e">
        <v>#N/A</v>
      </c>
      <c r="O3" s="74" t="s">
        <v>335</v>
      </c>
      <c r="P3" s="72">
        <v>8</v>
      </c>
      <c r="Q3"/>
      <c r="R3" t="s">
        <v>335</v>
      </c>
      <c r="S3">
        <v>8</v>
      </c>
      <c r="T3" s="138">
        <f>(S3-S2)/S2</f>
        <v>-0.83333333333333337</v>
      </c>
    </row>
    <row r="4" spans="1:20" x14ac:dyDescent="0.25">
      <c r="A4" s="91" t="s">
        <v>192</v>
      </c>
      <c r="B4" s="76" t="e">
        <v>#N/A</v>
      </c>
      <c r="O4" s="74" t="s">
        <v>336</v>
      </c>
      <c r="P4" s="72">
        <v>104</v>
      </c>
      <c r="Q4"/>
      <c r="R4" t="s">
        <v>336</v>
      </c>
      <c r="S4">
        <v>104</v>
      </c>
      <c r="T4" s="138">
        <f t="shared" ref="T4:T28" si="0">(S4-S3)/S3</f>
        <v>12</v>
      </c>
    </row>
    <row r="5" spans="1:20" x14ac:dyDescent="0.25">
      <c r="A5" s="92" t="s">
        <v>194</v>
      </c>
      <c r="B5" s="76">
        <v>29</v>
      </c>
      <c r="O5" s="74" t="s">
        <v>337</v>
      </c>
      <c r="P5" s="72">
        <v>24</v>
      </c>
      <c r="Q5"/>
      <c r="R5" t="s">
        <v>337</v>
      </c>
      <c r="S5">
        <v>24</v>
      </c>
      <c r="T5" s="138">
        <f t="shared" si="0"/>
        <v>-0.76923076923076927</v>
      </c>
    </row>
    <row r="6" spans="1:20" x14ac:dyDescent="0.25">
      <c r="A6" s="91" t="s">
        <v>196</v>
      </c>
      <c r="B6" s="76">
        <v>29</v>
      </c>
      <c r="O6" s="74" t="s">
        <v>338</v>
      </c>
      <c r="P6" s="72">
        <v>210</v>
      </c>
      <c r="Q6"/>
      <c r="R6" t="s">
        <v>338</v>
      </c>
      <c r="S6">
        <v>210</v>
      </c>
      <c r="T6" s="138">
        <f t="shared" si="0"/>
        <v>7.75</v>
      </c>
    </row>
    <row r="7" spans="1:20" x14ac:dyDescent="0.25">
      <c r="A7" s="92" t="s">
        <v>195</v>
      </c>
      <c r="B7" s="76">
        <v>11</v>
      </c>
      <c r="O7" s="74" t="s">
        <v>339</v>
      </c>
      <c r="P7" s="72">
        <v>62</v>
      </c>
      <c r="Q7"/>
      <c r="R7" t="s">
        <v>339</v>
      </c>
      <c r="S7">
        <v>62</v>
      </c>
      <c r="T7" s="138">
        <f t="shared" si="0"/>
        <v>-0.70476190476190481</v>
      </c>
    </row>
    <row r="8" spans="1:20" x14ac:dyDescent="0.25">
      <c r="A8" s="91" t="s">
        <v>208</v>
      </c>
      <c r="B8" s="76">
        <v>9</v>
      </c>
      <c r="O8" s="74" t="s">
        <v>340</v>
      </c>
      <c r="P8" s="72">
        <v>71</v>
      </c>
      <c r="Q8"/>
      <c r="R8" t="s">
        <v>340</v>
      </c>
      <c r="S8">
        <v>71</v>
      </c>
      <c r="T8" s="138">
        <f t="shared" si="0"/>
        <v>0.14516129032258066</v>
      </c>
    </row>
    <row r="9" spans="1:20" x14ac:dyDescent="0.25">
      <c r="A9" s="92" t="s">
        <v>199</v>
      </c>
      <c r="B9" s="76">
        <v>11</v>
      </c>
      <c r="O9" s="74" t="s">
        <v>341</v>
      </c>
      <c r="P9" s="72">
        <v>24</v>
      </c>
      <c r="Q9"/>
      <c r="R9" t="s">
        <v>341</v>
      </c>
      <c r="S9">
        <v>24</v>
      </c>
      <c r="T9" s="138">
        <f t="shared" si="0"/>
        <v>-0.6619718309859155</v>
      </c>
    </row>
    <row r="10" spans="1:20" x14ac:dyDescent="0.25">
      <c r="A10" s="91" t="s">
        <v>212</v>
      </c>
      <c r="B10" s="76">
        <v>8</v>
      </c>
      <c r="O10" s="74" t="s">
        <v>342</v>
      </c>
      <c r="P10" s="72">
        <v>210</v>
      </c>
      <c r="Q10"/>
      <c r="R10" t="s">
        <v>342</v>
      </c>
      <c r="S10">
        <v>210</v>
      </c>
      <c r="T10" s="138">
        <f t="shared" si="0"/>
        <v>7.75</v>
      </c>
    </row>
    <row r="11" spans="1:20" x14ac:dyDescent="0.25">
      <c r="A11" s="92" t="s">
        <v>245</v>
      </c>
      <c r="B11" s="76">
        <v>14</v>
      </c>
      <c r="O11" s="74" t="s">
        <v>343</v>
      </c>
      <c r="P11" s="72">
        <v>8</v>
      </c>
      <c r="Q11"/>
      <c r="R11" t="s">
        <v>343</v>
      </c>
      <c r="S11">
        <v>8</v>
      </c>
      <c r="T11" s="138">
        <f t="shared" si="0"/>
        <v>-0.96190476190476193</v>
      </c>
    </row>
    <row r="12" spans="1:20" x14ac:dyDescent="0.25">
      <c r="A12" s="91" t="s">
        <v>209</v>
      </c>
      <c r="B12" s="76">
        <v>69</v>
      </c>
      <c r="O12" s="74" t="s">
        <v>314</v>
      </c>
      <c r="P12" s="72">
        <v>0</v>
      </c>
      <c r="Q12"/>
      <c r="R12" t="s">
        <v>314</v>
      </c>
      <c r="S12">
        <v>0</v>
      </c>
      <c r="T12" s="138">
        <f t="shared" si="0"/>
        <v>-1</v>
      </c>
    </row>
    <row r="13" spans="1:20" x14ac:dyDescent="0.25">
      <c r="A13" s="92" t="s">
        <v>213</v>
      </c>
      <c r="B13" s="76">
        <v>70</v>
      </c>
      <c r="O13" s="74" t="s">
        <v>344</v>
      </c>
      <c r="P13" s="72">
        <v>24</v>
      </c>
      <c r="Q13"/>
      <c r="R13" t="s">
        <v>344</v>
      </c>
      <c r="S13">
        <v>24</v>
      </c>
      <c r="T13" s="138">
        <v>0</v>
      </c>
    </row>
    <row r="14" spans="1:20" x14ac:dyDescent="0.25">
      <c r="A14" s="91" t="s">
        <v>204</v>
      </c>
      <c r="B14" s="76">
        <v>73</v>
      </c>
      <c r="O14" s="74" t="s">
        <v>345</v>
      </c>
      <c r="P14" s="72">
        <v>8</v>
      </c>
      <c r="Q14"/>
      <c r="R14" t="s">
        <v>345</v>
      </c>
      <c r="S14">
        <v>8</v>
      </c>
      <c r="T14" s="138">
        <f t="shared" si="0"/>
        <v>-0.66666666666666663</v>
      </c>
    </row>
    <row r="15" spans="1:20" x14ac:dyDescent="0.25">
      <c r="A15" s="92" t="s">
        <v>198</v>
      </c>
      <c r="B15" s="76">
        <v>24</v>
      </c>
      <c r="O15" s="74" t="s">
        <v>346</v>
      </c>
      <c r="P15" s="72">
        <v>2</v>
      </c>
      <c r="Q15"/>
      <c r="R15" t="s">
        <v>346</v>
      </c>
      <c r="S15">
        <v>2</v>
      </c>
      <c r="T15" s="138">
        <f t="shared" si="0"/>
        <v>-0.75</v>
      </c>
    </row>
    <row r="16" spans="1:20" x14ac:dyDescent="0.25">
      <c r="A16" s="91" t="s">
        <v>205</v>
      </c>
      <c r="B16" s="76">
        <v>44</v>
      </c>
      <c r="O16" s="74" t="s">
        <v>347</v>
      </c>
      <c r="P16" s="72">
        <v>30</v>
      </c>
      <c r="Q16"/>
      <c r="R16" t="s">
        <v>347</v>
      </c>
      <c r="S16">
        <v>30</v>
      </c>
      <c r="T16" s="138">
        <f t="shared" si="0"/>
        <v>14</v>
      </c>
    </row>
    <row r="17" spans="1:20" x14ac:dyDescent="0.25">
      <c r="A17" s="92" t="s">
        <v>201</v>
      </c>
      <c r="B17" s="76">
        <v>34</v>
      </c>
      <c r="O17" s="74" t="s">
        <v>348</v>
      </c>
      <c r="P17" s="72">
        <v>130</v>
      </c>
      <c r="Q17"/>
      <c r="R17" t="s">
        <v>348</v>
      </c>
      <c r="S17">
        <v>130</v>
      </c>
      <c r="T17" s="138">
        <f t="shared" si="0"/>
        <v>3.3333333333333335</v>
      </c>
    </row>
    <row r="18" spans="1:20" x14ac:dyDescent="0.25">
      <c r="A18" s="91" t="s">
        <v>202</v>
      </c>
      <c r="B18" s="76">
        <v>27</v>
      </c>
      <c r="O18" s="74" t="s">
        <v>349</v>
      </c>
      <c r="P18" s="72">
        <v>110</v>
      </c>
      <c r="Q18"/>
      <c r="R18" t="s">
        <v>349</v>
      </c>
      <c r="S18">
        <v>110</v>
      </c>
      <c r="T18" s="138">
        <f t="shared" si="0"/>
        <v>-0.15384615384615385</v>
      </c>
    </row>
    <row r="19" spans="1:20" x14ac:dyDescent="0.25">
      <c r="A19" s="92" t="s">
        <v>200</v>
      </c>
      <c r="B19" s="76">
        <v>8</v>
      </c>
      <c r="O19" s="74" t="s">
        <v>350</v>
      </c>
      <c r="P19" s="72">
        <v>15</v>
      </c>
      <c r="Q19"/>
      <c r="R19" t="s">
        <v>350</v>
      </c>
      <c r="S19">
        <v>15</v>
      </c>
      <c r="T19" s="138">
        <f t="shared" si="0"/>
        <v>-0.86363636363636365</v>
      </c>
    </row>
    <row r="20" spans="1:20" x14ac:dyDescent="0.25">
      <c r="A20" s="91" t="s">
        <v>206</v>
      </c>
      <c r="B20" s="76">
        <v>35</v>
      </c>
      <c r="O20" s="74" t="s">
        <v>351</v>
      </c>
      <c r="P20" s="72">
        <v>50</v>
      </c>
      <c r="Q20"/>
      <c r="R20" t="s">
        <v>351</v>
      </c>
      <c r="S20">
        <v>50</v>
      </c>
      <c r="T20" s="138">
        <f t="shared" si="0"/>
        <v>2.3333333333333335</v>
      </c>
    </row>
    <row r="21" spans="1:20" x14ac:dyDescent="0.25">
      <c r="A21" s="92" t="s">
        <v>203</v>
      </c>
      <c r="B21" s="76">
        <v>38</v>
      </c>
      <c r="O21" s="74" t="s">
        <v>352</v>
      </c>
      <c r="P21" s="72">
        <v>20</v>
      </c>
      <c r="Q21"/>
      <c r="R21" t="s">
        <v>352</v>
      </c>
      <c r="S21">
        <v>20</v>
      </c>
      <c r="T21" s="138">
        <f t="shared" si="0"/>
        <v>-0.6</v>
      </c>
    </row>
    <row r="22" spans="1:20" x14ac:dyDescent="0.25">
      <c r="A22" s="91" t="s">
        <v>203</v>
      </c>
      <c r="B22" s="76">
        <v>60</v>
      </c>
      <c r="O22" s="74" t="s">
        <v>353</v>
      </c>
      <c r="P22" s="72">
        <v>74</v>
      </c>
      <c r="Q22"/>
      <c r="R22" t="s">
        <v>353</v>
      </c>
      <c r="S22">
        <v>74</v>
      </c>
      <c r="T22" s="138">
        <f t="shared" si="0"/>
        <v>2.7</v>
      </c>
    </row>
    <row r="23" spans="1:20" x14ac:dyDescent="0.25">
      <c r="A23" s="92" t="s">
        <v>210</v>
      </c>
      <c r="B23" s="76">
        <v>37</v>
      </c>
      <c r="O23" s="74" t="s">
        <v>354</v>
      </c>
      <c r="P23" s="72">
        <v>2</v>
      </c>
      <c r="Q23"/>
      <c r="R23" t="s">
        <v>354</v>
      </c>
      <c r="S23">
        <v>2</v>
      </c>
      <c r="T23" s="138">
        <f t="shared" si="0"/>
        <v>-0.97297297297297303</v>
      </c>
    </row>
    <row r="24" spans="1:20" x14ac:dyDescent="0.25">
      <c r="A24" s="91" t="s">
        <v>211</v>
      </c>
      <c r="B24" s="76">
        <v>37</v>
      </c>
      <c r="O24" s="74" t="s">
        <v>355</v>
      </c>
      <c r="P24" s="72">
        <v>100</v>
      </c>
      <c r="Q24"/>
      <c r="R24" t="s">
        <v>355</v>
      </c>
      <c r="S24">
        <v>100</v>
      </c>
      <c r="T24" s="138">
        <f t="shared" si="0"/>
        <v>49</v>
      </c>
    </row>
    <row r="25" spans="1:20" x14ac:dyDescent="0.25">
      <c r="A25" s="92" t="s">
        <v>207</v>
      </c>
      <c r="B25" s="76">
        <v>13</v>
      </c>
      <c r="O25" s="74" t="s">
        <v>356</v>
      </c>
      <c r="P25" s="72">
        <v>11</v>
      </c>
      <c r="Q25"/>
      <c r="R25" t="s">
        <v>356</v>
      </c>
      <c r="S25">
        <v>11</v>
      </c>
      <c r="T25" s="138">
        <f t="shared" si="0"/>
        <v>-0.89</v>
      </c>
    </row>
    <row r="26" spans="1:20" x14ac:dyDescent="0.25">
      <c r="A26" s="91" t="s">
        <v>217</v>
      </c>
      <c r="B26" s="76">
        <v>17</v>
      </c>
      <c r="O26" s="74" t="s">
        <v>357</v>
      </c>
      <c r="P26" s="72">
        <v>52</v>
      </c>
      <c r="Q26"/>
      <c r="R26" t="s">
        <v>357</v>
      </c>
      <c r="S26">
        <v>52</v>
      </c>
      <c r="T26" s="138">
        <f t="shared" si="0"/>
        <v>3.7272727272727271</v>
      </c>
    </row>
    <row r="27" spans="1:20" x14ac:dyDescent="0.25">
      <c r="A27" s="92" t="s">
        <v>214</v>
      </c>
      <c r="B27" s="76">
        <v>13</v>
      </c>
      <c r="O27" s="74" t="s">
        <v>358</v>
      </c>
      <c r="P27" s="72">
        <v>12</v>
      </c>
      <c r="Q27"/>
      <c r="R27" t="s">
        <v>358</v>
      </c>
      <c r="S27">
        <v>12</v>
      </c>
      <c r="T27" s="138">
        <f t="shared" si="0"/>
        <v>-0.76923076923076927</v>
      </c>
    </row>
    <row r="28" spans="1:20" x14ac:dyDescent="0.25">
      <c r="A28" s="91" t="s">
        <v>224</v>
      </c>
      <c r="B28" s="76">
        <v>11</v>
      </c>
      <c r="O28" s="74" t="s">
        <v>359</v>
      </c>
      <c r="P28" s="72">
        <v>19</v>
      </c>
      <c r="Q28"/>
      <c r="R28" t="s">
        <v>359</v>
      </c>
      <c r="S28">
        <v>19</v>
      </c>
      <c r="T28" s="138">
        <f t="shared" si="0"/>
        <v>0.58333333333333337</v>
      </c>
    </row>
    <row r="29" spans="1:20" x14ac:dyDescent="0.25">
      <c r="A29" s="92" t="s">
        <v>223</v>
      </c>
      <c r="B29" s="76">
        <v>13</v>
      </c>
      <c r="O29" s="74" t="s">
        <v>186</v>
      </c>
      <c r="P29" s="72">
        <v>1428</v>
      </c>
      <c r="Q29"/>
      <c r="S29">
        <v>1428</v>
      </c>
    </row>
    <row r="30" spans="1:20" x14ac:dyDescent="0.25">
      <c r="A30" s="91" t="s">
        <v>225</v>
      </c>
      <c r="B30" s="76">
        <v>51</v>
      </c>
      <c r="O30"/>
      <c r="Q30"/>
    </row>
    <row r="31" spans="1:20" x14ac:dyDescent="0.25">
      <c r="A31" s="92" t="s">
        <v>229</v>
      </c>
      <c r="B31" s="76">
        <v>53</v>
      </c>
      <c r="O31"/>
      <c r="Q31"/>
    </row>
    <row r="32" spans="1:20" x14ac:dyDescent="0.25">
      <c r="A32" s="91" t="s">
        <v>218</v>
      </c>
      <c r="B32" s="76">
        <v>47</v>
      </c>
      <c r="O32"/>
      <c r="Q32"/>
    </row>
    <row r="33" spans="1:17" x14ac:dyDescent="0.25">
      <c r="A33" s="92" t="s">
        <v>230</v>
      </c>
      <c r="B33" s="76">
        <v>12</v>
      </c>
      <c r="O33"/>
      <c r="Q33"/>
    </row>
    <row r="34" spans="1:17" x14ac:dyDescent="0.25">
      <c r="A34" s="91" t="s">
        <v>227</v>
      </c>
      <c r="B34" s="76">
        <v>37</v>
      </c>
      <c r="O34"/>
      <c r="Q34"/>
    </row>
    <row r="35" spans="1:17" x14ac:dyDescent="0.25">
      <c r="A35" s="92" t="s">
        <v>231</v>
      </c>
      <c r="B35" s="76">
        <v>38</v>
      </c>
      <c r="O35"/>
      <c r="Q35"/>
    </row>
    <row r="36" spans="1:17" x14ac:dyDescent="0.25">
      <c r="A36" s="91" t="s">
        <v>216</v>
      </c>
      <c r="B36" s="76">
        <v>40</v>
      </c>
      <c r="O36"/>
      <c r="Q36"/>
    </row>
    <row r="37" spans="1:17" x14ac:dyDescent="0.25">
      <c r="A37" s="92" t="s">
        <v>216</v>
      </c>
      <c r="B37" s="76">
        <v>22</v>
      </c>
      <c r="O37"/>
      <c r="Q37"/>
    </row>
    <row r="38" spans="1:17" x14ac:dyDescent="0.25">
      <c r="A38" s="91" t="s">
        <v>220</v>
      </c>
      <c r="B38" s="76">
        <v>22</v>
      </c>
      <c r="O38"/>
      <c r="Q38"/>
    </row>
    <row r="39" spans="1:17" x14ac:dyDescent="0.25">
      <c r="A39" s="92" t="s">
        <v>222</v>
      </c>
      <c r="B39" s="76">
        <v>17</v>
      </c>
      <c r="O39"/>
      <c r="Q39"/>
    </row>
    <row r="40" spans="1:17" x14ac:dyDescent="0.25">
      <c r="A40" s="91" t="s">
        <v>219</v>
      </c>
      <c r="B40" s="76">
        <v>13</v>
      </c>
      <c r="O40"/>
      <c r="Q40"/>
    </row>
    <row r="41" spans="1:17" x14ac:dyDescent="0.25">
      <c r="A41" s="92" t="s">
        <v>219</v>
      </c>
      <c r="B41" s="76">
        <v>15</v>
      </c>
      <c r="O41"/>
      <c r="Q41"/>
    </row>
    <row r="42" spans="1:17" x14ac:dyDescent="0.25">
      <c r="A42" s="91" t="s">
        <v>221</v>
      </c>
      <c r="B42" s="76">
        <v>17</v>
      </c>
      <c r="O42"/>
      <c r="Q42"/>
    </row>
    <row r="43" spans="1:17" x14ac:dyDescent="0.25">
      <c r="A43" s="92" t="s">
        <v>226</v>
      </c>
      <c r="B43" s="76">
        <v>17</v>
      </c>
      <c r="O43"/>
      <c r="Q43"/>
    </row>
    <row r="44" spans="1:17" x14ac:dyDescent="0.25">
      <c r="A44" s="91" t="s">
        <v>215</v>
      </c>
      <c r="B44" s="76">
        <v>11</v>
      </c>
      <c r="O44"/>
      <c r="Q44"/>
    </row>
    <row r="45" spans="1:17" x14ac:dyDescent="0.25">
      <c r="A45" s="92" t="s">
        <v>228</v>
      </c>
      <c r="B45" s="76">
        <v>9</v>
      </c>
      <c r="O45"/>
      <c r="Q45"/>
    </row>
    <row r="46" spans="1:17" x14ac:dyDescent="0.25">
      <c r="A46" s="91" t="s">
        <v>233</v>
      </c>
      <c r="B46" s="76">
        <v>5</v>
      </c>
      <c r="O46"/>
      <c r="Q46"/>
    </row>
    <row r="47" spans="1:17" x14ac:dyDescent="0.25">
      <c r="A47" s="92" t="s">
        <v>232</v>
      </c>
      <c r="B47" s="76">
        <v>14</v>
      </c>
      <c r="O47"/>
      <c r="Q47"/>
    </row>
    <row r="48" spans="1:17" x14ac:dyDescent="0.25">
      <c r="A48" s="91" t="s">
        <v>238</v>
      </c>
      <c r="B48" s="76">
        <v>20</v>
      </c>
      <c r="O48"/>
      <c r="Q48"/>
    </row>
    <row r="49" spans="1:17" x14ac:dyDescent="0.25">
      <c r="A49" s="92" t="s">
        <v>235</v>
      </c>
      <c r="B49" s="76">
        <v>30</v>
      </c>
      <c r="O49"/>
      <c r="Q49"/>
    </row>
    <row r="50" spans="1:17" x14ac:dyDescent="0.25">
      <c r="A50" s="91" t="s">
        <v>237</v>
      </c>
      <c r="B50" s="76">
        <v>20</v>
      </c>
      <c r="O50"/>
      <c r="Q50"/>
    </row>
    <row r="51" spans="1:17" x14ac:dyDescent="0.25">
      <c r="A51" s="92" t="s">
        <v>239</v>
      </c>
      <c r="B51" s="76">
        <v>17</v>
      </c>
      <c r="O51"/>
      <c r="Q51"/>
    </row>
    <row r="52" spans="1:17" x14ac:dyDescent="0.25">
      <c r="A52" s="91" t="s">
        <v>242</v>
      </c>
      <c r="B52" s="76">
        <v>9</v>
      </c>
      <c r="O52"/>
      <c r="Q52"/>
    </row>
    <row r="53" spans="1:17" x14ac:dyDescent="0.25">
      <c r="A53" s="92" t="s">
        <v>236</v>
      </c>
      <c r="B53" s="76">
        <v>9</v>
      </c>
      <c r="O53"/>
      <c r="Q53"/>
    </row>
    <row r="54" spans="1:17" x14ac:dyDescent="0.25">
      <c r="A54" s="91" t="s">
        <v>241</v>
      </c>
      <c r="B54" s="76">
        <v>16</v>
      </c>
      <c r="O54"/>
      <c r="Q54"/>
    </row>
    <row r="55" spans="1:17" x14ac:dyDescent="0.25">
      <c r="A55" s="92" t="s">
        <v>241</v>
      </c>
      <c r="B55" s="76">
        <v>12</v>
      </c>
      <c r="O55"/>
      <c r="Q55"/>
    </row>
    <row r="56" spans="1:17" x14ac:dyDescent="0.25">
      <c r="A56" s="91" t="s">
        <v>243</v>
      </c>
      <c r="B56" s="76">
        <v>15</v>
      </c>
      <c r="O56"/>
      <c r="Q56"/>
    </row>
    <row r="57" spans="1:17" x14ac:dyDescent="0.25">
      <c r="A57" s="92" t="s">
        <v>244</v>
      </c>
      <c r="B57" s="76">
        <v>6</v>
      </c>
      <c r="O57"/>
      <c r="Q57"/>
    </row>
    <row r="58" spans="1:17" x14ac:dyDescent="0.25">
      <c r="A58" s="91" t="s">
        <v>234</v>
      </c>
      <c r="B58" s="76">
        <v>9</v>
      </c>
      <c r="O58"/>
      <c r="Q58" s="96" t="e">
        <f>(P58-P57)/P57</f>
        <v>#DIV/0!</v>
      </c>
    </row>
    <row r="59" spans="1:17" x14ac:dyDescent="0.25">
      <c r="A59" s="92" t="s">
        <v>240</v>
      </c>
      <c r="B59" s="76">
        <v>6</v>
      </c>
      <c r="O59"/>
      <c r="Q59" s="96" t="e">
        <f>(P59-P58)/P58</f>
        <v>#DIV/0!</v>
      </c>
    </row>
    <row r="60" spans="1:17" x14ac:dyDescent="0.25">
      <c r="O60"/>
    </row>
    <row r="61" spans="1:17" x14ac:dyDescent="0.25">
      <c r="O61"/>
    </row>
    <row r="62" spans="1:17" x14ac:dyDescent="0.25">
      <c r="O62"/>
    </row>
    <row r="63" spans="1:17" x14ac:dyDescent="0.25">
      <c r="O63"/>
    </row>
    <row r="64" spans="1:17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70" spans="15:15" x14ac:dyDescent="0.25">
      <c r="O70"/>
    </row>
    <row r="71" spans="15:15" x14ac:dyDescent="0.25">
      <c r="O71"/>
    </row>
    <row r="72" spans="15:15" x14ac:dyDescent="0.25">
      <c r="O72"/>
    </row>
    <row r="73" spans="15:15" x14ac:dyDescent="0.25">
      <c r="O73"/>
    </row>
    <row r="74" spans="15:15" x14ac:dyDescent="0.25">
      <c r="O74"/>
    </row>
    <row r="75" spans="15:15" x14ac:dyDescent="0.25">
      <c r="O75"/>
    </row>
    <row r="76" spans="15:15" x14ac:dyDescent="0.25">
      <c r="O76"/>
    </row>
    <row r="77" spans="15:15" x14ac:dyDescent="0.25">
      <c r="O77"/>
    </row>
    <row r="78" spans="15:15" x14ac:dyDescent="0.25">
      <c r="O78"/>
    </row>
    <row r="79" spans="15:15" x14ac:dyDescent="0.25">
      <c r="O79"/>
    </row>
    <row r="80" spans="15:15" x14ac:dyDescent="0.25">
      <c r="O80"/>
    </row>
    <row r="81" spans="15:15" x14ac:dyDescent="0.25">
      <c r="O81"/>
    </row>
    <row r="82" spans="15:15" x14ac:dyDescent="0.25">
      <c r="O82"/>
    </row>
    <row r="83" spans="15:15" x14ac:dyDescent="0.25">
      <c r="O83"/>
    </row>
    <row r="84" spans="15:15" x14ac:dyDescent="0.25">
      <c r="O84"/>
    </row>
    <row r="85" spans="15:15" x14ac:dyDescent="0.25">
      <c r="O85"/>
    </row>
    <row r="86" spans="15:15" x14ac:dyDescent="0.25">
      <c r="O86"/>
    </row>
    <row r="87" spans="15:15" x14ac:dyDescent="0.25">
      <c r="O87"/>
    </row>
    <row r="88" spans="15:15" x14ac:dyDescent="0.25">
      <c r="O88"/>
    </row>
    <row r="89" spans="15:15" x14ac:dyDescent="0.25">
      <c r="O89"/>
    </row>
    <row r="90" spans="15:15" x14ac:dyDescent="0.25">
      <c r="O90"/>
    </row>
    <row r="91" spans="15:15" x14ac:dyDescent="0.25">
      <c r="O91"/>
    </row>
    <row r="92" spans="15:15" x14ac:dyDescent="0.25">
      <c r="O92"/>
    </row>
    <row r="93" spans="15:15" x14ac:dyDescent="0.25">
      <c r="O93"/>
    </row>
    <row r="94" spans="15:15" x14ac:dyDescent="0.25">
      <c r="O94"/>
    </row>
    <row r="95" spans="15:15" x14ac:dyDescent="0.25">
      <c r="O95"/>
    </row>
    <row r="96" spans="15:15" x14ac:dyDescent="0.25">
      <c r="O96"/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  <row r="106" spans="15:15" x14ac:dyDescent="0.25">
      <c r="O106"/>
    </row>
    <row r="107" spans="15:15" x14ac:dyDescent="0.25">
      <c r="O107"/>
    </row>
    <row r="108" spans="15:15" x14ac:dyDescent="0.25">
      <c r="O108"/>
    </row>
    <row r="109" spans="15:15" x14ac:dyDescent="0.25">
      <c r="O109"/>
    </row>
    <row r="110" spans="15:15" x14ac:dyDescent="0.25">
      <c r="O110"/>
    </row>
    <row r="111" spans="15:15" x14ac:dyDescent="0.25">
      <c r="O111"/>
    </row>
    <row r="112" spans="15:15" x14ac:dyDescent="0.25">
      <c r="O112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0C6B-FFDB-4DB3-B0B4-E911A30F4EB0}">
  <dimension ref="A3:U186"/>
  <sheetViews>
    <sheetView topLeftCell="B13" zoomScale="90" zoomScaleNormal="90" workbookViewId="0">
      <selection activeCell="D32" sqref="D32"/>
    </sheetView>
  </sheetViews>
  <sheetFormatPr baseColWidth="10" defaultRowHeight="15" x14ac:dyDescent="0.25"/>
  <cols>
    <col min="1" max="1" width="19.85546875" bestFit="1" customWidth="1"/>
    <col min="2" max="2" width="8.85546875" bestFit="1" customWidth="1"/>
    <col min="3" max="3" width="18.42578125" hidden="1" customWidth="1"/>
    <col min="4" max="4" width="8.85546875" bestFit="1" customWidth="1"/>
    <col min="5" max="5" width="18.42578125" hidden="1" customWidth="1"/>
    <col min="6" max="6" width="8.85546875" bestFit="1" customWidth="1"/>
    <col min="7" max="7" width="18.42578125" hidden="1" customWidth="1"/>
    <col min="8" max="8" width="8.85546875" bestFit="1" customWidth="1"/>
    <col min="9" max="9" width="18.42578125" hidden="1" customWidth="1"/>
    <col min="10" max="10" width="22" bestFit="1" customWidth="1"/>
    <col min="11" max="11" width="22.7109375" style="78" bestFit="1" customWidth="1"/>
    <col min="12" max="12" width="9.85546875" bestFit="1" customWidth="1"/>
    <col min="13" max="14" width="8.85546875" bestFit="1" customWidth="1"/>
    <col min="15" max="15" width="9.85546875" bestFit="1" customWidth="1"/>
    <col min="16" max="16" width="21.5703125" bestFit="1" customWidth="1"/>
    <col min="17" max="20" width="4.85546875" bestFit="1" customWidth="1"/>
    <col min="21" max="21" width="12" bestFit="1" customWidth="1"/>
    <col min="22" max="22" width="9.85546875" bestFit="1" customWidth="1"/>
    <col min="23" max="23" width="8.85546875" bestFit="1" customWidth="1"/>
    <col min="24" max="29" width="9.85546875" bestFit="1" customWidth="1"/>
    <col min="30" max="30" width="8.85546875" bestFit="1" customWidth="1"/>
    <col min="31" max="32" width="9.85546875" bestFit="1" customWidth="1"/>
    <col min="33" max="35" width="8.85546875" bestFit="1" customWidth="1"/>
    <col min="36" max="36" width="9.85546875" bestFit="1" customWidth="1"/>
    <col min="37" max="37" width="8.85546875" bestFit="1" customWidth="1"/>
    <col min="38" max="40" width="9.85546875" bestFit="1" customWidth="1"/>
    <col min="41" max="41" width="8.85546875" bestFit="1" customWidth="1"/>
    <col min="42" max="45" width="9.85546875" bestFit="1" customWidth="1"/>
    <col min="46" max="48" width="8.85546875" bestFit="1" customWidth="1"/>
    <col min="49" max="50" width="9.85546875" bestFit="1" customWidth="1"/>
    <col min="51" max="51" width="8.85546875" bestFit="1" customWidth="1"/>
    <col min="52" max="55" width="9.85546875" bestFit="1" customWidth="1"/>
    <col min="56" max="56" width="10.5703125" bestFit="1" customWidth="1"/>
    <col min="57" max="57" width="11.85546875" bestFit="1" customWidth="1"/>
  </cols>
  <sheetData>
    <row r="3" spans="1:21" ht="9" customHeight="1" x14ac:dyDescent="0.25">
      <c r="B3" s="73" t="s">
        <v>251</v>
      </c>
      <c r="K3"/>
      <c r="P3" s="73" t="s">
        <v>254</v>
      </c>
      <c r="Q3" s="73" t="s">
        <v>251</v>
      </c>
    </row>
    <row r="4" spans="1:21" ht="28.35" customHeight="1" x14ac:dyDescent="0.25">
      <c r="B4" s="79">
        <v>2019</v>
      </c>
      <c r="C4" s="79"/>
      <c r="D4" s="79">
        <v>2020</v>
      </c>
      <c r="E4" s="79"/>
      <c r="F4" s="79">
        <v>2021</v>
      </c>
      <c r="G4" s="79"/>
      <c r="H4" s="79">
        <v>2022</v>
      </c>
      <c r="I4" s="79"/>
      <c r="J4" s="79" t="s">
        <v>253</v>
      </c>
      <c r="K4" s="79" t="s">
        <v>249</v>
      </c>
      <c r="P4" s="73" t="s">
        <v>252</v>
      </c>
      <c r="Q4" s="79">
        <v>2019</v>
      </c>
      <c r="R4" s="79">
        <v>2020</v>
      </c>
      <c r="S4" s="79">
        <v>2021</v>
      </c>
      <c r="T4" s="79">
        <v>2022</v>
      </c>
      <c r="U4" s="79" t="s">
        <v>186</v>
      </c>
    </row>
    <row r="5" spans="1:21" ht="60" x14ac:dyDescent="0.25">
      <c r="A5" s="73" t="s">
        <v>252</v>
      </c>
      <c r="B5" s="79" t="s">
        <v>254</v>
      </c>
      <c r="C5" s="79" t="s">
        <v>250</v>
      </c>
      <c r="D5" s="79" t="s">
        <v>254</v>
      </c>
      <c r="E5" s="79" t="s">
        <v>250</v>
      </c>
      <c r="F5" s="79" t="s">
        <v>254</v>
      </c>
      <c r="G5" s="79" t="s">
        <v>250</v>
      </c>
      <c r="H5" s="79" t="s">
        <v>254</v>
      </c>
      <c r="I5" s="79" t="s">
        <v>250</v>
      </c>
      <c r="J5" s="79"/>
      <c r="K5" s="79"/>
      <c r="P5" s="74">
        <v>74801</v>
      </c>
      <c r="Q5" s="72"/>
      <c r="R5" s="72">
        <v>20</v>
      </c>
      <c r="S5" s="72">
        <v>10</v>
      </c>
      <c r="T5" s="72">
        <v>16</v>
      </c>
      <c r="U5" s="72">
        <v>46</v>
      </c>
    </row>
    <row r="6" spans="1:21" x14ac:dyDescent="0.25">
      <c r="A6" s="74" t="s">
        <v>187</v>
      </c>
      <c r="B6" s="72"/>
      <c r="C6" s="72">
        <v>0</v>
      </c>
      <c r="D6" s="72"/>
      <c r="E6" s="72">
        <v>0</v>
      </c>
      <c r="F6" s="72">
        <v>24</v>
      </c>
      <c r="G6" s="72">
        <v>1.680672268907563E-2</v>
      </c>
      <c r="H6" s="72"/>
      <c r="I6" s="72">
        <v>0</v>
      </c>
      <c r="J6" s="72">
        <v>24</v>
      </c>
      <c r="K6" s="140">
        <v>1.680672268907563E-2</v>
      </c>
      <c r="P6" s="75" t="s">
        <v>190</v>
      </c>
      <c r="Q6" s="72"/>
      <c r="R6" s="72">
        <v>20</v>
      </c>
      <c r="S6" s="72">
        <v>10</v>
      </c>
      <c r="T6" s="72"/>
      <c r="U6" s="72">
        <v>30</v>
      </c>
    </row>
    <row r="7" spans="1:21" x14ac:dyDescent="0.25">
      <c r="A7" s="75">
        <v>187002</v>
      </c>
      <c r="B7" s="72"/>
      <c r="C7" s="72">
        <v>0</v>
      </c>
      <c r="D7" s="72"/>
      <c r="E7" s="72">
        <v>0</v>
      </c>
      <c r="F7" s="72">
        <v>24</v>
      </c>
      <c r="G7" s="72">
        <v>1.680672268907563E-2</v>
      </c>
      <c r="H7" s="72"/>
      <c r="I7" s="72">
        <v>0</v>
      </c>
      <c r="J7" s="72">
        <v>24</v>
      </c>
      <c r="K7" s="140">
        <v>1.680672268907563E-2</v>
      </c>
      <c r="P7" s="75" t="s">
        <v>47</v>
      </c>
      <c r="Q7" s="72"/>
      <c r="R7" s="72"/>
      <c r="S7" s="72"/>
      <c r="T7" s="72">
        <v>16</v>
      </c>
      <c r="U7" s="72">
        <v>16</v>
      </c>
    </row>
    <row r="8" spans="1:21" x14ac:dyDescent="0.25">
      <c r="A8" s="74" t="s">
        <v>188</v>
      </c>
      <c r="B8" s="72"/>
      <c r="C8" s="72">
        <v>0</v>
      </c>
      <c r="D8" s="72">
        <v>80</v>
      </c>
      <c r="E8" s="72">
        <v>5.6022408963585436E-2</v>
      </c>
      <c r="F8" s="72"/>
      <c r="G8" s="72">
        <v>0</v>
      </c>
      <c r="H8" s="72"/>
      <c r="I8" s="72">
        <v>0</v>
      </c>
      <c r="J8" s="72">
        <v>80</v>
      </c>
      <c r="K8" s="140">
        <v>5.6022408963585436E-2</v>
      </c>
      <c r="P8" s="75" t="s">
        <v>58</v>
      </c>
      <c r="Q8" s="72"/>
      <c r="R8" s="72">
        <v>0</v>
      </c>
      <c r="S8" s="72"/>
      <c r="T8" s="72"/>
      <c r="U8" s="72">
        <v>0</v>
      </c>
    </row>
    <row r="9" spans="1:21" x14ac:dyDescent="0.25">
      <c r="A9" s="75">
        <v>2682808</v>
      </c>
      <c r="B9" s="72"/>
      <c r="C9" s="72">
        <v>0</v>
      </c>
      <c r="D9" s="72">
        <v>80</v>
      </c>
      <c r="E9" s="72">
        <v>5.6022408963585436E-2</v>
      </c>
      <c r="F9" s="72"/>
      <c r="G9" s="72">
        <v>0</v>
      </c>
      <c r="H9" s="72"/>
      <c r="I9" s="72">
        <v>0</v>
      </c>
      <c r="J9" s="72">
        <v>80</v>
      </c>
      <c r="K9" s="140">
        <v>5.6022408963585436E-2</v>
      </c>
      <c r="P9" s="74">
        <v>187002</v>
      </c>
      <c r="Q9" s="72">
        <v>78</v>
      </c>
      <c r="R9" s="72">
        <v>122</v>
      </c>
      <c r="S9" s="72">
        <v>112</v>
      </c>
      <c r="T9" s="72">
        <v>94</v>
      </c>
      <c r="U9" s="72">
        <v>406</v>
      </c>
    </row>
    <row r="10" spans="1:21" x14ac:dyDescent="0.25">
      <c r="A10" s="74" t="s">
        <v>189</v>
      </c>
      <c r="B10" s="72"/>
      <c r="C10" s="72">
        <v>0</v>
      </c>
      <c r="D10" s="72"/>
      <c r="E10" s="72">
        <v>0</v>
      </c>
      <c r="F10" s="72">
        <v>4</v>
      </c>
      <c r="G10" s="72">
        <v>2.8011204481792717E-3</v>
      </c>
      <c r="H10" s="72">
        <v>12</v>
      </c>
      <c r="I10" s="72">
        <v>8.4033613445378148E-3</v>
      </c>
      <c r="J10" s="72">
        <v>16</v>
      </c>
      <c r="K10" s="140">
        <v>1.1204481792717087E-2</v>
      </c>
      <c r="P10" s="75" t="s">
        <v>187</v>
      </c>
      <c r="Q10" s="72"/>
      <c r="R10" s="72"/>
      <c r="S10" s="72">
        <v>24</v>
      </c>
      <c r="T10" s="72"/>
      <c r="U10" s="72">
        <v>24</v>
      </c>
    </row>
    <row r="11" spans="1:21" x14ac:dyDescent="0.25">
      <c r="A11" s="75">
        <v>187002</v>
      </c>
      <c r="B11" s="72"/>
      <c r="C11" s="72">
        <v>0</v>
      </c>
      <c r="D11" s="72"/>
      <c r="E11" s="72">
        <v>0</v>
      </c>
      <c r="F11" s="72">
        <v>4</v>
      </c>
      <c r="G11" s="72">
        <v>2.8011204481792717E-3</v>
      </c>
      <c r="H11" s="72">
        <v>12</v>
      </c>
      <c r="I11" s="72">
        <v>8.4033613445378148E-3</v>
      </c>
      <c r="J11" s="72">
        <v>16</v>
      </c>
      <c r="K11" s="140">
        <v>1.1204481792717087E-2</v>
      </c>
      <c r="P11" s="75" t="s">
        <v>189</v>
      </c>
      <c r="Q11" s="72"/>
      <c r="R11" s="72"/>
      <c r="S11" s="72">
        <v>4</v>
      </c>
      <c r="T11" s="72">
        <v>12</v>
      </c>
      <c r="U11" s="72">
        <v>16</v>
      </c>
    </row>
    <row r="12" spans="1:21" x14ac:dyDescent="0.25">
      <c r="A12" s="74" t="s">
        <v>190</v>
      </c>
      <c r="B12" s="72"/>
      <c r="C12" s="72">
        <v>0</v>
      </c>
      <c r="D12" s="72">
        <v>108</v>
      </c>
      <c r="E12" s="72">
        <v>7.5630252100840331E-2</v>
      </c>
      <c r="F12" s="72">
        <v>132</v>
      </c>
      <c r="G12" s="72">
        <v>9.2436974789915971E-2</v>
      </c>
      <c r="H12" s="72"/>
      <c r="I12" s="72">
        <v>0</v>
      </c>
      <c r="J12" s="72">
        <v>240</v>
      </c>
      <c r="K12" s="140">
        <v>0.16806722689075632</v>
      </c>
      <c r="P12" s="75" t="s">
        <v>47</v>
      </c>
      <c r="Q12" s="72">
        <v>8</v>
      </c>
      <c r="R12" s="72">
        <v>92</v>
      </c>
      <c r="S12" s="72">
        <v>40</v>
      </c>
      <c r="T12" s="72">
        <v>82</v>
      </c>
      <c r="U12" s="72">
        <v>222</v>
      </c>
    </row>
    <row r="13" spans="1:21" x14ac:dyDescent="0.25">
      <c r="A13" s="75">
        <v>74801</v>
      </c>
      <c r="B13" s="72"/>
      <c r="C13" s="72">
        <v>0</v>
      </c>
      <c r="D13" s="72">
        <v>20</v>
      </c>
      <c r="E13" s="72">
        <v>1.4005602240896359E-2</v>
      </c>
      <c r="F13" s="72">
        <v>10</v>
      </c>
      <c r="G13" s="72">
        <v>7.0028011204481795E-3</v>
      </c>
      <c r="H13" s="72"/>
      <c r="I13" s="72">
        <v>0</v>
      </c>
      <c r="J13" s="72">
        <v>30</v>
      </c>
      <c r="K13" s="140">
        <v>2.100840336134454E-2</v>
      </c>
      <c r="P13" s="75" t="s">
        <v>58</v>
      </c>
      <c r="Q13" s="72">
        <v>70</v>
      </c>
      <c r="R13" s="72">
        <v>30</v>
      </c>
      <c r="S13" s="72">
        <v>36</v>
      </c>
      <c r="T13" s="72"/>
      <c r="U13" s="72">
        <v>136</v>
      </c>
    </row>
    <row r="14" spans="1:21" x14ac:dyDescent="0.25">
      <c r="A14" s="75">
        <v>198000</v>
      </c>
      <c r="B14" s="72"/>
      <c r="C14" s="72">
        <v>0</v>
      </c>
      <c r="D14" s="72"/>
      <c r="E14" s="72">
        <v>0</v>
      </c>
      <c r="F14" s="72">
        <v>2</v>
      </c>
      <c r="G14" s="72">
        <v>1.4005602240896359E-3</v>
      </c>
      <c r="H14" s="72"/>
      <c r="I14" s="72">
        <v>0</v>
      </c>
      <c r="J14" s="72">
        <v>2</v>
      </c>
      <c r="K14" s="140">
        <v>1.4005602240896359E-3</v>
      </c>
      <c r="P14" s="75" t="s">
        <v>191</v>
      </c>
      <c r="Q14" s="72"/>
      <c r="R14" s="72"/>
      <c r="S14" s="72">
        <v>8</v>
      </c>
      <c r="T14" s="72"/>
      <c r="U14" s="72">
        <v>8</v>
      </c>
    </row>
    <row r="15" spans="1:21" x14ac:dyDescent="0.25">
      <c r="A15" s="75">
        <v>199001</v>
      </c>
      <c r="B15" s="72"/>
      <c r="C15" s="72">
        <v>0</v>
      </c>
      <c r="D15" s="72">
        <v>80</v>
      </c>
      <c r="E15" s="72">
        <v>5.6022408963585436E-2</v>
      </c>
      <c r="F15" s="72"/>
      <c r="G15" s="72">
        <v>0</v>
      </c>
      <c r="H15" s="72"/>
      <c r="I15" s="72">
        <v>0</v>
      </c>
      <c r="J15" s="72">
        <v>80</v>
      </c>
      <c r="K15" s="140">
        <v>5.6022408963585436E-2</v>
      </c>
      <c r="P15" s="74">
        <v>198000</v>
      </c>
      <c r="Q15" s="72">
        <v>34</v>
      </c>
      <c r="R15" s="72">
        <v>90</v>
      </c>
      <c r="S15" s="72">
        <v>36</v>
      </c>
      <c r="T15" s="72">
        <v>1</v>
      </c>
      <c r="U15" s="72">
        <v>161</v>
      </c>
    </row>
    <row r="16" spans="1:21" x14ac:dyDescent="0.25">
      <c r="A16" s="75">
        <v>2682808</v>
      </c>
      <c r="B16" s="72"/>
      <c r="C16" s="72">
        <v>0</v>
      </c>
      <c r="D16" s="72">
        <v>8</v>
      </c>
      <c r="E16" s="72">
        <v>5.6022408963585435E-3</v>
      </c>
      <c r="F16" s="72">
        <v>120</v>
      </c>
      <c r="G16" s="72">
        <v>8.4033613445378158E-2</v>
      </c>
      <c r="H16" s="72"/>
      <c r="I16" s="72">
        <v>0</v>
      </c>
      <c r="J16" s="72">
        <v>128</v>
      </c>
      <c r="K16" s="140">
        <v>8.9635854341736695E-2</v>
      </c>
      <c r="P16" s="75" t="s">
        <v>190</v>
      </c>
      <c r="Q16" s="72"/>
      <c r="R16" s="72"/>
      <c r="S16" s="72">
        <v>2</v>
      </c>
      <c r="T16" s="72"/>
      <c r="U16" s="72">
        <v>2</v>
      </c>
    </row>
    <row r="17" spans="1:21" x14ac:dyDescent="0.25">
      <c r="A17" s="74" t="s">
        <v>47</v>
      </c>
      <c r="B17" s="72">
        <v>82</v>
      </c>
      <c r="C17" s="72">
        <v>5.7422969187675067E-2</v>
      </c>
      <c r="D17" s="72">
        <v>182</v>
      </c>
      <c r="E17" s="72">
        <v>0.12745098039215685</v>
      </c>
      <c r="F17" s="72">
        <v>74</v>
      </c>
      <c r="G17" s="72">
        <v>5.182072829131653E-2</v>
      </c>
      <c r="H17" s="72">
        <v>182</v>
      </c>
      <c r="I17" s="72">
        <v>0.12745098039215685</v>
      </c>
      <c r="J17" s="72">
        <v>520</v>
      </c>
      <c r="K17" s="140">
        <v>0.36414565826330531</v>
      </c>
      <c r="P17" s="75" t="s">
        <v>47</v>
      </c>
      <c r="Q17" s="72">
        <v>26</v>
      </c>
      <c r="R17" s="72">
        <v>90</v>
      </c>
      <c r="S17" s="72">
        <v>4</v>
      </c>
      <c r="T17" s="72">
        <v>1</v>
      </c>
      <c r="U17" s="72">
        <v>121</v>
      </c>
    </row>
    <row r="18" spans="1:21" x14ac:dyDescent="0.25">
      <c r="A18" s="75">
        <v>74801</v>
      </c>
      <c r="B18" s="72"/>
      <c r="C18" s="72">
        <v>0</v>
      </c>
      <c r="D18" s="72"/>
      <c r="E18" s="72">
        <v>0</v>
      </c>
      <c r="F18" s="72"/>
      <c r="G18" s="72">
        <v>0</v>
      </c>
      <c r="H18" s="72">
        <v>16</v>
      </c>
      <c r="I18" s="72">
        <v>1.1204481792717087E-2</v>
      </c>
      <c r="J18" s="72">
        <v>16</v>
      </c>
      <c r="K18" s="140">
        <v>1.1204481792717087E-2</v>
      </c>
      <c r="P18" s="75" t="s">
        <v>58</v>
      </c>
      <c r="Q18" s="72">
        <v>8</v>
      </c>
      <c r="R18" s="72"/>
      <c r="S18" s="72">
        <v>30</v>
      </c>
      <c r="T18" s="72"/>
      <c r="U18" s="72">
        <v>38</v>
      </c>
    </row>
    <row r="19" spans="1:21" x14ac:dyDescent="0.25">
      <c r="A19" s="75">
        <v>187002</v>
      </c>
      <c r="B19" s="72">
        <v>8</v>
      </c>
      <c r="C19" s="72">
        <v>5.6022408963585435E-3</v>
      </c>
      <c r="D19" s="72">
        <v>92</v>
      </c>
      <c r="E19" s="72">
        <v>6.4425770308123242E-2</v>
      </c>
      <c r="F19" s="72">
        <v>40</v>
      </c>
      <c r="G19" s="72">
        <v>2.8011204481792718E-2</v>
      </c>
      <c r="H19" s="72">
        <v>82</v>
      </c>
      <c r="I19" s="72">
        <v>5.7422969187675067E-2</v>
      </c>
      <c r="J19" s="72">
        <v>222</v>
      </c>
      <c r="K19" s="140">
        <v>0.15546218487394958</v>
      </c>
      <c r="P19" s="74">
        <v>199001</v>
      </c>
      <c r="Q19" s="72">
        <v>48</v>
      </c>
      <c r="R19" s="72">
        <v>96</v>
      </c>
      <c r="S19" s="72">
        <v>50</v>
      </c>
      <c r="T19" s="72">
        <v>19</v>
      </c>
      <c r="U19" s="72">
        <v>213</v>
      </c>
    </row>
    <row r="20" spans="1:21" x14ac:dyDescent="0.25">
      <c r="A20" s="75">
        <v>198000</v>
      </c>
      <c r="B20" s="72">
        <v>26</v>
      </c>
      <c r="C20" s="72">
        <v>1.8207282913165267E-2</v>
      </c>
      <c r="D20" s="72">
        <v>90</v>
      </c>
      <c r="E20" s="72">
        <v>6.3025210084033612E-2</v>
      </c>
      <c r="F20" s="72">
        <v>4</v>
      </c>
      <c r="G20" s="72">
        <v>2.8011204481792717E-3</v>
      </c>
      <c r="H20" s="72">
        <v>1</v>
      </c>
      <c r="I20" s="72">
        <v>7.0028011204481793E-4</v>
      </c>
      <c r="J20" s="72">
        <v>121</v>
      </c>
      <c r="K20" s="140">
        <v>8.4733893557422973E-2</v>
      </c>
      <c r="P20" s="75" t="s">
        <v>190</v>
      </c>
      <c r="Q20" s="72"/>
      <c r="R20" s="72">
        <v>80</v>
      </c>
      <c r="S20" s="72"/>
      <c r="T20" s="72"/>
      <c r="U20" s="72">
        <v>80</v>
      </c>
    </row>
    <row r="21" spans="1:21" x14ac:dyDescent="0.25">
      <c r="A21" s="75">
        <v>199001</v>
      </c>
      <c r="B21" s="72">
        <v>48</v>
      </c>
      <c r="C21" s="72">
        <v>3.3613445378151259E-2</v>
      </c>
      <c r="D21" s="72"/>
      <c r="E21" s="72">
        <v>0</v>
      </c>
      <c r="F21" s="72"/>
      <c r="G21" s="72">
        <v>0</v>
      </c>
      <c r="H21" s="72">
        <v>19</v>
      </c>
      <c r="I21" s="72">
        <v>1.330532212885154E-2</v>
      </c>
      <c r="J21" s="72">
        <v>67</v>
      </c>
      <c r="K21" s="140">
        <v>4.6918767507002801E-2</v>
      </c>
      <c r="P21" s="75" t="s">
        <v>47</v>
      </c>
      <c r="Q21" s="72">
        <v>48</v>
      </c>
      <c r="R21" s="72"/>
      <c r="S21" s="72"/>
      <c r="T21" s="72">
        <v>19</v>
      </c>
      <c r="U21" s="72">
        <v>67</v>
      </c>
    </row>
    <row r="22" spans="1:21" x14ac:dyDescent="0.25">
      <c r="A22" s="75">
        <v>2682808</v>
      </c>
      <c r="B22" s="72"/>
      <c r="C22" s="72">
        <v>0</v>
      </c>
      <c r="D22" s="72"/>
      <c r="E22" s="72">
        <v>0</v>
      </c>
      <c r="F22" s="72">
        <v>30</v>
      </c>
      <c r="G22" s="72">
        <v>2.100840336134454E-2</v>
      </c>
      <c r="H22" s="72">
        <v>64</v>
      </c>
      <c r="I22" s="72">
        <v>4.4817927170868348E-2</v>
      </c>
      <c r="J22" s="72">
        <v>94</v>
      </c>
      <c r="K22" s="140">
        <v>6.5826330532212887E-2</v>
      </c>
      <c r="P22" s="75" t="s">
        <v>58</v>
      </c>
      <c r="Q22" s="72"/>
      <c r="R22" s="72">
        <v>16</v>
      </c>
      <c r="S22" s="72">
        <v>50</v>
      </c>
      <c r="T22" s="72"/>
      <c r="U22" s="72">
        <v>66</v>
      </c>
    </row>
    <row r="23" spans="1:21" x14ac:dyDescent="0.25">
      <c r="A23" s="74" t="s">
        <v>58</v>
      </c>
      <c r="B23" s="72">
        <v>78</v>
      </c>
      <c r="C23" s="72">
        <v>5.4621848739495799E-2</v>
      </c>
      <c r="D23" s="72">
        <v>239</v>
      </c>
      <c r="E23" s="72">
        <v>0.16736694677871147</v>
      </c>
      <c r="F23" s="72">
        <v>223</v>
      </c>
      <c r="G23" s="72">
        <v>0.1561624649859944</v>
      </c>
      <c r="H23" s="72"/>
      <c r="I23" s="72">
        <v>0</v>
      </c>
      <c r="J23" s="72">
        <v>540</v>
      </c>
      <c r="K23" s="140">
        <v>0.37815126050420167</v>
      </c>
      <c r="P23" s="74">
        <v>2682808</v>
      </c>
      <c r="Q23" s="72"/>
      <c r="R23" s="72">
        <v>281</v>
      </c>
      <c r="S23" s="72">
        <v>257</v>
      </c>
      <c r="T23" s="72">
        <v>64</v>
      </c>
      <c r="U23" s="72">
        <v>602</v>
      </c>
    </row>
    <row r="24" spans="1:21" x14ac:dyDescent="0.25">
      <c r="A24" s="75">
        <v>74801</v>
      </c>
      <c r="B24" s="72"/>
      <c r="C24" s="72">
        <v>0</v>
      </c>
      <c r="D24" s="72">
        <v>0</v>
      </c>
      <c r="E24" s="72">
        <v>0</v>
      </c>
      <c r="F24" s="72"/>
      <c r="G24" s="72">
        <v>0</v>
      </c>
      <c r="H24" s="72"/>
      <c r="I24" s="72">
        <v>0</v>
      </c>
      <c r="J24" s="72">
        <v>0</v>
      </c>
      <c r="K24" s="140">
        <v>0</v>
      </c>
      <c r="P24" s="75" t="s">
        <v>188</v>
      </c>
      <c r="Q24" s="72"/>
      <c r="R24" s="72">
        <v>80</v>
      </c>
      <c r="S24" s="72"/>
      <c r="T24" s="72"/>
      <c r="U24" s="72">
        <v>80</v>
      </c>
    </row>
    <row r="25" spans="1:21" x14ac:dyDescent="0.25">
      <c r="A25" s="75">
        <v>187002</v>
      </c>
      <c r="B25" s="72">
        <v>70</v>
      </c>
      <c r="C25" s="72">
        <v>4.9019607843137254E-2</v>
      </c>
      <c r="D25" s="72">
        <v>30</v>
      </c>
      <c r="E25" s="72">
        <v>2.100840336134454E-2</v>
      </c>
      <c r="F25" s="72">
        <v>36</v>
      </c>
      <c r="G25" s="72">
        <v>2.5210084033613446E-2</v>
      </c>
      <c r="H25" s="72"/>
      <c r="I25" s="72">
        <v>0</v>
      </c>
      <c r="J25" s="72">
        <v>136</v>
      </c>
      <c r="K25" s="140">
        <v>9.5238095238095233E-2</v>
      </c>
      <c r="P25" s="75" t="s">
        <v>190</v>
      </c>
      <c r="Q25" s="72"/>
      <c r="R25" s="72">
        <v>8</v>
      </c>
      <c r="S25" s="72">
        <v>120</v>
      </c>
      <c r="T25" s="72"/>
      <c r="U25" s="72">
        <v>128</v>
      </c>
    </row>
    <row r="26" spans="1:21" x14ac:dyDescent="0.25">
      <c r="A26" s="75">
        <v>198000</v>
      </c>
      <c r="B26" s="72">
        <v>8</v>
      </c>
      <c r="C26" s="72">
        <v>5.6022408963585435E-3</v>
      </c>
      <c r="D26" s="72"/>
      <c r="E26" s="72">
        <v>0</v>
      </c>
      <c r="F26" s="72">
        <v>30</v>
      </c>
      <c r="G26" s="72">
        <v>2.100840336134454E-2</v>
      </c>
      <c r="H26" s="72"/>
      <c r="I26" s="72">
        <v>0</v>
      </c>
      <c r="J26" s="72">
        <v>38</v>
      </c>
      <c r="K26" s="140">
        <v>2.661064425770308E-2</v>
      </c>
      <c r="P26" s="75" t="s">
        <v>47</v>
      </c>
      <c r="Q26" s="72"/>
      <c r="R26" s="72"/>
      <c r="S26" s="72">
        <v>30</v>
      </c>
      <c r="T26" s="72">
        <v>64</v>
      </c>
      <c r="U26" s="72">
        <v>94</v>
      </c>
    </row>
    <row r="27" spans="1:21" x14ac:dyDescent="0.25">
      <c r="A27" s="75">
        <v>199001</v>
      </c>
      <c r="B27" s="72"/>
      <c r="C27" s="72">
        <v>0</v>
      </c>
      <c r="D27" s="72">
        <v>16</v>
      </c>
      <c r="E27" s="72">
        <v>1.1204481792717087E-2</v>
      </c>
      <c r="F27" s="72">
        <v>50</v>
      </c>
      <c r="G27" s="72">
        <v>3.5014005602240897E-2</v>
      </c>
      <c r="H27" s="72"/>
      <c r="I27" s="72">
        <v>0</v>
      </c>
      <c r="J27" s="72">
        <v>66</v>
      </c>
      <c r="K27" s="140">
        <v>4.6218487394957986E-2</v>
      </c>
      <c r="P27" s="75" t="s">
        <v>58</v>
      </c>
      <c r="Q27" s="72"/>
      <c r="R27" s="72">
        <v>193</v>
      </c>
      <c r="S27" s="72">
        <v>107</v>
      </c>
      <c r="T27" s="72"/>
      <c r="U27" s="72">
        <v>300</v>
      </c>
    </row>
    <row r="28" spans="1:21" x14ac:dyDescent="0.25">
      <c r="A28" s="75">
        <v>2682808</v>
      </c>
      <c r="B28" s="72"/>
      <c r="C28" s="72">
        <v>0</v>
      </c>
      <c r="D28" s="72">
        <v>193</v>
      </c>
      <c r="E28" s="72">
        <v>0.13515406162464985</v>
      </c>
      <c r="F28" s="72">
        <v>107</v>
      </c>
      <c r="G28" s="72">
        <v>7.4929971988795516E-2</v>
      </c>
      <c r="H28" s="72"/>
      <c r="I28" s="72">
        <v>0</v>
      </c>
      <c r="J28" s="72">
        <v>300</v>
      </c>
      <c r="K28" s="140">
        <v>0.21008403361344538</v>
      </c>
      <c r="P28" s="74" t="s">
        <v>186</v>
      </c>
      <c r="Q28" s="72">
        <v>160</v>
      </c>
      <c r="R28" s="72">
        <v>609</v>
      </c>
      <c r="S28" s="72">
        <v>465</v>
      </c>
      <c r="T28" s="72">
        <v>194</v>
      </c>
      <c r="U28" s="72">
        <v>1428</v>
      </c>
    </row>
    <row r="29" spans="1:21" x14ac:dyDescent="0.25">
      <c r="A29" s="74" t="s">
        <v>191</v>
      </c>
      <c r="B29" s="72"/>
      <c r="C29" s="72">
        <v>0</v>
      </c>
      <c r="D29" s="72"/>
      <c r="E29" s="72">
        <v>0</v>
      </c>
      <c r="F29" s="72">
        <v>8</v>
      </c>
      <c r="G29" s="72">
        <v>5.6022408963585435E-3</v>
      </c>
      <c r="H29" s="72"/>
      <c r="I29" s="72">
        <v>0</v>
      </c>
      <c r="J29" s="72">
        <v>8</v>
      </c>
      <c r="K29" s="140">
        <v>5.6022408963585435E-3</v>
      </c>
    </row>
    <row r="30" spans="1:21" x14ac:dyDescent="0.25">
      <c r="A30" s="75">
        <v>187002</v>
      </c>
      <c r="B30" s="72"/>
      <c r="C30" s="72">
        <v>0</v>
      </c>
      <c r="D30" s="72"/>
      <c r="E30" s="72">
        <v>0</v>
      </c>
      <c r="F30" s="72">
        <v>8</v>
      </c>
      <c r="G30" s="72">
        <v>5.6022408963585435E-3</v>
      </c>
      <c r="H30" s="72"/>
      <c r="I30" s="72">
        <v>0</v>
      </c>
      <c r="J30" s="72">
        <v>8</v>
      </c>
      <c r="K30" s="140">
        <v>5.6022408963585435E-3</v>
      </c>
    </row>
    <row r="31" spans="1:21" x14ac:dyDescent="0.25">
      <c r="A31" s="74" t="s">
        <v>186</v>
      </c>
      <c r="B31" s="72">
        <v>160</v>
      </c>
      <c r="C31" s="72">
        <v>0.11204481792717087</v>
      </c>
      <c r="D31" s="72">
        <v>609</v>
      </c>
      <c r="E31" s="72">
        <v>0.4264705882352941</v>
      </c>
      <c r="F31" s="72">
        <v>465</v>
      </c>
      <c r="G31" s="72">
        <v>0.32563025210084034</v>
      </c>
      <c r="H31" s="72">
        <v>194</v>
      </c>
      <c r="I31" s="72">
        <v>0.13585434173669467</v>
      </c>
      <c r="J31" s="72">
        <v>1428</v>
      </c>
      <c r="K31" s="140">
        <v>1</v>
      </c>
    </row>
    <row r="33" spans="16:21" ht="30.75" thickBot="1" x14ac:dyDescent="0.3">
      <c r="P33" s="97" t="s">
        <v>252</v>
      </c>
      <c r="Q33" s="98">
        <v>2019</v>
      </c>
      <c r="R33" s="98">
        <v>2020</v>
      </c>
      <c r="S33" s="98">
        <v>2021</v>
      </c>
      <c r="T33" s="98">
        <v>2022</v>
      </c>
      <c r="U33" s="99" t="s">
        <v>186</v>
      </c>
    </row>
    <row r="34" spans="16:21" x14ac:dyDescent="0.25">
      <c r="P34" s="100">
        <v>74801</v>
      </c>
      <c r="Q34" s="101"/>
      <c r="R34" s="101">
        <v>20</v>
      </c>
      <c r="S34" s="101">
        <v>10</v>
      </c>
      <c r="T34" s="101">
        <v>16</v>
      </c>
      <c r="U34" s="101">
        <v>46</v>
      </c>
    </row>
    <row r="35" spans="16:21" x14ac:dyDescent="0.25">
      <c r="P35" s="102" t="s">
        <v>190</v>
      </c>
      <c r="Q35" s="103"/>
      <c r="R35" s="103">
        <v>20</v>
      </c>
      <c r="S35" s="103">
        <v>10</v>
      </c>
      <c r="T35" s="103"/>
      <c r="U35" s="103">
        <v>30</v>
      </c>
    </row>
    <row r="36" spans="16:21" x14ac:dyDescent="0.25">
      <c r="P36" s="102" t="s">
        <v>47</v>
      </c>
      <c r="Q36" s="103"/>
      <c r="R36" s="103"/>
      <c r="S36" s="103"/>
      <c r="T36" s="103">
        <v>16</v>
      </c>
      <c r="U36" s="103">
        <v>16</v>
      </c>
    </row>
    <row r="37" spans="16:21" x14ac:dyDescent="0.25">
      <c r="P37" s="100">
        <v>187002</v>
      </c>
      <c r="Q37" s="101">
        <v>78</v>
      </c>
      <c r="R37" s="101">
        <v>122</v>
      </c>
      <c r="S37" s="101">
        <v>112</v>
      </c>
      <c r="T37" s="101">
        <v>94</v>
      </c>
      <c r="U37" s="101">
        <v>406</v>
      </c>
    </row>
    <row r="38" spans="16:21" x14ac:dyDescent="0.25">
      <c r="P38" s="102" t="s">
        <v>187</v>
      </c>
      <c r="Q38" s="103"/>
      <c r="R38" s="103"/>
      <c r="S38" s="103">
        <v>24</v>
      </c>
      <c r="T38" s="103"/>
      <c r="U38" s="103">
        <v>24</v>
      </c>
    </row>
    <row r="39" spans="16:21" x14ac:dyDescent="0.25">
      <c r="P39" s="102" t="s">
        <v>189</v>
      </c>
      <c r="Q39" s="103"/>
      <c r="R39" s="103"/>
      <c r="S39" s="103">
        <v>4</v>
      </c>
      <c r="T39" s="103">
        <v>12</v>
      </c>
      <c r="U39" s="103">
        <v>16</v>
      </c>
    </row>
    <row r="40" spans="16:21" x14ac:dyDescent="0.25">
      <c r="P40" s="102" t="s">
        <v>47</v>
      </c>
      <c r="Q40" s="103">
        <v>8</v>
      </c>
      <c r="R40" s="103">
        <v>92</v>
      </c>
      <c r="S40" s="103">
        <v>40</v>
      </c>
      <c r="T40" s="103">
        <v>82</v>
      </c>
      <c r="U40" s="103">
        <v>222</v>
      </c>
    </row>
    <row r="41" spans="16:21" x14ac:dyDescent="0.25">
      <c r="P41" s="102" t="s">
        <v>58</v>
      </c>
      <c r="Q41" s="103">
        <v>70</v>
      </c>
      <c r="R41" s="103">
        <v>30</v>
      </c>
      <c r="S41" s="103">
        <v>36</v>
      </c>
      <c r="T41" s="103"/>
      <c r="U41" s="103">
        <v>136</v>
      </c>
    </row>
    <row r="42" spans="16:21" x14ac:dyDescent="0.25">
      <c r="P42" s="102" t="s">
        <v>191</v>
      </c>
      <c r="Q42" s="103"/>
      <c r="R42" s="103"/>
      <c r="S42" s="103">
        <v>8</v>
      </c>
      <c r="T42" s="103"/>
      <c r="U42" s="103">
        <v>8</v>
      </c>
    </row>
    <row r="43" spans="16:21" x14ac:dyDescent="0.25">
      <c r="P43" s="100">
        <v>198000</v>
      </c>
      <c r="Q43" s="101">
        <v>34</v>
      </c>
      <c r="R43" s="101">
        <v>90</v>
      </c>
      <c r="S43" s="101">
        <v>36</v>
      </c>
      <c r="T43" s="101">
        <v>1</v>
      </c>
      <c r="U43" s="101">
        <v>161</v>
      </c>
    </row>
    <row r="44" spans="16:21" x14ac:dyDescent="0.25">
      <c r="P44" s="102" t="s">
        <v>190</v>
      </c>
      <c r="Q44" s="103"/>
      <c r="R44" s="103"/>
      <c r="S44" s="103">
        <v>2</v>
      </c>
      <c r="T44" s="103"/>
      <c r="U44" s="103">
        <v>2</v>
      </c>
    </row>
    <row r="45" spans="16:21" x14ac:dyDescent="0.25">
      <c r="P45" s="102" t="s">
        <v>47</v>
      </c>
      <c r="Q45" s="103">
        <v>26</v>
      </c>
      <c r="R45" s="103">
        <v>90</v>
      </c>
      <c r="S45" s="103">
        <v>4</v>
      </c>
      <c r="T45" s="103">
        <v>1</v>
      </c>
      <c r="U45" s="103">
        <v>121</v>
      </c>
    </row>
    <row r="46" spans="16:21" x14ac:dyDescent="0.25">
      <c r="P46" s="102" t="s">
        <v>58</v>
      </c>
      <c r="Q46" s="103">
        <v>8</v>
      </c>
      <c r="R46" s="103"/>
      <c r="S46" s="103">
        <v>30</v>
      </c>
      <c r="T46" s="103"/>
      <c r="U46" s="103">
        <v>38</v>
      </c>
    </row>
    <row r="47" spans="16:21" x14ac:dyDescent="0.25">
      <c r="P47" s="100">
        <v>199001</v>
      </c>
      <c r="Q47" s="101">
        <v>48</v>
      </c>
      <c r="R47" s="101">
        <v>96</v>
      </c>
      <c r="S47" s="101">
        <v>50</v>
      </c>
      <c r="T47" s="101">
        <v>19</v>
      </c>
      <c r="U47" s="101">
        <v>213</v>
      </c>
    </row>
    <row r="48" spans="16:21" x14ac:dyDescent="0.25">
      <c r="P48" s="102" t="s">
        <v>190</v>
      </c>
      <c r="Q48" s="103"/>
      <c r="R48" s="103">
        <v>80</v>
      </c>
      <c r="S48" s="103"/>
      <c r="T48" s="103"/>
      <c r="U48" s="103">
        <v>80</v>
      </c>
    </row>
    <row r="49" spans="16:21" x14ac:dyDescent="0.25">
      <c r="P49" s="102" t="s">
        <v>47</v>
      </c>
      <c r="Q49" s="103">
        <v>48</v>
      </c>
      <c r="R49" s="103"/>
      <c r="S49" s="103"/>
      <c r="T49" s="103">
        <v>19</v>
      </c>
      <c r="U49" s="103">
        <v>67</v>
      </c>
    </row>
    <row r="50" spans="16:21" x14ac:dyDescent="0.25">
      <c r="P50" s="102" t="s">
        <v>58</v>
      </c>
      <c r="Q50" s="103"/>
      <c r="R50" s="103">
        <v>16</v>
      </c>
      <c r="S50" s="103">
        <v>50</v>
      </c>
      <c r="T50" s="103"/>
      <c r="U50" s="103">
        <v>66</v>
      </c>
    </row>
    <row r="51" spans="16:21" x14ac:dyDescent="0.25">
      <c r="P51" s="100">
        <v>2682808</v>
      </c>
      <c r="Q51" s="101"/>
      <c r="R51" s="101">
        <v>281</v>
      </c>
      <c r="S51" s="101">
        <v>257</v>
      </c>
      <c r="T51" s="101">
        <v>64</v>
      </c>
      <c r="U51" s="101">
        <v>602</v>
      </c>
    </row>
    <row r="52" spans="16:21" x14ac:dyDescent="0.25">
      <c r="P52" s="102" t="s">
        <v>188</v>
      </c>
      <c r="Q52" s="103"/>
      <c r="R52" s="103">
        <v>80</v>
      </c>
      <c r="S52" s="103"/>
      <c r="T52" s="103"/>
      <c r="U52" s="103">
        <v>80</v>
      </c>
    </row>
    <row r="53" spans="16:21" x14ac:dyDescent="0.25">
      <c r="P53" s="102" t="s">
        <v>190</v>
      </c>
      <c r="Q53" s="103"/>
      <c r="R53" s="103">
        <v>8</v>
      </c>
      <c r="S53" s="103">
        <v>120</v>
      </c>
      <c r="T53" s="103"/>
      <c r="U53" s="103">
        <v>128</v>
      </c>
    </row>
    <row r="54" spans="16:21" x14ac:dyDescent="0.25">
      <c r="P54" s="102" t="s">
        <v>47</v>
      </c>
      <c r="Q54" s="103"/>
      <c r="R54" s="103"/>
      <c r="S54" s="103">
        <v>30</v>
      </c>
      <c r="T54" s="103">
        <v>64</v>
      </c>
      <c r="U54" s="103">
        <v>94</v>
      </c>
    </row>
    <row r="55" spans="16:21" ht="15.75" thickBot="1" x14ac:dyDescent="0.3">
      <c r="P55" s="102" t="s">
        <v>58</v>
      </c>
      <c r="Q55" s="103"/>
      <c r="R55" s="103">
        <v>193</v>
      </c>
      <c r="S55" s="103">
        <v>107</v>
      </c>
      <c r="T55" s="103"/>
      <c r="U55" s="103">
        <v>300</v>
      </c>
    </row>
    <row r="56" spans="16:21" ht="15.75" thickBot="1" x14ac:dyDescent="0.3">
      <c r="P56" s="104" t="s">
        <v>186</v>
      </c>
      <c r="Q56" s="105">
        <v>160</v>
      </c>
      <c r="R56" s="105">
        <v>609</v>
      </c>
      <c r="S56" s="105">
        <v>465</v>
      </c>
      <c r="T56" s="105">
        <v>194</v>
      </c>
      <c r="U56" s="106">
        <v>1428</v>
      </c>
    </row>
    <row r="74" spans="1:11" x14ac:dyDescent="0.25">
      <c r="B74" s="73" t="s">
        <v>251</v>
      </c>
      <c r="K74"/>
    </row>
    <row r="75" spans="1:11" ht="30" x14ac:dyDescent="0.25">
      <c r="B75" s="79">
        <v>2019</v>
      </c>
      <c r="C75" s="79"/>
      <c r="D75" s="79">
        <v>2020</v>
      </c>
      <c r="E75" s="79"/>
      <c r="F75" s="79">
        <v>2021</v>
      </c>
      <c r="G75" s="79"/>
      <c r="H75" s="79">
        <v>2022</v>
      </c>
      <c r="I75" s="79"/>
      <c r="J75" s="79" t="s">
        <v>253</v>
      </c>
      <c r="K75" s="79" t="s">
        <v>249</v>
      </c>
    </row>
    <row r="76" spans="1:11" ht="60" x14ac:dyDescent="0.25">
      <c r="A76" s="73" t="s">
        <v>252</v>
      </c>
      <c r="B76" s="79" t="s">
        <v>254</v>
      </c>
      <c r="C76" s="79" t="s">
        <v>250</v>
      </c>
      <c r="D76" s="79" t="s">
        <v>254</v>
      </c>
      <c r="E76" s="79" t="s">
        <v>250</v>
      </c>
      <c r="F76" s="79" t="s">
        <v>254</v>
      </c>
      <c r="G76" s="79" t="s">
        <v>250</v>
      </c>
      <c r="H76" s="79" t="s">
        <v>254</v>
      </c>
      <c r="I76" s="79" t="s">
        <v>250</v>
      </c>
      <c r="J76" s="79"/>
      <c r="K76" s="79"/>
    </row>
    <row r="77" spans="1:11" x14ac:dyDescent="0.25">
      <c r="A77" s="74" t="s">
        <v>187</v>
      </c>
      <c r="B77" s="72"/>
      <c r="C77" s="72">
        <v>0</v>
      </c>
      <c r="D77" s="72"/>
      <c r="E77" s="72">
        <v>0</v>
      </c>
      <c r="F77" s="72">
        <v>24</v>
      </c>
      <c r="G77" s="72">
        <v>1.680672268907563E-2</v>
      </c>
      <c r="H77" s="72"/>
      <c r="I77" s="72">
        <v>0</v>
      </c>
      <c r="J77" s="72">
        <v>24</v>
      </c>
      <c r="K77" s="72">
        <v>1.680672268907563E-2</v>
      </c>
    </row>
    <row r="78" spans="1:11" x14ac:dyDescent="0.25">
      <c r="A78" s="75">
        <v>187002</v>
      </c>
      <c r="B78" s="72"/>
      <c r="C78" s="72">
        <v>0</v>
      </c>
      <c r="D78" s="72"/>
      <c r="E78" s="72">
        <v>0</v>
      </c>
      <c r="F78" s="72">
        <v>24</v>
      </c>
      <c r="G78" s="72">
        <v>1.680672268907563E-2</v>
      </c>
      <c r="H78" s="72"/>
      <c r="I78" s="72">
        <v>0</v>
      </c>
      <c r="J78" s="72">
        <v>24</v>
      </c>
      <c r="K78" s="72">
        <v>1.680672268907563E-2</v>
      </c>
    </row>
    <row r="79" spans="1:11" x14ac:dyDescent="0.25">
      <c r="A79" s="74" t="s">
        <v>188</v>
      </c>
      <c r="B79" s="72"/>
      <c r="C79" s="72">
        <v>0</v>
      </c>
      <c r="D79" s="72">
        <v>80</v>
      </c>
      <c r="E79" s="72">
        <v>5.6022408963585436E-2</v>
      </c>
      <c r="F79" s="72"/>
      <c r="G79" s="72">
        <v>0</v>
      </c>
      <c r="H79" s="72"/>
      <c r="I79" s="72">
        <v>0</v>
      </c>
      <c r="J79" s="72">
        <v>80</v>
      </c>
      <c r="K79" s="72">
        <v>5.6022408963585436E-2</v>
      </c>
    </row>
    <row r="80" spans="1:11" x14ac:dyDescent="0.25">
      <c r="A80" s="75">
        <v>2682808</v>
      </c>
      <c r="B80" s="72"/>
      <c r="C80" s="72">
        <v>0</v>
      </c>
      <c r="D80" s="72">
        <v>80</v>
      </c>
      <c r="E80" s="72">
        <v>5.6022408963585436E-2</v>
      </c>
      <c r="F80" s="72"/>
      <c r="G80" s="72">
        <v>0</v>
      </c>
      <c r="H80" s="72"/>
      <c r="I80" s="72">
        <v>0</v>
      </c>
      <c r="J80" s="72">
        <v>80</v>
      </c>
      <c r="K80" s="72">
        <v>5.6022408963585436E-2</v>
      </c>
    </row>
    <row r="81" spans="1:11" x14ac:dyDescent="0.25">
      <c r="A81" s="74" t="s">
        <v>189</v>
      </c>
      <c r="B81" s="72"/>
      <c r="C81" s="72">
        <v>0</v>
      </c>
      <c r="D81" s="72"/>
      <c r="E81" s="72">
        <v>0</v>
      </c>
      <c r="F81" s="72">
        <v>4</v>
      </c>
      <c r="G81" s="72">
        <v>2.8011204481792717E-3</v>
      </c>
      <c r="H81" s="72">
        <v>12</v>
      </c>
      <c r="I81" s="72">
        <v>8.4033613445378148E-3</v>
      </c>
      <c r="J81" s="72">
        <v>16</v>
      </c>
      <c r="K81" s="72">
        <v>1.1204481792717087E-2</v>
      </c>
    </row>
    <row r="82" spans="1:11" x14ac:dyDescent="0.25">
      <c r="A82" s="75">
        <v>187002</v>
      </c>
      <c r="B82" s="72"/>
      <c r="C82" s="72">
        <v>0</v>
      </c>
      <c r="D82" s="72"/>
      <c r="E82" s="72">
        <v>0</v>
      </c>
      <c r="F82" s="72">
        <v>4</v>
      </c>
      <c r="G82" s="72">
        <v>2.8011204481792717E-3</v>
      </c>
      <c r="H82" s="72">
        <v>12</v>
      </c>
      <c r="I82" s="72">
        <v>8.4033613445378148E-3</v>
      </c>
      <c r="J82" s="72">
        <v>16</v>
      </c>
      <c r="K82" s="72">
        <v>1.1204481792717087E-2</v>
      </c>
    </row>
    <row r="83" spans="1:11" x14ac:dyDescent="0.25">
      <c r="A83" s="74" t="s">
        <v>190</v>
      </c>
      <c r="B83" s="72"/>
      <c r="C83" s="72">
        <v>0</v>
      </c>
      <c r="D83" s="72">
        <v>108</v>
      </c>
      <c r="E83" s="72">
        <v>7.5630252100840331E-2</v>
      </c>
      <c r="F83" s="72">
        <v>132</v>
      </c>
      <c r="G83" s="72">
        <v>9.2436974789915971E-2</v>
      </c>
      <c r="H83" s="72"/>
      <c r="I83" s="72">
        <v>0</v>
      </c>
      <c r="J83" s="72">
        <v>240</v>
      </c>
      <c r="K83" s="72">
        <v>0.16806722689075632</v>
      </c>
    </row>
    <row r="84" spans="1:11" x14ac:dyDescent="0.25">
      <c r="A84" s="75">
        <v>74801</v>
      </c>
      <c r="B84" s="72"/>
      <c r="C84" s="72">
        <v>0</v>
      </c>
      <c r="D84" s="72">
        <v>20</v>
      </c>
      <c r="E84" s="72">
        <v>1.4005602240896359E-2</v>
      </c>
      <c r="F84" s="72">
        <v>10</v>
      </c>
      <c r="G84" s="72">
        <v>7.0028011204481795E-3</v>
      </c>
      <c r="H84" s="72"/>
      <c r="I84" s="72">
        <v>0</v>
      </c>
      <c r="J84" s="72">
        <v>30</v>
      </c>
      <c r="K84" s="72">
        <v>2.100840336134454E-2</v>
      </c>
    </row>
    <row r="85" spans="1:11" x14ac:dyDescent="0.25">
      <c r="A85" s="75">
        <v>198000</v>
      </c>
      <c r="B85" s="72"/>
      <c r="C85" s="72">
        <v>0</v>
      </c>
      <c r="D85" s="72"/>
      <c r="E85" s="72">
        <v>0</v>
      </c>
      <c r="F85" s="72">
        <v>2</v>
      </c>
      <c r="G85" s="72">
        <v>1.4005602240896359E-3</v>
      </c>
      <c r="H85" s="72"/>
      <c r="I85" s="72">
        <v>0</v>
      </c>
      <c r="J85" s="72">
        <v>2</v>
      </c>
      <c r="K85" s="72">
        <v>1.4005602240896359E-3</v>
      </c>
    </row>
    <row r="86" spans="1:11" x14ac:dyDescent="0.25">
      <c r="A86" s="75">
        <v>199001</v>
      </c>
      <c r="B86" s="72"/>
      <c r="C86" s="72">
        <v>0</v>
      </c>
      <c r="D86" s="72">
        <v>80</v>
      </c>
      <c r="E86" s="72">
        <v>5.6022408963585436E-2</v>
      </c>
      <c r="F86" s="72"/>
      <c r="G86" s="72">
        <v>0</v>
      </c>
      <c r="H86" s="72"/>
      <c r="I86" s="72">
        <v>0</v>
      </c>
      <c r="J86" s="72">
        <v>80</v>
      </c>
      <c r="K86" s="72">
        <v>5.6022408963585436E-2</v>
      </c>
    </row>
    <row r="87" spans="1:11" x14ac:dyDescent="0.25">
      <c r="A87" s="75">
        <v>2682808</v>
      </c>
      <c r="B87" s="72"/>
      <c r="C87" s="72">
        <v>0</v>
      </c>
      <c r="D87" s="72">
        <v>8</v>
      </c>
      <c r="E87" s="72">
        <v>5.6022408963585435E-3</v>
      </c>
      <c r="F87" s="72">
        <v>120</v>
      </c>
      <c r="G87" s="72">
        <v>8.4033613445378158E-2</v>
      </c>
      <c r="H87" s="72"/>
      <c r="I87" s="72">
        <v>0</v>
      </c>
      <c r="J87" s="72">
        <v>128</v>
      </c>
      <c r="K87" s="72">
        <v>8.9635854341736695E-2</v>
      </c>
    </row>
    <row r="88" spans="1:11" x14ac:dyDescent="0.25">
      <c r="A88" s="74" t="s">
        <v>47</v>
      </c>
      <c r="B88" s="72">
        <v>82</v>
      </c>
      <c r="C88" s="72">
        <v>5.7422969187675067E-2</v>
      </c>
      <c r="D88" s="72">
        <v>182</v>
      </c>
      <c r="E88" s="72">
        <v>0.12745098039215685</v>
      </c>
      <c r="F88" s="72">
        <v>74</v>
      </c>
      <c r="G88" s="72">
        <v>5.182072829131653E-2</v>
      </c>
      <c r="H88" s="72">
        <v>182</v>
      </c>
      <c r="I88" s="72">
        <v>0.12745098039215685</v>
      </c>
      <c r="J88" s="72">
        <v>520</v>
      </c>
      <c r="K88" s="72">
        <v>0.36414565826330531</v>
      </c>
    </row>
    <row r="89" spans="1:11" x14ac:dyDescent="0.25">
      <c r="A89" s="75">
        <v>74801</v>
      </c>
      <c r="B89" s="72"/>
      <c r="C89" s="72">
        <v>0</v>
      </c>
      <c r="D89" s="72"/>
      <c r="E89" s="72">
        <v>0</v>
      </c>
      <c r="F89" s="72"/>
      <c r="G89" s="72">
        <v>0</v>
      </c>
      <c r="H89" s="72">
        <v>16</v>
      </c>
      <c r="I89" s="72">
        <v>1.1204481792717087E-2</v>
      </c>
      <c r="J89" s="72">
        <v>16</v>
      </c>
      <c r="K89" s="72">
        <v>1.1204481792717087E-2</v>
      </c>
    </row>
    <row r="90" spans="1:11" x14ac:dyDescent="0.25">
      <c r="A90" s="75">
        <v>187002</v>
      </c>
      <c r="B90" s="72">
        <v>8</v>
      </c>
      <c r="C90" s="72">
        <v>5.6022408963585435E-3</v>
      </c>
      <c r="D90" s="72">
        <v>92</v>
      </c>
      <c r="E90" s="72">
        <v>6.4425770308123242E-2</v>
      </c>
      <c r="F90" s="72">
        <v>40</v>
      </c>
      <c r="G90" s="72">
        <v>2.8011204481792718E-2</v>
      </c>
      <c r="H90" s="72">
        <v>82</v>
      </c>
      <c r="I90" s="72">
        <v>5.7422969187675067E-2</v>
      </c>
      <c r="J90" s="72">
        <v>222</v>
      </c>
      <c r="K90" s="72">
        <v>0.15546218487394958</v>
      </c>
    </row>
    <row r="91" spans="1:11" x14ac:dyDescent="0.25">
      <c r="A91" s="75">
        <v>198000</v>
      </c>
      <c r="B91" s="72">
        <v>26</v>
      </c>
      <c r="C91" s="72">
        <v>1.8207282913165267E-2</v>
      </c>
      <c r="D91" s="72">
        <v>90</v>
      </c>
      <c r="E91" s="72">
        <v>6.3025210084033612E-2</v>
      </c>
      <c r="F91" s="72">
        <v>4</v>
      </c>
      <c r="G91" s="72">
        <v>2.8011204481792717E-3</v>
      </c>
      <c r="H91" s="72">
        <v>1</v>
      </c>
      <c r="I91" s="72">
        <v>7.0028011204481793E-4</v>
      </c>
      <c r="J91" s="72">
        <v>121</v>
      </c>
      <c r="K91" s="72">
        <v>8.4733893557422973E-2</v>
      </c>
    </row>
    <row r="92" spans="1:11" x14ac:dyDescent="0.25">
      <c r="A92" s="75">
        <v>199001</v>
      </c>
      <c r="B92" s="72">
        <v>48</v>
      </c>
      <c r="C92" s="72">
        <v>3.3613445378151259E-2</v>
      </c>
      <c r="D92" s="72"/>
      <c r="E92" s="72">
        <v>0</v>
      </c>
      <c r="F92" s="72"/>
      <c r="G92" s="72">
        <v>0</v>
      </c>
      <c r="H92" s="72">
        <v>19</v>
      </c>
      <c r="I92" s="72">
        <v>1.330532212885154E-2</v>
      </c>
      <c r="J92" s="72">
        <v>67</v>
      </c>
      <c r="K92" s="72">
        <v>4.6918767507002801E-2</v>
      </c>
    </row>
    <row r="93" spans="1:11" x14ac:dyDescent="0.25">
      <c r="A93" s="75">
        <v>2682808</v>
      </c>
      <c r="B93" s="72"/>
      <c r="C93" s="72">
        <v>0</v>
      </c>
      <c r="D93" s="72"/>
      <c r="E93" s="72">
        <v>0</v>
      </c>
      <c r="F93" s="72">
        <v>30</v>
      </c>
      <c r="G93" s="72">
        <v>2.100840336134454E-2</v>
      </c>
      <c r="H93" s="72">
        <v>64</v>
      </c>
      <c r="I93" s="72">
        <v>4.4817927170868348E-2</v>
      </c>
      <c r="J93" s="72">
        <v>94</v>
      </c>
      <c r="K93" s="72">
        <v>6.5826330532212887E-2</v>
      </c>
    </row>
    <row r="94" spans="1:11" x14ac:dyDescent="0.25">
      <c r="A94" s="74" t="s">
        <v>58</v>
      </c>
      <c r="B94" s="72">
        <v>78</v>
      </c>
      <c r="C94" s="72">
        <v>5.4621848739495799E-2</v>
      </c>
      <c r="D94" s="72">
        <v>239</v>
      </c>
      <c r="E94" s="72">
        <v>0.16736694677871147</v>
      </c>
      <c r="F94" s="72">
        <v>223</v>
      </c>
      <c r="G94" s="72">
        <v>0.1561624649859944</v>
      </c>
      <c r="H94" s="72"/>
      <c r="I94" s="72">
        <v>0</v>
      </c>
      <c r="J94" s="72">
        <v>540</v>
      </c>
      <c r="K94" s="72">
        <v>0.37815126050420167</v>
      </c>
    </row>
    <row r="95" spans="1:11" x14ac:dyDescent="0.25">
      <c r="A95" s="75">
        <v>74801</v>
      </c>
      <c r="B95" s="72"/>
      <c r="C95" s="72">
        <v>0</v>
      </c>
      <c r="D95" s="72">
        <v>0</v>
      </c>
      <c r="E95" s="72">
        <v>0</v>
      </c>
      <c r="F95" s="72"/>
      <c r="G95" s="72">
        <v>0</v>
      </c>
      <c r="H95" s="72"/>
      <c r="I95" s="72">
        <v>0</v>
      </c>
      <c r="J95" s="72">
        <v>0</v>
      </c>
      <c r="K95" s="72">
        <v>0</v>
      </c>
    </row>
    <row r="96" spans="1:11" x14ac:dyDescent="0.25">
      <c r="A96" s="75">
        <v>187002</v>
      </c>
      <c r="B96" s="72">
        <v>70</v>
      </c>
      <c r="C96" s="72">
        <v>4.9019607843137254E-2</v>
      </c>
      <c r="D96" s="72">
        <v>30</v>
      </c>
      <c r="E96" s="72">
        <v>2.100840336134454E-2</v>
      </c>
      <c r="F96" s="72">
        <v>36</v>
      </c>
      <c r="G96" s="72">
        <v>2.5210084033613446E-2</v>
      </c>
      <c r="H96" s="72"/>
      <c r="I96" s="72">
        <v>0</v>
      </c>
      <c r="J96" s="72">
        <v>136</v>
      </c>
      <c r="K96" s="72">
        <v>9.5238095238095233E-2</v>
      </c>
    </row>
    <row r="97" spans="1:11" x14ac:dyDescent="0.25">
      <c r="A97" s="75">
        <v>198000</v>
      </c>
      <c r="B97" s="72">
        <v>8</v>
      </c>
      <c r="C97" s="72">
        <v>5.6022408963585435E-3</v>
      </c>
      <c r="D97" s="72"/>
      <c r="E97" s="72">
        <v>0</v>
      </c>
      <c r="F97" s="72">
        <v>30</v>
      </c>
      <c r="G97" s="72">
        <v>2.100840336134454E-2</v>
      </c>
      <c r="H97" s="72"/>
      <c r="I97" s="72">
        <v>0</v>
      </c>
      <c r="J97" s="72">
        <v>38</v>
      </c>
      <c r="K97" s="72">
        <v>2.661064425770308E-2</v>
      </c>
    </row>
    <row r="98" spans="1:11" x14ac:dyDescent="0.25">
      <c r="A98" s="75">
        <v>199001</v>
      </c>
      <c r="B98" s="72"/>
      <c r="C98" s="72">
        <v>0</v>
      </c>
      <c r="D98" s="72">
        <v>16</v>
      </c>
      <c r="E98" s="72">
        <v>1.1204481792717087E-2</v>
      </c>
      <c r="F98" s="72">
        <v>50</v>
      </c>
      <c r="G98" s="72">
        <v>3.5014005602240897E-2</v>
      </c>
      <c r="H98" s="72"/>
      <c r="I98" s="72">
        <v>0</v>
      </c>
      <c r="J98" s="72">
        <v>66</v>
      </c>
      <c r="K98" s="72">
        <v>4.6218487394957986E-2</v>
      </c>
    </row>
    <row r="99" spans="1:11" x14ac:dyDescent="0.25">
      <c r="A99" s="75">
        <v>2682808</v>
      </c>
      <c r="B99" s="72"/>
      <c r="C99" s="72">
        <v>0</v>
      </c>
      <c r="D99" s="72">
        <v>193</v>
      </c>
      <c r="E99" s="72">
        <v>0.13515406162464985</v>
      </c>
      <c r="F99" s="72">
        <v>107</v>
      </c>
      <c r="G99" s="72">
        <v>7.4929971988795516E-2</v>
      </c>
      <c r="H99" s="72"/>
      <c r="I99" s="72">
        <v>0</v>
      </c>
      <c r="J99" s="72">
        <v>300</v>
      </c>
      <c r="K99" s="72">
        <v>0.21008403361344538</v>
      </c>
    </row>
    <row r="100" spans="1:11" x14ac:dyDescent="0.25">
      <c r="A100" s="74" t="s">
        <v>191</v>
      </c>
      <c r="B100" s="72"/>
      <c r="C100" s="72">
        <v>0</v>
      </c>
      <c r="D100" s="72"/>
      <c r="E100" s="72">
        <v>0</v>
      </c>
      <c r="F100" s="72">
        <v>8</v>
      </c>
      <c r="G100" s="72">
        <v>5.6022408963585435E-3</v>
      </c>
      <c r="H100" s="72"/>
      <c r="I100" s="72">
        <v>0</v>
      </c>
      <c r="J100" s="72">
        <v>8</v>
      </c>
      <c r="K100" s="72">
        <v>5.6022408963585435E-3</v>
      </c>
    </row>
    <row r="101" spans="1:11" x14ac:dyDescent="0.25">
      <c r="A101" s="75">
        <v>187002</v>
      </c>
      <c r="B101" s="72"/>
      <c r="C101" s="72">
        <v>0</v>
      </c>
      <c r="D101" s="72"/>
      <c r="E101" s="72">
        <v>0</v>
      </c>
      <c r="F101" s="72">
        <v>8</v>
      </c>
      <c r="G101" s="72">
        <v>5.6022408963585435E-3</v>
      </c>
      <c r="H101" s="72"/>
      <c r="I101" s="72">
        <v>0</v>
      </c>
      <c r="J101" s="72">
        <v>8</v>
      </c>
      <c r="K101" s="72">
        <v>5.6022408963585435E-3</v>
      </c>
    </row>
    <row r="102" spans="1:11" x14ac:dyDescent="0.25">
      <c r="A102" s="74" t="s">
        <v>186</v>
      </c>
      <c r="B102" s="72">
        <v>160</v>
      </c>
      <c r="C102" s="72">
        <v>0.11204481792717087</v>
      </c>
      <c r="D102" s="72">
        <v>609</v>
      </c>
      <c r="E102" s="72">
        <v>0.4264705882352941</v>
      </c>
      <c r="F102" s="72">
        <v>465</v>
      </c>
      <c r="G102" s="72">
        <v>0.32563025210084034</v>
      </c>
      <c r="H102" s="72">
        <v>194</v>
      </c>
      <c r="I102" s="72">
        <v>0.13585434173669467</v>
      </c>
      <c r="J102" s="72">
        <v>1428</v>
      </c>
      <c r="K102" s="72">
        <v>1</v>
      </c>
    </row>
    <row r="106" spans="1:11" x14ac:dyDescent="0.25">
      <c r="B106" s="73" t="s">
        <v>251</v>
      </c>
      <c r="K106"/>
    </row>
    <row r="107" spans="1:11" ht="30" x14ac:dyDescent="0.25">
      <c r="B107" s="79">
        <v>2019</v>
      </c>
      <c r="C107" s="79"/>
      <c r="D107" s="79">
        <v>2020</v>
      </c>
      <c r="E107" s="79"/>
      <c r="F107" s="79">
        <v>2021</v>
      </c>
      <c r="G107" s="79"/>
      <c r="H107" s="79">
        <v>2022</v>
      </c>
      <c r="I107" s="79"/>
      <c r="J107" s="79" t="s">
        <v>253</v>
      </c>
      <c r="K107" s="79" t="s">
        <v>249</v>
      </c>
    </row>
    <row r="108" spans="1:11" ht="60" x14ac:dyDescent="0.25">
      <c r="A108" s="73" t="s">
        <v>252</v>
      </c>
      <c r="B108" s="79" t="s">
        <v>254</v>
      </c>
      <c r="C108" s="79" t="s">
        <v>250</v>
      </c>
      <c r="D108" s="79" t="s">
        <v>254</v>
      </c>
      <c r="E108" s="79" t="s">
        <v>250</v>
      </c>
      <c r="F108" s="79" t="s">
        <v>254</v>
      </c>
      <c r="G108" s="79" t="s">
        <v>250</v>
      </c>
      <c r="H108" s="79" t="s">
        <v>254</v>
      </c>
      <c r="I108" s="79" t="s">
        <v>250</v>
      </c>
      <c r="J108" s="79"/>
      <c r="K108" s="79"/>
    </row>
    <row r="109" spans="1:11" x14ac:dyDescent="0.25">
      <c r="A109" s="74" t="s">
        <v>187</v>
      </c>
      <c r="B109" s="72"/>
      <c r="C109" s="72">
        <v>0</v>
      </c>
      <c r="D109" s="72"/>
      <c r="E109" s="72">
        <v>0</v>
      </c>
      <c r="F109" s="72">
        <v>24</v>
      </c>
      <c r="G109" s="72">
        <v>1.680672268907563E-2</v>
      </c>
      <c r="H109" s="72"/>
      <c r="I109" s="72">
        <v>0</v>
      </c>
      <c r="J109" s="72">
        <v>24</v>
      </c>
      <c r="K109" s="72">
        <v>1.680672268907563E-2</v>
      </c>
    </row>
    <row r="110" spans="1:11" x14ac:dyDescent="0.25">
      <c r="A110" s="75">
        <v>187002</v>
      </c>
      <c r="B110" s="72"/>
      <c r="C110" s="72">
        <v>0</v>
      </c>
      <c r="D110" s="72"/>
      <c r="E110" s="72">
        <v>0</v>
      </c>
      <c r="F110" s="72">
        <v>24</v>
      </c>
      <c r="G110" s="72">
        <v>1.680672268907563E-2</v>
      </c>
      <c r="H110" s="72"/>
      <c r="I110" s="72">
        <v>0</v>
      </c>
      <c r="J110" s="72">
        <v>24</v>
      </c>
      <c r="K110" s="72">
        <v>1.680672268907563E-2</v>
      </c>
    </row>
    <row r="111" spans="1:11" x14ac:dyDescent="0.25">
      <c r="A111" s="74" t="s">
        <v>188</v>
      </c>
      <c r="B111" s="72"/>
      <c r="C111" s="72">
        <v>0</v>
      </c>
      <c r="D111" s="72">
        <v>80</v>
      </c>
      <c r="E111" s="72">
        <v>5.6022408963585436E-2</v>
      </c>
      <c r="F111" s="72"/>
      <c r="G111" s="72">
        <v>0</v>
      </c>
      <c r="H111" s="72"/>
      <c r="I111" s="72">
        <v>0</v>
      </c>
      <c r="J111" s="72">
        <v>80</v>
      </c>
      <c r="K111" s="72">
        <v>5.6022408963585436E-2</v>
      </c>
    </row>
    <row r="112" spans="1:11" x14ac:dyDescent="0.25">
      <c r="A112" s="75">
        <v>2682808</v>
      </c>
      <c r="B112" s="72"/>
      <c r="C112" s="72">
        <v>0</v>
      </c>
      <c r="D112" s="72">
        <v>80</v>
      </c>
      <c r="E112" s="72">
        <v>5.6022408963585436E-2</v>
      </c>
      <c r="F112" s="72"/>
      <c r="G112" s="72">
        <v>0</v>
      </c>
      <c r="H112" s="72"/>
      <c r="I112" s="72">
        <v>0</v>
      </c>
      <c r="J112" s="72">
        <v>80</v>
      </c>
      <c r="K112" s="72">
        <v>5.6022408963585436E-2</v>
      </c>
    </row>
    <row r="113" spans="1:11" x14ac:dyDescent="0.25">
      <c r="A113" s="74" t="s">
        <v>189</v>
      </c>
      <c r="B113" s="72"/>
      <c r="C113" s="72">
        <v>0</v>
      </c>
      <c r="D113" s="72"/>
      <c r="E113" s="72">
        <v>0</v>
      </c>
      <c r="F113" s="72">
        <v>4</v>
      </c>
      <c r="G113" s="72">
        <v>2.8011204481792717E-3</v>
      </c>
      <c r="H113" s="72">
        <v>12</v>
      </c>
      <c r="I113" s="72">
        <v>8.4033613445378148E-3</v>
      </c>
      <c r="J113" s="72">
        <v>16</v>
      </c>
      <c r="K113" s="72">
        <v>1.1204481792717087E-2</v>
      </c>
    </row>
    <row r="114" spans="1:11" x14ac:dyDescent="0.25">
      <c r="A114" s="75">
        <v>187002</v>
      </c>
      <c r="B114" s="72"/>
      <c r="C114" s="72">
        <v>0</v>
      </c>
      <c r="D114" s="72"/>
      <c r="E114" s="72">
        <v>0</v>
      </c>
      <c r="F114" s="72">
        <v>4</v>
      </c>
      <c r="G114" s="72">
        <v>2.8011204481792717E-3</v>
      </c>
      <c r="H114" s="72">
        <v>12</v>
      </c>
      <c r="I114" s="72">
        <v>8.4033613445378148E-3</v>
      </c>
      <c r="J114" s="72">
        <v>16</v>
      </c>
      <c r="K114" s="72">
        <v>1.1204481792717087E-2</v>
      </c>
    </row>
    <row r="115" spans="1:11" x14ac:dyDescent="0.25">
      <c r="A115" s="74" t="s">
        <v>190</v>
      </c>
      <c r="B115" s="72"/>
      <c r="C115" s="72">
        <v>0</v>
      </c>
      <c r="D115" s="72">
        <v>108</v>
      </c>
      <c r="E115" s="72">
        <v>7.5630252100840331E-2</v>
      </c>
      <c r="F115" s="72">
        <v>132</v>
      </c>
      <c r="G115" s="72">
        <v>9.2436974789915971E-2</v>
      </c>
      <c r="H115" s="72"/>
      <c r="I115" s="72">
        <v>0</v>
      </c>
      <c r="J115" s="72">
        <v>240</v>
      </c>
      <c r="K115" s="72">
        <v>0.16806722689075632</v>
      </c>
    </row>
    <row r="116" spans="1:11" x14ac:dyDescent="0.25">
      <c r="A116" s="75">
        <v>74801</v>
      </c>
      <c r="B116" s="72"/>
      <c r="C116" s="72">
        <v>0</v>
      </c>
      <c r="D116" s="72">
        <v>20</v>
      </c>
      <c r="E116" s="72">
        <v>1.4005602240896359E-2</v>
      </c>
      <c r="F116" s="72">
        <v>10</v>
      </c>
      <c r="G116" s="72">
        <v>7.0028011204481795E-3</v>
      </c>
      <c r="H116" s="72"/>
      <c r="I116" s="72">
        <v>0</v>
      </c>
      <c r="J116" s="72">
        <v>30</v>
      </c>
      <c r="K116" s="72">
        <v>2.100840336134454E-2</v>
      </c>
    </row>
    <row r="117" spans="1:11" x14ac:dyDescent="0.25">
      <c r="A117" s="75">
        <v>198000</v>
      </c>
      <c r="B117" s="72"/>
      <c r="C117" s="72">
        <v>0</v>
      </c>
      <c r="D117" s="72"/>
      <c r="E117" s="72">
        <v>0</v>
      </c>
      <c r="F117" s="72">
        <v>2</v>
      </c>
      <c r="G117" s="72">
        <v>1.4005602240896359E-3</v>
      </c>
      <c r="H117" s="72"/>
      <c r="I117" s="72">
        <v>0</v>
      </c>
      <c r="J117" s="72">
        <v>2</v>
      </c>
      <c r="K117" s="72">
        <v>1.4005602240896359E-3</v>
      </c>
    </row>
    <row r="118" spans="1:11" x14ac:dyDescent="0.25">
      <c r="A118" s="75">
        <v>199001</v>
      </c>
      <c r="B118" s="72"/>
      <c r="C118" s="72">
        <v>0</v>
      </c>
      <c r="D118" s="72">
        <v>80</v>
      </c>
      <c r="E118" s="72">
        <v>5.6022408963585436E-2</v>
      </c>
      <c r="F118" s="72"/>
      <c r="G118" s="72">
        <v>0</v>
      </c>
      <c r="H118" s="72"/>
      <c r="I118" s="72">
        <v>0</v>
      </c>
      <c r="J118" s="72">
        <v>80</v>
      </c>
      <c r="K118" s="72">
        <v>5.6022408963585436E-2</v>
      </c>
    </row>
    <row r="119" spans="1:11" x14ac:dyDescent="0.25">
      <c r="A119" s="75">
        <v>2682808</v>
      </c>
      <c r="B119" s="72"/>
      <c r="C119" s="72">
        <v>0</v>
      </c>
      <c r="D119" s="72">
        <v>8</v>
      </c>
      <c r="E119" s="72">
        <v>5.6022408963585435E-3</v>
      </c>
      <c r="F119" s="72">
        <v>120</v>
      </c>
      <c r="G119" s="72">
        <v>8.4033613445378158E-2</v>
      </c>
      <c r="H119" s="72"/>
      <c r="I119" s="72">
        <v>0</v>
      </c>
      <c r="J119" s="72">
        <v>128</v>
      </c>
      <c r="K119" s="72">
        <v>8.9635854341736695E-2</v>
      </c>
    </row>
    <row r="120" spans="1:11" x14ac:dyDescent="0.25">
      <c r="A120" s="74" t="s">
        <v>47</v>
      </c>
      <c r="B120" s="72">
        <v>82</v>
      </c>
      <c r="C120" s="72">
        <v>5.7422969187675067E-2</v>
      </c>
      <c r="D120" s="72">
        <v>182</v>
      </c>
      <c r="E120" s="72">
        <v>0.12745098039215685</v>
      </c>
      <c r="F120" s="72">
        <v>74</v>
      </c>
      <c r="G120" s="72">
        <v>5.182072829131653E-2</v>
      </c>
      <c r="H120" s="72">
        <v>182</v>
      </c>
      <c r="I120" s="72">
        <v>0.12745098039215685</v>
      </c>
      <c r="J120" s="72">
        <v>520</v>
      </c>
      <c r="K120" s="72">
        <v>0.36414565826330531</v>
      </c>
    </row>
    <row r="121" spans="1:11" x14ac:dyDescent="0.25">
      <c r="A121" s="75">
        <v>74801</v>
      </c>
      <c r="B121" s="72"/>
      <c r="C121" s="72">
        <v>0</v>
      </c>
      <c r="D121" s="72"/>
      <c r="E121" s="72">
        <v>0</v>
      </c>
      <c r="F121" s="72"/>
      <c r="G121" s="72">
        <v>0</v>
      </c>
      <c r="H121" s="72">
        <v>16</v>
      </c>
      <c r="I121" s="72">
        <v>1.1204481792717087E-2</v>
      </c>
      <c r="J121" s="72">
        <v>16</v>
      </c>
      <c r="K121" s="72">
        <v>1.1204481792717087E-2</v>
      </c>
    </row>
    <row r="122" spans="1:11" x14ac:dyDescent="0.25">
      <c r="A122" s="75">
        <v>187002</v>
      </c>
      <c r="B122" s="72">
        <v>8</v>
      </c>
      <c r="C122" s="72">
        <v>5.6022408963585435E-3</v>
      </c>
      <c r="D122" s="72">
        <v>92</v>
      </c>
      <c r="E122" s="72">
        <v>6.4425770308123242E-2</v>
      </c>
      <c r="F122" s="72">
        <v>40</v>
      </c>
      <c r="G122" s="72">
        <v>2.8011204481792718E-2</v>
      </c>
      <c r="H122" s="72">
        <v>82</v>
      </c>
      <c r="I122" s="72">
        <v>5.7422969187675067E-2</v>
      </c>
      <c r="J122" s="72">
        <v>222</v>
      </c>
      <c r="K122" s="72">
        <v>0.15546218487394958</v>
      </c>
    </row>
    <row r="123" spans="1:11" x14ac:dyDescent="0.25">
      <c r="A123" s="75">
        <v>198000</v>
      </c>
      <c r="B123" s="72">
        <v>26</v>
      </c>
      <c r="C123" s="72">
        <v>1.8207282913165267E-2</v>
      </c>
      <c r="D123" s="72">
        <v>90</v>
      </c>
      <c r="E123" s="72">
        <v>6.3025210084033612E-2</v>
      </c>
      <c r="F123" s="72">
        <v>4</v>
      </c>
      <c r="G123" s="72">
        <v>2.8011204481792717E-3</v>
      </c>
      <c r="H123" s="72">
        <v>1</v>
      </c>
      <c r="I123" s="72">
        <v>7.0028011204481793E-4</v>
      </c>
      <c r="J123" s="72">
        <v>121</v>
      </c>
      <c r="K123" s="72">
        <v>8.4733893557422973E-2</v>
      </c>
    </row>
    <row r="124" spans="1:11" x14ac:dyDescent="0.25">
      <c r="A124" s="75">
        <v>199001</v>
      </c>
      <c r="B124" s="72">
        <v>48</v>
      </c>
      <c r="C124" s="72">
        <v>3.3613445378151259E-2</v>
      </c>
      <c r="D124" s="72"/>
      <c r="E124" s="72">
        <v>0</v>
      </c>
      <c r="F124" s="72"/>
      <c r="G124" s="72">
        <v>0</v>
      </c>
      <c r="H124" s="72">
        <v>19</v>
      </c>
      <c r="I124" s="72">
        <v>1.330532212885154E-2</v>
      </c>
      <c r="J124" s="72">
        <v>67</v>
      </c>
      <c r="K124" s="72">
        <v>4.6918767507002801E-2</v>
      </c>
    </row>
    <row r="125" spans="1:11" x14ac:dyDescent="0.25">
      <c r="A125" s="75">
        <v>2682808</v>
      </c>
      <c r="B125" s="72"/>
      <c r="C125" s="72">
        <v>0</v>
      </c>
      <c r="D125" s="72"/>
      <c r="E125" s="72">
        <v>0</v>
      </c>
      <c r="F125" s="72">
        <v>30</v>
      </c>
      <c r="G125" s="72">
        <v>2.100840336134454E-2</v>
      </c>
      <c r="H125" s="72">
        <v>64</v>
      </c>
      <c r="I125" s="72">
        <v>4.4817927170868348E-2</v>
      </c>
      <c r="J125" s="72">
        <v>94</v>
      </c>
      <c r="K125" s="72">
        <v>6.5826330532212887E-2</v>
      </c>
    </row>
    <row r="126" spans="1:11" x14ac:dyDescent="0.25">
      <c r="A126" s="74" t="s">
        <v>58</v>
      </c>
      <c r="B126" s="72">
        <v>78</v>
      </c>
      <c r="C126" s="72">
        <v>5.4621848739495799E-2</v>
      </c>
      <c r="D126" s="72">
        <v>239</v>
      </c>
      <c r="E126" s="72">
        <v>0.16736694677871147</v>
      </c>
      <c r="F126" s="72">
        <v>223</v>
      </c>
      <c r="G126" s="72">
        <v>0.1561624649859944</v>
      </c>
      <c r="H126" s="72"/>
      <c r="I126" s="72">
        <v>0</v>
      </c>
      <c r="J126" s="72">
        <v>540</v>
      </c>
      <c r="K126" s="72">
        <v>0.37815126050420167</v>
      </c>
    </row>
    <row r="127" spans="1:11" x14ac:dyDescent="0.25">
      <c r="A127" s="75">
        <v>74801</v>
      </c>
      <c r="B127" s="72"/>
      <c r="C127" s="72">
        <v>0</v>
      </c>
      <c r="D127" s="72">
        <v>0</v>
      </c>
      <c r="E127" s="72">
        <v>0</v>
      </c>
      <c r="F127" s="72"/>
      <c r="G127" s="72">
        <v>0</v>
      </c>
      <c r="H127" s="72"/>
      <c r="I127" s="72">
        <v>0</v>
      </c>
      <c r="J127" s="72">
        <v>0</v>
      </c>
      <c r="K127" s="72">
        <v>0</v>
      </c>
    </row>
    <row r="128" spans="1:11" x14ac:dyDescent="0.25">
      <c r="A128" s="75">
        <v>187002</v>
      </c>
      <c r="B128" s="72">
        <v>70</v>
      </c>
      <c r="C128" s="72">
        <v>4.9019607843137254E-2</v>
      </c>
      <c r="D128" s="72">
        <v>30</v>
      </c>
      <c r="E128" s="72">
        <v>2.100840336134454E-2</v>
      </c>
      <c r="F128" s="72">
        <v>36</v>
      </c>
      <c r="G128" s="72">
        <v>2.5210084033613446E-2</v>
      </c>
      <c r="H128" s="72"/>
      <c r="I128" s="72">
        <v>0</v>
      </c>
      <c r="J128" s="72">
        <v>136</v>
      </c>
      <c r="K128" s="72">
        <v>9.5238095238095233E-2</v>
      </c>
    </row>
    <row r="129" spans="1:11" x14ac:dyDescent="0.25">
      <c r="A129" s="75">
        <v>198000</v>
      </c>
      <c r="B129" s="72">
        <v>8</v>
      </c>
      <c r="C129" s="72">
        <v>5.6022408963585435E-3</v>
      </c>
      <c r="D129" s="72"/>
      <c r="E129" s="72">
        <v>0</v>
      </c>
      <c r="F129" s="72">
        <v>30</v>
      </c>
      <c r="G129" s="72">
        <v>2.100840336134454E-2</v>
      </c>
      <c r="H129" s="72"/>
      <c r="I129" s="72">
        <v>0</v>
      </c>
      <c r="J129" s="72">
        <v>38</v>
      </c>
      <c r="K129" s="72">
        <v>2.661064425770308E-2</v>
      </c>
    </row>
    <row r="130" spans="1:11" x14ac:dyDescent="0.25">
      <c r="A130" s="75">
        <v>199001</v>
      </c>
      <c r="B130" s="72"/>
      <c r="C130" s="72">
        <v>0</v>
      </c>
      <c r="D130" s="72">
        <v>16</v>
      </c>
      <c r="E130" s="72">
        <v>1.1204481792717087E-2</v>
      </c>
      <c r="F130" s="72">
        <v>50</v>
      </c>
      <c r="G130" s="72">
        <v>3.5014005602240897E-2</v>
      </c>
      <c r="H130" s="72"/>
      <c r="I130" s="72">
        <v>0</v>
      </c>
      <c r="J130" s="72">
        <v>66</v>
      </c>
      <c r="K130" s="72">
        <v>4.6218487394957986E-2</v>
      </c>
    </row>
    <row r="131" spans="1:11" x14ac:dyDescent="0.25">
      <c r="A131" s="75">
        <v>2682808</v>
      </c>
      <c r="B131" s="72"/>
      <c r="C131" s="72">
        <v>0</v>
      </c>
      <c r="D131" s="72">
        <v>193</v>
      </c>
      <c r="E131" s="72">
        <v>0.13515406162464985</v>
      </c>
      <c r="F131" s="72">
        <v>107</v>
      </c>
      <c r="G131" s="72">
        <v>7.4929971988795516E-2</v>
      </c>
      <c r="H131" s="72"/>
      <c r="I131" s="72">
        <v>0</v>
      </c>
      <c r="J131" s="72">
        <v>300</v>
      </c>
      <c r="K131" s="72">
        <v>0.21008403361344538</v>
      </c>
    </row>
    <row r="132" spans="1:11" x14ac:dyDescent="0.25">
      <c r="A132" s="74" t="s">
        <v>191</v>
      </c>
      <c r="B132" s="72"/>
      <c r="C132" s="72">
        <v>0</v>
      </c>
      <c r="D132" s="72"/>
      <c r="E132" s="72">
        <v>0</v>
      </c>
      <c r="F132" s="72">
        <v>8</v>
      </c>
      <c r="G132" s="72">
        <v>5.6022408963585435E-3</v>
      </c>
      <c r="H132" s="72"/>
      <c r="I132" s="72">
        <v>0</v>
      </c>
      <c r="J132" s="72">
        <v>8</v>
      </c>
      <c r="K132" s="72">
        <v>5.6022408963585435E-3</v>
      </c>
    </row>
    <row r="133" spans="1:11" x14ac:dyDescent="0.25">
      <c r="A133" s="75">
        <v>187002</v>
      </c>
      <c r="B133" s="72"/>
      <c r="C133" s="72">
        <v>0</v>
      </c>
      <c r="D133" s="72"/>
      <c r="E133" s="72">
        <v>0</v>
      </c>
      <c r="F133" s="72">
        <v>8</v>
      </c>
      <c r="G133" s="72">
        <v>5.6022408963585435E-3</v>
      </c>
      <c r="H133" s="72"/>
      <c r="I133" s="72">
        <v>0</v>
      </c>
      <c r="J133" s="72">
        <v>8</v>
      </c>
      <c r="K133" s="72">
        <v>5.6022408963585435E-3</v>
      </c>
    </row>
    <row r="134" spans="1:11" x14ac:dyDescent="0.25">
      <c r="A134" s="74" t="s">
        <v>186</v>
      </c>
      <c r="B134" s="72">
        <v>160</v>
      </c>
      <c r="C134" s="72">
        <v>0.11204481792717087</v>
      </c>
      <c r="D134" s="72">
        <v>609</v>
      </c>
      <c r="E134" s="72">
        <v>0.4264705882352941</v>
      </c>
      <c r="F134" s="72">
        <v>465</v>
      </c>
      <c r="G134" s="72">
        <v>0.32563025210084034</v>
      </c>
      <c r="H134" s="72">
        <v>194</v>
      </c>
      <c r="I134" s="72">
        <v>0.13585434173669467</v>
      </c>
      <c r="J134" s="72">
        <v>1428</v>
      </c>
      <c r="K134" s="72">
        <v>1</v>
      </c>
    </row>
    <row r="135" spans="1:11" x14ac:dyDescent="0.25">
      <c r="K135"/>
    </row>
    <row r="136" spans="1:11" x14ac:dyDescent="0.25">
      <c r="K136"/>
    </row>
    <row r="137" spans="1:11" x14ac:dyDescent="0.25">
      <c r="K137"/>
    </row>
    <row r="138" spans="1:11" x14ac:dyDescent="0.25">
      <c r="K138"/>
    </row>
    <row r="139" spans="1:11" x14ac:dyDescent="0.25">
      <c r="K139"/>
    </row>
    <row r="140" spans="1:11" x14ac:dyDescent="0.25">
      <c r="K140"/>
    </row>
    <row r="141" spans="1:11" x14ac:dyDescent="0.25">
      <c r="K141"/>
    </row>
    <row r="142" spans="1:11" x14ac:dyDescent="0.25">
      <c r="K142"/>
    </row>
    <row r="143" spans="1:11" x14ac:dyDescent="0.25">
      <c r="K143"/>
    </row>
    <row r="144" spans="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4867-CE2B-42A8-83FC-2773EF322211}">
  <dimension ref="A1:G39"/>
  <sheetViews>
    <sheetView zoomScale="80" zoomScaleNormal="80" workbookViewId="0">
      <selection activeCell="BD65" sqref="BD65:BI75"/>
    </sheetView>
  </sheetViews>
  <sheetFormatPr baseColWidth="10" defaultRowHeight="15" x14ac:dyDescent="0.25"/>
  <cols>
    <col min="1" max="1" width="18.42578125" bestFit="1" customWidth="1"/>
    <col min="2" max="2" width="23" bestFit="1" customWidth="1"/>
    <col min="6" max="6" width="18.42578125" bestFit="1" customWidth="1"/>
    <col min="7" max="7" width="23.85546875" bestFit="1" customWidth="1"/>
  </cols>
  <sheetData>
    <row r="1" spans="1:7" x14ac:dyDescent="0.25">
      <c r="F1" s="73" t="s">
        <v>463</v>
      </c>
      <c r="G1" t="s">
        <v>554</v>
      </c>
    </row>
    <row r="2" spans="1:7" x14ac:dyDescent="0.25">
      <c r="A2" s="73" t="s">
        <v>463</v>
      </c>
      <c r="B2" t="s">
        <v>554</v>
      </c>
    </row>
    <row r="3" spans="1:7" x14ac:dyDescent="0.25">
      <c r="F3" s="73" t="s">
        <v>360</v>
      </c>
      <c r="G3" t="s">
        <v>521</v>
      </c>
    </row>
    <row r="4" spans="1:7" x14ac:dyDescent="0.25">
      <c r="A4" s="73" t="s">
        <v>360</v>
      </c>
      <c r="B4" t="s">
        <v>521</v>
      </c>
      <c r="F4" s="74">
        <v>187002</v>
      </c>
      <c r="G4" s="72">
        <v>10196</v>
      </c>
    </row>
    <row r="5" spans="1:7" x14ac:dyDescent="0.25">
      <c r="A5" s="74" t="s">
        <v>363</v>
      </c>
      <c r="B5" s="72">
        <v>103</v>
      </c>
      <c r="F5" s="74">
        <v>2682808</v>
      </c>
      <c r="G5" s="72">
        <v>4662</v>
      </c>
    </row>
    <row r="6" spans="1:7" x14ac:dyDescent="0.25">
      <c r="A6" s="74" t="s">
        <v>444</v>
      </c>
      <c r="B6" s="72">
        <v>785</v>
      </c>
      <c r="F6" s="74">
        <v>198000</v>
      </c>
      <c r="G6" s="72">
        <v>3994</v>
      </c>
    </row>
    <row r="7" spans="1:7" x14ac:dyDescent="0.25">
      <c r="A7" s="74" t="s">
        <v>445</v>
      </c>
      <c r="B7" s="72">
        <v>724</v>
      </c>
      <c r="F7" s="74">
        <v>199001</v>
      </c>
      <c r="G7" s="72">
        <v>3947</v>
      </c>
    </row>
    <row r="8" spans="1:7" x14ac:dyDescent="0.25">
      <c r="A8" s="74" t="s">
        <v>370</v>
      </c>
      <c r="B8" s="72">
        <v>80</v>
      </c>
      <c r="F8" s="74">
        <v>74801</v>
      </c>
      <c r="G8" s="72">
        <v>1058</v>
      </c>
    </row>
    <row r="9" spans="1:7" x14ac:dyDescent="0.25">
      <c r="A9" s="74" t="s">
        <v>440</v>
      </c>
      <c r="B9" s="72">
        <v>77</v>
      </c>
      <c r="F9" s="74" t="s">
        <v>186</v>
      </c>
      <c r="G9" s="72">
        <v>23857</v>
      </c>
    </row>
    <row r="10" spans="1:7" x14ac:dyDescent="0.25">
      <c r="A10" s="74" t="s">
        <v>441</v>
      </c>
      <c r="B10" s="72">
        <v>87</v>
      </c>
      <c r="F10" s="73" t="s">
        <v>455</v>
      </c>
      <c r="G10" s="74">
        <v>2682808</v>
      </c>
    </row>
    <row r="11" spans="1:7" x14ac:dyDescent="0.25">
      <c r="A11" s="74" t="s">
        <v>379</v>
      </c>
      <c r="B11" s="72">
        <v>41</v>
      </c>
      <c r="F11" s="73" t="s">
        <v>463</v>
      </c>
      <c r="G11" t="s">
        <v>47</v>
      </c>
    </row>
    <row r="12" spans="1:7" x14ac:dyDescent="0.25">
      <c r="A12" s="74" t="s">
        <v>380</v>
      </c>
      <c r="B12" s="72">
        <v>134</v>
      </c>
    </row>
    <row r="13" spans="1:7" x14ac:dyDescent="0.25">
      <c r="A13" s="74" t="s">
        <v>381</v>
      </c>
      <c r="B13" s="72">
        <v>53</v>
      </c>
      <c r="F13" s="73" t="s">
        <v>360</v>
      </c>
      <c r="G13" t="s">
        <v>521</v>
      </c>
    </row>
    <row r="14" spans="1:7" x14ac:dyDescent="0.25">
      <c r="A14" s="74" t="s">
        <v>442</v>
      </c>
      <c r="B14" s="72">
        <v>16</v>
      </c>
      <c r="F14" s="74" t="s">
        <v>364</v>
      </c>
      <c r="G14" s="72">
        <v>2</v>
      </c>
    </row>
    <row r="15" spans="1:7" x14ac:dyDescent="0.25">
      <c r="A15" s="74" t="s">
        <v>443</v>
      </c>
      <c r="B15" s="72">
        <v>62</v>
      </c>
      <c r="F15" s="74" t="s">
        <v>365</v>
      </c>
      <c r="G15" s="72">
        <v>2</v>
      </c>
    </row>
    <row r="16" spans="1:7" x14ac:dyDescent="0.25">
      <c r="A16" s="74" t="s">
        <v>364</v>
      </c>
      <c r="B16" s="72">
        <v>593</v>
      </c>
      <c r="F16" s="74" t="s">
        <v>446</v>
      </c>
      <c r="G16" s="72">
        <v>18</v>
      </c>
    </row>
    <row r="17" spans="1:7" x14ac:dyDescent="0.25">
      <c r="A17" s="74" t="s">
        <v>365</v>
      </c>
      <c r="B17" s="72">
        <v>542</v>
      </c>
      <c r="F17" s="74" t="s">
        <v>366</v>
      </c>
      <c r="G17" s="72">
        <v>18</v>
      </c>
    </row>
    <row r="18" spans="1:7" x14ac:dyDescent="0.25">
      <c r="A18" s="74" t="s">
        <v>446</v>
      </c>
      <c r="B18" s="72">
        <v>465</v>
      </c>
      <c r="F18" s="74" t="s">
        <v>447</v>
      </c>
      <c r="G18" s="72">
        <v>18</v>
      </c>
    </row>
    <row r="19" spans="1:7" x14ac:dyDescent="0.25">
      <c r="A19" s="74" t="s">
        <v>366</v>
      </c>
      <c r="B19" s="72">
        <v>259</v>
      </c>
      <c r="F19" s="74" t="s">
        <v>448</v>
      </c>
      <c r="G19" s="72">
        <v>5</v>
      </c>
    </row>
    <row r="20" spans="1:7" x14ac:dyDescent="0.25">
      <c r="A20" s="74" t="s">
        <v>447</v>
      </c>
      <c r="B20" s="72">
        <v>302</v>
      </c>
      <c r="F20" s="74" t="s">
        <v>378</v>
      </c>
      <c r="G20" s="72">
        <v>2</v>
      </c>
    </row>
    <row r="21" spans="1:7" x14ac:dyDescent="0.25">
      <c r="A21" s="74" t="s">
        <v>448</v>
      </c>
      <c r="B21" s="72">
        <v>259</v>
      </c>
      <c r="F21" s="74" t="s">
        <v>380</v>
      </c>
      <c r="G21" s="72">
        <v>6</v>
      </c>
    </row>
    <row r="22" spans="1:7" x14ac:dyDescent="0.25">
      <c r="A22" s="74" t="s">
        <v>367</v>
      </c>
      <c r="B22" s="72">
        <v>204</v>
      </c>
      <c r="F22" s="74" t="s">
        <v>383</v>
      </c>
      <c r="G22" s="72">
        <v>0</v>
      </c>
    </row>
    <row r="23" spans="1:7" x14ac:dyDescent="0.25">
      <c r="A23" s="74" t="s">
        <v>368</v>
      </c>
      <c r="B23" s="72">
        <v>189</v>
      </c>
      <c r="F23" s="74" t="s">
        <v>386</v>
      </c>
      <c r="G23" s="72">
        <v>52</v>
      </c>
    </row>
    <row r="24" spans="1:7" x14ac:dyDescent="0.25">
      <c r="A24" s="74" t="s">
        <v>369</v>
      </c>
      <c r="B24" s="72">
        <v>112</v>
      </c>
      <c r="F24" s="74" t="s">
        <v>186</v>
      </c>
      <c r="G24" s="72">
        <v>123</v>
      </c>
    </row>
    <row r="25" spans="1:7" x14ac:dyDescent="0.25">
      <c r="A25" s="74" t="s">
        <v>449</v>
      </c>
      <c r="B25" s="72">
        <v>98</v>
      </c>
    </row>
    <row r="26" spans="1:7" x14ac:dyDescent="0.25">
      <c r="A26" s="74" t="s">
        <v>371</v>
      </c>
      <c r="B26" s="72">
        <v>72</v>
      </c>
    </row>
    <row r="27" spans="1:7" x14ac:dyDescent="0.25">
      <c r="A27" s="74" t="s">
        <v>372</v>
      </c>
      <c r="B27" s="72">
        <v>58</v>
      </c>
    </row>
    <row r="28" spans="1:7" x14ac:dyDescent="0.25">
      <c r="A28" s="74" t="s">
        <v>373</v>
      </c>
      <c r="B28" s="72">
        <v>38</v>
      </c>
    </row>
    <row r="29" spans="1:7" x14ac:dyDescent="0.25">
      <c r="A29" s="74" t="s">
        <v>374</v>
      </c>
      <c r="B29" s="72">
        <v>60</v>
      </c>
    </row>
    <row r="30" spans="1:7" x14ac:dyDescent="0.25">
      <c r="A30" s="74" t="s">
        <v>375</v>
      </c>
      <c r="B30" s="72">
        <v>60</v>
      </c>
    </row>
    <row r="31" spans="1:7" x14ac:dyDescent="0.25">
      <c r="A31" s="74" t="s">
        <v>376</v>
      </c>
      <c r="B31" s="72">
        <v>48</v>
      </c>
    </row>
    <row r="32" spans="1:7" x14ac:dyDescent="0.25">
      <c r="A32" s="74" t="s">
        <v>377</v>
      </c>
      <c r="B32" s="72">
        <v>47</v>
      </c>
    </row>
    <row r="33" spans="1:2" x14ac:dyDescent="0.25">
      <c r="A33" s="74" t="s">
        <v>378</v>
      </c>
      <c r="B33" s="72">
        <v>68</v>
      </c>
    </row>
    <row r="34" spans="1:2" x14ac:dyDescent="0.25">
      <c r="A34" s="74" t="s">
        <v>382</v>
      </c>
      <c r="B34" s="72">
        <v>58</v>
      </c>
    </row>
    <row r="35" spans="1:2" x14ac:dyDescent="0.25">
      <c r="A35" s="74" t="s">
        <v>383</v>
      </c>
      <c r="B35" s="72">
        <v>96</v>
      </c>
    </row>
    <row r="36" spans="1:2" x14ac:dyDescent="0.25">
      <c r="A36" s="74" t="s">
        <v>384</v>
      </c>
      <c r="B36" s="72">
        <v>115</v>
      </c>
    </row>
    <row r="37" spans="1:2" x14ac:dyDescent="0.25">
      <c r="A37" s="74" t="s">
        <v>385</v>
      </c>
      <c r="B37" s="72">
        <v>112</v>
      </c>
    </row>
    <row r="38" spans="1:2" x14ac:dyDescent="0.25">
      <c r="A38" s="74" t="s">
        <v>386</v>
      </c>
      <c r="B38" s="72">
        <v>233</v>
      </c>
    </row>
    <row r="39" spans="1:2" x14ac:dyDescent="0.25">
      <c r="A39" s="74" t="s">
        <v>186</v>
      </c>
      <c r="B39" s="72">
        <v>6250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EA98-5443-4E8A-BB2B-4AC26FAD09F1}">
  <dimension ref="A1:AD400"/>
  <sheetViews>
    <sheetView workbookViewId="0">
      <selection activeCell="M2" sqref="M2"/>
    </sheetView>
  </sheetViews>
  <sheetFormatPr baseColWidth="10" defaultRowHeight="15" x14ac:dyDescent="0.25"/>
  <cols>
    <col min="2" max="2" width="10.85546875" style="90"/>
    <col min="13" max="13" width="20.7109375" bestFit="1" customWidth="1"/>
    <col min="14" max="14" width="33.85546875" bestFit="1" customWidth="1"/>
  </cols>
  <sheetData>
    <row r="1" spans="1:30" x14ac:dyDescent="0.25">
      <c r="A1" t="s">
        <v>450</v>
      </c>
      <c r="B1" s="122" t="s">
        <v>451</v>
      </c>
      <c r="C1" s="121" t="s">
        <v>79</v>
      </c>
      <c r="D1" t="s">
        <v>452</v>
      </c>
      <c r="E1" t="s">
        <v>453</v>
      </c>
      <c r="F1" t="s">
        <v>454</v>
      </c>
      <c r="G1" t="s">
        <v>455</v>
      </c>
      <c r="H1" t="s">
        <v>26</v>
      </c>
      <c r="I1" t="s">
        <v>456</v>
      </c>
      <c r="J1" t="s">
        <v>457</v>
      </c>
      <c r="K1" t="s">
        <v>458</v>
      </c>
      <c r="L1" t="s">
        <v>462</v>
      </c>
      <c r="M1" t="s">
        <v>463</v>
      </c>
      <c r="N1" t="s">
        <v>464</v>
      </c>
      <c r="O1" t="s">
        <v>465</v>
      </c>
      <c r="P1" t="s">
        <v>466</v>
      </c>
      <c r="Q1" t="s">
        <v>458</v>
      </c>
      <c r="R1" t="s">
        <v>459</v>
      </c>
      <c r="S1" t="s">
        <v>460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  <c r="AD1" t="s">
        <v>261</v>
      </c>
    </row>
    <row r="2" spans="1:30" x14ac:dyDescent="0.25">
      <c r="A2">
        <v>2019</v>
      </c>
      <c r="B2" s="129">
        <v>3</v>
      </c>
      <c r="C2" s="94" t="s">
        <v>556</v>
      </c>
      <c r="D2" s="115">
        <v>43555</v>
      </c>
      <c r="E2" t="s">
        <v>471</v>
      </c>
      <c r="F2" t="s">
        <v>28</v>
      </c>
      <c r="G2">
        <v>198000</v>
      </c>
      <c r="H2">
        <v>50</v>
      </c>
      <c r="I2">
        <v>90426.98</v>
      </c>
      <c r="J2">
        <v>127206</v>
      </c>
      <c r="K2">
        <v>212011</v>
      </c>
      <c r="L2" t="s">
        <v>472</v>
      </c>
      <c r="M2" t="s">
        <v>190</v>
      </c>
      <c r="N2" t="s">
        <v>474</v>
      </c>
      <c r="O2">
        <v>15</v>
      </c>
      <c r="P2" t="s">
        <v>475</v>
      </c>
      <c r="Q2" s="116">
        <v>205420</v>
      </c>
      <c r="R2">
        <v>0</v>
      </c>
      <c r="S2" t="s">
        <v>472</v>
      </c>
      <c r="T2" t="s">
        <v>473</v>
      </c>
      <c r="U2" t="s">
        <v>472</v>
      </c>
      <c r="V2" t="s">
        <v>190</v>
      </c>
      <c r="W2" t="s">
        <v>474</v>
      </c>
      <c r="X2">
        <v>15</v>
      </c>
      <c r="Y2" t="s">
        <v>475</v>
      </c>
      <c r="Z2" t="s">
        <v>476</v>
      </c>
      <c r="AA2" t="s">
        <v>82</v>
      </c>
      <c r="AB2">
        <v>0</v>
      </c>
      <c r="AC2">
        <v>3.0398049999999998E-4</v>
      </c>
      <c r="AD2" t="s">
        <v>472</v>
      </c>
    </row>
    <row r="3" spans="1:30" x14ac:dyDescent="0.25">
      <c r="A3">
        <v>2019</v>
      </c>
      <c r="B3" s="124">
        <v>3</v>
      </c>
      <c r="C3" s="94" t="s">
        <v>556</v>
      </c>
      <c r="D3" s="115">
        <v>43555</v>
      </c>
      <c r="E3" t="s">
        <v>471</v>
      </c>
      <c r="F3" t="s">
        <v>28</v>
      </c>
      <c r="G3">
        <v>187002</v>
      </c>
      <c r="H3">
        <v>500</v>
      </c>
      <c r="I3">
        <v>87659.57</v>
      </c>
      <c r="J3">
        <v>123252</v>
      </c>
      <c r="K3">
        <v>205420</v>
      </c>
      <c r="L3" t="s">
        <v>472</v>
      </c>
      <c r="M3" t="s">
        <v>190</v>
      </c>
      <c r="N3" t="s">
        <v>474</v>
      </c>
      <c r="O3">
        <v>15</v>
      </c>
      <c r="P3" t="s">
        <v>475</v>
      </c>
      <c r="Q3" s="116">
        <v>145000</v>
      </c>
      <c r="R3">
        <v>0</v>
      </c>
      <c r="S3" t="s">
        <v>472</v>
      </c>
      <c r="T3" t="s">
        <v>473</v>
      </c>
      <c r="U3" t="s">
        <v>472</v>
      </c>
      <c r="V3" t="s">
        <v>58</v>
      </c>
      <c r="W3" t="s">
        <v>481</v>
      </c>
      <c r="X3">
        <v>15</v>
      </c>
      <c r="Y3" t="s">
        <v>475</v>
      </c>
      <c r="Z3" t="s">
        <v>476</v>
      </c>
      <c r="AA3" t="s">
        <v>82</v>
      </c>
      <c r="AB3">
        <v>0</v>
      </c>
      <c r="AC3">
        <v>2.911697E-4</v>
      </c>
      <c r="AD3" t="s">
        <v>472</v>
      </c>
    </row>
    <row r="4" spans="1:30" x14ac:dyDescent="0.25">
      <c r="A4">
        <v>2019</v>
      </c>
      <c r="B4" s="90">
        <v>4</v>
      </c>
      <c r="C4" s="94" t="s">
        <v>557</v>
      </c>
      <c r="D4" s="115">
        <v>43585</v>
      </c>
      <c r="E4" t="s">
        <v>471</v>
      </c>
      <c r="F4" t="s">
        <v>28</v>
      </c>
      <c r="G4">
        <v>198000</v>
      </c>
      <c r="H4">
        <v>50</v>
      </c>
      <c r="I4">
        <v>90426.98</v>
      </c>
      <c r="J4">
        <v>127206</v>
      </c>
      <c r="K4">
        <v>212011</v>
      </c>
      <c r="L4" t="s">
        <v>472</v>
      </c>
      <c r="M4" t="s">
        <v>190</v>
      </c>
      <c r="N4" t="s">
        <v>474</v>
      </c>
      <c r="O4">
        <v>15</v>
      </c>
      <c r="P4" t="s">
        <v>475</v>
      </c>
      <c r="Q4">
        <v>0</v>
      </c>
      <c r="R4">
        <v>0</v>
      </c>
      <c r="S4" t="s">
        <v>472</v>
      </c>
      <c r="T4" t="s">
        <v>473</v>
      </c>
      <c r="U4" t="s">
        <v>472</v>
      </c>
      <c r="V4" t="s">
        <v>190</v>
      </c>
      <c r="W4" t="s">
        <v>474</v>
      </c>
      <c r="X4">
        <v>1</v>
      </c>
      <c r="Y4" t="s">
        <v>483</v>
      </c>
      <c r="Z4" t="s">
        <v>476</v>
      </c>
      <c r="AA4" t="s">
        <v>82</v>
      </c>
      <c r="AB4">
        <v>0</v>
      </c>
      <c r="AC4">
        <v>3.0398049999999998E-4</v>
      </c>
      <c r="AD4" t="s">
        <v>472</v>
      </c>
    </row>
    <row r="5" spans="1:30" x14ac:dyDescent="0.25">
      <c r="A5">
        <v>2019</v>
      </c>
      <c r="B5" s="90">
        <v>3</v>
      </c>
      <c r="C5" s="94" t="s">
        <v>556</v>
      </c>
      <c r="D5" s="115">
        <v>43555</v>
      </c>
      <c r="E5" t="s">
        <v>471</v>
      </c>
      <c r="F5" t="s">
        <v>28</v>
      </c>
      <c r="G5">
        <v>199001</v>
      </c>
      <c r="H5">
        <v>200</v>
      </c>
      <c r="I5">
        <v>89080.68</v>
      </c>
      <c r="J5">
        <v>125280</v>
      </c>
      <c r="K5">
        <v>208800</v>
      </c>
      <c r="L5" t="s">
        <v>472</v>
      </c>
      <c r="M5" t="s">
        <v>190</v>
      </c>
      <c r="N5" t="s">
        <v>474</v>
      </c>
      <c r="O5">
        <v>15</v>
      </c>
      <c r="P5" t="s">
        <v>475</v>
      </c>
      <c r="Q5" s="116">
        <v>176074</v>
      </c>
      <c r="R5">
        <v>0</v>
      </c>
      <c r="S5" t="s">
        <v>472</v>
      </c>
      <c r="T5" t="s">
        <v>473</v>
      </c>
      <c r="U5" t="s">
        <v>472</v>
      </c>
      <c r="V5" t="s">
        <v>190</v>
      </c>
      <c r="W5" t="s">
        <v>474</v>
      </c>
      <c r="X5">
        <v>1</v>
      </c>
      <c r="Y5" t="s">
        <v>483</v>
      </c>
      <c r="Z5" t="s">
        <v>476</v>
      </c>
      <c r="AA5" t="s">
        <v>82</v>
      </c>
      <c r="AB5">
        <v>0</v>
      </c>
      <c r="AC5">
        <v>3.0398049999999998E-4</v>
      </c>
      <c r="AD5" t="s">
        <v>472</v>
      </c>
    </row>
    <row r="6" spans="1:30" x14ac:dyDescent="0.25">
      <c r="A6">
        <v>2019</v>
      </c>
      <c r="B6" s="129">
        <v>3</v>
      </c>
      <c r="C6" s="94" t="s">
        <v>556</v>
      </c>
      <c r="D6" s="115">
        <v>43555</v>
      </c>
      <c r="E6" t="s">
        <v>471</v>
      </c>
      <c r="F6" t="s">
        <v>28</v>
      </c>
      <c r="G6">
        <v>74801</v>
      </c>
      <c r="H6">
        <v>50</v>
      </c>
      <c r="I6">
        <v>89529.43</v>
      </c>
      <c r="J6">
        <v>125939</v>
      </c>
      <c r="K6">
        <v>209898</v>
      </c>
      <c r="L6" t="s">
        <v>472</v>
      </c>
      <c r="M6" t="s">
        <v>190</v>
      </c>
      <c r="N6" t="s">
        <v>474</v>
      </c>
      <c r="O6">
        <v>15</v>
      </c>
      <c r="P6" t="s">
        <v>475</v>
      </c>
      <c r="Q6" s="116">
        <v>162000</v>
      </c>
      <c r="R6">
        <v>0</v>
      </c>
      <c r="S6" t="s">
        <v>472</v>
      </c>
      <c r="T6" t="s">
        <v>473</v>
      </c>
      <c r="U6" t="s">
        <v>472</v>
      </c>
      <c r="V6" t="s">
        <v>58</v>
      </c>
      <c r="W6" t="s">
        <v>481</v>
      </c>
      <c r="X6">
        <v>15</v>
      </c>
      <c r="Y6" t="s">
        <v>475</v>
      </c>
      <c r="Z6" t="s">
        <v>476</v>
      </c>
      <c r="AA6" t="s">
        <v>82</v>
      </c>
      <c r="AB6">
        <v>0</v>
      </c>
      <c r="AC6">
        <v>2.911697E-4</v>
      </c>
      <c r="AD6" t="s">
        <v>472</v>
      </c>
    </row>
    <row r="7" spans="1:30" x14ac:dyDescent="0.25">
      <c r="A7">
        <v>2019</v>
      </c>
      <c r="B7" s="124">
        <v>4</v>
      </c>
      <c r="C7" s="94" t="s">
        <v>557</v>
      </c>
      <c r="D7" s="115">
        <v>43585</v>
      </c>
      <c r="E7" t="s">
        <v>471</v>
      </c>
      <c r="F7" t="s">
        <v>28</v>
      </c>
      <c r="G7">
        <v>187002</v>
      </c>
      <c r="H7">
        <v>500</v>
      </c>
      <c r="I7">
        <v>87659.57</v>
      </c>
      <c r="J7">
        <v>87659.57</v>
      </c>
      <c r="K7">
        <v>146099</v>
      </c>
      <c r="L7" t="s">
        <v>472</v>
      </c>
      <c r="M7" t="s">
        <v>190</v>
      </c>
      <c r="N7" t="s">
        <v>474</v>
      </c>
      <c r="O7">
        <v>15</v>
      </c>
      <c r="P7" t="s">
        <v>475</v>
      </c>
      <c r="Q7" s="116">
        <v>162000</v>
      </c>
      <c r="R7">
        <v>0</v>
      </c>
      <c r="S7" t="s">
        <v>472</v>
      </c>
      <c r="T7" t="s">
        <v>473</v>
      </c>
      <c r="U7" t="s">
        <v>472</v>
      </c>
      <c r="V7" t="s">
        <v>58</v>
      </c>
      <c r="W7" t="s">
        <v>481</v>
      </c>
      <c r="X7">
        <v>15</v>
      </c>
      <c r="Y7" t="s">
        <v>475</v>
      </c>
      <c r="Z7" t="s">
        <v>476</v>
      </c>
      <c r="AA7" t="s">
        <v>82</v>
      </c>
      <c r="AB7">
        <v>0</v>
      </c>
      <c r="AC7">
        <v>2.911697E-4</v>
      </c>
      <c r="AD7" t="s">
        <v>472</v>
      </c>
    </row>
    <row r="8" spans="1:30" x14ac:dyDescent="0.25">
      <c r="A8">
        <v>2019</v>
      </c>
      <c r="B8" s="90">
        <v>5</v>
      </c>
      <c r="C8" s="94" t="s">
        <v>555</v>
      </c>
      <c r="D8" s="115">
        <v>43616</v>
      </c>
      <c r="E8" t="s">
        <v>471</v>
      </c>
      <c r="F8" t="s">
        <v>28</v>
      </c>
      <c r="G8">
        <v>198000</v>
      </c>
      <c r="H8">
        <v>50</v>
      </c>
      <c r="I8">
        <v>90426.98</v>
      </c>
      <c r="J8">
        <v>127206</v>
      </c>
      <c r="K8">
        <v>212011</v>
      </c>
      <c r="L8" t="s">
        <v>472</v>
      </c>
      <c r="M8" t="s">
        <v>190</v>
      </c>
      <c r="N8" t="s">
        <v>474</v>
      </c>
      <c r="O8">
        <v>15</v>
      </c>
      <c r="P8" t="s">
        <v>475</v>
      </c>
      <c r="Q8" s="116">
        <v>162000</v>
      </c>
      <c r="R8">
        <v>0</v>
      </c>
      <c r="S8" t="s">
        <v>472</v>
      </c>
      <c r="T8" t="s">
        <v>473</v>
      </c>
      <c r="U8" t="s">
        <v>472</v>
      </c>
      <c r="V8" t="s">
        <v>190</v>
      </c>
      <c r="W8" t="s">
        <v>474</v>
      </c>
      <c r="X8">
        <v>15</v>
      </c>
      <c r="Y8" t="s">
        <v>475</v>
      </c>
      <c r="Z8" t="s">
        <v>476</v>
      </c>
      <c r="AA8" t="s">
        <v>82</v>
      </c>
      <c r="AB8">
        <v>0</v>
      </c>
      <c r="AC8">
        <v>2.9108850000000001E-4</v>
      </c>
      <c r="AD8" t="s">
        <v>472</v>
      </c>
    </row>
    <row r="9" spans="1:30" x14ac:dyDescent="0.25">
      <c r="A9">
        <v>2019</v>
      </c>
      <c r="B9" s="90">
        <v>4</v>
      </c>
      <c r="C9" s="94" t="s">
        <v>557</v>
      </c>
      <c r="D9" s="115">
        <v>43585</v>
      </c>
      <c r="E9" t="s">
        <v>471</v>
      </c>
      <c r="F9" t="s">
        <v>28</v>
      </c>
      <c r="G9">
        <v>199001</v>
      </c>
      <c r="H9">
        <v>200</v>
      </c>
      <c r="I9">
        <v>89080.68</v>
      </c>
      <c r="J9">
        <v>125280</v>
      </c>
      <c r="K9">
        <v>208800</v>
      </c>
      <c r="L9" t="s">
        <v>472</v>
      </c>
      <c r="M9" t="s">
        <v>190</v>
      </c>
      <c r="N9" t="s">
        <v>474</v>
      </c>
      <c r="O9">
        <v>15</v>
      </c>
      <c r="P9" t="s">
        <v>475</v>
      </c>
      <c r="Q9" s="116">
        <v>135000</v>
      </c>
      <c r="R9">
        <v>0</v>
      </c>
      <c r="S9" t="s">
        <v>472</v>
      </c>
      <c r="T9" t="s">
        <v>473</v>
      </c>
      <c r="U9" t="s">
        <v>472</v>
      </c>
      <c r="V9" t="s">
        <v>190</v>
      </c>
      <c r="W9" t="s">
        <v>474</v>
      </c>
      <c r="X9">
        <v>15</v>
      </c>
      <c r="Y9" t="s">
        <v>475</v>
      </c>
      <c r="Z9" t="s">
        <v>476</v>
      </c>
      <c r="AA9" t="s">
        <v>82</v>
      </c>
      <c r="AB9">
        <v>0</v>
      </c>
      <c r="AC9">
        <v>3.0398049999999998E-4</v>
      </c>
      <c r="AD9" t="s">
        <v>472</v>
      </c>
    </row>
    <row r="10" spans="1:30" x14ac:dyDescent="0.25">
      <c r="A10">
        <v>2019</v>
      </c>
      <c r="B10" s="129">
        <v>4</v>
      </c>
      <c r="C10" s="94" t="s">
        <v>557</v>
      </c>
      <c r="D10" s="115">
        <v>43585</v>
      </c>
      <c r="E10" t="s">
        <v>471</v>
      </c>
      <c r="F10" t="s">
        <v>28</v>
      </c>
      <c r="G10">
        <v>74801</v>
      </c>
      <c r="H10">
        <v>50</v>
      </c>
      <c r="I10">
        <v>89529.43</v>
      </c>
      <c r="J10">
        <v>125939</v>
      </c>
      <c r="K10">
        <v>209898</v>
      </c>
      <c r="L10" t="s">
        <v>472</v>
      </c>
      <c r="M10" t="s">
        <v>190</v>
      </c>
      <c r="N10" t="s">
        <v>474</v>
      </c>
      <c r="O10">
        <v>15</v>
      </c>
      <c r="P10" t="s">
        <v>475</v>
      </c>
      <c r="Q10" s="116">
        <v>135000</v>
      </c>
      <c r="R10">
        <v>0</v>
      </c>
      <c r="S10" t="s">
        <v>472</v>
      </c>
      <c r="T10" t="s">
        <v>473</v>
      </c>
      <c r="U10" t="s">
        <v>472</v>
      </c>
      <c r="V10" t="s">
        <v>58</v>
      </c>
      <c r="W10" t="s">
        <v>481</v>
      </c>
      <c r="X10">
        <v>15</v>
      </c>
      <c r="Y10" t="s">
        <v>475</v>
      </c>
      <c r="Z10" t="s">
        <v>476</v>
      </c>
      <c r="AA10" t="s">
        <v>82</v>
      </c>
      <c r="AB10">
        <v>0</v>
      </c>
      <c r="AC10">
        <v>2.911217E-4</v>
      </c>
      <c r="AD10" t="s">
        <v>472</v>
      </c>
    </row>
    <row r="11" spans="1:30" x14ac:dyDescent="0.25">
      <c r="A11">
        <v>2019</v>
      </c>
      <c r="B11" s="124">
        <v>5</v>
      </c>
      <c r="C11" s="94" t="s">
        <v>555</v>
      </c>
      <c r="D11" s="115">
        <v>43616</v>
      </c>
      <c r="E11" t="s">
        <v>471</v>
      </c>
      <c r="F11" t="s">
        <v>28</v>
      </c>
      <c r="G11">
        <v>187002</v>
      </c>
      <c r="H11">
        <v>470</v>
      </c>
      <c r="I11">
        <v>87659.57</v>
      </c>
      <c r="J11">
        <v>0</v>
      </c>
      <c r="K11">
        <v>135000</v>
      </c>
      <c r="L11" t="s">
        <v>472</v>
      </c>
      <c r="M11" t="s">
        <v>190</v>
      </c>
      <c r="N11" t="s">
        <v>474</v>
      </c>
      <c r="O11">
        <v>15</v>
      </c>
      <c r="P11" t="s">
        <v>475</v>
      </c>
      <c r="Q11" s="116">
        <v>135000</v>
      </c>
      <c r="R11">
        <v>0</v>
      </c>
      <c r="S11" t="s">
        <v>472</v>
      </c>
      <c r="T11" t="s">
        <v>473</v>
      </c>
      <c r="U11" t="s">
        <v>472</v>
      </c>
      <c r="V11" t="s">
        <v>190</v>
      </c>
      <c r="W11" t="s">
        <v>474</v>
      </c>
      <c r="X11">
        <v>15</v>
      </c>
      <c r="Y11" t="s">
        <v>475</v>
      </c>
      <c r="Z11" t="s">
        <v>476</v>
      </c>
      <c r="AA11" t="s">
        <v>82</v>
      </c>
      <c r="AB11">
        <v>0</v>
      </c>
      <c r="AC11">
        <v>2.910144E-4</v>
      </c>
      <c r="AD11" t="s">
        <v>472</v>
      </c>
    </row>
    <row r="12" spans="1:30" x14ac:dyDescent="0.25">
      <c r="A12">
        <v>2019</v>
      </c>
      <c r="B12" s="129">
        <v>7</v>
      </c>
      <c r="C12" s="94" t="s">
        <v>362</v>
      </c>
      <c r="D12" s="115">
        <v>43677</v>
      </c>
      <c r="E12" t="s">
        <v>471</v>
      </c>
      <c r="F12" t="s">
        <v>28</v>
      </c>
      <c r="G12">
        <v>198000</v>
      </c>
      <c r="H12">
        <v>50</v>
      </c>
      <c r="I12">
        <v>90426.98</v>
      </c>
      <c r="J12">
        <v>0</v>
      </c>
      <c r="K12">
        <v>150711.63</v>
      </c>
      <c r="L12" t="s">
        <v>472</v>
      </c>
      <c r="M12" t="s">
        <v>190</v>
      </c>
      <c r="N12" t="s">
        <v>474</v>
      </c>
      <c r="O12">
        <v>15</v>
      </c>
      <c r="P12" t="s">
        <v>475</v>
      </c>
      <c r="Q12" s="116">
        <v>135000</v>
      </c>
      <c r="R12">
        <v>0</v>
      </c>
      <c r="S12" t="s">
        <v>472</v>
      </c>
      <c r="T12" t="s">
        <v>473</v>
      </c>
      <c r="U12" t="s">
        <v>472</v>
      </c>
      <c r="V12" t="s">
        <v>58</v>
      </c>
      <c r="W12" t="s">
        <v>481</v>
      </c>
      <c r="X12">
        <v>15</v>
      </c>
      <c r="Y12" t="s">
        <v>475</v>
      </c>
      <c r="Z12" t="s">
        <v>476</v>
      </c>
      <c r="AA12" t="s">
        <v>82</v>
      </c>
      <c r="AB12">
        <v>0</v>
      </c>
      <c r="AC12">
        <v>2.9295029999999999E-4</v>
      </c>
      <c r="AD12" t="s">
        <v>472</v>
      </c>
    </row>
    <row r="13" spans="1:30" x14ac:dyDescent="0.25">
      <c r="A13">
        <v>2019</v>
      </c>
      <c r="B13" s="124">
        <v>7</v>
      </c>
      <c r="C13" s="94" t="s">
        <v>362</v>
      </c>
      <c r="D13" s="115">
        <v>43677</v>
      </c>
      <c r="E13" t="s">
        <v>471</v>
      </c>
      <c r="F13" t="s">
        <v>28</v>
      </c>
      <c r="G13">
        <v>187002</v>
      </c>
      <c r="H13">
        <v>428</v>
      </c>
      <c r="I13">
        <v>87659.57</v>
      </c>
      <c r="J13">
        <v>0</v>
      </c>
      <c r="K13">
        <v>135000</v>
      </c>
      <c r="L13" t="s">
        <v>472</v>
      </c>
      <c r="M13" t="s">
        <v>190</v>
      </c>
      <c r="N13" t="s">
        <v>474</v>
      </c>
      <c r="O13">
        <v>15</v>
      </c>
      <c r="P13" t="s">
        <v>475</v>
      </c>
      <c r="Q13" s="116">
        <v>135000</v>
      </c>
      <c r="R13">
        <v>0</v>
      </c>
      <c r="S13" t="s">
        <v>472</v>
      </c>
      <c r="T13" t="s">
        <v>473</v>
      </c>
      <c r="U13" t="s">
        <v>472</v>
      </c>
      <c r="V13" t="s">
        <v>190</v>
      </c>
      <c r="W13" t="s">
        <v>474</v>
      </c>
      <c r="X13">
        <v>15</v>
      </c>
      <c r="Y13" t="s">
        <v>475</v>
      </c>
      <c r="Z13" t="s">
        <v>476</v>
      </c>
      <c r="AA13" t="s">
        <v>82</v>
      </c>
      <c r="AB13">
        <v>0</v>
      </c>
      <c r="AC13">
        <v>2.910144E-4</v>
      </c>
      <c r="AD13" t="s">
        <v>472</v>
      </c>
    </row>
    <row r="14" spans="1:30" x14ac:dyDescent="0.25">
      <c r="A14">
        <v>2019</v>
      </c>
      <c r="B14" s="90">
        <v>5</v>
      </c>
      <c r="C14" s="94" t="s">
        <v>555</v>
      </c>
      <c r="D14" s="115">
        <v>43616</v>
      </c>
      <c r="E14" t="s">
        <v>471</v>
      </c>
      <c r="F14" t="s">
        <v>28</v>
      </c>
      <c r="G14">
        <v>199001</v>
      </c>
      <c r="H14">
        <v>200</v>
      </c>
      <c r="I14">
        <v>89080.68</v>
      </c>
      <c r="J14">
        <v>0</v>
      </c>
      <c r="K14">
        <v>137046.15</v>
      </c>
      <c r="L14" t="s">
        <v>472</v>
      </c>
      <c r="M14" t="s">
        <v>190</v>
      </c>
      <c r="N14" t="s">
        <v>474</v>
      </c>
      <c r="O14">
        <v>15</v>
      </c>
      <c r="P14" t="s">
        <v>475</v>
      </c>
      <c r="Q14" s="116">
        <v>200359</v>
      </c>
      <c r="R14">
        <v>0</v>
      </c>
      <c r="S14" t="s">
        <v>472</v>
      </c>
      <c r="T14" t="s">
        <v>473</v>
      </c>
      <c r="U14" t="s">
        <v>472</v>
      </c>
      <c r="V14" t="s">
        <v>478</v>
      </c>
      <c r="W14" t="s">
        <v>479</v>
      </c>
      <c r="X14">
        <v>15</v>
      </c>
      <c r="Y14" t="s">
        <v>475</v>
      </c>
      <c r="Z14" t="s">
        <v>476</v>
      </c>
      <c r="AA14" t="s">
        <v>82</v>
      </c>
      <c r="AB14">
        <v>0</v>
      </c>
      <c r="AC14">
        <v>2.8974360000000001E-4</v>
      </c>
      <c r="AD14" t="s">
        <v>472</v>
      </c>
    </row>
    <row r="15" spans="1:30" x14ac:dyDescent="0.25">
      <c r="A15">
        <v>2019</v>
      </c>
      <c r="B15" s="90">
        <v>5</v>
      </c>
      <c r="C15" s="94" t="s">
        <v>555</v>
      </c>
      <c r="D15" s="115">
        <v>43616</v>
      </c>
      <c r="E15" t="s">
        <v>471</v>
      </c>
      <c r="F15" t="s">
        <v>28</v>
      </c>
      <c r="G15">
        <v>74801</v>
      </c>
      <c r="H15">
        <v>50</v>
      </c>
      <c r="I15">
        <v>89529.43</v>
      </c>
      <c r="J15">
        <v>125939</v>
      </c>
      <c r="K15">
        <v>209898</v>
      </c>
      <c r="L15" t="s">
        <v>472</v>
      </c>
      <c r="M15" t="s">
        <v>190</v>
      </c>
      <c r="N15" t="s">
        <v>474</v>
      </c>
      <c r="O15">
        <v>15</v>
      </c>
      <c r="P15" t="s">
        <v>475</v>
      </c>
      <c r="Q15" s="116">
        <v>200359</v>
      </c>
      <c r="R15">
        <v>0</v>
      </c>
      <c r="S15" t="s">
        <v>472</v>
      </c>
      <c r="T15" t="s">
        <v>473</v>
      </c>
      <c r="U15" t="s">
        <v>472</v>
      </c>
      <c r="V15" t="s">
        <v>58</v>
      </c>
      <c r="W15" t="s">
        <v>481</v>
      </c>
      <c r="X15">
        <v>15</v>
      </c>
      <c r="Y15" t="s">
        <v>475</v>
      </c>
      <c r="Z15" t="s">
        <v>476</v>
      </c>
      <c r="AA15" t="s">
        <v>82</v>
      </c>
      <c r="AB15">
        <v>0</v>
      </c>
      <c r="AC15">
        <v>2.911697E-4</v>
      </c>
      <c r="AD15" t="s">
        <v>472</v>
      </c>
    </row>
    <row r="16" spans="1:30" x14ac:dyDescent="0.25">
      <c r="A16">
        <v>2019</v>
      </c>
      <c r="B16" s="124">
        <v>2</v>
      </c>
      <c r="C16" s="94" t="s">
        <v>558</v>
      </c>
      <c r="D16" s="115">
        <v>43524</v>
      </c>
      <c r="E16" t="s">
        <v>471</v>
      </c>
      <c r="F16" t="s">
        <v>28</v>
      </c>
      <c r="G16">
        <v>187002</v>
      </c>
      <c r="H16">
        <v>500</v>
      </c>
      <c r="I16">
        <v>87659.57</v>
      </c>
      <c r="J16">
        <v>123252</v>
      </c>
      <c r="K16">
        <v>205420</v>
      </c>
      <c r="L16" t="s">
        <v>472</v>
      </c>
      <c r="M16" t="s">
        <v>190</v>
      </c>
      <c r="N16" t="s">
        <v>474</v>
      </c>
      <c r="O16">
        <v>15</v>
      </c>
      <c r="P16" t="s">
        <v>475</v>
      </c>
      <c r="Q16" s="116">
        <v>200359</v>
      </c>
      <c r="R16">
        <v>0</v>
      </c>
      <c r="S16" t="s">
        <v>472</v>
      </c>
      <c r="T16" t="s">
        <v>473</v>
      </c>
      <c r="U16" t="s">
        <v>472</v>
      </c>
      <c r="V16" t="s">
        <v>58</v>
      </c>
      <c r="W16" t="s">
        <v>481</v>
      </c>
      <c r="X16">
        <v>15</v>
      </c>
      <c r="Y16" t="s">
        <v>475</v>
      </c>
      <c r="Z16" t="s">
        <v>476</v>
      </c>
      <c r="AA16" t="s">
        <v>82</v>
      </c>
      <c r="AB16">
        <v>0</v>
      </c>
      <c r="AC16">
        <v>2.911697E-4</v>
      </c>
      <c r="AD16" t="s">
        <v>472</v>
      </c>
    </row>
    <row r="17" spans="1:30" x14ac:dyDescent="0.25">
      <c r="A17">
        <v>2019</v>
      </c>
      <c r="B17" s="90">
        <v>2</v>
      </c>
      <c r="C17" s="94" t="s">
        <v>558</v>
      </c>
      <c r="D17" s="115">
        <v>43524</v>
      </c>
      <c r="E17" t="s">
        <v>471</v>
      </c>
      <c r="F17" t="s">
        <v>28</v>
      </c>
      <c r="G17">
        <v>198000</v>
      </c>
      <c r="H17">
        <v>50</v>
      </c>
      <c r="I17">
        <v>90426.98</v>
      </c>
      <c r="J17">
        <v>127206</v>
      </c>
      <c r="K17">
        <v>212011</v>
      </c>
      <c r="L17" t="s">
        <v>472</v>
      </c>
      <c r="M17" t="s">
        <v>190</v>
      </c>
      <c r="N17" t="s">
        <v>474</v>
      </c>
      <c r="O17">
        <v>15</v>
      </c>
      <c r="P17" t="s">
        <v>475</v>
      </c>
      <c r="Q17" s="116">
        <v>200359</v>
      </c>
      <c r="R17">
        <v>0</v>
      </c>
      <c r="S17" t="s">
        <v>472</v>
      </c>
      <c r="T17" t="s">
        <v>473</v>
      </c>
      <c r="U17" t="s">
        <v>472</v>
      </c>
      <c r="V17" t="s">
        <v>190</v>
      </c>
      <c r="W17" t="s">
        <v>474</v>
      </c>
      <c r="X17">
        <v>15</v>
      </c>
      <c r="Y17" t="s">
        <v>475</v>
      </c>
      <c r="Z17" t="s">
        <v>476</v>
      </c>
      <c r="AA17" t="s">
        <v>82</v>
      </c>
      <c r="AB17">
        <v>0</v>
      </c>
      <c r="AC17">
        <v>2.9108850000000001E-4</v>
      </c>
      <c r="AD17" t="s">
        <v>472</v>
      </c>
    </row>
    <row r="18" spans="1:30" x14ac:dyDescent="0.25">
      <c r="A18">
        <v>2019</v>
      </c>
      <c r="B18" s="90">
        <v>2</v>
      </c>
      <c r="C18" s="94" t="s">
        <v>558</v>
      </c>
      <c r="D18" s="115">
        <v>43524</v>
      </c>
      <c r="E18" t="s">
        <v>471</v>
      </c>
      <c r="F18" t="s">
        <v>28</v>
      </c>
      <c r="G18">
        <v>199001</v>
      </c>
      <c r="H18">
        <v>200</v>
      </c>
      <c r="I18">
        <v>89080.68</v>
      </c>
      <c r="J18">
        <v>125280</v>
      </c>
      <c r="K18">
        <v>208800</v>
      </c>
      <c r="L18" t="s">
        <v>472</v>
      </c>
      <c r="M18" t="s">
        <v>190</v>
      </c>
      <c r="N18" t="s">
        <v>474</v>
      </c>
      <c r="O18">
        <v>15</v>
      </c>
      <c r="P18" t="s">
        <v>475</v>
      </c>
      <c r="Q18" s="116">
        <v>162000</v>
      </c>
      <c r="R18">
        <v>0</v>
      </c>
      <c r="S18" t="s">
        <v>472</v>
      </c>
      <c r="T18" t="s">
        <v>473</v>
      </c>
      <c r="U18" t="s">
        <v>472</v>
      </c>
      <c r="V18" t="s">
        <v>58</v>
      </c>
      <c r="W18" t="s">
        <v>481</v>
      </c>
      <c r="X18">
        <v>15</v>
      </c>
      <c r="Y18" t="s">
        <v>475</v>
      </c>
      <c r="Z18" t="s">
        <v>476</v>
      </c>
      <c r="AA18" t="s">
        <v>82</v>
      </c>
      <c r="AB18">
        <v>0</v>
      </c>
      <c r="AC18">
        <v>2.911697E-4</v>
      </c>
      <c r="AD18" t="s">
        <v>472</v>
      </c>
    </row>
    <row r="19" spans="1:30" x14ac:dyDescent="0.25">
      <c r="A19">
        <v>2019</v>
      </c>
      <c r="B19" s="90">
        <v>2</v>
      </c>
      <c r="C19" s="94" t="s">
        <v>558</v>
      </c>
      <c r="D19" s="115">
        <v>43524</v>
      </c>
      <c r="E19" t="s">
        <v>471</v>
      </c>
      <c r="F19" t="s">
        <v>28</v>
      </c>
      <c r="G19">
        <v>74801</v>
      </c>
      <c r="H19">
        <v>50</v>
      </c>
      <c r="I19">
        <v>89529.43</v>
      </c>
      <c r="J19">
        <v>125939</v>
      </c>
      <c r="K19">
        <v>209898</v>
      </c>
      <c r="L19" t="s">
        <v>472</v>
      </c>
      <c r="M19" t="s">
        <v>190</v>
      </c>
      <c r="N19" t="s">
        <v>474</v>
      </c>
      <c r="O19">
        <v>15</v>
      </c>
      <c r="P19" t="s">
        <v>475</v>
      </c>
      <c r="Q19" s="116">
        <v>162000</v>
      </c>
      <c r="R19">
        <v>0</v>
      </c>
      <c r="S19" t="s">
        <v>472</v>
      </c>
      <c r="T19" t="s">
        <v>473</v>
      </c>
      <c r="U19" t="s">
        <v>472</v>
      </c>
      <c r="V19" t="s">
        <v>58</v>
      </c>
      <c r="W19" t="s">
        <v>481</v>
      </c>
      <c r="X19">
        <v>15</v>
      </c>
      <c r="Y19" t="s">
        <v>475</v>
      </c>
      <c r="Z19" t="s">
        <v>476</v>
      </c>
      <c r="AA19" t="s">
        <v>82</v>
      </c>
      <c r="AB19">
        <v>0</v>
      </c>
      <c r="AC19">
        <v>2.911697E-4</v>
      </c>
      <c r="AD19" t="s">
        <v>472</v>
      </c>
    </row>
    <row r="20" spans="1:30" x14ac:dyDescent="0.25">
      <c r="A20">
        <v>2019</v>
      </c>
      <c r="B20" s="123">
        <v>10</v>
      </c>
      <c r="C20" s="94" t="s">
        <v>363</v>
      </c>
      <c r="D20" s="115">
        <v>43708</v>
      </c>
      <c r="E20" t="s">
        <v>480</v>
      </c>
      <c r="F20" t="s">
        <v>28</v>
      </c>
      <c r="G20">
        <v>187002</v>
      </c>
      <c r="H20">
        <v>57</v>
      </c>
      <c r="I20">
        <v>87659.57</v>
      </c>
      <c r="J20">
        <v>0</v>
      </c>
      <c r="K20">
        <v>135000</v>
      </c>
      <c r="L20" t="s">
        <v>472</v>
      </c>
      <c r="M20" t="s">
        <v>58</v>
      </c>
      <c r="N20" t="s">
        <v>481</v>
      </c>
      <c r="O20">
        <v>15</v>
      </c>
      <c r="P20" t="s">
        <v>475</v>
      </c>
      <c r="Q20" s="116">
        <v>162000</v>
      </c>
      <c r="R20">
        <v>0</v>
      </c>
      <c r="S20" t="s">
        <v>472</v>
      </c>
      <c r="T20" t="s">
        <v>473</v>
      </c>
      <c r="U20" t="s">
        <v>472</v>
      </c>
      <c r="V20" t="s">
        <v>190</v>
      </c>
      <c r="W20" t="s">
        <v>474</v>
      </c>
      <c r="X20">
        <v>15</v>
      </c>
      <c r="Y20" t="s">
        <v>475</v>
      </c>
      <c r="Z20" t="s">
        <v>476</v>
      </c>
      <c r="AA20" t="s">
        <v>82</v>
      </c>
      <c r="AB20">
        <v>0</v>
      </c>
      <c r="AC20">
        <v>2.9108850000000001E-4</v>
      </c>
      <c r="AD20" t="s">
        <v>472</v>
      </c>
    </row>
    <row r="21" spans="1:30" x14ac:dyDescent="0.25">
      <c r="A21">
        <v>2019</v>
      </c>
      <c r="B21" s="90">
        <v>8</v>
      </c>
      <c r="C21" s="94" t="s">
        <v>442</v>
      </c>
      <c r="D21" s="115">
        <v>43708</v>
      </c>
      <c r="E21" t="s">
        <v>510</v>
      </c>
      <c r="F21" t="s">
        <v>28</v>
      </c>
      <c r="G21">
        <v>198000</v>
      </c>
      <c r="H21">
        <v>16</v>
      </c>
      <c r="I21">
        <v>90426.98</v>
      </c>
      <c r="J21">
        <v>0</v>
      </c>
      <c r="K21">
        <v>150711.63</v>
      </c>
      <c r="L21" t="s">
        <v>472</v>
      </c>
      <c r="M21" t="s">
        <v>58</v>
      </c>
      <c r="N21" t="s">
        <v>481</v>
      </c>
      <c r="O21">
        <v>15</v>
      </c>
      <c r="P21" t="s">
        <v>475</v>
      </c>
      <c r="Q21" s="116">
        <v>172500</v>
      </c>
      <c r="R21">
        <v>0</v>
      </c>
      <c r="S21" t="s">
        <v>472</v>
      </c>
      <c r="T21" t="s">
        <v>473</v>
      </c>
      <c r="U21" t="s">
        <v>472</v>
      </c>
      <c r="V21" t="s">
        <v>58</v>
      </c>
      <c r="W21" t="s">
        <v>481</v>
      </c>
      <c r="X21">
        <v>15</v>
      </c>
      <c r="Y21" t="s">
        <v>475</v>
      </c>
      <c r="Z21" t="s">
        <v>476</v>
      </c>
      <c r="AA21" t="s">
        <v>82</v>
      </c>
      <c r="AB21">
        <v>0</v>
      </c>
      <c r="AC21">
        <v>2.911697E-4</v>
      </c>
      <c r="AD21" t="s">
        <v>472</v>
      </c>
    </row>
    <row r="22" spans="1:30" x14ac:dyDescent="0.25">
      <c r="A22">
        <v>2019</v>
      </c>
      <c r="B22" s="124">
        <v>8</v>
      </c>
      <c r="C22" s="94" t="s">
        <v>442</v>
      </c>
      <c r="D22" s="115">
        <v>43708</v>
      </c>
      <c r="E22" t="s">
        <v>485</v>
      </c>
      <c r="F22" t="s">
        <v>28</v>
      </c>
      <c r="G22">
        <v>187002</v>
      </c>
      <c r="H22">
        <v>273</v>
      </c>
      <c r="I22">
        <v>87659.57</v>
      </c>
      <c r="J22">
        <v>0</v>
      </c>
      <c r="K22">
        <v>135000</v>
      </c>
      <c r="L22" t="s">
        <v>472</v>
      </c>
      <c r="M22" t="s">
        <v>190</v>
      </c>
      <c r="N22" t="s">
        <v>474</v>
      </c>
      <c r="O22">
        <v>15</v>
      </c>
      <c r="P22" t="s">
        <v>475</v>
      </c>
      <c r="Q22" s="116">
        <v>172500</v>
      </c>
      <c r="R22">
        <v>0</v>
      </c>
      <c r="S22" t="s">
        <v>472</v>
      </c>
      <c r="T22" t="s">
        <v>473</v>
      </c>
      <c r="U22" t="s">
        <v>472</v>
      </c>
      <c r="V22" t="s">
        <v>58</v>
      </c>
      <c r="W22" t="s">
        <v>481</v>
      </c>
      <c r="X22">
        <v>15</v>
      </c>
      <c r="Y22" t="s">
        <v>475</v>
      </c>
      <c r="Z22" t="s">
        <v>476</v>
      </c>
      <c r="AA22" t="s">
        <v>82</v>
      </c>
      <c r="AB22">
        <v>0</v>
      </c>
      <c r="AC22">
        <v>2.911697E-4</v>
      </c>
      <c r="AD22" t="s">
        <v>472</v>
      </c>
    </row>
    <row r="23" spans="1:30" x14ac:dyDescent="0.25">
      <c r="A23">
        <v>2019</v>
      </c>
      <c r="B23" s="90">
        <v>8</v>
      </c>
      <c r="C23" s="94" t="s">
        <v>442</v>
      </c>
      <c r="D23" s="115">
        <v>43708</v>
      </c>
      <c r="E23" t="s">
        <v>471</v>
      </c>
      <c r="F23" t="s">
        <v>28</v>
      </c>
      <c r="G23">
        <v>198000</v>
      </c>
      <c r="H23">
        <v>34</v>
      </c>
      <c r="I23">
        <v>90426.98</v>
      </c>
      <c r="J23">
        <v>0</v>
      </c>
      <c r="K23">
        <v>150711.63</v>
      </c>
      <c r="L23" t="s">
        <v>472</v>
      </c>
      <c r="M23" t="s">
        <v>190</v>
      </c>
      <c r="N23" t="s">
        <v>474</v>
      </c>
      <c r="O23">
        <v>15</v>
      </c>
      <c r="P23" t="s">
        <v>475</v>
      </c>
      <c r="Q23" s="116">
        <v>172500</v>
      </c>
      <c r="R23">
        <v>0</v>
      </c>
      <c r="S23" t="s">
        <v>472</v>
      </c>
      <c r="T23" t="s">
        <v>473</v>
      </c>
      <c r="U23" t="s">
        <v>472</v>
      </c>
      <c r="V23" t="s">
        <v>58</v>
      </c>
      <c r="W23" t="s">
        <v>481</v>
      </c>
      <c r="X23">
        <v>15</v>
      </c>
      <c r="Y23" t="s">
        <v>475</v>
      </c>
      <c r="Z23" t="s">
        <v>476</v>
      </c>
      <c r="AA23" t="s">
        <v>82</v>
      </c>
      <c r="AB23">
        <v>0</v>
      </c>
      <c r="AC23">
        <v>2.911697E-4</v>
      </c>
      <c r="AD23" t="s">
        <v>472</v>
      </c>
    </row>
    <row r="24" spans="1:30" x14ac:dyDescent="0.25">
      <c r="A24">
        <v>2019</v>
      </c>
      <c r="B24" s="90">
        <v>8</v>
      </c>
      <c r="C24" s="94" t="s">
        <v>442</v>
      </c>
      <c r="D24" s="115">
        <v>43708</v>
      </c>
      <c r="E24" t="s">
        <v>485</v>
      </c>
      <c r="F24" t="s">
        <v>28</v>
      </c>
      <c r="G24">
        <v>199001</v>
      </c>
      <c r="H24">
        <v>152</v>
      </c>
      <c r="I24">
        <v>89080.68</v>
      </c>
      <c r="J24">
        <v>0</v>
      </c>
      <c r="K24">
        <v>137046.15</v>
      </c>
      <c r="L24" t="s">
        <v>472</v>
      </c>
      <c r="M24" t="s">
        <v>190</v>
      </c>
      <c r="N24" t="s">
        <v>474</v>
      </c>
      <c r="O24">
        <v>15</v>
      </c>
      <c r="P24" t="s">
        <v>475</v>
      </c>
      <c r="Q24" s="116">
        <v>172500</v>
      </c>
      <c r="R24">
        <v>0</v>
      </c>
      <c r="S24" t="s">
        <v>472</v>
      </c>
      <c r="T24" t="s">
        <v>473</v>
      </c>
      <c r="U24" t="s">
        <v>472</v>
      </c>
      <c r="V24" t="s">
        <v>58</v>
      </c>
      <c r="W24" t="s">
        <v>481</v>
      </c>
      <c r="X24">
        <v>15</v>
      </c>
      <c r="Y24" t="s">
        <v>475</v>
      </c>
      <c r="Z24" t="s">
        <v>476</v>
      </c>
      <c r="AA24" t="s">
        <v>82</v>
      </c>
      <c r="AB24">
        <v>0</v>
      </c>
      <c r="AC24">
        <v>2.911697E-4</v>
      </c>
      <c r="AD24" t="s">
        <v>472</v>
      </c>
    </row>
    <row r="25" spans="1:30" x14ac:dyDescent="0.25">
      <c r="A25">
        <v>2019</v>
      </c>
      <c r="B25" s="90">
        <v>8</v>
      </c>
      <c r="C25" s="94" t="s">
        <v>442</v>
      </c>
      <c r="D25" s="115">
        <v>43708</v>
      </c>
      <c r="E25" t="s">
        <v>471</v>
      </c>
      <c r="F25" t="s">
        <v>28</v>
      </c>
      <c r="G25">
        <v>74801</v>
      </c>
      <c r="H25">
        <v>50</v>
      </c>
      <c r="I25">
        <v>89529.43</v>
      </c>
      <c r="J25">
        <v>125939</v>
      </c>
      <c r="K25">
        <v>209898</v>
      </c>
      <c r="L25" t="s">
        <v>472</v>
      </c>
      <c r="M25" t="s">
        <v>190</v>
      </c>
      <c r="N25" t="s">
        <v>474</v>
      </c>
      <c r="O25">
        <v>15</v>
      </c>
      <c r="P25" t="s">
        <v>475</v>
      </c>
      <c r="Q25" s="116">
        <v>172500</v>
      </c>
      <c r="R25">
        <v>0</v>
      </c>
      <c r="S25" t="s">
        <v>472</v>
      </c>
      <c r="T25" t="s">
        <v>473</v>
      </c>
      <c r="U25" t="s">
        <v>472</v>
      </c>
      <c r="V25" t="s">
        <v>47</v>
      </c>
      <c r="W25" t="s">
        <v>487</v>
      </c>
      <c r="X25">
        <v>15</v>
      </c>
      <c r="Y25" t="s">
        <v>475</v>
      </c>
      <c r="Z25" t="s">
        <v>476</v>
      </c>
      <c r="AA25" t="s">
        <v>82</v>
      </c>
      <c r="AB25" s="116">
        <v>32</v>
      </c>
      <c r="AC25">
        <v>2.4785209999999999E-4</v>
      </c>
      <c r="AD25" t="s">
        <v>472</v>
      </c>
    </row>
    <row r="26" spans="1:30" x14ac:dyDescent="0.25">
      <c r="A26">
        <v>2019</v>
      </c>
      <c r="B26" s="124">
        <v>1</v>
      </c>
      <c r="C26" s="94" t="s">
        <v>559</v>
      </c>
      <c r="D26" s="115">
        <v>43496</v>
      </c>
      <c r="E26" t="s">
        <v>471</v>
      </c>
      <c r="F26" t="s">
        <v>28</v>
      </c>
      <c r="G26">
        <v>187002</v>
      </c>
      <c r="H26">
        <v>500</v>
      </c>
      <c r="I26">
        <v>87659.57</v>
      </c>
      <c r="J26">
        <v>123252</v>
      </c>
      <c r="K26">
        <v>176074</v>
      </c>
      <c r="L26" t="s">
        <v>472</v>
      </c>
      <c r="M26" t="s">
        <v>190</v>
      </c>
      <c r="N26" t="s">
        <v>474</v>
      </c>
      <c r="O26">
        <v>1</v>
      </c>
      <c r="P26" t="s">
        <v>483</v>
      </c>
      <c r="Q26" s="116">
        <v>172500</v>
      </c>
      <c r="R26" s="116">
        <v>2918720.4</v>
      </c>
      <c r="S26" t="s">
        <v>472</v>
      </c>
      <c r="T26" t="s">
        <v>473</v>
      </c>
      <c r="U26" t="s">
        <v>472</v>
      </c>
      <c r="V26" t="s">
        <v>47</v>
      </c>
      <c r="W26" t="s">
        <v>487</v>
      </c>
      <c r="X26">
        <v>15</v>
      </c>
      <c r="Y26" t="s">
        <v>475</v>
      </c>
      <c r="Z26" t="s">
        <v>476</v>
      </c>
      <c r="AA26" t="s">
        <v>82</v>
      </c>
      <c r="AB26">
        <v>0</v>
      </c>
      <c r="AC26">
        <v>2.4785209999999999E-4</v>
      </c>
      <c r="AD26" t="s">
        <v>472</v>
      </c>
    </row>
    <row r="27" spans="1:30" x14ac:dyDescent="0.25">
      <c r="A27">
        <v>2019</v>
      </c>
      <c r="B27" s="90">
        <v>1</v>
      </c>
      <c r="C27" s="94" t="s">
        <v>559</v>
      </c>
      <c r="D27" s="115">
        <v>43496</v>
      </c>
      <c r="E27" t="s">
        <v>471</v>
      </c>
      <c r="F27" t="s">
        <v>28</v>
      </c>
      <c r="G27">
        <v>198000</v>
      </c>
      <c r="H27">
        <v>50</v>
      </c>
      <c r="I27">
        <v>90426.98</v>
      </c>
      <c r="J27">
        <v>127206</v>
      </c>
      <c r="K27">
        <v>181723</v>
      </c>
      <c r="L27" t="s">
        <v>472</v>
      </c>
      <c r="M27" t="s">
        <v>190</v>
      </c>
      <c r="N27" t="s">
        <v>474</v>
      </c>
      <c r="O27">
        <v>1</v>
      </c>
      <c r="P27" t="s">
        <v>483</v>
      </c>
      <c r="Q27" s="116">
        <v>172500</v>
      </c>
      <c r="R27">
        <v>0</v>
      </c>
      <c r="S27" t="s">
        <v>472</v>
      </c>
      <c r="T27" t="s">
        <v>473</v>
      </c>
      <c r="U27" t="s">
        <v>472</v>
      </c>
      <c r="V27" t="s">
        <v>58</v>
      </c>
      <c r="W27" t="s">
        <v>481</v>
      </c>
      <c r="X27">
        <v>15</v>
      </c>
      <c r="Y27" t="s">
        <v>475</v>
      </c>
      <c r="Z27" t="s">
        <v>476</v>
      </c>
      <c r="AA27" t="s">
        <v>82</v>
      </c>
      <c r="AB27">
        <v>0</v>
      </c>
      <c r="AC27">
        <v>2.911697E-4</v>
      </c>
      <c r="AD27" t="s">
        <v>472</v>
      </c>
    </row>
    <row r="28" spans="1:30" x14ac:dyDescent="0.25">
      <c r="A28">
        <v>2019</v>
      </c>
      <c r="B28" s="90">
        <v>1</v>
      </c>
      <c r="C28" s="94" t="s">
        <v>559</v>
      </c>
      <c r="D28" s="115">
        <v>43496</v>
      </c>
      <c r="E28" t="s">
        <v>471</v>
      </c>
      <c r="F28" t="s">
        <v>28</v>
      </c>
      <c r="G28">
        <v>199001</v>
      </c>
      <c r="H28">
        <v>200</v>
      </c>
      <c r="I28">
        <v>89080.68</v>
      </c>
      <c r="J28">
        <v>0</v>
      </c>
      <c r="K28">
        <v>0</v>
      </c>
      <c r="L28" t="s">
        <v>472</v>
      </c>
      <c r="M28" t="s">
        <v>190</v>
      </c>
      <c r="N28" t="s">
        <v>474</v>
      </c>
      <c r="O28">
        <v>1</v>
      </c>
      <c r="P28" t="s">
        <v>483</v>
      </c>
      <c r="Q28" s="116">
        <v>146099</v>
      </c>
      <c r="R28">
        <v>0</v>
      </c>
      <c r="S28" t="s">
        <v>472</v>
      </c>
      <c r="T28" t="s">
        <v>473</v>
      </c>
      <c r="U28" t="s">
        <v>472</v>
      </c>
      <c r="V28" t="s">
        <v>190</v>
      </c>
      <c r="W28" t="s">
        <v>474</v>
      </c>
      <c r="X28">
        <v>15</v>
      </c>
      <c r="Y28" t="s">
        <v>475</v>
      </c>
      <c r="Z28" t="s">
        <v>476</v>
      </c>
      <c r="AA28" t="s">
        <v>82</v>
      </c>
      <c r="AB28">
        <v>0</v>
      </c>
      <c r="AC28">
        <v>3.0398049999999998E-4</v>
      </c>
      <c r="AD28" t="s">
        <v>472</v>
      </c>
    </row>
    <row r="29" spans="1:30" x14ac:dyDescent="0.25">
      <c r="A29">
        <v>2019</v>
      </c>
      <c r="B29" s="90">
        <v>1</v>
      </c>
      <c r="C29" s="94" t="s">
        <v>559</v>
      </c>
      <c r="D29" s="115">
        <v>43496</v>
      </c>
      <c r="E29" t="s">
        <v>471</v>
      </c>
      <c r="F29" t="s">
        <v>28</v>
      </c>
      <c r="G29">
        <v>74801</v>
      </c>
      <c r="H29">
        <v>50</v>
      </c>
      <c r="I29">
        <v>89529.43</v>
      </c>
      <c r="J29">
        <v>0</v>
      </c>
      <c r="K29">
        <v>0</v>
      </c>
      <c r="L29" t="s">
        <v>472</v>
      </c>
      <c r="M29" t="s">
        <v>190</v>
      </c>
      <c r="N29" t="s">
        <v>474</v>
      </c>
      <c r="O29">
        <v>1</v>
      </c>
      <c r="P29" t="s">
        <v>483</v>
      </c>
      <c r="Q29" s="116">
        <v>135000</v>
      </c>
      <c r="R29">
        <v>0</v>
      </c>
      <c r="S29" t="s">
        <v>472</v>
      </c>
      <c r="T29" t="s">
        <v>473</v>
      </c>
      <c r="U29" t="s">
        <v>472</v>
      </c>
      <c r="V29" t="s">
        <v>190</v>
      </c>
      <c r="W29" t="s">
        <v>474</v>
      </c>
      <c r="X29">
        <v>15</v>
      </c>
      <c r="Y29" t="s">
        <v>475</v>
      </c>
      <c r="Z29" t="s">
        <v>476</v>
      </c>
      <c r="AA29" t="s">
        <v>82</v>
      </c>
      <c r="AB29">
        <v>0</v>
      </c>
      <c r="AC29">
        <v>3.0398049999999998E-4</v>
      </c>
      <c r="AD29" t="s">
        <v>472</v>
      </c>
    </row>
    <row r="30" spans="1:30" x14ac:dyDescent="0.25">
      <c r="A30">
        <v>2019</v>
      </c>
      <c r="B30" s="124">
        <v>6</v>
      </c>
      <c r="C30" s="94" t="s">
        <v>361</v>
      </c>
      <c r="D30" s="115">
        <v>43646</v>
      </c>
      <c r="E30" t="s">
        <v>471</v>
      </c>
      <c r="F30" t="s">
        <v>28</v>
      </c>
      <c r="G30">
        <v>187002</v>
      </c>
      <c r="H30">
        <v>470</v>
      </c>
      <c r="I30">
        <v>87659.57</v>
      </c>
      <c r="J30">
        <v>0</v>
      </c>
      <c r="K30">
        <v>135000</v>
      </c>
      <c r="L30" t="s">
        <v>472</v>
      </c>
      <c r="M30" t="s">
        <v>190</v>
      </c>
      <c r="N30" t="s">
        <v>474</v>
      </c>
      <c r="O30">
        <v>15</v>
      </c>
      <c r="P30" t="s">
        <v>475</v>
      </c>
      <c r="Q30" s="116">
        <v>135000</v>
      </c>
      <c r="R30">
        <v>0</v>
      </c>
      <c r="S30" t="s">
        <v>472</v>
      </c>
      <c r="T30" t="s">
        <v>473</v>
      </c>
      <c r="U30" t="s">
        <v>472</v>
      </c>
      <c r="V30" t="s">
        <v>190</v>
      </c>
      <c r="W30" t="s">
        <v>474</v>
      </c>
      <c r="X30">
        <v>15</v>
      </c>
      <c r="Y30" t="s">
        <v>475</v>
      </c>
      <c r="Z30" t="s">
        <v>476</v>
      </c>
      <c r="AA30" t="s">
        <v>82</v>
      </c>
      <c r="AB30">
        <v>0</v>
      </c>
      <c r="AC30">
        <v>3.0398049999999998E-4</v>
      </c>
      <c r="AD30" t="s">
        <v>472</v>
      </c>
    </row>
    <row r="31" spans="1:30" x14ac:dyDescent="0.25">
      <c r="A31">
        <v>2019</v>
      </c>
      <c r="B31" s="90">
        <v>6</v>
      </c>
      <c r="C31" s="94" t="s">
        <v>361</v>
      </c>
      <c r="D31" s="115">
        <v>43646</v>
      </c>
      <c r="E31" t="s">
        <v>471</v>
      </c>
      <c r="F31" t="s">
        <v>28</v>
      </c>
      <c r="G31">
        <v>198000</v>
      </c>
      <c r="H31">
        <v>50</v>
      </c>
      <c r="I31">
        <v>90426.98</v>
      </c>
      <c r="J31">
        <v>0</v>
      </c>
      <c r="K31">
        <v>150711.63</v>
      </c>
      <c r="L31" t="s">
        <v>472</v>
      </c>
      <c r="M31" t="s">
        <v>190</v>
      </c>
      <c r="N31" t="s">
        <v>474</v>
      </c>
      <c r="O31">
        <v>15</v>
      </c>
      <c r="P31" t="s">
        <v>475</v>
      </c>
      <c r="Q31" s="116">
        <v>172500</v>
      </c>
      <c r="R31">
        <v>0</v>
      </c>
      <c r="S31" t="s">
        <v>472</v>
      </c>
      <c r="T31" t="s">
        <v>473</v>
      </c>
      <c r="U31" t="s">
        <v>472</v>
      </c>
      <c r="V31" t="s">
        <v>58</v>
      </c>
      <c r="W31" t="s">
        <v>481</v>
      </c>
      <c r="X31">
        <v>15</v>
      </c>
      <c r="Y31" t="s">
        <v>475</v>
      </c>
      <c r="Z31" t="s">
        <v>476</v>
      </c>
      <c r="AA31" t="s">
        <v>82</v>
      </c>
      <c r="AB31">
        <v>0</v>
      </c>
      <c r="AC31">
        <v>2.911697E-4</v>
      </c>
      <c r="AD31" t="s">
        <v>472</v>
      </c>
    </row>
    <row r="32" spans="1:30" x14ac:dyDescent="0.25">
      <c r="A32">
        <v>2019</v>
      </c>
      <c r="B32" s="90">
        <v>6</v>
      </c>
      <c r="C32" s="94" t="s">
        <v>361</v>
      </c>
      <c r="D32" s="115">
        <v>43646</v>
      </c>
      <c r="E32" t="s">
        <v>471</v>
      </c>
      <c r="F32" t="s">
        <v>28</v>
      </c>
      <c r="G32">
        <v>199001</v>
      </c>
      <c r="H32">
        <v>152</v>
      </c>
      <c r="I32">
        <v>89080.68</v>
      </c>
      <c r="J32">
        <v>0</v>
      </c>
      <c r="K32">
        <v>137046.15</v>
      </c>
      <c r="L32" t="s">
        <v>472</v>
      </c>
      <c r="M32" t="s">
        <v>190</v>
      </c>
      <c r="N32" t="s">
        <v>474</v>
      </c>
      <c r="O32">
        <v>15</v>
      </c>
      <c r="P32" t="s">
        <v>475</v>
      </c>
      <c r="Q32" s="116">
        <v>172500</v>
      </c>
      <c r="R32">
        <v>0</v>
      </c>
      <c r="S32" t="s">
        <v>472</v>
      </c>
      <c r="T32" t="s">
        <v>473</v>
      </c>
      <c r="U32" t="s">
        <v>472</v>
      </c>
      <c r="V32" t="s">
        <v>58</v>
      </c>
      <c r="W32" t="s">
        <v>481</v>
      </c>
      <c r="X32">
        <v>15</v>
      </c>
      <c r="Y32" t="s">
        <v>475</v>
      </c>
      <c r="Z32" t="s">
        <v>476</v>
      </c>
      <c r="AA32" t="s">
        <v>82</v>
      </c>
      <c r="AB32">
        <v>0</v>
      </c>
      <c r="AC32">
        <v>2.911697E-4</v>
      </c>
      <c r="AD32" t="s">
        <v>472</v>
      </c>
    </row>
    <row r="33" spans="1:30" x14ac:dyDescent="0.25">
      <c r="A33">
        <v>2019</v>
      </c>
      <c r="B33" s="90">
        <v>6</v>
      </c>
      <c r="C33" s="94" t="s">
        <v>361</v>
      </c>
      <c r="D33" s="115">
        <v>43646</v>
      </c>
      <c r="E33" t="s">
        <v>471</v>
      </c>
      <c r="F33" t="s">
        <v>28</v>
      </c>
      <c r="G33">
        <v>74801</v>
      </c>
      <c r="H33">
        <v>50</v>
      </c>
      <c r="I33">
        <v>89529.43</v>
      </c>
      <c r="J33">
        <v>125939</v>
      </c>
      <c r="K33">
        <v>209898</v>
      </c>
      <c r="L33" t="s">
        <v>472</v>
      </c>
      <c r="M33" t="s">
        <v>190</v>
      </c>
      <c r="N33" t="s">
        <v>474</v>
      </c>
      <c r="O33">
        <v>15</v>
      </c>
      <c r="P33" t="s">
        <v>475</v>
      </c>
      <c r="Q33" s="116">
        <v>172500</v>
      </c>
      <c r="R33">
        <v>0</v>
      </c>
      <c r="S33" t="s">
        <v>472</v>
      </c>
      <c r="T33" t="s">
        <v>473</v>
      </c>
      <c r="U33" t="s">
        <v>472</v>
      </c>
      <c r="V33" t="s">
        <v>58</v>
      </c>
      <c r="W33" t="s">
        <v>481</v>
      </c>
      <c r="X33">
        <v>15</v>
      </c>
      <c r="Y33" t="s">
        <v>475</v>
      </c>
      <c r="Z33" t="s">
        <v>476</v>
      </c>
      <c r="AA33" t="s">
        <v>82</v>
      </c>
      <c r="AB33">
        <v>0</v>
      </c>
      <c r="AC33">
        <v>2.911697E-4</v>
      </c>
      <c r="AD33" t="s">
        <v>472</v>
      </c>
    </row>
    <row r="34" spans="1:30" x14ac:dyDescent="0.25">
      <c r="A34">
        <v>2019</v>
      </c>
      <c r="B34" s="90">
        <v>9</v>
      </c>
      <c r="C34" s="94" t="s">
        <v>443</v>
      </c>
      <c r="D34" s="115">
        <v>43738</v>
      </c>
      <c r="E34" t="s">
        <v>485</v>
      </c>
      <c r="F34" t="s">
        <v>28</v>
      </c>
      <c r="G34">
        <v>187002</v>
      </c>
      <c r="H34">
        <v>208</v>
      </c>
      <c r="I34">
        <v>87659.57</v>
      </c>
      <c r="J34">
        <v>0</v>
      </c>
      <c r="K34">
        <v>135000</v>
      </c>
      <c r="L34" t="s">
        <v>472</v>
      </c>
      <c r="M34" t="s">
        <v>190</v>
      </c>
      <c r="N34" t="s">
        <v>474</v>
      </c>
      <c r="O34">
        <v>15</v>
      </c>
      <c r="P34" t="s">
        <v>475</v>
      </c>
      <c r="Q34" s="116">
        <v>172500</v>
      </c>
      <c r="R34">
        <v>0</v>
      </c>
      <c r="S34" t="s">
        <v>472</v>
      </c>
      <c r="T34" t="s">
        <v>473</v>
      </c>
      <c r="U34" t="s">
        <v>472</v>
      </c>
      <c r="V34" t="s">
        <v>47</v>
      </c>
      <c r="W34" t="s">
        <v>487</v>
      </c>
      <c r="X34">
        <v>15</v>
      </c>
      <c r="Y34" t="s">
        <v>475</v>
      </c>
      <c r="Z34" t="s">
        <v>476</v>
      </c>
      <c r="AA34" t="s">
        <v>82</v>
      </c>
      <c r="AB34">
        <v>0</v>
      </c>
      <c r="AC34">
        <v>2.4683860000000003E-4</v>
      </c>
      <c r="AD34" t="s">
        <v>472</v>
      </c>
    </row>
    <row r="35" spans="1:30" x14ac:dyDescent="0.25">
      <c r="A35">
        <v>2019</v>
      </c>
      <c r="B35" s="90">
        <v>9</v>
      </c>
      <c r="C35" s="94" t="s">
        <v>443</v>
      </c>
      <c r="D35" s="115">
        <v>43738</v>
      </c>
      <c r="E35" t="s">
        <v>471</v>
      </c>
      <c r="F35" t="s">
        <v>28</v>
      </c>
      <c r="G35">
        <v>198000</v>
      </c>
      <c r="H35">
        <v>16</v>
      </c>
      <c r="I35">
        <v>90426.98</v>
      </c>
      <c r="J35">
        <v>0</v>
      </c>
      <c r="K35">
        <v>150711.63</v>
      </c>
      <c r="L35" t="s">
        <v>472</v>
      </c>
      <c r="M35" t="s">
        <v>190</v>
      </c>
      <c r="N35" t="s">
        <v>474</v>
      </c>
      <c r="O35">
        <v>15</v>
      </c>
      <c r="P35" t="s">
        <v>475</v>
      </c>
      <c r="Q35" s="116">
        <v>172500</v>
      </c>
      <c r="R35">
        <v>0</v>
      </c>
      <c r="S35" t="s">
        <v>472</v>
      </c>
      <c r="T35" t="s">
        <v>473</v>
      </c>
      <c r="U35" t="s">
        <v>472</v>
      </c>
      <c r="V35" t="s">
        <v>47</v>
      </c>
      <c r="W35" t="s">
        <v>487</v>
      </c>
      <c r="X35">
        <v>15</v>
      </c>
      <c r="Y35" t="s">
        <v>475</v>
      </c>
      <c r="Z35" t="s">
        <v>476</v>
      </c>
      <c r="AA35" t="s">
        <v>82</v>
      </c>
      <c r="AB35">
        <v>0</v>
      </c>
      <c r="AC35">
        <v>2.4683860000000003E-4</v>
      </c>
      <c r="AD35" t="s">
        <v>472</v>
      </c>
    </row>
    <row r="36" spans="1:30" x14ac:dyDescent="0.25">
      <c r="A36">
        <v>2019</v>
      </c>
      <c r="B36" s="90">
        <v>9</v>
      </c>
      <c r="C36" s="94" t="s">
        <v>443</v>
      </c>
      <c r="D36" s="115">
        <v>43738</v>
      </c>
      <c r="E36" t="s">
        <v>485</v>
      </c>
      <c r="F36" t="s">
        <v>28</v>
      </c>
      <c r="G36">
        <v>199001</v>
      </c>
      <c r="H36">
        <v>152</v>
      </c>
      <c r="I36">
        <v>89080.68</v>
      </c>
      <c r="J36">
        <v>0</v>
      </c>
      <c r="K36">
        <v>137046.15</v>
      </c>
      <c r="L36" t="s">
        <v>472</v>
      </c>
      <c r="M36" t="s">
        <v>190</v>
      </c>
      <c r="N36" t="s">
        <v>474</v>
      </c>
      <c r="O36">
        <v>15</v>
      </c>
      <c r="P36" t="s">
        <v>475</v>
      </c>
      <c r="Q36" s="116">
        <v>172500</v>
      </c>
      <c r="R36">
        <v>0</v>
      </c>
      <c r="S36" t="s">
        <v>472</v>
      </c>
      <c r="T36" t="s">
        <v>473</v>
      </c>
      <c r="U36" t="s">
        <v>472</v>
      </c>
      <c r="V36" t="s">
        <v>58</v>
      </c>
      <c r="W36" t="s">
        <v>481</v>
      </c>
      <c r="X36">
        <v>15</v>
      </c>
      <c r="Y36" t="s">
        <v>475</v>
      </c>
      <c r="Z36" t="s">
        <v>476</v>
      </c>
      <c r="AA36" t="s">
        <v>82</v>
      </c>
      <c r="AB36">
        <v>0</v>
      </c>
      <c r="AC36">
        <v>2.911697E-4</v>
      </c>
      <c r="AD36" t="s">
        <v>472</v>
      </c>
    </row>
    <row r="37" spans="1:30" x14ac:dyDescent="0.25">
      <c r="A37">
        <v>2019</v>
      </c>
      <c r="B37" s="90">
        <v>9</v>
      </c>
      <c r="C37" s="94" t="s">
        <v>443</v>
      </c>
      <c r="D37" s="115">
        <v>43738</v>
      </c>
      <c r="E37" t="s">
        <v>471</v>
      </c>
      <c r="F37" t="s">
        <v>28</v>
      </c>
      <c r="G37">
        <v>74801</v>
      </c>
      <c r="H37">
        <v>50</v>
      </c>
      <c r="I37">
        <v>89529.43</v>
      </c>
      <c r="J37">
        <v>125939</v>
      </c>
      <c r="K37">
        <v>209898</v>
      </c>
      <c r="L37" t="s">
        <v>472</v>
      </c>
      <c r="M37" t="s">
        <v>190</v>
      </c>
      <c r="N37" t="s">
        <v>474</v>
      </c>
      <c r="O37">
        <v>15</v>
      </c>
      <c r="P37" t="s">
        <v>475</v>
      </c>
      <c r="Q37" s="116">
        <v>172500</v>
      </c>
      <c r="R37">
        <v>0</v>
      </c>
      <c r="S37" t="s">
        <v>472</v>
      </c>
      <c r="T37" t="s">
        <v>473</v>
      </c>
      <c r="U37" t="s">
        <v>472</v>
      </c>
      <c r="V37" t="s">
        <v>58</v>
      </c>
      <c r="W37" t="s">
        <v>481</v>
      </c>
      <c r="X37">
        <v>15</v>
      </c>
      <c r="Y37" t="s">
        <v>475</v>
      </c>
      <c r="Z37" t="s">
        <v>476</v>
      </c>
      <c r="AA37" t="s">
        <v>82</v>
      </c>
      <c r="AB37" s="116">
        <v>16</v>
      </c>
      <c r="AC37">
        <v>2.911697E-4</v>
      </c>
      <c r="AD37" t="s">
        <v>472</v>
      </c>
    </row>
    <row r="38" spans="1:30" x14ac:dyDescent="0.25">
      <c r="A38">
        <v>2019</v>
      </c>
      <c r="B38" s="123">
        <v>10</v>
      </c>
      <c r="C38" s="94" t="s">
        <v>363</v>
      </c>
      <c r="D38" s="115">
        <v>43769</v>
      </c>
      <c r="E38" t="s">
        <v>477</v>
      </c>
      <c r="F38" t="s">
        <v>28</v>
      </c>
      <c r="G38">
        <v>187002</v>
      </c>
      <c r="H38">
        <v>12</v>
      </c>
      <c r="I38">
        <v>87659.57</v>
      </c>
      <c r="J38">
        <v>87659.57</v>
      </c>
      <c r="K38">
        <v>145000</v>
      </c>
      <c r="L38" t="s">
        <v>472</v>
      </c>
      <c r="M38" t="s">
        <v>478</v>
      </c>
      <c r="N38" t="s">
        <v>479</v>
      </c>
      <c r="O38">
        <v>15</v>
      </c>
      <c r="P38" t="s">
        <v>475</v>
      </c>
      <c r="Q38" s="116">
        <v>145000</v>
      </c>
      <c r="R38" s="116">
        <v>1051914.8400000001</v>
      </c>
      <c r="S38" t="s">
        <v>472</v>
      </c>
      <c r="T38" t="s">
        <v>473</v>
      </c>
      <c r="U38" t="s">
        <v>472</v>
      </c>
      <c r="V38" t="s">
        <v>478</v>
      </c>
      <c r="W38" t="s">
        <v>479</v>
      </c>
      <c r="X38">
        <v>15</v>
      </c>
      <c r="Y38" t="s">
        <v>475</v>
      </c>
      <c r="Z38" t="s">
        <v>476</v>
      </c>
      <c r="AA38" t="s">
        <v>82</v>
      </c>
      <c r="AB38">
        <v>0</v>
      </c>
      <c r="AC38">
        <v>2.8974360000000001E-4</v>
      </c>
      <c r="AD38" t="s">
        <v>472</v>
      </c>
    </row>
    <row r="39" spans="1:30" x14ac:dyDescent="0.25">
      <c r="A39">
        <v>2019</v>
      </c>
      <c r="B39" s="123">
        <v>11</v>
      </c>
      <c r="C39" s="94" t="s">
        <v>444</v>
      </c>
      <c r="D39" s="115">
        <v>43799</v>
      </c>
      <c r="E39" t="s">
        <v>484</v>
      </c>
      <c r="F39" t="s">
        <v>28</v>
      </c>
      <c r="G39">
        <v>187002</v>
      </c>
      <c r="H39">
        <v>51</v>
      </c>
      <c r="I39">
        <v>97560.35</v>
      </c>
      <c r="J39">
        <v>87659.57</v>
      </c>
      <c r="K39">
        <v>145000</v>
      </c>
      <c r="L39" t="s">
        <v>472</v>
      </c>
      <c r="M39" t="s">
        <v>190</v>
      </c>
      <c r="N39" t="s">
        <v>474</v>
      </c>
      <c r="O39">
        <v>15</v>
      </c>
      <c r="P39" t="s">
        <v>475</v>
      </c>
      <c r="Q39" s="116">
        <v>145000</v>
      </c>
      <c r="R39" s="116">
        <v>2629787.1</v>
      </c>
      <c r="S39" t="s">
        <v>472</v>
      </c>
      <c r="T39" t="s">
        <v>473</v>
      </c>
      <c r="U39" t="s">
        <v>472</v>
      </c>
      <c r="V39" t="s">
        <v>58</v>
      </c>
      <c r="W39" t="s">
        <v>481</v>
      </c>
      <c r="X39">
        <v>15</v>
      </c>
      <c r="Y39" t="s">
        <v>475</v>
      </c>
      <c r="Z39" t="s">
        <v>476</v>
      </c>
      <c r="AA39" t="s">
        <v>82</v>
      </c>
      <c r="AB39">
        <v>0</v>
      </c>
      <c r="AC39">
        <v>2.8954049999999998E-4</v>
      </c>
      <c r="AD39" t="s">
        <v>472</v>
      </c>
    </row>
    <row r="40" spans="1:30" x14ac:dyDescent="0.25">
      <c r="A40">
        <v>2019</v>
      </c>
      <c r="B40" s="90">
        <v>9</v>
      </c>
      <c r="C40" s="94" t="s">
        <v>443</v>
      </c>
      <c r="D40" s="115">
        <v>43738</v>
      </c>
      <c r="E40" t="s">
        <v>486</v>
      </c>
      <c r="F40" t="s">
        <v>28</v>
      </c>
      <c r="G40">
        <v>198000</v>
      </c>
      <c r="H40">
        <v>10</v>
      </c>
      <c r="I40">
        <v>90426.98</v>
      </c>
      <c r="J40">
        <v>0</v>
      </c>
      <c r="K40">
        <v>150711.63</v>
      </c>
      <c r="L40" t="s">
        <v>472</v>
      </c>
      <c r="M40" t="s">
        <v>47</v>
      </c>
      <c r="N40" t="s">
        <v>487</v>
      </c>
      <c r="O40">
        <v>15</v>
      </c>
      <c r="P40" t="s">
        <v>475</v>
      </c>
      <c r="Q40" s="116">
        <v>145000</v>
      </c>
      <c r="R40">
        <v>0</v>
      </c>
      <c r="S40" t="s">
        <v>472</v>
      </c>
      <c r="T40" t="s">
        <v>473</v>
      </c>
      <c r="U40" t="s">
        <v>472</v>
      </c>
      <c r="V40" t="s">
        <v>190</v>
      </c>
      <c r="W40" t="s">
        <v>474</v>
      </c>
      <c r="X40">
        <v>15</v>
      </c>
      <c r="Y40" t="s">
        <v>475</v>
      </c>
      <c r="Z40" t="s">
        <v>476</v>
      </c>
      <c r="AA40" t="s">
        <v>82</v>
      </c>
      <c r="AB40">
        <v>0</v>
      </c>
      <c r="AC40">
        <v>2.910144E-4</v>
      </c>
      <c r="AD40" t="s">
        <v>472</v>
      </c>
    </row>
    <row r="41" spans="1:30" x14ac:dyDescent="0.25">
      <c r="A41">
        <v>2019</v>
      </c>
      <c r="B41" s="123">
        <v>10</v>
      </c>
      <c r="C41" s="94" t="s">
        <v>363</v>
      </c>
      <c r="D41" s="115">
        <v>43769</v>
      </c>
      <c r="E41" t="s">
        <v>485</v>
      </c>
      <c r="F41" t="s">
        <v>28</v>
      </c>
      <c r="G41">
        <v>187002</v>
      </c>
      <c r="H41">
        <v>66</v>
      </c>
      <c r="I41">
        <v>87659.57</v>
      </c>
      <c r="J41">
        <v>87659.57</v>
      </c>
      <c r="K41">
        <v>145000</v>
      </c>
      <c r="L41" t="s">
        <v>472</v>
      </c>
      <c r="M41" t="s">
        <v>190</v>
      </c>
      <c r="N41" t="s">
        <v>474</v>
      </c>
      <c r="O41">
        <v>15</v>
      </c>
      <c r="P41" t="s">
        <v>475</v>
      </c>
      <c r="Q41" s="116">
        <v>172500</v>
      </c>
      <c r="R41">
        <v>0</v>
      </c>
      <c r="S41" t="s">
        <v>472</v>
      </c>
      <c r="T41" t="s">
        <v>473</v>
      </c>
      <c r="U41" t="s">
        <v>472</v>
      </c>
      <c r="V41" t="s">
        <v>58</v>
      </c>
      <c r="W41" t="s">
        <v>481</v>
      </c>
      <c r="X41">
        <v>15</v>
      </c>
      <c r="Y41" t="s">
        <v>475</v>
      </c>
      <c r="Z41" t="s">
        <v>476</v>
      </c>
      <c r="AA41" t="s">
        <v>82</v>
      </c>
      <c r="AB41">
        <v>0</v>
      </c>
      <c r="AC41">
        <v>2.8925480000000002E-4</v>
      </c>
      <c r="AD41" t="s">
        <v>472</v>
      </c>
    </row>
    <row r="42" spans="1:30" x14ac:dyDescent="0.25">
      <c r="A42">
        <v>2019</v>
      </c>
      <c r="B42" s="112">
        <v>10</v>
      </c>
      <c r="C42" s="94" t="s">
        <v>363</v>
      </c>
      <c r="D42" s="115">
        <v>43769</v>
      </c>
      <c r="E42" t="s">
        <v>471</v>
      </c>
      <c r="F42" t="s">
        <v>28</v>
      </c>
      <c r="G42">
        <v>198000</v>
      </c>
      <c r="H42">
        <v>34</v>
      </c>
      <c r="I42">
        <v>116164.48</v>
      </c>
      <c r="J42">
        <v>0</v>
      </c>
      <c r="K42">
        <v>150711.63</v>
      </c>
      <c r="L42" t="s">
        <v>472</v>
      </c>
      <c r="M42" t="s">
        <v>190</v>
      </c>
      <c r="N42" t="s">
        <v>474</v>
      </c>
      <c r="O42">
        <v>15</v>
      </c>
      <c r="P42" t="s">
        <v>475</v>
      </c>
      <c r="Q42" s="116">
        <v>172500</v>
      </c>
      <c r="R42">
        <v>0</v>
      </c>
      <c r="S42" t="s">
        <v>472</v>
      </c>
      <c r="T42" t="s">
        <v>473</v>
      </c>
      <c r="U42" t="s">
        <v>472</v>
      </c>
      <c r="V42" t="s">
        <v>47</v>
      </c>
      <c r="W42" t="s">
        <v>487</v>
      </c>
      <c r="X42">
        <v>15</v>
      </c>
      <c r="Y42" t="s">
        <v>475</v>
      </c>
      <c r="Z42" t="s">
        <v>476</v>
      </c>
      <c r="AA42" t="s">
        <v>82</v>
      </c>
      <c r="AB42">
        <v>0</v>
      </c>
      <c r="AC42">
        <v>2.6783550000000002E-4</v>
      </c>
      <c r="AD42" t="s">
        <v>472</v>
      </c>
    </row>
    <row r="43" spans="1:30" x14ac:dyDescent="0.25">
      <c r="A43">
        <v>2019</v>
      </c>
      <c r="B43" s="112">
        <v>10</v>
      </c>
      <c r="C43" s="94" t="s">
        <v>363</v>
      </c>
      <c r="D43" s="115">
        <v>43769</v>
      </c>
      <c r="E43" t="s">
        <v>485</v>
      </c>
      <c r="F43" t="s">
        <v>28</v>
      </c>
      <c r="G43">
        <v>199001</v>
      </c>
      <c r="H43">
        <v>152</v>
      </c>
      <c r="I43">
        <v>89080.68</v>
      </c>
      <c r="J43">
        <v>0</v>
      </c>
      <c r="K43">
        <v>137046.15</v>
      </c>
      <c r="L43" t="s">
        <v>472</v>
      </c>
      <c r="M43" t="s">
        <v>190</v>
      </c>
      <c r="N43" t="s">
        <v>474</v>
      </c>
      <c r="O43">
        <v>15</v>
      </c>
      <c r="P43" t="s">
        <v>475</v>
      </c>
      <c r="Q43" s="116">
        <v>172500</v>
      </c>
      <c r="R43">
        <v>0</v>
      </c>
      <c r="S43" t="s">
        <v>472</v>
      </c>
      <c r="T43" t="s">
        <v>473</v>
      </c>
      <c r="U43" t="s">
        <v>472</v>
      </c>
      <c r="V43" t="s">
        <v>47</v>
      </c>
      <c r="W43" t="s">
        <v>487</v>
      </c>
      <c r="X43">
        <v>15</v>
      </c>
      <c r="Y43" t="s">
        <v>475</v>
      </c>
      <c r="Z43" t="s">
        <v>476</v>
      </c>
      <c r="AA43" t="s">
        <v>82</v>
      </c>
      <c r="AB43" s="116">
        <v>32</v>
      </c>
      <c r="AC43">
        <v>2.4597220000000002E-4</v>
      </c>
      <c r="AD43" t="s">
        <v>472</v>
      </c>
    </row>
    <row r="44" spans="1:30" x14ac:dyDescent="0.25">
      <c r="A44">
        <v>2019</v>
      </c>
      <c r="B44" s="112">
        <v>10</v>
      </c>
      <c r="C44" s="94" t="s">
        <v>363</v>
      </c>
      <c r="D44" s="115">
        <v>43769</v>
      </c>
      <c r="E44" t="s">
        <v>471</v>
      </c>
      <c r="F44" t="s">
        <v>28</v>
      </c>
      <c r="G44">
        <v>74801</v>
      </c>
      <c r="H44">
        <v>50</v>
      </c>
      <c r="I44">
        <v>89529.43</v>
      </c>
      <c r="J44">
        <v>125939</v>
      </c>
      <c r="K44">
        <v>209898</v>
      </c>
      <c r="L44" t="s">
        <v>472</v>
      </c>
      <c r="M44" t="s">
        <v>190</v>
      </c>
      <c r="N44" t="s">
        <v>474</v>
      </c>
      <c r="O44">
        <v>15</v>
      </c>
      <c r="P44" t="s">
        <v>475</v>
      </c>
      <c r="Q44" s="116">
        <v>172500</v>
      </c>
      <c r="R44" s="116">
        <v>1362069.52</v>
      </c>
      <c r="S44" t="s">
        <v>472</v>
      </c>
      <c r="T44" t="s">
        <v>473</v>
      </c>
      <c r="U44" t="s">
        <v>472</v>
      </c>
      <c r="V44" t="s">
        <v>47</v>
      </c>
      <c r="W44" t="s">
        <v>487</v>
      </c>
      <c r="X44">
        <v>15</v>
      </c>
      <c r="Y44" t="s">
        <v>475</v>
      </c>
      <c r="Z44" t="s">
        <v>476</v>
      </c>
      <c r="AA44" t="s">
        <v>82</v>
      </c>
      <c r="AB44">
        <v>0</v>
      </c>
      <c r="AC44">
        <v>2.4597220000000002E-4</v>
      </c>
      <c r="AD44" t="s">
        <v>472</v>
      </c>
    </row>
    <row r="45" spans="1:30" x14ac:dyDescent="0.25">
      <c r="A45">
        <v>2019</v>
      </c>
      <c r="B45" s="123">
        <v>11</v>
      </c>
      <c r="C45" s="94" t="s">
        <v>444</v>
      </c>
      <c r="D45" s="115">
        <v>43799</v>
      </c>
      <c r="E45" t="s">
        <v>480</v>
      </c>
      <c r="F45" t="s">
        <v>28</v>
      </c>
      <c r="G45">
        <v>187002</v>
      </c>
      <c r="H45">
        <v>14</v>
      </c>
      <c r="I45">
        <v>97290.68</v>
      </c>
      <c r="J45">
        <v>87659.57</v>
      </c>
      <c r="K45">
        <v>145000</v>
      </c>
      <c r="L45" t="s">
        <v>472</v>
      </c>
      <c r="M45" t="s">
        <v>58</v>
      </c>
      <c r="N45" t="s">
        <v>481</v>
      </c>
      <c r="O45">
        <v>15</v>
      </c>
      <c r="P45" t="s">
        <v>475</v>
      </c>
      <c r="Q45" s="116">
        <v>172500</v>
      </c>
      <c r="R45">
        <v>0</v>
      </c>
      <c r="S45" t="s">
        <v>472</v>
      </c>
      <c r="T45" t="s">
        <v>473</v>
      </c>
      <c r="U45" t="s">
        <v>472</v>
      </c>
      <c r="V45" t="s">
        <v>58</v>
      </c>
      <c r="W45" t="s">
        <v>481</v>
      </c>
      <c r="X45">
        <v>15</v>
      </c>
      <c r="Y45" t="s">
        <v>475</v>
      </c>
      <c r="Z45" t="s">
        <v>476</v>
      </c>
      <c r="AA45" t="s">
        <v>82</v>
      </c>
      <c r="AB45">
        <v>0</v>
      </c>
      <c r="AC45">
        <v>2.8925480000000002E-4</v>
      </c>
      <c r="AD45" t="s">
        <v>472</v>
      </c>
    </row>
    <row r="46" spans="1:30" x14ac:dyDescent="0.25">
      <c r="A46">
        <v>2019</v>
      </c>
      <c r="B46" s="123">
        <v>11</v>
      </c>
      <c r="C46" s="94" t="s">
        <v>444</v>
      </c>
      <c r="D46" s="115">
        <v>43799</v>
      </c>
      <c r="E46" t="s">
        <v>482</v>
      </c>
      <c r="F46" t="s">
        <v>28</v>
      </c>
      <c r="G46">
        <v>187002</v>
      </c>
      <c r="H46">
        <v>500</v>
      </c>
      <c r="I46">
        <v>97290.68</v>
      </c>
      <c r="J46">
        <v>87659.57</v>
      </c>
      <c r="K46">
        <v>145000</v>
      </c>
      <c r="L46" t="s">
        <v>472</v>
      </c>
      <c r="M46" t="s">
        <v>58</v>
      </c>
      <c r="N46" t="s">
        <v>481</v>
      </c>
      <c r="O46">
        <v>15</v>
      </c>
      <c r="P46" t="s">
        <v>475</v>
      </c>
      <c r="Q46" s="116">
        <v>172500</v>
      </c>
      <c r="R46">
        <v>0</v>
      </c>
      <c r="S46" t="s">
        <v>472</v>
      </c>
      <c r="T46" t="s">
        <v>473</v>
      </c>
      <c r="U46" t="s">
        <v>472</v>
      </c>
      <c r="V46" t="s">
        <v>58</v>
      </c>
      <c r="W46" t="s">
        <v>481</v>
      </c>
      <c r="X46">
        <v>15</v>
      </c>
      <c r="Y46" t="s">
        <v>475</v>
      </c>
      <c r="Z46" t="s">
        <v>476</v>
      </c>
      <c r="AA46" t="s">
        <v>82</v>
      </c>
      <c r="AB46">
        <v>0</v>
      </c>
      <c r="AC46">
        <v>2.8925480000000002E-4</v>
      </c>
      <c r="AD46" t="s">
        <v>472</v>
      </c>
    </row>
    <row r="47" spans="1:30" x14ac:dyDescent="0.25">
      <c r="A47">
        <v>2019</v>
      </c>
      <c r="B47" s="112">
        <v>11</v>
      </c>
      <c r="C47" s="94" t="s">
        <v>444</v>
      </c>
      <c r="D47" s="115">
        <v>43799</v>
      </c>
      <c r="E47" t="s">
        <v>510</v>
      </c>
      <c r="F47" t="s">
        <v>28</v>
      </c>
      <c r="G47">
        <v>198000</v>
      </c>
      <c r="H47">
        <v>76</v>
      </c>
      <c r="I47">
        <v>114037.44</v>
      </c>
      <c r="J47">
        <v>0</v>
      </c>
      <c r="K47">
        <v>150711.63</v>
      </c>
      <c r="L47" t="s">
        <v>472</v>
      </c>
      <c r="M47" t="s">
        <v>58</v>
      </c>
      <c r="N47" t="s">
        <v>481</v>
      </c>
      <c r="O47">
        <v>15</v>
      </c>
      <c r="P47" t="s">
        <v>475</v>
      </c>
      <c r="Q47" s="116">
        <v>267300</v>
      </c>
      <c r="R47">
        <v>0</v>
      </c>
      <c r="S47" t="s">
        <v>472</v>
      </c>
      <c r="T47" t="s">
        <v>473</v>
      </c>
      <c r="U47" t="s">
        <v>472</v>
      </c>
      <c r="V47" t="s">
        <v>58</v>
      </c>
      <c r="W47" t="s">
        <v>481</v>
      </c>
      <c r="X47">
        <v>15</v>
      </c>
      <c r="Y47" t="s">
        <v>475</v>
      </c>
      <c r="Z47" t="s">
        <v>476</v>
      </c>
      <c r="AA47" t="s">
        <v>82</v>
      </c>
      <c r="AB47">
        <v>0</v>
      </c>
      <c r="AC47">
        <v>2.8925480000000002E-4</v>
      </c>
      <c r="AD47" t="s">
        <v>472</v>
      </c>
    </row>
    <row r="48" spans="1:30" x14ac:dyDescent="0.25">
      <c r="A48">
        <v>2019</v>
      </c>
      <c r="B48" s="112">
        <v>11</v>
      </c>
      <c r="C48" s="94" t="s">
        <v>444</v>
      </c>
      <c r="D48" s="115">
        <v>43799</v>
      </c>
      <c r="E48" t="s">
        <v>482</v>
      </c>
      <c r="F48" t="s">
        <v>28</v>
      </c>
      <c r="G48">
        <v>2682808</v>
      </c>
      <c r="H48">
        <v>183</v>
      </c>
      <c r="I48">
        <v>105950.71</v>
      </c>
      <c r="J48">
        <v>103160</v>
      </c>
      <c r="K48">
        <v>158708</v>
      </c>
      <c r="L48" t="s">
        <v>472</v>
      </c>
      <c r="M48" t="s">
        <v>58</v>
      </c>
      <c r="N48" t="s">
        <v>481</v>
      </c>
      <c r="O48">
        <v>15</v>
      </c>
      <c r="P48" t="s">
        <v>475</v>
      </c>
      <c r="Q48" s="116">
        <v>172500</v>
      </c>
      <c r="R48" s="116">
        <v>681034.76</v>
      </c>
      <c r="S48" t="s">
        <v>472</v>
      </c>
      <c r="T48" t="s">
        <v>473</v>
      </c>
      <c r="U48" t="s">
        <v>472</v>
      </c>
      <c r="V48" t="s">
        <v>47</v>
      </c>
      <c r="W48" t="s">
        <v>487</v>
      </c>
      <c r="X48">
        <v>15</v>
      </c>
      <c r="Y48" t="s">
        <v>475</v>
      </c>
      <c r="Z48" t="s">
        <v>476</v>
      </c>
      <c r="AA48" t="s">
        <v>82</v>
      </c>
      <c r="AB48">
        <v>0</v>
      </c>
      <c r="AC48">
        <v>2.6359259999999998E-4</v>
      </c>
      <c r="AD48" t="s">
        <v>472</v>
      </c>
    </row>
    <row r="49" spans="1:30" x14ac:dyDescent="0.25">
      <c r="A49">
        <v>2019</v>
      </c>
      <c r="B49" s="123">
        <v>12</v>
      </c>
      <c r="C49" s="94" t="s">
        <v>445</v>
      </c>
      <c r="D49" s="115">
        <v>43830</v>
      </c>
      <c r="E49" t="s">
        <v>480</v>
      </c>
      <c r="F49" t="s">
        <v>28</v>
      </c>
      <c r="G49">
        <v>187002</v>
      </c>
      <c r="H49">
        <v>14</v>
      </c>
      <c r="I49">
        <v>97290.68</v>
      </c>
      <c r="J49">
        <v>130234</v>
      </c>
      <c r="K49">
        <v>200359</v>
      </c>
      <c r="L49" t="s">
        <v>472</v>
      </c>
      <c r="M49" t="s">
        <v>58</v>
      </c>
      <c r="N49" t="s">
        <v>481</v>
      </c>
      <c r="O49">
        <v>15</v>
      </c>
      <c r="P49" t="s">
        <v>475</v>
      </c>
      <c r="Q49" s="116">
        <v>267300</v>
      </c>
      <c r="R49">
        <v>0</v>
      </c>
      <c r="S49" t="s">
        <v>472</v>
      </c>
      <c r="T49" t="s">
        <v>473</v>
      </c>
      <c r="U49" t="s">
        <v>472</v>
      </c>
      <c r="V49" t="s">
        <v>58</v>
      </c>
      <c r="W49" t="s">
        <v>481</v>
      </c>
      <c r="X49">
        <v>15</v>
      </c>
      <c r="Y49" t="s">
        <v>475</v>
      </c>
      <c r="Z49" t="s">
        <v>476</v>
      </c>
      <c r="AA49" t="s">
        <v>82</v>
      </c>
      <c r="AB49">
        <v>0</v>
      </c>
      <c r="AC49">
        <v>2.8925480000000002E-4</v>
      </c>
      <c r="AD49" t="s">
        <v>472</v>
      </c>
    </row>
    <row r="50" spans="1:30" x14ac:dyDescent="0.25">
      <c r="A50">
        <v>2019</v>
      </c>
      <c r="B50" s="123">
        <v>12</v>
      </c>
      <c r="C50" s="94" t="s">
        <v>445</v>
      </c>
      <c r="D50" s="115">
        <v>43830</v>
      </c>
      <c r="E50" t="s">
        <v>482</v>
      </c>
      <c r="F50" t="s">
        <v>28</v>
      </c>
      <c r="G50">
        <v>187002</v>
      </c>
      <c r="H50">
        <v>500</v>
      </c>
      <c r="I50">
        <v>97290.68</v>
      </c>
      <c r="J50">
        <v>130234</v>
      </c>
      <c r="K50">
        <v>200359</v>
      </c>
      <c r="L50" t="s">
        <v>472</v>
      </c>
      <c r="M50" t="s">
        <v>58</v>
      </c>
      <c r="N50" t="s">
        <v>481</v>
      </c>
      <c r="O50">
        <v>15</v>
      </c>
      <c r="P50" t="s">
        <v>475</v>
      </c>
      <c r="Q50" s="116">
        <v>267300</v>
      </c>
      <c r="R50">
        <v>0</v>
      </c>
      <c r="S50" t="s">
        <v>472</v>
      </c>
      <c r="T50" t="s">
        <v>473</v>
      </c>
      <c r="U50" t="s">
        <v>472</v>
      </c>
      <c r="V50" t="s">
        <v>47</v>
      </c>
      <c r="W50" t="s">
        <v>487</v>
      </c>
      <c r="X50">
        <v>15</v>
      </c>
      <c r="Y50" t="s">
        <v>475</v>
      </c>
      <c r="Z50" t="s">
        <v>476</v>
      </c>
      <c r="AA50" t="s">
        <v>82</v>
      </c>
      <c r="AB50">
        <v>0</v>
      </c>
      <c r="AC50">
        <v>2.6783550000000002E-4</v>
      </c>
      <c r="AD50" t="s">
        <v>472</v>
      </c>
    </row>
    <row r="51" spans="1:30" x14ac:dyDescent="0.25">
      <c r="A51">
        <v>2019</v>
      </c>
      <c r="B51" s="112">
        <v>12</v>
      </c>
      <c r="C51" s="94" t="s">
        <v>445</v>
      </c>
      <c r="D51" s="115">
        <v>43830</v>
      </c>
      <c r="E51" t="s">
        <v>510</v>
      </c>
      <c r="F51" t="s">
        <v>28</v>
      </c>
      <c r="G51">
        <v>198000</v>
      </c>
      <c r="H51">
        <v>16</v>
      </c>
      <c r="I51">
        <v>114037.44</v>
      </c>
      <c r="J51">
        <v>133000</v>
      </c>
      <c r="K51">
        <v>204615</v>
      </c>
      <c r="L51" t="s">
        <v>472</v>
      </c>
      <c r="M51" t="s">
        <v>58</v>
      </c>
      <c r="N51" t="s">
        <v>481</v>
      </c>
      <c r="O51">
        <v>15</v>
      </c>
      <c r="P51" t="s">
        <v>475</v>
      </c>
      <c r="Q51" s="116">
        <v>267300</v>
      </c>
      <c r="R51">
        <v>0</v>
      </c>
      <c r="S51" t="s">
        <v>472</v>
      </c>
      <c r="T51" t="s">
        <v>473</v>
      </c>
      <c r="U51" t="s">
        <v>472</v>
      </c>
      <c r="V51" t="s">
        <v>58</v>
      </c>
      <c r="W51" t="s">
        <v>481</v>
      </c>
      <c r="X51">
        <v>15</v>
      </c>
      <c r="Y51" t="s">
        <v>475</v>
      </c>
      <c r="Z51" t="s">
        <v>476</v>
      </c>
      <c r="AA51" t="s">
        <v>82</v>
      </c>
      <c r="AB51">
        <v>0</v>
      </c>
      <c r="AC51">
        <v>2.8925480000000002E-4</v>
      </c>
      <c r="AD51" t="s">
        <v>472</v>
      </c>
    </row>
    <row r="52" spans="1:30" x14ac:dyDescent="0.25">
      <c r="A52">
        <v>2019</v>
      </c>
      <c r="B52" s="112">
        <v>12</v>
      </c>
      <c r="C52" s="94" t="s">
        <v>445</v>
      </c>
      <c r="D52" s="115">
        <v>43830</v>
      </c>
      <c r="E52" t="s">
        <v>482</v>
      </c>
      <c r="F52" t="s">
        <v>28</v>
      </c>
      <c r="G52">
        <v>2682808</v>
      </c>
      <c r="H52">
        <v>182</v>
      </c>
      <c r="I52">
        <v>106209.25</v>
      </c>
      <c r="J52">
        <v>139384</v>
      </c>
      <c r="K52">
        <v>214437</v>
      </c>
      <c r="L52" t="s">
        <v>472</v>
      </c>
      <c r="M52" t="s">
        <v>58</v>
      </c>
      <c r="N52" t="s">
        <v>481</v>
      </c>
      <c r="O52">
        <v>15</v>
      </c>
      <c r="P52" t="s">
        <v>475</v>
      </c>
      <c r="Q52" s="116">
        <v>267300</v>
      </c>
      <c r="R52">
        <v>0</v>
      </c>
      <c r="S52" t="s">
        <v>472</v>
      </c>
      <c r="T52" t="s">
        <v>473</v>
      </c>
      <c r="U52" t="s">
        <v>472</v>
      </c>
      <c r="V52" t="s">
        <v>190</v>
      </c>
      <c r="W52" t="s">
        <v>474</v>
      </c>
      <c r="X52">
        <v>15</v>
      </c>
      <c r="Y52" t="s">
        <v>475</v>
      </c>
      <c r="Z52" t="s">
        <v>476</v>
      </c>
      <c r="AA52" t="s">
        <v>82</v>
      </c>
      <c r="AB52">
        <v>0</v>
      </c>
      <c r="AC52">
        <v>2.7813950000000001E-4</v>
      </c>
      <c r="AD52" t="s">
        <v>472</v>
      </c>
    </row>
    <row r="53" spans="1:30" x14ac:dyDescent="0.25">
      <c r="A53">
        <v>2019</v>
      </c>
      <c r="B53" s="112">
        <v>12</v>
      </c>
      <c r="C53" s="94" t="s">
        <v>445</v>
      </c>
      <c r="D53" s="115">
        <v>43830</v>
      </c>
      <c r="E53" t="s">
        <v>471</v>
      </c>
      <c r="F53" t="s">
        <v>28</v>
      </c>
      <c r="G53">
        <v>74801</v>
      </c>
      <c r="H53">
        <v>50</v>
      </c>
      <c r="I53">
        <v>89529.43</v>
      </c>
      <c r="J53">
        <v>132096</v>
      </c>
      <c r="K53">
        <v>203224</v>
      </c>
      <c r="L53" t="s">
        <v>472</v>
      </c>
      <c r="M53" t="s">
        <v>190</v>
      </c>
      <c r="N53" t="s">
        <v>474</v>
      </c>
      <c r="O53">
        <v>15</v>
      </c>
      <c r="P53" t="s">
        <v>475</v>
      </c>
      <c r="Q53" s="116">
        <v>172500</v>
      </c>
      <c r="R53">
        <v>0</v>
      </c>
      <c r="S53" t="s">
        <v>472</v>
      </c>
      <c r="T53" t="s">
        <v>473</v>
      </c>
      <c r="U53" t="s">
        <v>472</v>
      </c>
      <c r="V53" t="s">
        <v>190</v>
      </c>
      <c r="W53" t="s">
        <v>474</v>
      </c>
      <c r="X53">
        <v>15</v>
      </c>
      <c r="Y53" t="s">
        <v>475</v>
      </c>
      <c r="Z53" t="s">
        <v>476</v>
      </c>
      <c r="AA53" t="s">
        <v>82</v>
      </c>
      <c r="AB53">
        <v>0</v>
      </c>
      <c r="AC53">
        <v>2.689228E-4</v>
      </c>
      <c r="AD53" t="s">
        <v>472</v>
      </c>
    </row>
    <row r="54" spans="1:30" x14ac:dyDescent="0.25">
      <c r="A54">
        <v>2019</v>
      </c>
      <c r="B54" s="123">
        <v>11</v>
      </c>
      <c r="C54" s="94" t="s">
        <v>444</v>
      </c>
      <c r="D54" s="115">
        <v>43799</v>
      </c>
      <c r="E54" t="s">
        <v>477</v>
      </c>
      <c r="F54" t="s">
        <v>28</v>
      </c>
      <c r="G54">
        <v>187002</v>
      </c>
      <c r="H54">
        <v>12</v>
      </c>
      <c r="I54">
        <v>87659.57</v>
      </c>
      <c r="J54">
        <v>87659.57</v>
      </c>
      <c r="K54">
        <v>145000</v>
      </c>
      <c r="L54" t="s">
        <v>472</v>
      </c>
      <c r="M54" t="s">
        <v>478</v>
      </c>
      <c r="N54" t="s">
        <v>479</v>
      </c>
      <c r="O54">
        <v>15</v>
      </c>
      <c r="P54" t="s">
        <v>475</v>
      </c>
      <c r="Q54" s="116">
        <v>267300</v>
      </c>
      <c r="R54">
        <v>0</v>
      </c>
      <c r="S54" t="s">
        <v>472</v>
      </c>
      <c r="T54" t="s">
        <v>473</v>
      </c>
      <c r="U54" t="s">
        <v>472</v>
      </c>
      <c r="V54" t="s">
        <v>58</v>
      </c>
      <c r="W54" t="s">
        <v>481</v>
      </c>
      <c r="X54">
        <v>15</v>
      </c>
      <c r="Y54" t="s">
        <v>475</v>
      </c>
      <c r="Z54" t="s">
        <v>476</v>
      </c>
      <c r="AA54" t="s">
        <v>82</v>
      </c>
      <c r="AB54">
        <v>0</v>
      </c>
      <c r="AC54">
        <v>2.8925480000000002E-4</v>
      </c>
      <c r="AD54" t="s">
        <v>472</v>
      </c>
    </row>
    <row r="55" spans="1:30" x14ac:dyDescent="0.25">
      <c r="A55">
        <v>2019</v>
      </c>
      <c r="B55" s="123">
        <v>12</v>
      </c>
      <c r="C55" s="94" t="s">
        <v>445</v>
      </c>
      <c r="D55" s="115">
        <v>43830</v>
      </c>
      <c r="E55" t="s">
        <v>484</v>
      </c>
      <c r="F55" t="s">
        <v>28</v>
      </c>
      <c r="G55">
        <v>187002</v>
      </c>
      <c r="H55">
        <v>51</v>
      </c>
      <c r="I55">
        <v>97560.35</v>
      </c>
      <c r="J55">
        <v>130234</v>
      </c>
      <c r="K55">
        <v>200359</v>
      </c>
      <c r="L55" t="s">
        <v>472</v>
      </c>
      <c r="M55" t="s">
        <v>190</v>
      </c>
      <c r="N55" t="s">
        <v>474</v>
      </c>
      <c r="O55">
        <v>15</v>
      </c>
      <c r="P55" t="s">
        <v>475</v>
      </c>
      <c r="Q55" s="116">
        <v>267300</v>
      </c>
      <c r="R55">
        <v>0</v>
      </c>
      <c r="S55" t="s">
        <v>472</v>
      </c>
      <c r="T55" t="s">
        <v>473</v>
      </c>
      <c r="U55" t="s">
        <v>472</v>
      </c>
      <c r="V55" t="s">
        <v>190</v>
      </c>
      <c r="W55" t="s">
        <v>474</v>
      </c>
      <c r="X55">
        <v>15</v>
      </c>
      <c r="Y55" t="s">
        <v>475</v>
      </c>
      <c r="Z55" t="s">
        <v>476</v>
      </c>
      <c r="AA55" t="s">
        <v>82</v>
      </c>
      <c r="AB55">
        <v>0</v>
      </c>
      <c r="AC55">
        <v>2.7376130000000002E-4</v>
      </c>
      <c r="AD55" t="s">
        <v>472</v>
      </c>
    </row>
    <row r="56" spans="1:30" x14ac:dyDescent="0.25">
      <c r="A56">
        <v>2019</v>
      </c>
      <c r="B56" s="90">
        <v>7</v>
      </c>
      <c r="C56" s="94" t="s">
        <v>362</v>
      </c>
      <c r="D56" s="115">
        <v>43677</v>
      </c>
      <c r="E56" t="s">
        <v>471</v>
      </c>
      <c r="F56" t="s">
        <v>28</v>
      </c>
      <c r="G56">
        <v>199001</v>
      </c>
      <c r="H56">
        <v>152</v>
      </c>
      <c r="I56">
        <v>89080.68</v>
      </c>
      <c r="J56">
        <v>0</v>
      </c>
      <c r="K56">
        <v>137046.15</v>
      </c>
      <c r="L56" t="s">
        <v>472</v>
      </c>
      <c r="M56" t="s">
        <v>190</v>
      </c>
      <c r="N56" t="s">
        <v>474</v>
      </c>
      <c r="O56">
        <v>15</v>
      </c>
      <c r="P56" t="s">
        <v>475</v>
      </c>
      <c r="Q56" s="116">
        <v>267873.93329999998</v>
      </c>
      <c r="R56">
        <v>0</v>
      </c>
      <c r="S56" t="s">
        <v>472</v>
      </c>
      <c r="T56" t="s">
        <v>473</v>
      </c>
      <c r="U56" t="s">
        <v>472</v>
      </c>
      <c r="V56" t="s">
        <v>58</v>
      </c>
      <c r="W56" t="s">
        <v>490</v>
      </c>
      <c r="X56">
        <v>15</v>
      </c>
      <c r="Y56" t="s">
        <v>475</v>
      </c>
      <c r="Z56" t="s">
        <v>476</v>
      </c>
      <c r="AA56" t="s">
        <v>82</v>
      </c>
      <c r="AB56">
        <v>0</v>
      </c>
      <c r="AC56">
        <v>2.703154E-4</v>
      </c>
      <c r="AD56" t="s">
        <v>472</v>
      </c>
    </row>
    <row r="57" spans="1:30" x14ac:dyDescent="0.25">
      <c r="A57">
        <v>2019</v>
      </c>
      <c r="B57" s="112">
        <v>12</v>
      </c>
      <c r="C57" s="94" t="s">
        <v>445</v>
      </c>
      <c r="D57" s="115">
        <v>43830</v>
      </c>
      <c r="E57" t="s">
        <v>485</v>
      </c>
      <c r="F57" t="s">
        <v>28</v>
      </c>
      <c r="G57">
        <v>199001</v>
      </c>
      <c r="H57">
        <v>152</v>
      </c>
      <c r="I57">
        <v>89080.68</v>
      </c>
      <c r="J57">
        <v>134330</v>
      </c>
      <c r="K57">
        <v>206662</v>
      </c>
      <c r="L57" t="s">
        <v>472</v>
      </c>
      <c r="M57" t="s">
        <v>190</v>
      </c>
      <c r="N57" t="s">
        <v>474</v>
      </c>
      <c r="O57">
        <v>15</v>
      </c>
      <c r="P57" t="s">
        <v>475</v>
      </c>
      <c r="Q57" s="116">
        <v>172500</v>
      </c>
      <c r="R57">
        <v>0</v>
      </c>
      <c r="S57" t="s">
        <v>472</v>
      </c>
      <c r="T57" t="s">
        <v>473</v>
      </c>
      <c r="U57" t="s">
        <v>472</v>
      </c>
      <c r="V57" t="s">
        <v>47</v>
      </c>
      <c r="W57" t="s">
        <v>487</v>
      </c>
      <c r="X57">
        <v>15</v>
      </c>
      <c r="Y57" t="s">
        <v>475</v>
      </c>
      <c r="Z57" t="s">
        <v>476</v>
      </c>
      <c r="AA57" t="s">
        <v>82</v>
      </c>
      <c r="AB57">
        <v>0</v>
      </c>
      <c r="AC57">
        <v>2.6071869999999997E-4</v>
      </c>
      <c r="AD57" t="s">
        <v>472</v>
      </c>
    </row>
    <row r="58" spans="1:30" x14ac:dyDescent="0.25">
      <c r="A58">
        <v>2019</v>
      </c>
      <c r="B58" s="129">
        <v>9</v>
      </c>
      <c r="C58" s="94" t="s">
        <v>443</v>
      </c>
      <c r="D58" s="115">
        <v>43738</v>
      </c>
      <c r="E58" t="s">
        <v>480</v>
      </c>
      <c r="F58" t="s">
        <v>28</v>
      </c>
      <c r="G58">
        <v>187002</v>
      </c>
      <c r="H58">
        <v>44</v>
      </c>
      <c r="I58">
        <v>87659.57</v>
      </c>
      <c r="J58">
        <v>0</v>
      </c>
      <c r="K58">
        <v>135000</v>
      </c>
      <c r="L58" t="s">
        <v>472</v>
      </c>
      <c r="M58" t="s">
        <v>58</v>
      </c>
      <c r="N58" t="s">
        <v>481</v>
      </c>
      <c r="O58">
        <v>15</v>
      </c>
      <c r="P58" t="s">
        <v>475</v>
      </c>
      <c r="Q58" s="116">
        <v>267300</v>
      </c>
      <c r="R58">
        <v>0</v>
      </c>
      <c r="S58" t="s">
        <v>472</v>
      </c>
      <c r="T58" t="s">
        <v>473</v>
      </c>
      <c r="U58" t="s">
        <v>472</v>
      </c>
      <c r="V58" t="s">
        <v>58</v>
      </c>
      <c r="W58" t="s">
        <v>481</v>
      </c>
      <c r="X58">
        <v>15</v>
      </c>
      <c r="Y58" t="s">
        <v>475</v>
      </c>
      <c r="Z58" t="s">
        <v>476</v>
      </c>
      <c r="AA58" t="s">
        <v>82</v>
      </c>
      <c r="AB58">
        <v>0</v>
      </c>
      <c r="AC58">
        <v>2.8925480000000002E-4</v>
      </c>
      <c r="AD58" t="s">
        <v>472</v>
      </c>
    </row>
    <row r="59" spans="1:30" x14ac:dyDescent="0.25">
      <c r="A59">
        <v>2019</v>
      </c>
      <c r="B59" s="123">
        <v>10</v>
      </c>
      <c r="C59" s="94" t="s">
        <v>363</v>
      </c>
      <c r="D59" s="115">
        <v>43769</v>
      </c>
      <c r="E59" t="s">
        <v>480</v>
      </c>
      <c r="F59" t="s">
        <v>28</v>
      </c>
      <c r="G59">
        <v>187002</v>
      </c>
      <c r="H59">
        <v>34</v>
      </c>
      <c r="I59">
        <v>87659.57</v>
      </c>
      <c r="J59">
        <v>87659.57</v>
      </c>
      <c r="K59">
        <v>145000</v>
      </c>
      <c r="L59" t="s">
        <v>472</v>
      </c>
      <c r="M59" t="s">
        <v>58</v>
      </c>
      <c r="N59" t="s">
        <v>481</v>
      </c>
      <c r="O59">
        <v>15</v>
      </c>
      <c r="P59" t="s">
        <v>475</v>
      </c>
      <c r="Q59" s="116">
        <v>267300</v>
      </c>
      <c r="R59">
        <v>0</v>
      </c>
      <c r="S59" t="s">
        <v>472</v>
      </c>
      <c r="T59" t="s">
        <v>473</v>
      </c>
      <c r="U59" t="s">
        <v>472</v>
      </c>
      <c r="V59" t="s">
        <v>190</v>
      </c>
      <c r="W59" t="s">
        <v>474</v>
      </c>
      <c r="X59">
        <v>15</v>
      </c>
      <c r="Y59" t="s">
        <v>475</v>
      </c>
      <c r="Z59" t="s">
        <v>476</v>
      </c>
      <c r="AA59" t="s">
        <v>82</v>
      </c>
      <c r="AB59">
        <v>0</v>
      </c>
      <c r="AC59">
        <v>2.7376130000000002E-4</v>
      </c>
      <c r="AD59" t="s">
        <v>472</v>
      </c>
    </row>
    <row r="60" spans="1:30" x14ac:dyDescent="0.25">
      <c r="A60">
        <v>2019</v>
      </c>
      <c r="B60" s="112">
        <v>11</v>
      </c>
      <c r="C60" s="94" t="s">
        <v>444</v>
      </c>
      <c r="D60" s="115">
        <v>43799</v>
      </c>
      <c r="E60" t="s">
        <v>485</v>
      </c>
      <c r="F60" t="s">
        <v>28</v>
      </c>
      <c r="G60">
        <v>199001</v>
      </c>
      <c r="H60">
        <v>152</v>
      </c>
      <c r="I60">
        <v>89080.68</v>
      </c>
      <c r="J60">
        <v>98840</v>
      </c>
      <c r="K60">
        <v>164733</v>
      </c>
      <c r="L60" t="s">
        <v>472</v>
      </c>
      <c r="M60" t="s">
        <v>190</v>
      </c>
      <c r="N60" t="s">
        <v>474</v>
      </c>
      <c r="O60">
        <v>15</v>
      </c>
      <c r="P60" t="s">
        <v>475</v>
      </c>
      <c r="Q60" s="116">
        <v>267300</v>
      </c>
      <c r="R60">
        <v>0</v>
      </c>
      <c r="S60" t="s">
        <v>472</v>
      </c>
      <c r="T60" t="s">
        <v>473</v>
      </c>
      <c r="U60" t="s">
        <v>472</v>
      </c>
      <c r="V60" t="s">
        <v>190</v>
      </c>
      <c r="W60" t="s">
        <v>474</v>
      </c>
      <c r="X60">
        <v>15</v>
      </c>
      <c r="Y60" t="s">
        <v>475</v>
      </c>
      <c r="Z60" t="s">
        <v>476</v>
      </c>
      <c r="AA60" t="s">
        <v>82</v>
      </c>
      <c r="AB60">
        <v>0</v>
      </c>
      <c r="AC60">
        <v>2.7376130000000002E-4</v>
      </c>
      <c r="AD60" t="s">
        <v>472</v>
      </c>
    </row>
    <row r="61" spans="1:30" x14ac:dyDescent="0.25">
      <c r="A61">
        <v>2019</v>
      </c>
      <c r="B61" s="129">
        <v>7</v>
      </c>
      <c r="C61" s="94" t="s">
        <v>362</v>
      </c>
      <c r="D61" s="115">
        <v>43677</v>
      </c>
      <c r="E61" t="s">
        <v>471</v>
      </c>
      <c r="F61" t="s">
        <v>28</v>
      </c>
      <c r="G61">
        <v>74801</v>
      </c>
      <c r="H61">
        <v>50</v>
      </c>
      <c r="I61">
        <v>89529.43</v>
      </c>
      <c r="J61">
        <v>125939</v>
      </c>
      <c r="K61">
        <v>209898</v>
      </c>
      <c r="L61" t="s">
        <v>472</v>
      </c>
      <c r="M61" t="s">
        <v>190</v>
      </c>
      <c r="N61" t="s">
        <v>474</v>
      </c>
      <c r="O61">
        <v>15</v>
      </c>
      <c r="P61" t="s">
        <v>475</v>
      </c>
      <c r="Q61" s="116">
        <v>267873.93329999998</v>
      </c>
      <c r="R61">
        <v>0</v>
      </c>
      <c r="S61" t="s">
        <v>472</v>
      </c>
      <c r="T61" t="s">
        <v>473</v>
      </c>
      <c r="U61" t="s">
        <v>472</v>
      </c>
      <c r="V61" t="s">
        <v>58</v>
      </c>
      <c r="W61" t="s">
        <v>490</v>
      </c>
      <c r="X61">
        <v>15</v>
      </c>
      <c r="Y61" t="s">
        <v>475</v>
      </c>
      <c r="Z61" t="s">
        <v>476</v>
      </c>
      <c r="AA61" t="s">
        <v>82</v>
      </c>
      <c r="AB61">
        <v>0</v>
      </c>
      <c r="AC61">
        <v>2.6088069999999998E-4</v>
      </c>
      <c r="AD61" t="s">
        <v>472</v>
      </c>
    </row>
    <row r="62" spans="1:30" x14ac:dyDescent="0.25">
      <c r="A62">
        <v>2019</v>
      </c>
      <c r="B62" s="123">
        <v>12</v>
      </c>
      <c r="C62" s="94" t="s">
        <v>445</v>
      </c>
      <c r="D62" s="115">
        <v>43830</v>
      </c>
      <c r="E62" t="s">
        <v>477</v>
      </c>
      <c r="F62" t="s">
        <v>28</v>
      </c>
      <c r="G62">
        <v>187002</v>
      </c>
      <c r="H62">
        <v>12</v>
      </c>
      <c r="I62">
        <v>87659.57</v>
      </c>
      <c r="J62">
        <v>130234</v>
      </c>
      <c r="K62">
        <v>200359</v>
      </c>
      <c r="L62" t="s">
        <v>472</v>
      </c>
      <c r="M62" t="s">
        <v>478</v>
      </c>
      <c r="N62" t="s">
        <v>479</v>
      </c>
      <c r="O62">
        <v>15</v>
      </c>
      <c r="P62" t="s">
        <v>475</v>
      </c>
      <c r="Q62" s="116">
        <v>267873.93329999998</v>
      </c>
      <c r="R62" s="116">
        <v>728855.34</v>
      </c>
      <c r="S62" t="s">
        <v>472</v>
      </c>
      <c r="T62" t="s">
        <v>473</v>
      </c>
      <c r="U62" t="s">
        <v>472</v>
      </c>
      <c r="V62" t="s">
        <v>58</v>
      </c>
      <c r="W62" t="s">
        <v>481</v>
      </c>
      <c r="X62">
        <v>15</v>
      </c>
      <c r="Y62" t="s">
        <v>475</v>
      </c>
      <c r="Z62" t="s">
        <v>476</v>
      </c>
      <c r="AA62" t="s">
        <v>82</v>
      </c>
      <c r="AB62">
        <v>0</v>
      </c>
      <c r="AC62">
        <v>2.703154E-4</v>
      </c>
      <c r="AD62" t="s">
        <v>472</v>
      </c>
    </row>
    <row r="63" spans="1:30" x14ac:dyDescent="0.25">
      <c r="A63">
        <v>2019</v>
      </c>
      <c r="B63" s="112">
        <v>11</v>
      </c>
      <c r="C63" s="94" t="s">
        <v>444</v>
      </c>
      <c r="D63" s="115">
        <v>43799</v>
      </c>
      <c r="E63" t="s">
        <v>471</v>
      </c>
      <c r="F63" t="s">
        <v>28</v>
      </c>
      <c r="G63">
        <v>74801</v>
      </c>
      <c r="H63">
        <v>50</v>
      </c>
      <c r="I63">
        <v>89529.43</v>
      </c>
      <c r="J63">
        <v>125939</v>
      </c>
      <c r="K63">
        <v>209898</v>
      </c>
      <c r="L63" t="s">
        <v>472</v>
      </c>
      <c r="M63" t="s">
        <v>190</v>
      </c>
      <c r="N63" t="s">
        <v>474</v>
      </c>
      <c r="O63">
        <v>15</v>
      </c>
      <c r="P63" t="s">
        <v>475</v>
      </c>
      <c r="Q63" s="116">
        <v>267873.93329999998</v>
      </c>
      <c r="R63">
        <v>0</v>
      </c>
      <c r="S63" t="s">
        <v>472</v>
      </c>
      <c r="T63" t="s">
        <v>473</v>
      </c>
      <c r="U63" t="s">
        <v>472</v>
      </c>
      <c r="V63" t="s">
        <v>58</v>
      </c>
      <c r="W63" t="s">
        <v>490</v>
      </c>
      <c r="X63">
        <v>15</v>
      </c>
      <c r="Y63" t="s">
        <v>475</v>
      </c>
      <c r="Z63" t="s">
        <v>476</v>
      </c>
      <c r="AA63" t="s">
        <v>82</v>
      </c>
      <c r="AB63">
        <v>0</v>
      </c>
      <c r="AC63">
        <v>2.6014199999999999E-4</v>
      </c>
      <c r="AD63" t="s">
        <v>472</v>
      </c>
    </row>
    <row r="64" spans="1:30" x14ac:dyDescent="0.25">
      <c r="A64">
        <v>2019</v>
      </c>
      <c r="B64" s="90">
        <v>9</v>
      </c>
      <c r="C64" s="94" t="s">
        <v>443</v>
      </c>
      <c r="D64" s="115">
        <v>43738</v>
      </c>
      <c r="E64" t="s">
        <v>510</v>
      </c>
      <c r="F64" t="s">
        <v>28</v>
      </c>
      <c r="G64">
        <v>198000</v>
      </c>
      <c r="H64">
        <v>8</v>
      </c>
      <c r="I64">
        <v>90426.98</v>
      </c>
      <c r="J64">
        <v>0</v>
      </c>
      <c r="K64">
        <v>150711.63</v>
      </c>
      <c r="L64" t="s">
        <v>472</v>
      </c>
      <c r="M64" t="s">
        <v>58</v>
      </c>
      <c r="N64" t="s">
        <v>481</v>
      </c>
      <c r="O64">
        <v>15</v>
      </c>
      <c r="P64" t="s">
        <v>475</v>
      </c>
      <c r="Q64" s="116">
        <v>267873.93329999998</v>
      </c>
      <c r="R64">
        <v>0</v>
      </c>
      <c r="S64" t="s">
        <v>472</v>
      </c>
      <c r="T64" t="s">
        <v>473</v>
      </c>
      <c r="U64" t="s">
        <v>472</v>
      </c>
      <c r="V64" t="s">
        <v>190</v>
      </c>
      <c r="W64" t="s">
        <v>474</v>
      </c>
      <c r="X64">
        <v>15</v>
      </c>
      <c r="Y64" t="s">
        <v>475</v>
      </c>
      <c r="Z64" t="s">
        <v>476</v>
      </c>
      <c r="AA64" t="s">
        <v>82</v>
      </c>
      <c r="AB64">
        <v>0</v>
      </c>
      <c r="AC64">
        <v>2.6832590000000001E-4</v>
      </c>
      <c r="AD64" t="s">
        <v>472</v>
      </c>
    </row>
    <row r="65" spans="1:30" x14ac:dyDescent="0.25">
      <c r="A65">
        <v>2019</v>
      </c>
      <c r="B65" s="112">
        <v>11</v>
      </c>
      <c r="C65" s="94" t="s">
        <v>444</v>
      </c>
      <c r="D65" s="115">
        <v>43799</v>
      </c>
      <c r="E65" t="s">
        <v>471</v>
      </c>
      <c r="F65" t="s">
        <v>28</v>
      </c>
      <c r="G65">
        <v>198000</v>
      </c>
      <c r="H65">
        <v>34</v>
      </c>
      <c r="I65">
        <v>114675.57</v>
      </c>
      <c r="J65">
        <v>0</v>
      </c>
      <c r="K65">
        <v>150711.63</v>
      </c>
      <c r="L65" t="s">
        <v>472</v>
      </c>
      <c r="M65" t="s">
        <v>190</v>
      </c>
      <c r="N65" t="s">
        <v>474</v>
      </c>
      <c r="O65">
        <v>15</v>
      </c>
      <c r="P65" t="s">
        <v>475</v>
      </c>
    </row>
    <row r="66" spans="1:30" x14ac:dyDescent="0.25">
      <c r="A66">
        <v>2020</v>
      </c>
      <c r="B66" s="90">
        <v>1</v>
      </c>
      <c r="C66" s="94" t="s">
        <v>364</v>
      </c>
      <c r="D66" s="115">
        <v>43861</v>
      </c>
      <c r="E66" t="s">
        <v>510</v>
      </c>
      <c r="F66" t="s">
        <v>28</v>
      </c>
      <c r="G66">
        <v>198000</v>
      </c>
      <c r="H66">
        <v>6</v>
      </c>
      <c r="I66">
        <v>114037.44</v>
      </c>
      <c r="J66">
        <v>133000</v>
      </c>
      <c r="K66">
        <v>204615</v>
      </c>
      <c r="L66" t="s">
        <v>472</v>
      </c>
      <c r="M66" t="s">
        <v>58</v>
      </c>
      <c r="N66" t="s">
        <v>481</v>
      </c>
      <c r="O66">
        <v>15</v>
      </c>
      <c r="P66" t="s">
        <v>475</v>
      </c>
      <c r="Q66" s="116">
        <v>267873.93329999998</v>
      </c>
      <c r="R66" s="116">
        <v>728855.34</v>
      </c>
      <c r="S66" t="s">
        <v>472</v>
      </c>
      <c r="T66" t="s">
        <v>473</v>
      </c>
      <c r="U66" t="s">
        <v>472</v>
      </c>
      <c r="V66" t="s">
        <v>58</v>
      </c>
      <c r="W66" t="s">
        <v>481</v>
      </c>
      <c r="X66">
        <v>15</v>
      </c>
      <c r="Y66" t="s">
        <v>475</v>
      </c>
      <c r="Z66" t="s">
        <v>476</v>
      </c>
      <c r="AA66" t="s">
        <v>82</v>
      </c>
      <c r="AB66">
        <v>0</v>
      </c>
      <c r="AC66">
        <v>2.703154E-4</v>
      </c>
      <c r="AD66" t="s">
        <v>472</v>
      </c>
    </row>
    <row r="67" spans="1:30" x14ac:dyDescent="0.25">
      <c r="A67">
        <v>2020</v>
      </c>
      <c r="B67" s="90">
        <v>1</v>
      </c>
      <c r="C67" s="94" t="s">
        <v>364</v>
      </c>
      <c r="D67" s="115">
        <v>43861</v>
      </c>
      <c r="E67" t="s">
        <v>482</v>
      </c>
      <c r="F67" t="s">
        <v>28</v>
      </c>
      <c r="G67">
        <v>2682808</v>
      </c>
      <c r="H67">
        <v>49</v>
      </c>
      <c r="I67">
        <v>106209.25</v>
      </c>
      <c r="J67">
        <v>109516</v>
      </c>
      <c r="K67">
        <v>168486</v>
      </c>
      <c r="L67" t="s">
        <v>472</v>
      </c>
      <c r="M67" t="s">
        <v>58</v>
      </c>
      <c r="N67" t="s">
        <v>481</v>
      </c>
      <c r="O67">
        <v>15</v>
      </c>
      <c r="P67" t="s">
        <v>475</v>
      </c>
      <c r="Q67" s="116">
        <v>267300</v>
      </c>
      <c r="R67">
        <v>0</v>
      </c>
      <c r="S67" t="s">
        <v>472</v>
      </c>
      <c r="T67" t="s">
        <v>473</v>
      </c>
      <c r="U67" t="s">
        <v>472</v>
      </c>
      <c r="V67" t="s">
        <v>190</v>
      </c>
      <c r="W67" t="s">
        <v>474</v>
      </c>
      <c r="X67">
        <v>15</v>
      </c>
      <c r="Y67" t="s">
        <v>475</v>
      </c>
      <c r="Z67" t="s">
        <v>476</v>
      </c>
      <c r="AA67" t="s">
        <v>82</v>
      </c>
      <c r="AB67" s="116">
        <v>11</v>
      </c>
      <c r="AC67">
        <v>2.689228E-4</v>
      </c>
      <c r="AD67" t="s">
        <v>472</v>
      </c>
    </row>
    <row r="68" spans="1:30" x14ac:dyDescent="0.25">
      <c r="A68">
        <v>2020</v>
      </c>
      <c r="B68" s="129">
        <v>2</v>
      </c>
      <c r="C68" s="94" t="s">
        <v>365</v>
      </c>
      <c r="D68" s="115">
        <v>43890</v>
      </c>
      <c r="E68" t="s">
        <v>510</v>
      </c>
      <c r="F68" t="s">
        <v>28</v>
      </c>
      <c r="G68">
        <v>198000</v>
      </c>
      <c r="H68">
        <v>6</v>
      </c>
      <c r="I68">
        <v>114037.44</v>
      </c>
      <c r="J68">
        <v>133000</v>
      </c>
      <c r="K68">
        <v>204615</v>
      </c>
      <c r="L68" t="s">
        <v>472</v>
      </c>
      <c r="M68" t="s">
        <v>58</v>
      </c>
      <c r="N68" t="s">
        <v>481</v>
      </c>
      <c r="O68">
        <v>15</v>
      </c>
      <c r="P68" t="s">
        <v>475</v>
      </c>
      <c r="Q68" s="116">
        <v>267300</v>
      </c>
      <c r="R68">
        <v>0</v>
      </c>
      <c r="S68" t="s">
        <v>472</v>
      </c>
      <c r="T68" t="s">
        <v>473</v>
      </c>
      <c r="U68" t="s">
        <v>472</v>
      </c>
      <c r="V68" t="s">
        <v>58</v>
      </c>
      <c r="W68" t="s">
        <v>481</v>
      </c>
      <c r="X68">
        <v>15</v>
      </c>
      <c r="Y68" t="s">
        <v>475</v>
      </c>
      <c r="Z68" t="s">
        <v>476</v>
      </c>
      <c r="AA68" t="s">
        <v>82</v>
      </c>
      <c r="AB68" s="116">
        <v>10</v>
      </c>
      <c r="AC68">
        <v>2.8925480000000002E-4</v>
      </c>
      <c r="AD68" t="s">
        <v>472</v>
      </c>
    </row>
    <row r="69" spans="1:30" x14ac:dyDescent="0.25">
      <c r="A69">
        <v>2020</v>
      </c>
      <c r="B69" s="129">
        <v>1</v>
      </c>
      <c r="C69" s="94" t="s">
        <v>364</v>
      </c>
      <c r="D69" s="115">
        <v>43861</v>
      </c>
      <c r="E69" t="s">
        <v>532</v>
      </c>
      <c r="F69" t="s">
        <v>28</v>
      </c>
      <c r="G69">
        <v>199001</v>
      </c>
      <c r="H69">
        <v>2</v>
      </c>
      <c r="I69">
        <v>89080.68</v>
      </c>
      <c r="J69">
        <v>134330</v>
      </c>
      <c r="K69">
        <v>206662</v>
      </c>
      <c r="L69" t="s">
        <v>472</v>
      </c>
      <c r="M69" t="s">
        <v>58</v>
      </c>
      <c r="N69" t="s">
        <v>481</v>
      </c>
      <c r="O69">
        <v>15</v>
      </c>
      <c r="P69" t="s">
        <v>475</v>
      </c>
      <c r="Q69" s="116">
        <v>267300</v>
      </c>
      <c r="R69">
        <v>0</v>
      </c>
      <c r="S69" t="s">
        <v>472</v>
      </c>
      <c r="T69" t="s">
        <v>473</v>
      </c>
      <c r="U69" t="s">
        <v>472</v>
      </c>
      <c r="V69" t="s">
        <v>58</v>
      </c>
      <c r="W69" t="s">
        <v>481</v>
      </c>
      <c r="X69">
        <v>15</v>
      </c>
      <c r="Y69" t="s">
        <v>475</v>
      </c>
      <c r="Z69" t="s">
        <v>476</v>
      </c>
      <c r="AA69" t="s">
        <v>82</v>
      </c>
      <c r="AB69">
        <v>0</v>
      </c>
      <c r="AC69">
        <v>2.8925480000000002E-4</v>
      </c>
      <c r="AD69" t="s">
        <v>472</v>
      </c>
    </row>
    <row r="70" spans="1:30" x14ac:dyDescent="0.25">
      <c r="A70">
        <v>2020</v>
      </c>
      <c r="B70" s="90">
        <v>2</v>
      </c>
      <c r="C70" s="94" t="s">
        <v>365</v>
      </c>
      <c r="D70" s="115">
        <v>43890</v>
      </c>
      <c r="E70" t="s">
        <v>482</v>
      </c>
      <c r="F70" t="s">
        <v>28</v>
      </c>
      <c r="G70">
        <v>2682808</v>
      </c>
      <c r="H70">
        <v>8</v>
      </c>
      <c r="I70">
        <v>142316.99</v>
      </c>
      <c r="J70">
        <v>109516</v>
      </c>
      <c r="K70">
        <v>168486</v>
      </c>
      <c r="L70" t="s">
        <v>472</v>
      </c>
      <c r="M70" t="s">
        <v>58</v>
      </c>
      <c r="N70" t="s">
        <v>481</v>
      </c>
      <c r="O70">
        <v>15</v>
      </c>
      <c r="P70" t="s">
        <v>475</v>
      </c>
      <c r="Q70" s="116">
        <v>267300</v>
      </c>
      <c r="R70">
        <v>0</v>
      </c>
      <c r="S70" t="s">
        <v>472</v>
      </c>
      <c r="T70" t="s">
        <v>473</v>
      </c>
      <c r="U70" t="s">
        <v>472</v>
      </c>
      <c r="V70" t="s">
        <v>190</v>
      </c>
      <c r="W70" t="s">
        <v>474</v>
      </c>
      <c r="X70">
        <v>15</v>
      </c>
      <c r="Y70" t="s">
        <v>475</v>
      </c>
      <c r="Z70" t="s">
        <v>476</v>
      </c>
      <c r="AA70" t="s">
        <v>82</v>
      </c>
      <c r="AB70">
        <v>0</v>
      </c>
      <c r="AC70">
        <v>2.7813950000000001E-4</v>
      </c>
      <c r="AD70" t="s">
        <v>472</v>
      </c>
    </row>
    <row r="71" spans="1:30" x14ac:dyDescent="0.25">
      <c r="A71">
        <v>2020</v>
      </c>
      <c r="B71" s="90">
        <v>1</v>
      </c>
      <c r="C71" s="94" t="s">
        <v>364</v>
      </c>
      <c r="D71" s="115">
        <v>43861</v>
      </c>
      <c r="E71" t="s">
        <v>533</v>
      </c>
      <c r="F71" t="s">
        <v>28</v>
      </c>
      <c r="G71">
        <v>199001</v>
      </c>
      <c r="H71">
        <v>32</v>
      </c>
      <c r="I71">
        <v>89080.68</v>
      </c>
      <c r="J71">
        <v>134330</v>
      </c>
      <c r="K71">
        <v>206662</v>
      </c>
      <c r="L71" t="s">
        <v>472</v>
      </c>
      <c r="M71" t="s">
        <v>58</v>
      </c>
      <c r="N71" t="s">
        <v>481</v>
      </c>
      <c r="O71">
        <v>15</v>
      </c>
      <c r="P71" t="s">
        <v>475</v>
      </c>
      <c r="Q71" s="116">
        <v>267873.93329999998</v>
      </c>
      <c r="R71">
        <v>0</v>
      </c>
      <c r="S71" t="s">
        <v>472</v>
      </c>
      <c r="T71" t="s">
        <v>473</v>
      </c>
      <c r="U71" t="s">
        <v>472</v>
      </c>
      <c r="V71" t="s">
        <v>58</v>
      </c>
      <c r="W71" t="s">
        <v>481</v>
      </c>
      <c r="X71">
        <v>15</v>
      </c>
      <c r="Y71" t="s">
        <v>475</v>
      </c>
      <c r="Z71" t="s">
        <v>476</v>
      </c>
      <c r="AA71" t="s">
        <v>82</v>
      </c>
      <c r="AB71">
        <v>0</v>
      </c>
      <c r="AC71">
        <v>2.6088069999999998E-4</v>
      </c>
      <c r="AD71" t="s">
        <v>472</v>
      </c>
    </row>
    <row r="72" spans="1:30" x14ac:dyDescent="0.25">
      <c r="A72">
        <v>2020</v>
      </c>
      <c r="B72" s="124">
        <v>1</v>
      </c>
      <c r="C72" s="94" t="s">
        <v>364</v>
      </c>
      <c r="D72" s="115">
        <v>43861</v>
      </c>
      <c r="E72" t="s">
        <v>480</v>
      </c>
      <c r="F72" t="s">
        <v>28</v>
      </c>
      <c r="G72">
        <v>187002</v>
      </c>
      <c r="H72">
        <v>14</v>
      </c>
      <c r="I72">
        <v>97290.68</v>
      </c>
      <c r="J72">
        <v>97560</v>
      </c>
      <c r="K72">
        <v>162000</v>
      </c>
      <c r="L72" t="s">
        <v>472</v>
      </c>
      <c r="M72" t="s">
        <v>58</v>
      </c>
      <c r="N72" t="s">
        <v>481</v>
      </c>
      <c r="O72">
        <v>15</v>
      </c>
      <c r="P72" t="s">
        <v>475</v>
      </c>
      <c r="Q72" s="116">
        <v>267873.93329999998</v>
      </c>
      <c r="R72">
        <v>0</v>
      </c>
      <c r="S72" t="s">
        <v>472</v>
      </c>
      <c r="T72" t="s">
        <v>473</v>
      </c>
      <c r="U72" t="s">
        <v>472</v>
      </c>
      <c r="V72" t="s">
        <v>58</v>
      </c>
      <c r="W72" t="s">
        <v>490</v>
      </c>
      <c r="X72">
        <v>15</v>
      </c>
      <c r="Y72" t="s">
        <v>475</v>
      </c>
      <c r="Z72" t="s">
        <v>476</v>
      </c>
      <c r="AA72" t="s">
        <v>82</v>
      </c>
      <c r="AB72">
        <v>0</v>
      </c>
      <c r="AC72">
        <v>2.703154E-4</v>
      </c>
      <c r="AD72" t="s">
        <v>472</v>
      </c>
    </row>
    <row r="73" spans="1:30" x14ac:dyDescent="0.25">
      <c r="A73">
        <v>2020</v>
      </c>
      <c r="B73" s="90">
        <v>2</v>
      </c>
      <c r="C73" s="94" t="s">
        <v>365</v>
      </c>
      <c r="D73" s="115">
        <v>43890</v>
      </c>
      <c r="E73" t="s">
        <v>532</v>
      </c>
      <c r="F73" t="s">
        <v>28</v>
      </c>
      <c r="G73">
        <v>199001</v>
      </c>
      <c r="H73">
        <v>2</v>
      </c>
      <c r="I73">
        <v>89080.68</v>
      </c>
      <c r="J73">
        <v>134330</v>
      </c>
      <c r="K73">
        <v>206662</v>
      </c>
      <c r="L73" t="s">
        <v>472</v>
      </c>
      <c r="M73" t="s">
        <v>58</v>
      </c>
      <c r="N73" t="s">
        <v>481</v>
      </c>
      <c r="O73">
        <v>15</v>
      </c>
      <c r="P73" t="s">
        <v>475</v>
      </c>
      <c r="Q73" s="116">
        <v>267873.93329999998</v>
      </c>
      <c r="R73">
        <v>0</v>
      </c>
      <c r="S73" t="s">
        <v>472</v>
      </c>
      <c r="T73" t="s">
        <v>473</v>
      </c>
      <c r="U73" t="s">
        <v>472</v>
      </c>
      <c r="V73" t="s">
        <v>190</v>
      </c>
      <c r="W73" t="s">
        <v>474</v>
      </c>
      <c r="X73">
        <v>15</v>
      </c>
      <c r="Y73" t="s">
        <v>475</v>
      </c>
      <c r="Z73" t="s">
        <v>476</v>
      </c>
      <c r="AA73" t="s">
        <v>82</v>
      </c>
      <c r="AB73">
        <v>0</v>
      </c>
      <c r="AC73">
        <v>2.6832590000000001E-4</v>
      </c>
      <c r="AD73" t="s">
        <v>472</v>
      </c>
    </row>
    <row r="74" spans="1:30" x14ac:dyDescent="0.25">
      <c r="A74">
        <v>2020</v>
      </c>
      <c r="B74" s="90">
        <v>1</v>
      </c>
      <c r="C74" s="94" t="s">
        <v>364</v>
      </c>
      <c r="D74" s="115">
        <v>43861</v>
      </c>
      <c r="E74" t="s">
        <v>486</v>
      </c>
      <c r="F74" t="s">
        <v>28</v>
      </c>
      <c r="G74">
        <v>2682808</v>
      </c>
      <c r="H74">
        <v>2</v>
      </c>
      <c r="I74">
        <v>106209.25</v>
      </c>
      <c r="J74">
        <v>109516</v>
      </c>
      <c r="K74">
        <v>168486</v>
      </c>
      <c r="L74" t="s">
        <v>472</v>
      </c>
      <c r="M74" t="s">
        <v>47</v>
      </c>
      <c r="N74" t="s">
        <v>487</v>
      </c>
      <c r="O74">
        <v>15</v>
      </c>
      <c r="P74" t="s">
        <v>475</v>
      </c>
      <c r="Q74" s="116">
        <v>267873.93329999998</v>
      </c>
      <c r="R74">
        <v>0</v>
      </c>
      <c r="S74" t="s">
        <v>472</v>
      </c>
      <c r="T74" t="s">
        <v>473</v>
      </c>
      <c r="U74" t="s">
        <v>472</v>
      </c>
      <c r="V74" t="s">
        <v>58</v>
      </c>
      <c r="W74" t="s">
        <v>490</v>
      </c>
      <c r="X74">
        <v>15</v>
      </c>
      <c r="Y74" t="s">
        <v>475</v>
      </c>
      <c r="Z74" t="s">
        <v>476</v>
      </c>
      <c r="AA74" t="s">
        <v>82</v>
      </c>
      <c r="AB74">
        <v>0</v>
      </c>
      <c r="AC74">
        <v>2.6461470000000001E-4</v>
      </c>
      <c r="AD74" t="s">
        <v>472</v>
      </c>
    </row>
    <row r="75" spans="1:30" x14ac:dyDescent="0.25">
      <c r="A75">
        <v>2020</v>
      </c>
      <c r="B75" s="124">
        <v>1</v>
      </c>
      <c r="C75" s="94" t="s">
        <v>364</v>
      </c>
      <c r="D75" s="115">
        <v>43861</v>
      </c>
      <c r="E75" t="s">
        <v>482</v>
      </c>
      <c r="F75" t="s">
        <v>28</v>
      </c>
      <c r="G75">
        <v>187002</v>
      </c>
      <c r="H75">
        <v>488</v>
      </c>
      <c r="I75">
        <v>97290.68</v>
      </c>
      <c r="J75">
        <v>97560</v>
      </c>
      <c r="K75">
        <v>162000</v>
      </c>
      <c r="L75" t="s">
        <v>472</v>
      </c>
      <c r="M75" t="s">
        <v>58</v>
      </c>
      <c r="N75" t="s">
        <v>481</v>
      </c>
      <c r="O75">
        <v>15</v>
      </c>
      <c r="P75" t="s">
        <v>475</v>
      </c>
      <c r="Q75" s="116">
        <v>267873.93329999998</v>
      </c>
      <c r="R75">
        <v>0</v>
      </c>
      <c r="S75" t="s">
        <v>472</v>
      </c>
      <c r="T75" t="s">
        <v>473</v>
      </c>
      <c r="U75" t="s">
        <v>472</v>
      </c>
      <c r="V75" t="s">
        <v>58</v>
      </c>
      <c r="W75" t="s">
        <v>481</v>
      </c>
      <c r="X75">
        <v>15</v>
      </c>
      <c r="Y75" t="s">
        <v>475</v>
      </c>
      <c r="Z75" t="s">
        <v>476</v>
      </c>
      <c r="AA75" t="s">
        <v>82</v>
      </c>
      <c r="AB75">
        <v>0</v>
      </c>
      <c r="AC75">
        <v>2.6461470000000001E-4</v>
      </c>
      <c r="AD75" t="s">
        <v>472</v>
      </c>
    </row>
    <row r="76" spans="1:30" x14ac:dyDescent="0.25">
      <c r="A76">
        <v>2020</v>
      </c>
      <c r="B76" s="90">
        <v>1</v>
      </c>
      <c r="C76" s="94" t="s">
        <v>364</v>
      </c>
      <c r="D76" s="115">
        <v>43861</v>
      </c>
      <c r="E76" t="s">
        <v>471</v>
      </c>
      <c r="F76" t="s">
        <v>28</v>
      </c>
      <c r="G76">
        <v>198000</v>
      </c>
      <c r="H76">
        <v>20</v>
      </c>
      <c r="I76">
        <v>120048.21</v>
      </c>
      <c r="J76">
        <v>133000</v>
      </c>
      <c r="K76">
        <v>204615</v>
      </c>
      <c r="L76" t="s">
        <v>472</v>
      </c>
      <c r="M76" t="s">
        <v>190</v>
      </c>
      <c r="N76" t="s">
        <v>474</v>
      </c>
      <c r="O76">
        <v>15</v>
      </c>
      <c r="P76" t="s">
        <v>475</v>
      </c>
      <c r="Q76" s="116">
        <v>267300</v>
      </c>
      <c r="R76">
        <v>0</v>
      </c>
      <c r="S76" t="s">
        <v>472</v>
      </c>
      <c r="T76" t="s">
        <v>473</v>
      </c>
      <c r="U76" t="s">
        <v>472</v>
      </c>
      <c r="V76" t="s">
        <v>190</v>
      </c>
      <c r="W76" t="s">
        <v>474</v>
      </c>
      <c r="X76">
        <v>15</v>
      </c>
      <c r="Y76" t="s">
        <v>475</v>
      </c>
      <c r="Z76" t="s">
        <v>476</v>
      </c>
      <c r="AA76" t="s">
        <v>82</v>
      </c>
      <c r="AB76" s="116">
        <v>40</v>
      </c>
      <c r="AC76">
        <v>2.7551019999999998E-4</v>
      </c>
      <c r="AD76" t="s">
        <v>472</v>
      </c>
    </row>
    <row r="77" spans="1:30" x14ac:dyDescent="0.25">
      <c r="A77">
        <v>2020</v>
      </c>
      <c r="B77" s="129">
        <v>2</v>
      </c>
      <c r="C77" s="94" t="s">
        <v>365</v>
      </c>
      <c r="D77" s="115">
        <v>43890</v>
      </c>
      <c r="E77" t="s">
        <v>533</v>
      </c>
      <c r="F77" t="s">
        <v>28</v>
      </c>
      <c r="G77">
        <v>199001</v>
      </c>
      <c r="H77">
        <v>22</v>
      </c>
      <c r="I77">
        <v>89080.68</v>
      </c>
      <c r="J77">
        <v>134330</v>
      </c>
      <c r="K77">
        <v>206662</v>
      </c>
      <c r="L77" t="s">
        <v>472</v>
      </c>
      <c r="M77" t="s">
        <v>58</v>
      </c>
      <c r="N77" t="s">
        <v>481</v>
      </c>
      <c r="O77">
        <v>15</v>
      </c>
      <c r="P77" t="s">
        <v>475</v>
      </c>
      <c r="Q77" s="116">
        <v>267873.93329999998</v>
      </c>
      <c r="R77" s="116">
        <v>2654280.7999999998</v>
      </c>
      <c r="S77" t="s">
        <v>472</v>
      </c>
      <c r="T77" t="s">
        <v>473</v>
      </c>
      <c r="U77" t="s">
        <v>472</v>
      </c>
      <c r="V77" t="s">
        <v>58</v>
      </c>
      <c r="W77" t="s">
        <v>481</v>
      </c>
      <c r="X77">
        <v>15</v>
      </c>
      <c r="Y77" t="s">
        <v>475</v>
      </c>
      <c r="Z77" t="s">
        <v>476</v>
      </c>
      <c r="AA77" t="s">
        <v>82</v>
      </c>
      <c r="AB77">
        <v>0</v>
      </c>
      <c r="AC77">
        <v>2.6014199999999999E-4</v>
      </c>
      <c r="AD77" t="s">
        <v>472</v>
      </c>
    </row>
    <row r="78" spans="1:30" x14ac:dyDescent="0.25">
      <c r="A78">
        <v>2020</v>
      </c>
      <c r="B78" s="90">
        <v>2</v>
      </c>
      <c r="C78" s="94" t="s">
        <v>365</v>
      </c>
      <c r="D78" s="115">
        <v>43890</v>
      </c>
      <c r="E78" t="s">
        <v>486</v>
      </c>
      <c r="F78" t="s">
        <v>28</v>
      </c>
      <c r="G78">
        <v>2682808</v>
      </c>
      <c r="H78">
        <v>2</v>
      </c>
      <c r="I78">
        <v>106209.25</v>
      </c>
      <c r="J78">
        <v>109516</v>
      </c>
      <c r="K78">
        <v>168486</v>
      </c>
      <c r="L78" t="s">
        <v>472</v>
      </c>
      <c r="M78" t="s">
        <v>47</v>
      </c>
      <c r="N78" t="s">
        <v>487</v>
      </c>
      <c r="O78">
        <v>15</v>
      </c>
      <c r="P78" t="s">
        <v>475</v>
      </c>
      <c r="Q78" s="116">
        <v>267873.93329999998</v>
      </c>
      <c r="R78">
        <v>0</v>
      </c>
      <c r="S78" t="s">
        <v>472</v>
      </c>
      <c r="T78" t="s">
        <v>473</v>
      </c>
      <c r="U78" t="s">
        <v>472</v>
      </c>
      <c r="V78" t="s">
        <v>493</v>
      </c>
      <c r="W78" t="s">
        <v>494</v>
      </c>
      <c r="X78">
        <v>15</v>
      </c>
      <c r="Y78" t="s">
        <v>475</v>
      </c>
      <c r="Z78" t="s">
        <v>476</v>
      </c>
      <c r="AA78" t="s">
        <v>82</v>
      </c>
      <c r="AB78">
        <v>0</v>
      </c>
      <c r="AC78">
        <v>2.6677340000000002E-4</v>
      </c>
      <c r="AD78" t="s">
        <v>472</v>
      </c>
    </row>
    <row r="79" spans="1:30" x14ac:dyDescent="0.25">
      <c r="A79">
        <v>2020</v>
      </c>
      <c r="B79" s="124">
        <v>2</v>
      </c>
      <c r="C79" s="94" t="s">
        <v>365</v>
      </c>
      <c r="D79" s="115">
        <v>43890</v>
      </c>
      <c r="E79" t="s">
        <v>480</v>
      </c>
      <c r="F79" t="s">
        <v>28</v>
      </c>
      <c r="G79">
        <v>187002</v>
      </c>
      <c r="H79">
        <v>14</v>
      </c>
      <c r="I79">
        <v>97290.68</v>
      </c>
      <c r="J79">
        <v>97560</v>
      </c>
      <c r="K79">
        <v>162000</v>
      </c>
      <c r="L79" t="s">
        <v>472</v>
      </c>
      <c r="M79" t="s">
        <v>58</v>
      </c>
      <c r="N79" t="s">
        <v>481</v>
      </c>
      <c r="O79">
        <v>15</v>
      </c>
      <c r="P79" t="s">
        <v>475</v>
      </c>
      <c r="Q79" s="116">
        <v>267873.93329999998</v>
      </c>
      <c r="R79">
        <v>0</v>
      </c>
      <c r="S79" t="s">
        <v>472</v>
      </c>
      <c r="T79" t="s">
        <v>473</v>
      </c>
      <c r="U79" t="s">
        <v>472</v>
      </c>
      <c r="V79" t="s">
        <v>190</v>
      </c>
      <c r="W79" t="s">
        <v>474</v>
      </c>
      <c r="X79">
        <v>15</v>
      </c>
      <c r="Y79" t="s">
        <v>475</v>
      </c>
      <c r="Z79" t="s">
        <v>476</v>
      </c>
      <c r="AA79" t="s">
        <v>82</v>
      </c>
      <c r="AB79">
        <v>0</v>
      </c>
      <c r="AC79">
        <v>2.6203000000000001E-4</v>
      </c>
      <c r="AD79" t="s">
        <v>472</v>
      </c>
    </row>
    <row r="80" spans="1:30" x14ac:dyDescent="0.25">
      <c r="A80">
        <v>2020</v>
      </c>
      <c r="B80" s="129">
        <v>1</v>
      </c>
      <c r="C80" s="94" t="s">
        <v>364</v>
      </c>
      <c r="D80" s="115">
        <v>43861</v>
      </c>
      <c r="E80" t="s">
        <v>485</v>
      </c>
      <c r="F80" t="s">
        <v>28</v>
      </c>
      <c r="G80">
        <v>199001</v>
      </c>
      <c r="H80">
        <v>112</v>
      </c>
      <c r="I80">
        <v>89080.68</v>
      </c>
      <c r="J80">
        <v>134330</v>
      </c>
      <c r="K80">
        <v>206662</v>
      </c>
      <c r="L80" t="s">
        <v>472</v>
      </c>
      <c r="M80" t="s">
        <v>190</v>
      </c>
      <c r="N80" t="s">
        <v>474</v>
      </c>
      <c r="O80">
        <v>15</v>
      </c>
      <c r="P80" t="s">
        <v>475</v>
      </c>
      <c r="Q80" s="116">
        <v>267873.93329999998</v>
      </c>
      <c r="R80">
        <v>0</v>
      </c>
      <c r="S80" t="s">
        <v>472</v>
      </c>
      <c r="T80" t="s">
        <v>473</v>
      </c>
      <c r="U80" t="s">
        <v>472</v>
      </c>
      <c r="V80" t="s">
        <v>493</v>
      </c>
      <c r="W80" t="s">
        <v>494</v>
      </c>
      <c r="X80">
        <v>15</v>
      </c>
      <c r="Y80" t="s">
        <v>475</v>
      </c>
      <c r="Z80" t="s">
        <v>476</v>
      </c>
      <c r="AA80" t="s">
        <v>82</v>
      </c>
      <c r="AB80">
        <v>0</v>
      </c>
      <c r="AC80">
        <v>2.6677340000000002E-4</v>
      </c>
      <c r="AD80" t="s">
        <v>472</v>
      </c>
    </row>
    <row r="81" spans="1:30" x14ac:dyDescent="0.25">
      <c r="A81">
        <v>2020</v>
      </c>
      <c r="B81" s="90">
        <v>1</v>
      </c>
      <c r="C81" s="94" t="s">
        <v>364</v>
      </c>
      <c r="D81" s="115">
        <v>43861</v>
      </c>
      <c r="E81" t="s">
        <v>471</v>
      </c>
      <c r="F81" t="s">
        <v>28</v>
      </c>
      <c r="G81">
        <v>74801</v>
      </c>
      <c r="H81">
        <v>50</v>
      </c>
      <c r="I81">
        <v>89529.43</v>
      </c>
      <c r="J81">
        <v>132096</v>
      </c>
      <c r="K81">
        <v>203224</v>
      </c>
      <c r="L81" t="s">
        <v>472</v>
      </c>
      <c r="M81" t="s">
        <v>190</v>
      </c>
      <c r="N81" t="s">
        <v>474</v>
      </c>
      <c r="O81">
        <v>15</v>
      </c>
      <c r="P81" t="s">
        <v>475</v>
      </c>
      <c r="Q81" s="116">
        <v>267873.93329999998</v>
      </c>
      <c r="R81">
        <v>0</v>
      </c>
      <c r="S81" t="s">
        <v>472</v>
      </c>
      <c r="T81" t="s">
        <v>473</v>
      </c>
      <c r="U81" t="s">
        <v>472</v>
      </c>
      <c r="V81" t="s">
        <v>190</v>
      </c>
      <c r="W81" t="s">
        <v>474</v>
      </c>
      <c r="X81">
        <v>15</v>
      </c>
      <c r="Y81" t="s">
        <v>475</v>
      </c>
      <c r="Z81" t="s">
        <v>476</v>
      </c>
      <c r="AA81" t="s">
        <v>82</v>
      </c>
      <c r="AB81">
        <v>0</v>
      </c>
      <c r="AC81">
        <v>2.6832590000000001E-4</v>
      </c>
      <c r="AD81" t="s">
        <v>472</v>
      </c>
    </row>
    <row r="82" spans="1:30" x14ac:dyDescent="0.25">
      <c r="A82">
        <v>2020</v>
      </c>
      <c r="B82" s="124">
        <v>2</v>
      </c>
      <c r="C82" s="94" t="s">
        <v>365</v>
      </c>
      <c r="D82" s="115">
        <v>43890</v>
      </c>
      <c r="E82" t="s">
        <v>482</v>
      </c>
      <c r="F82" t="s">
        <v>28</v>
      </c>
      <c r="G82">
        <v>187002</v>
      </c>
      <c r="H82">
        <v>488</v>
      </c>
      <c r="I82">
        <v>97290.68</v>
      </c>
      <c r="J82">
        <v>97560</v>
      </c>
      <c r="K82">
        <v>162000</v>
      </c>
      <c r="L82" t="s">
        <v>472</v>
      </c>
      <c r="M82" t="s">
        <v>58</v>
      </c>
      <c r="N82" t="s">
        <v>481</v>
      </c>
      <c r="O82">
        <v>15</v>
      </c>
      <c r="P82" t="s">
        <v>475</v>
      </c>
      <c r="Q82" s="116">
        <v>190000</v>
      </c>
      <c r="R82">
        <v>0</v>
      </c>
      <c r="S82" t="s">
        <v>472</v>
      </c>
      <c r="T82" t="s">
        <v>95</v>
      </c>
      <c r="U82" t="s">
        <v>472</v>
      </c>
      <c r="V82" t="s">
        <v>312</v>
      </c>
      <c r="W82" t="s">
        <v>497</v>
      </c>
      <c r="X82">
        <v>35</v>
      </c>
      <c r="Y82" t="s">
        <v>498</v>
      </c>
      <c r="Z82" t="s">
        <v>476</v>
      </c>
      <c r="AA82" t="s">
        <v>82</v>
      </c>
      <c r="AB82">
        <v>0</v>
      </c>
      <c r="AC82">
        <v>2.5588839999999999E-4</v>
      </c>
      <c r="AD82" t="s">
        <v>472</v>
      </c>
    </row>
    <row r="83" spans="1:30" x14ac:dyDescent="0.25">
      <c r="A83">
        <v>2020</v>
      </c>
      <c r="B83" s="90">
        <v>3</v>
      </c>
      <c r="C83" s="94" t="s">
        <v>446</v>
      </c>
      <c r="D83" s="115">
        <v>43921</v>
      </c>
      <c r="E83" t="s">
        <v>486</v>
      </c>
      <c r="F83" t="s">
        <v>28</v>
      </c>
      <c r="G83">
        <v>2682808</v>
      </c>
      <c r="H83">
        <v>2</v>
      </c>
      <c r="I83">
        <v>123913.93</v>
      </c>
      <c r="J83">
        <v>126546</v>
      </c>
      <c r="K83">
        <v>180780</v>
      </c>
      <c r="L83" t="s">
        <v>472</v>
      </c>
      <c r="M83" t="s">
        <v>47</v>
      </c>
      <c r="N83" t="s">
        <v>487</v>
      </c>
      <c r="O83">
        <v>15</v>
      </c>
      <c r="P83" t="s">
        <v>475</v>
      </c>
      <c r="Q83" s="116">
        <v>190000</v>
      </c>
      <c r="R83">
        <v>0</v>
      </c>
      <c r="S83" t="s">
        <v>472</v>
      </c>
      <c r="T83" t="s">
        <v>95</v>
      </c>
      <c r="U83" t="s">
        <v>472</v>
      </c>
      <c r="V83" t="s">
        <v>58</v>
      </c>
      <c r="W83" t="s">
        <v>481</v>
      </c>
      <c r="X83">
        <v>35</v>
      </c>
      <c r="Y83" t="s">
        <v>498</v>
      </c>
      <c r="Z83" t="s">
        <v>476</v>
      </c>
      <c r="AA83" t="s">
        <v>82</v>
      </c>
      <c r="AB83">
        <v>0</v>
      </c>
      <c r="AC83">
        <v>2.5772129999999997E-4</v>
      </c>
      <c r="AD83" t="s">
        <v>472</v>
      </c>
    </row>
    <row r="84" spans="1:30" x14ac:dyDescent="0.25">
      <c r="A84">
        <v>2020</v>
      </c>
      <c r="B84" s="90">
        <v>3</v>
      </c>
      <c r="C84" s="94" t="s">
        <v>446</v>
      </c>
      <c r="D84" s="115">
        <v>43921</v>
      </c>
      <c r="E84" t="s">
        <v>488</v>
      </c>
      <c r="F84" t="s">
        <v>28</v>
      </c>
      <c r="G84">
        <v>2682808</v>
      </c>
      <c r="H84">
        <v>16</v>
      </c>
      <c r="I84">
        <v>123913.93</v>
      </c>
      <c r="J84">
        <v>126546</v>
      </c>
      <c r="K84">
        <v>180780</v>
      </c>
      <c r="L84" t="s">
        <v>472</v>
      </c>
      <c r="M84" t="s">
        <v>47</v>
      </c>
      <c r="N84" t="s">
        <v>487</v>
      </c>
      <c r="O84">
        <v>15</v>
      </c>
      <c r="P84" t="s">
        <v>475</v>
      </c>
      <c r="Q84" s="116">
        <v>190000</v>
      </c>
      <c r="R84" s="116">
        <v>763650.6</v>
      </c>
      <c r="S84" t="s">
        <v>472</v>
      </c>
      <c r="T84" t="s">
        <v>95</v>
      </c>
      <c r="U84" t="s">
        <v>472</v>
      </c>
      <c r="V84" t="s">
        <v>47</v>
      </c>
      <c r="W84" t="s">
        <v>487</v>
      </c>
      <c r="X84">
        <v>35</v>
      </c>
      <c r="Y84" t="s">
        <v>498</v>
      </c>
      <c r="Z84" t="s">
        <v>476</v>
      </c>
      <c r="AA84" t="s">
        <v>82</v>
      </c>
      <c r="AB84">
        <v>0</v>
      </c>
      <c r="AC84">
        <v>2.5260510000000002E-4</v>
      </c>
      <c r="AD84" t="s">
        <v>472</v>
      </c>
    </row>
    <row r="85" spans="1:30" x14ac:dyDescent="0.25">
      <c r="A85">
        <v>2020</v>
      </c>
      <c r="B85" s="90">
        <v>3</v>
      </c>
      <c r="C85" s="94" t="s">
        <v>446</v>
      </c>
      <c r="D85" s="115">
        <v>43921</v>
      </c>
      <c r="E85" t="s">
        <v>534</v>
      </c>
      <c r="F85" t="s">
        <v>28</v>
      </c>
      <c r="G85">
        <v>198000</v>
      </c>
      <c r="H85">
        <v>0</v>
      </c>
      <c r="I85">
        <v>120048.21</v>
      </c>
      <c r="J85">
        <v>147000</v>
      </c>
      <c r="K85">
        <v>210000</v>
      </c>
      <c r="L85" t="s">
        <v>472</v>
      </c>
      <c r="M85" t="s">
        <v>190</v>
      </c>
      <c r="N85" t="s">
        <v>474</v>
      </c>
      <c r="O85">
        <v>15</v>
      </c>
      <c r="P85" t="s">
        <v>475</v>
      </c>
      <c r="Q85" s="116">
        <v>267873.93329999998</v>
      </c>
      <c r="R85">
        <v>0</v>
      </c>
      <c r="S85" t="s">
        <v>472</v>
      </c>
      <c r="T85" t="s">
        <v>473</v>
      </c>
      <c r="U85" t="s">
        <v>472</v>
      </c>
      <c r="V85" t="s">
        <v>501</v>
      </c>
      <c r="W85" t="s">
        <v>502</v>
      </c>
      <c r="Y85">
        <v>15</v>
      </c>
      <c r="Z85" t="s">
        <v>475</v>
      </c>
      <c r="AA85" t="s">
        <v>476</v>
      </c>
      <c r="AB85" t="s">
        <v>82</v>
      </c>
      <c r="AC85">
        <v>0</v>
      </c>
      <c r="AD85">
        <v>2.6712570000000002E-4</v>
      </c>
    </row>
    <row r="86" spans="1:30" x14ac:dyDescent="0.25">
      <c r="A86">
        <v>2020</v>
      </c>
      <c r="B86" s="90">
        <v>2</v>
      </c>
      <c r="C86" s="94" t="s">
        <v>365</v>
      </c>
      <c r="D86" s="115">
        <v>43890</v>
      </c>
      <c r="E86" t="s">
        <v>485</v>
      </c>
      <c r="F86" t="s">
        <v>28</v>
      </c>
      <c r="G86">
        <v>199001</v>
      </c>
      <c r="H86">
        <v>112</v>
      </c>
      <c r="I86">
        <v>89080.68</v>
      </c>
      <c r="J86">
        <v>134330</v>
      </c>
      <c r="K86">
        <v>206662</v>
      </c>
      <c r="L86" t="s">
        <v>472</v>
      </c>
      <c r="M86" t="s">
        <v>190</v>
      </c>
      <c r="N86" t="s">
        <v>474</v>
      </c>
      <c r="O86">
        <v>15</v>
      </c>
      <c r="P86" t="s">
        <v>475</v>
      </c>
      <c r="Q86" s="116">
        <v>267873.93329999998</v>
      </c>
      <c r="R86">
        <v>0</v>
      </c>
      <c r="S86" t="s">
        <v>472</v>
      </c>
      <c r="T86" t="s">
        <v>473</v>
      </c>
      <c r="U86" t="s">
        <v>472</v>
      </c>
      <c r="V86" t="s">
        <v>47</v>
      </c>
      <c r="W86" t="s">
        <v>487</v>
      </c>
      <c r="X86">
        <v>15</v>
      </c>
      <c r="Y86" t="s">
        <v>475</v>
      </c>
      <c r="Z86" t="s">
        <v>476</v>
      </c>
      <c r="AA86" t="s">
        <v>82</v>
      </c>
      <c r="AB86">
        <v>0</v>
      </c>
      <c r="AC86">
        <v>2.557015E-4</v>
      </c>
      <c r="AD86" t="s">
        <v>472</v>
      </c>
    </row>
    <row r="87" spans="1:30" x14ac:dyDescent="0.25">
      <c r="A87">
        <v>2020</v>
      </c>
      <c r="B87" s="129">
        <v>3</v>
      </c>
      <c r="C87" s="94" t="s">
        <v>446</v>
      </c>
      <c r="D87" s="115">
        <v>43921</v>
      </c>
      <c r="E87" t="s">
        <v>535</v>
      </c>
      <c r="F87" t="s">
        <v>28</v>
      </c>
      <c r="G87">
        <v>2682808</v>
      </c>
      <c r="H87">
        <v>1</v>
      </c>
      <c r="I87">
        <v>125389.32</v>
      </c>
      <c r="J87">
        <v>126546</v>
      </c>
      <c r="K87">
        <v>180780</v>
      </c>
      <c r="L87" t="s">
        <v>472</v>
      </c>
      <c r="M87" t="s">
        <v>190</v>
      </c>
      <c r="N87" t="s">
        <v>474</v>
      </c>
      <c r="O87">
        <v>15</v>
      </c>
      <c r="P87" t="s">
        <v>475</v>
      </c>
      <c r="Q87" s="116">
        <v>267873.93329999998</v>
      </c>
      <c r="R87">
        <v>0</v>
      </c>
      <c r="S87" t="s">
        <v>472</v>
      </c>
      <c r="T87" t="s">
        <v>473</v>
      </c>
      <c r="U87" t="s">
        <v>472</v>
      </c>
      <c r="V87" t="s">
        <v>493</v>
      </c>
      <c r="W87" t="s">
        <v>494</v>
      </c>
      <c r="X87">
        <v>15</v>
      </c>
      <c r="Y87" t="s">
        <v>475</v>
      </c>
      <c r="Z87" t="s">
        <v>476</v>
      </c>
      <c r="AA87" t="s">
        <v>82</v>
      </c>
      <c r="AB87">
        <v>0</v>
      </c>
      <c r="AC87">
        <v>2.6677340000000002E-4</v>
      </c>
      <c r="AD87" t="s">
        <v>472</v>
      </c>
    </row>
    <row r="88" spans="1:30" x14ac:dyDescent="0.25">
      <c r="A88">
        <v>2020</v>
      </c>
      <c r="B88" s="129">
        <v>2</v>
      </c>
      <c r="C88" s="94" t="s">
        <v>365</v>
      </c>
      <c r="D88" s="115">
        <v>43890</v>
      </c>
      <c r="E88" t="s">
        <v>471</v>
      </c>
      <c r="F88" t="s">
        <v>28</v>
      </c>
      <c r="G88">
        <v>74801</v>
      </c>
      <c r="H88">
        <v>50</v>
      </c>
      <c r="I88">
        <v>89529.43</v>
      </c>
      <c r="J88">
        <v>132096</v>
      </c>
      <c r="K88">
        <v>203224</v>
      </c>
      <c r="L88" t="s">
        <v>472</v>
      </c>
      <c r="M88" t="s">
        <v>190</v>
      </c>
      <c r="N88" t="s">
        <v>474</v>
      </c>
      <c r="O88">
        <v>15</v>
      </c>
      <c r="P88" t="s">
        <v>475</v>
      </c>
      <c r="Q88" s="116">
        <v>267873.93329999998</v>
      </c>
      <c r="R88">
        <v>0</v>
      </c>
      <c r="S88" t="s">
        <v>472</v>
      </c>
      <c r="T88" t="s">
        <v>473</v>
      </c>
      <c r="U88" t="s">
        <v>472</v>
      </c>
      <c r="V88" t="s">
        <v>190</v>
      </c>
      <c r="W88" t="s">
        <v>474</v>
      </c>
      <c r="X88">
        <v>15</v>
      </c>
      <c r="Y88" t="s">
        <v>475</v>
      </c>
      <c r="Z88" t="s">
        <v>476</v>
      </c>
      <c r="AA88" t="s">
        <v>82</v>
      </c>
      <c r="AB88">
        <v>0</v>
      </c>
      <c r="AC88">
        <v>2.5850409999999998E-4</v>
      </c>
      <c r="AD88" t="s">
        <v>472</v>
      </c>
    </row>
    <row r="89" spans="1:30" x14ac:dyDescent="0.25">
      <c r="A89">
        <v>2020</v>
      </c>
      <c r="B89" s="124">
        <v>1</v>
      </c>
      <c r="C89" s="94" t="s">
        <v>364</v>
      </c>
      <c r="D89" s="115">
        <v>43861</v>
      </c>
      <c r="E89" t="s">
        <v>484</v>
      </c>
      <c r="F89" t="s">
        <v>28</v>
      </c>
      <c r="G89">
        <v>187002</v>
      </c>
      <c r="H89">
        <v>36</v>
      </c>
      <c r="I89">
        <v>97560.35</v>
      </c>
      <c r="J89">
        <v>97560</v>
      </c>
      <c r="K89">
        <v>162000</v>
      </c>
      <c r="L89" t="s">
        <v>472</v>
      </c>
      <c r="M89" t="s">
        <v>190</v>
      </c>
      <c r="N89" t="s">
        <v>474</v>
      </c>
      <c r="O89">
        <v>15</v>
      </c>
      <c r="P89" t="s">
        <v>475</v>
      </c>
      <c r="Q89" s="116">
        <v>190000</v>
      </c>
      <c r="R89" s="116">
        <v>2474965.4</v>
      </c>
      <c r="S89" t="s">
        <v>472</v>
      </c>
      <c r="T89" t="s">
        <v>95</v>
      </c>
      <c r="U89" t="s">
        <v>472</v>
      </c>
      <c r="V89" t="s">
        <v>312</v>
      </c>
      <c r="W89" t="s">
        <v>497</v>
      </c>
      <c r="X89">
        <v>35</v>
      </c>
      <c r="Y89" t="s">
        <v>498</v>
      </c>
      <c r="Z89" t="s">
        <v>476</v>
      </c>
      <c r="AA89" t="s">
        <v>82</v>
      </c>
      <c r="AB89">
        <v>0</v>
      </c>
      <c r="AC89">
        <v>2.5421690000000002E-4</v>
      </c>
      <c r="AD89" t="s">
        <v>472</v>
      </c>
    </row>
    <row r="90" spans="1:30" x14ac:dyDescent="0.25">
      <c r="A90">
        <v>2020</v>
      </c>
      <c r="B90" s="124">
        <v>2</v>
      </c>
      <c r="C90" s="94" t="s">
        <v>365</v>
      </c>
      <c r="D90" s="115">
        <v>43890</v>
      </c>
      <c r="E90" t="s">
        <v>484</v>
      </c>
      <c r="F90" t="s">
        <v>28</v>
      </c>
      <c r="G90">
        <v>187002</v>
      </c>
      <c r="H90">
        <v>36</v>
      </c>
      <c r="I90">
        <v>97560.35</v>
      </c>
      <c r="J90">
        <v>97560</v>
      </c>
      <c r="K90">
        <v>162000</v>
      </c>
      <c r="L90" t="s">
        <v>472</v>
      </c>
      <c r="M90" t="s">
        <v>190</v>
      </c>
      <c r="N90" t="s">
        <v>474</v>
      </c>
      <c r="O90">
        <v>15</v>
      </c>
      <c r="P90" t="s">
        <v>475</v>
      </c>
      <c r="Q90" s="116">
        <v>190000</v>
      </c>
      <c r="R90">
        <v>0</v>
      </c>
      <c r="S90" t="s">
        <v>472</v>
      </c>
      <c r="T90" t="s">
        <v>95</v>
      </c>
      <c r="U90" t="s">
        <v>472</v>
      </c>
      <c r="V90" t="s">
        <v>190</v>
      </c>
      <c r="W90" t="s">
        <v>474</v>
      </c>
      <c r="X90">
        <v>35</v>
      </c>
      <c r="Y90" t="s">
        <v>498</v>
      </c>
      <c r="Z90" t="s">
        <v>476</v>
      </c>
      <c r="AA90" t="s">
        <v>82</v>
      </c>
      <c r="AB90">
        <v>0</v>
      </c>
      <c r="AC90">
        <v>2.4975030000000002E-4</v>
      </c>
      <c r="AD90" t="s">
        <v>472</v>
      </c>
    </row>
    <row r="91" spans="1:30" x14ac:dyDescent="0.25">
      <c r="A91">
        <v>2020</v>
      </c>
      <c r="B91" s="90">
        <v>3</v>
      </c>
      <c r="C91" s="94" t="s">
        <v>446</v>
      </c>
      <c r="D91" s="115">
        <v>43921</v>
      </c>
      <c r="E91" t="s">
        <v>485</v>
      </c>
      <c r="F91" t="s">
        <v>28</v>
      </c>
      <c r="G91">
        <v>199001</v>
      </c>
      <c r="H91">
        <v>112</v>
      </c>
      <c r="I91">
        <v>89080.68</v>
      </c>
      <c r="J91">
        <v>148470</v>
      </c>
      <c r="K91">
        <v>212100</v>
      </c>
      <c r="L91" t="s">
        <v>472</v>
      </c>
      <c r="M91" t="s">
        <v>190</v>
      </c>
      <c r="N91" t="s">
        <v>474</v>
      </c>
      <c r="O91">
        <v>15</v>
      </c>
      <c r="P91" t="s">
        <v>475</v>
      </c>
      <c r="Q91" s="116">
        <v>190000</v>
      </c>
      <c r="R91">
        <v>0</v>
      </c>
      <c r="S91" t="s">
        <v>472</v>
      </c>
      <c r="T91" t="s">
        <v>95</v>
      </c>
      <c r="U91" t="s">
        <v>472</v>
      </c>
      <c r="V91" t="s">
        <v>312</v>
      </c>
      <c r="W91" t="s">
        <v>497</v>
      </c>
      <c r="X91">
        <v>35</v>
      </c>
      <c r="Y91" t="s">
        <v>498</v>
      </c>
      <c r="Z91" t="s">
        <v>476</v>
      </c>
      <c r="AA91" t="s">
        <v>82</v>
      </c>
      <c r="AB91" s="116">
        <v>20</v>
      </c>
      <c r="AC91">
        <v>2.5588839999999999E-4</v>
      </c>
      <c r="AD91" t="s">
        <v>472</v>
      </c>
    </row>
    <row r="92" spans="1:30" x14ac:dyDescent="0.25">
      <c r="A92">
        <v>2020</v>
      </c>
      <c r="B92" s="129">
        <v>4</v>
      </c>
      <c r="C92" s="94" t="s">
        <v>366</v>
      </c>
      <c r="D92" s="115">
        <v>43951</v>
      </c>
      <c r="E92" t="s">
        <v>532</v>
      </c>
      <c r="F92" t="s">
        <v>28</v>
      </c>
      <c r="G92">
        <v>199001</v>
      </c>
      <c r="H92">
        <v>2</v>
      </c>
      <c r="I92">
        <v>89080.68</v>
      </c>
      <c r="J92">
        <v>148470</v>
      </c>
      <c r="K92">
        <v>212100</v>
      </c>
      <c r="L92" t="s">
        <v>472</v>
      </c>
      <c r="M92" t="s">
        <v>58</v>
      </c>
      <c r="N92" t="s">
        <v>481</v>
      </c>
      <c r="O92">
        <v>15</v>
      </c>
      <c r="P92" t="s">
        <v>475</v>
      </c>
      <c r="Q92" s="116">
        <v>190000</v>
      </c>
      <c r="R92">
        <v>0</v>
      </c>
      <c r="S92" t="s">
        <v>472</v>
      </c>
      <c r="T92" t="s">
        <v>95</v>
      </c>
      <c r="U92" t="s">
        <v>472</v>
      </c>
      <c r="V92" t="s">
        <v>312</v>
      </c>
      <c r="W92" t="s">
        <v>497</v>
      </c>
      <c r="X92">
        <v>35</v>
      </c>
      <c r="Y92" t="s">
        <v>498</v>
      </c>
      <c r="Z92" t="s">
        <v>476</v>
      </c>
      <c r="AA92" t="s">
        <v>82</v>
      </c>
      <c r="AB92">
        <v>0</v>
      </c>
      <c r="AC92">
        <v>2.5588839999999999E-4</v>
      </c>
      <c r="AD92" t="s">
        <v>472</v>
      </c>
    </row>
    <row r="93" spans="1:30" x14ac:dyDescent="0.25">
      <c r="A93">
        <v>2020</v>
      </c>
      <c r="B93" s="90">
        <v>4</v>
      </c>
      <c r="C93" s="94" t="s">
        <v>366</v>
      </c>
      <c r="D93" s="115">
        <v>43951</v>
      </c>
      <c r="E93" t="s">
        <v>482</v>
      </c>
      <c r="F93" t="s">
        <v>28</v>
      </c>
      <c r="G93">
        <v>2682808</v>
      </c>
      <c r="H93">
        <v>8</v>
      </c>
      <c r="I93">
        <v>129757.75</v>
      </c>
      <c r="J93">
        <v>126546</v>
      </c>
      <c r="K93">
        <v>180780</v>
      </c>
      <c r="L93" t="s">
        <v>472</v>
      </c>
      <c r="M93" t="s">
        <v>58</v>
      </c>
      <c r="N93" t="s">
        <v>481</v>
      </c>
      <c r="O93">
        <v>15</v>
      </c>
      <c r="P93" t="s">
        <v>475</v>
      </c>
      <c r="Q93" s="116">
        <v>190000</v>
      </c>
      <c r="R93">
        <v>0</v>
      </c>
      <c r="S93" t="s">
        <v>472</v>
      </c>
      <c r="T93" t="s">
        <v>95</v>
      </c>
      <c r="U93" t="s">
        <v>472</v>
      </c>
      <c r="V93" t="s">
        <v>58</v>
      </c>
      <c r="W93" t="s">
        <v>481</v>
      </c>
      <c r="X93">
        <v>35</v>
      </c>
      <c r="Y93" t="s">
        <v>498</v>
      </c>
      <c r="Z93" t="s">
        <v>476</v>
      </c>
      <c r="AA93" t="s">
        <v>82</v>
      </c>
      <c r="AB93">
        <v>0</v>
      </c>
      <c r="AC93">
        <v>2.5772129999999997E-4</v>
      </c>
      <c r="AD93" t="s">
        <v>472</v>
      </c>
    </row>
    <row r="94" spans="1:30" x14ac:dyDescent="0.25">
      <c r="A94">
        <v>2020</v>
      </c>
      <c r="B94" s="124">
        <v>3</v>
      </c>
      <c r="C94" s="94" t="s">
        <v>446</v>
      </c>
      <c r="D94" s="115">
        <v>43921</v>
      </c>
      <c r="E94" t="s">
        <v>488</v>
      </c>
      <c r="F94" t="s">
        <v>28</v>
      </c>
      <c r="G94">
        <v>187002</v>
      </c>
      <c r="H94">
        <v>32</v>
      </c>
      <c r="I94">
        <v>97290.68</v>
      </c>
      <c r="J94">
        <v>120750</v>
      </c>
      <c r="K94">
        <v>172500</v>
      </c>
      <c r="L94" t="s">
        <v>472</v>
      </c>
      <c r="M94" t="s">
        <v>47</v>
      </c>
      <c r="N94" t="s">
        <v>487</v>
      </c>
      <c r="O94">
        <v>15</v>
      </c>
      <c r="P94" t="s">
        <v>475</v>
      </c>
      <c r="Q94" s="116">
        <v>190000</v>
      </c>
      <c r="R94" s="116">
        <v>2431976</v>
      </c>
      <c r="S94" t="s">
        <v>472</v>
      </c>
      <c r="T94" t="s">
        <v>95</v>
      </c>
      <c r="U94" t="s">
        <v>472</v>
      </c>
      <c r="V94" t="s">
        <v>47</v>
      </c>
      <c r="W94" t="s">
        <v>487</v>
      </c>
      <c r="X94">
        <v>35</v>
      </c>
      <c r="Y94" t="s">
        <v>498</v>
      </c>
      <c r="Z94" t="s">
        <v>476</v>
      </c>
      <c r="AA94" t="s">
        <v>82</v>
      </c>
      <c r="AB94">
        <v>0</v>
      </c>
      <c r="AC94">
        <v>2.5230020000000002E-4</v>
      </c>
      <c r="AD94" t="s">
        <v>472</v>
      </c>
    </row>
    <row r="95" spans="1:30" x14ac:dyDescent="0.25">
      <c r="A95">
        <v>2020</v>
      </c>
      <c r="B95" s="124">
        <v>4</v>
      </c>
      <c r="C95" s="94" t="s">
        <v>366</v>
      </c>
      <c r="D95" s="115">
        <v>43951</v>
      </c>
      <c r="E95" t="s">
        <v>480</v>
      </c>
      <c r="F95" t="s">
        <v>28</v>
      </c>
      <c r="G95">
        <v>187002</v>
      </c>
      <c r="H95">
        <v>14</v>
      </c>
      <c r="I95">
        <v>97290.68</v>
      </c>
      <c r="J95">
        <v>120750</v>
      </c>
      <c r="K95">
        <v>172500</v>
      </c>
      <c r="L95" t="s">
        <v>472</v>
      </c>
      <c r="M95" t="s">
        <v>58</v>
      </c>
      <c r="N95" t="s">
        <v>481</v>
      </c>
      <c r="O95">
        <v>15</v>
      </c>
      <c r="P95" t="s">
        <v>475</v>
      </c>
      <c r="Q95" s="116">
        <v>190000</v>
      </c>
      <c r="R95" s="116">
        <v>2052439.8</v>
      </c>
      <c r="S95" t="s">
        <v>472</v>
      </c>
      <c r="T95" t="s">
        <v>95</v>
      </c>
      <c r="U95" t="s">
        <v>472</v>
      </c>
      <c r="V95" t="s">
        <v>312</v>
      </c>
      <c r="W95" t="s">
        <v>497</v>
      </c>
      <c r="X95">
        <v>35</v>
      </c>
      <c r="Y95" t="s">
        <v>498</v>
      </c>
      <c r="Z95" t="s">
        <v>476</v>
      </c>
      <c r="AA95" t="s">
        <v>82</v>
      </c>
      <c r="AB95">
        <v>0</v>
      </c>
      <c r="AC95">
        <v>2.5588839999999999E-4</v>
      </c>
      <c r="AD95" t="s">
        <v>472</v>
      </c>
    </row>
    <row r="96" spans="1:30" x14ac:dyDescent="0.25">
      <c r="A96">
        <v>2020</v>
      </c>
      <c r="B96" s="124">
        <v>4</v>
      </c>
      <c r="C96" s="94" t="s">
        <v>366</v>
      </c>
      <c r="D96" s="115">
        <v>43951</v>
      </c>
      <c r="E96" t="s">
        <v>482</v>
      </c>
      <c r="F96" t="s">
        <v>28</v>
      </c>
      <c r="G96">
        <v>187002</v>
      </c>
      <c r="H96">
        <v>181</v>
      </c>
      <c r="I96">
        <v>97290.68</v>
      </c>
      <c r="J96">
        <v>120750</v>
      </c>
      <c r="K96">
        <v>172500</v>
      </c>
      <c r="L96" t="s">
        <v>472</v>
      </c>
      <c r="M96" t="s">
        <v>58</v>
      </c>
      <c r="N96" t="s">
        <v>481</v>
      </c>
      <c r="O96">
        <v>15</v>
      </c>
      <c r="P96" t="s">
        <v>475</v>
      </c>
      <c r="Q96" s="116">
        <v>190000</v>
      </c>
      <c r="R96">
        <v>0</v>
      </c>
      <c r="S96" t="s">
        <v>472</v>
      </c>
      <c r="T96" t="s">
        <v>95</v>
      </c>
      <c r="U96" t="s">
        <v>472</v>
      </c>
      <c r="V96" t="s">
        <v>58</v>
      </c>
      <c r="W96" t="s">
        <v>481</v>
      </c>
      <c r="X96">
        <v>35</v>
      </c>
      <c r="Y96" t="s">
        <v>498</v>
      </c>
      <c r="Z96" t="s">
        <v>476</v>
      </c>
      <c r="AA96" t="s">
        <v>82</v>
      </c>
      <c r="AB96">
        <v>0</v>
      </c>
      <c r="AC96">
        <v>2.5772129999999997E-4</v>
      </c>
      <c r="AD96" t="s">
        <v>472</v>
      </c>
    </row>
    <row r="97" spans="1:30" x14ac:dyDescent="0.25">
      <c r="A97">
        <v>2020</v>
      </c>
      <c r="B97" s="124">
        <v>5</v>
      </c>
      <c r="C97" s="94" t="s">
        <v>447</v>
      </c>
      <c r="D97" s="115">
        <v>43982</v>
      </c>
      <c r="E97" t="s">
        <v>480</v>
      </c>
      <c r="F97" t="s">
        <v>28</v>
      </c>
      <c r="G97">
        <v>187002</v>
      </c>
      <c r="H97">
        <v>14</v>
      </c>
      <c r="I97">
        <v>97290.68</v>
      </c>
      <c r="J97">
        <v>120750</v>
      </c>
      <c r="K97">
        <v>172500</v>
      </c>
      <c r="L97" t="s">
        <v>472</v>
      </c>
      <c r="M97" t="s">
        <v>58</v>
      </c>
      <c r="N97" t="s">
        <v>481</v>
      </c>
      <c r="O97">
        <v>15</v>
      </c>
      <c r="P97" t="s">
        <v>475</v>
      </c>
      <c r="Q97" s="116">
        <v>190000</v>
      </c>
      <c r="R97" s="116">
        <v>4570136.12</v>
      </c>
      <c r="S97" t="s">
        <v>472</v>
      </c>
      <c r="T97" t="s">
        <v>95</v>
      </c>
      <c r="U97" t="s">
        <v>472</v>
      </c>
      <c r="V97" t="s">
        <v>47</v>
      </c>
      <c r="W97" t="s">
        <v>487</v>
      </c>
      <c r="X97">
        <v>35</v>
      </c>
      <c r="Y97" t="s">
        <v>498</v>
      </c>
      <c r="Z97" t="s">
        <v>476</v>
      </c>
      <c r="AA97" t="s">
        <v>82</v>
      </c>
      <c r="AB97">
        <v>0</v>
      </c>
      <c r="AC97">
        <v>2.5009739999999999E-4</v>
      </c>
      <c r="AD97" t="s">
        <v>472</v>
      </c>
    </row>
    <row r="98" spans="1:30" x14ac:dyDescent="0.25">
      <c r="A98">
        <v>2020</v>
      </c>
      <c r="B98" s="124">
        <v>5</v>
      </c>
      <c r="C98" s="94" t="s">
        <v>447</v>
      </c>
      <c r="D98" s="115">
        <v>43982</v>
      </c>
      <c r="E98" t="s">
        <v>482</v>
      </c>
      <c r="F98" t="s">
        <v>28</v>
      </c>
      <c r="G98">
        <v>187002</v>
      </c>
      <c r="H98">
        <v>176</v>
      </c>
      <c r="I98">
        <v>97290.68</v>
      </c>
      <c r="J98">
        <v>120750</v>
      </c>
      <c r="K98">
        <v>172500</v>
      </c>
      <c r="L98" t="s">
        <v>472</v>
      </c>
      <c r="M98" t="s">
        <v>58</v>
      </c>
      <c r="N98" t="s">
        <v>481</v>
      </c>
      <c r="O98">
        <v>15</v>
      </c>
      <c r="P98" t="s">
        <v>475</v>
      </c>
      <c r="Q98" s="116">
        <v>190000</v>
      </c>
      <c r="R98">
        <v>0</v>
      </c>
      <c r="S98" t="s">
        <v>472</v>
      </c>
      <c r="T98" t="s">
        <v>95</v>
      </c>
      <c r="U98" t="s">
        <v>472</v>
      </c>
      <c r="V98" t="s">
        <v>190</v>
      </c>
      <c r="W98" t="s">
        <v>474</v>
      </c>
      <c r="X98" t="s">
        <v>506</v>
      </c>
      <c r="Y98" t="s">
        <v>507</v>
      </c>
      <c r="Z98" t="s">
        <v>476</v>
      </c>
      <c r="AA98" t="s">
        <v>82</v>
      </c>
      <c r="AB98">
        <v>0</v>
      </c>
      <c r="AC98">
        <v>2.616006E-4</v>
      </c>
      <c r="AD98" t="s">
        <v>472</v>
      </c>
    </row>
    <row r="99" spans="1:30" x14ac:dyDescent="0.25">
      <c r="A99">
        <v>2020</v>
      </c>
      <c r="B99" s="90">
        <v>4</v>
      </c>
      <c r="C99" s="94" t="s">
        <v>366</v>
      </c>
      <c r="D99" s="115">
        <v>43951</v>
      </c>
      <c r="E99" t="s">
        <v>533</v>
      </c>
      <c r="F99" t="s">
        <v>28</v>
      </c>
      <c r="G99">
        <v>199001</v>
      </c>
      <c r="H99">
        <v>22</v>
      </c>
      <c r="I99">
        <v>89080.68</v>
      </c>
      <c r="J99">
        <v>148470</v>
      </c>
      <c r="K99">
        <v>212100</v>
      </c>
      <c r="L99" t="s">
        <v>472</v>
      </c>
      <c r="M99" t="s">
        <v>58</v>
      </c>
      <c r="N99" t="s">
        <v>481</v>
      </c>
      <c r="O99">
        <v>15</v>
      </c>
      <c r="P99" t="s">
        <v>475</v>
      </c>
      <c r="Q99" s="116">
        <v>267873.93329999998</v>
      </c>
      <c r="R99">
        <v>0</v>
      </c>
      <c r="S99" t="s">
        <v>472</v>
      </c>
      <c r="T99" t="s">
        <v>473</v>
      </c>
      <c r="U99" t="s">
        <v>472</v>
      </c>
      <c r="V99" t="s">
        <v>58</v>
      </c>
      <c r="W99" t="s">
        <v>481</v>
      </c>
      <c r="X99">
        <v>15</v>
      </c>
      <c r="Y99" t="s">
        <v>475</v>
      </c>
      <c r="Z99" t="s">
        <v>476</v>
      </c>
      <c r="AA99" t="s">
        <v>82</v>
      </c>
      <c r="AB99">
        <v>0</v>
      </c>
      <c r="AC99">
        <v>2.6493859999999998E-4</v>
      </c>
      <c r="AD99" t="s">
        <v>472</v>
      </c>
    </row>
    <row r="100" spans="1:30" x14ac:dyDescent="0.25">
      <c r="A100">
        <v>2020</v>
      </c>
      <c r="B100" s="90">
        <v>5</v>
      </c>
      <c r="C100" s="94" t="s">
        <v>447</v>
      </c>
      <c r="D100" s="115">
        <v>43982</v>
      </c>
      <c r="E100" t="s">
        <v>532</v>
      </c>
      <c r="F100" t="s">
        <v>28</v>
      </c>
      <c r="G100">
        <v>199001</v>
      </c>
      <c r="H100">
        <v>2</v>
      </c>
      <c r="I100">
        <v>89080.68</v>
      </c>
      <c r="J100">
        <v>148470</v>
      </c>
      <c r="K100">
        <v>212100</v>
      </c>
      <c r="L100" t="s">
        <v>472</v>
      </c>
      <c r="M100" t="s">
        <v>58</v>
      </c>
      <c r="N100" t="s">
        <v>481</v>
      </c>
      <c r="O100">
        <v>15</v>
      </c>
      <c r="P100" t="s">
        <v>475</v>
      </c>
      <c r="Q100" s="116">
        <v>267873.93329999998</v>
      </c>
      <c r="R100" s="116">
        <v>662937.16</v>
      </c>
      <c r="S100" t="s">
        <v>472</v>
      </c>
      <c r="T100" t="s">
        <v>473</v>
      </c>
      <c r="U100" t="s">
        <v>472</v>
      </c>
      <c r="V100" t="s">
        <v>47</v>
      </c>
      <c r="W100" t="s">
        <v>487</v>
      </c>
      <c r="X100">
        <v>15</v>
      </c>
      <c r="Y100" t="s">
        <v>475</v>
      </c>
      <c r="Z100" t="s">
        <v>476</v>
      </c>
      <c r="AA100" t="s">
        <v>82</v>
      </c>
      <c r="AB100">
        <v>0</v>
      </c>
      <c r="AC100">
        <v>2.649385E-4</v>
      </c>
      <c r="AD100" t="s">
        <v>472</v>
      </c>
    </row>
    <row r="101" spans="1:30" x14ac:dyDescent="0.25">
      <c r="A101">
        <v>2020</v>
      </c>
      <c r="B101" s="129">
        <v>5</v>
      </c>
      <c r="C101" s="94" t="s">
        <v>447</v>
      </c>
      <c r="D101" s="115">
        <v>43982</v>
      </c>
      <c r="E101" t="s">
        <v>482</v>
      </c>
      <c r="F101" t="s">
        <v>28</v>
      </c>
      <c r="G101">
        <v>2682808</v>
      </c>
      <c r="H101">
        <v>24</v>
      </c>
      <c r="I101">
        <v>111054.22</v>
      </c>
      <c r="J101">
        <v>126546</v>
      </c>
      <c r="K101">
        <v>180780</v>
      </c>
      <c r="L101" t="s">
        <v>472</v>
      </c>
      <c r="M101" t="s">
        <v>58</v>
      </c>
      <c r="N101" t="s">
        <v>481</v>
      </c>
      <c r="O101">
        <v>15</v>
      </c>
      <c r="P101" t="s">
        <v>475</v>
      </c>
      <c r="Q101" s="116">
        <v>190000</v>
      </c>
      <c r="R101">
        <v>0</v>
      </c>
      <c r="S101" t="s">
        <v>472</v>
      </c>
      <c r="T101" t="s">
        <v>95</v>
      </c>
      <c r="U101" t="s">
        <v>472</v>
      </c>
      <c r="V101" t="s">
        <v>190</v>
      </c>
      <c r="W101" t="s">
        <v>474</v>
      </c>
      <c r="X101">
        <v>35</v>
      </c>
      <c r="Y101" t="s">
        <v>498</v>
      </c>
      <c r="Z101" t="s">
        <v>476</v>
      </c>
      <c r="AA101" t="s">
        <v>82</v>
      </c>
      <c r="AB101" s="116">
        <v>200</v>
      </c>
      <c r="AC101">
        <v>2.4978119999999999E-4</v>
      </c>
      <c r="AD101" t="s">
        <v>472</v>
      </c>
    </row>
    <row r="102" spans="1:30" x14ac:dyDescent="0.25">
      <c r="A102">
        <v>2020</v>
      </c>
      <c r="B102" s="124">
        <v>5</v>
      </c>
      <c r="C102" s="94" t="s">
        <v>447</v>
      </c>
      <c r="D102" s="115">
        <v>43982</v>
      </c>
      <c r="E102" t="s">
        <v>488</v>
      </c>
      <c r="F102" t="s">
        <v>28</v>
      </c>
      <c r="G102">
        <v>187002</v>
      </c>
      <c r="H102">
        <v>46</v>
      </c>
      <c r="I102">
        <v>97290.68</v>
      </c>
      <c r="J102">
        <v>120750</v>
      </c>
      <c r="K102">
        <v>172500</v>
      </c>
      <c r="L102" t="s">
        <v>472</v>
      </c>
      <c r="M102" t="s">
        <v>47</v>
      </c>
      <c r="N102" t="s">
        <v>487</v>
      </c>
      <c r="O102">
        <v>15</v>
      </c>
      <c r="P102" t="s">
        <v>475</v>
      </c>
      <c r="Q102" s="116">
        <v>190000</v>
      </c>
      <c r="R102">
        <v>0</v>
      </c>
      <c r="S102" t="s">
        <v>472</v>
      </c>
      <c r="T102" t="s">
        <v>95</v>
      </c>
      <c r="U102" t="s">
        <v>472</v>
      </c>
      <c r="V102" t="s">
        <v>312</v>
      </c>
      <c r="W102" t="s">
        <v>497</v>
      </c>
      <c r="X102" t="s">
        <v>506</v>
      </c>
      <c r="Y102" t="s">
        <v>507</v>
      </c>
      <c r="Z102" t="s">
        <v>476</v>
      </c>
      <c r="AA102" t="s">
        <v>82</v>
      </c>
      <c r="AB102">
        <v>0</v>
      </c>
      <c r="AC102">
        <v>2.5421690000000002E-4</v>
      </c>
      <c r="AD102" t="s">
        <v>472</v>
      </c>
    </row>
    <row r="103" spans="1:30" x14ac:dyDescent="0.25">
      <c r="A103">
        <v>2020</v>
      </c>
      <c r="B103" s="90">
        <v>5</v>
      </c>
      <c r="C103" s="94" t="s">
        <v>447</v>
      </c>
      <c r="D103" s="115">
        <v>43982</v>
      </c>
      <c r="E103" t="s">
        <v>486</v>
      </c>
      <c r="F103" t="s">
        <v>28</v>
      </c>
      <c r="G103">
        <v>2682808</v>
      </c>
      <c r="H103">
        <v>2</v>
      </c>
      <c r="I103">
        <v>113593.12</v>
      </c>
      <c r="J103">
        <v>126546</v>
      </c>
      <c r="K103">
        <v>180780</v>
      </c>
      <c r="L103" t="s">
        <v>472</v>
      </c>
      <c r="M103" t="s">
        <v>47</v>
      </c>
      <c r="N103" t="s">
        <v>487</v>
      </c>
      <c r="O103">
        <v>15</v>
      </c>
      <c r="P103" t="s">
        <v>475</v>
      </c>
      <c r="Q103" s="116">
        <v>190000</v>
      </c>
      <c r="R103" s="116">
        <v>730165.92</v>
      </c>
      <c r="S103" t="s">
        <v>472</v>
      </c>
      <c r="T103" t="s">
        <v>95</v>
      </c>
      <c r="U103" t="s">
        <v>472</v>
      </c>
      <c r="V103" t="s">
        <v>309</v>
      </c>
      <c r="W103" t="s">
        <v>509</v>
      </c>
      <c r="X103" t="s">
        <v>506</v>
      </c>
      <c r="Y103" t="s">
        <v>507</v>
      </c>
      <c r="Z103" t="s">
        <v>476</v>
      </c>
      <c r="AA103" t="s">
        <v>82</v>
      </c>
      <c r="AB103">
        <v>0</v>
      </c>
      <c r="AC103">
        <v>2.6258249999999998E-4</v>
      </c>
      <c r="AD103" t="s">
        <v>472</v>
      </c>
    </row>
    <row r="104" spans="1:30" x14ac:dyDescent="0.25">
      <c r="A104">
        <v>2020</v>
      </c>
      <c r="B104" s="129">
        <v>5</v>
      </c>
      <c r="C104" s="94" t="s">
        <v>447</v>
      </c>
      <c r="D104" s="115">
        <v>43982</v>
      </c>
      <c r="E104" t="s">
        <v>488</v>
      </c>
      <c r="F104" t="s">
        <v>28</v>
      </c>
      <c r="G104">
        <v>2682808</v>
      </c>
      <c r="H104">
        <v>16</v>
      </c>
      <c r="I104">
        <v>113593.12</v>
      </c>
      <c r="J104">
        <v>126546</v>
      </c>
      <c r="K104">
        <v>180780</v>
      </c>
      <c r="L104" t="s">
        <v>472</v>
      </c>
      <c r="M104" t="s">
        <v>47</v>
      </c>
      <c r="N104" t="s">
        <v>487</v>
      </c>
      <c r="O104">
        <v>15</v>
      </c>
      <c r="P104" t="s">
        <v>475</v>
      </c>
      <c r="Q104" s="116">
        <v>190000</v>
      </c>
      <c r="R104">
        <v>0</v>
      </c>
      <c r="S104" t="s">
        <v>472</v>
      </c>
      <c r="T104" t="s">
        <v>95</v>
      </c>
      <c r="U104" t="s">
        <v>472</v>
      </c>
      <c r="V104" t="s">
        <v>190</v>
      </c>
      <c r="W104" t="s">
        <v>474</v>
      </c>
      <c r="X104">
        <v>35</v>
      </c>
      <c r="Y104" t="s">
        <v>498</v>
      </c>
      <c r="Z104" t="s">
        <v>476</v>
      </c>
      <c r="AA104" t="s">
        <v>82</v>
      </c>
      <c r="AB104">
        <v>0</v>
      </c>
      <c r="AC104">
        <v>2.4978119999999999E-4</v>
      </c>
      <c r="AD104" t="s">
        <v>472</v>
      </c>
    </row>
    <row r="105" spans="1:30" x14ac:dyDescent="0.25">
      <c r="A105">
        <v>2020</v>
      </c>
      <c r="B105" s="124">
        <v>6</v>
      </c>
      <c r="C105" s="94" t="s">
        <v>448</v>
      </c>
      <c r="D105" s="115">
        <v>44012</v>
      </c>
      <c r="E105" t="s">
        <v>488</v>
      </c>
      <c r="F105" t="s">
        <v>28</v>
      </c>
      <c r="G105">
        <v>187002</v>
      </c>
      <c r="H105">
        <v>32</v>
      </c>
      <c r="I105">
        <v>97290.68</v>
      </c>
      <c r="J105">
        <v>120750</v>
      </c>
      <c r="K105">
        <v>172500</v>
      </c>
      <c r="L105" t="s">
        <v>472</v>
      </c>
      <c r="M105" t="s">
        <v>47</v>
      </c>
      <c r="N105" t="s">
        <v>487</v>
      </c>
      <c r="O105">
        <v>15</v>
      </c>
      <c r="P105" t="s">
        <v>475</v>
      </c>
      <c r="Q105" s="116">
        <v>190000</v>
      </c>
      <c r="R105" s="116">
        <v>364796.4</v>
      </c>
      <c r="S105" t="s">
        <v>472</v>
      </c>
      <c r="T105" t="s">
        <v>95</v>
      </c>
      <c r="U105" t="s">
        <v>472</v>
      </c>
      <c r="V105" t="s">
        <v>309</v>
      </c>
      <c r="W105" t="s">
        <v>509</v>
      </c>
      <c r="X105">
        <v>35</v>
      </c>
      <c r="Y105" t="s">
        <v>498</v>
      </c>
      <c r="Z105" t="s">
        <v>476</v>
      </c>
      <c r="AA105" t="s">
        <v>82</v>
      </c>
      <c r="AB105">
        <v>0</v>
      </c>
      <c r="AC105">
        <v>2.552632E-4</v>
      </c>
      <c r="AD105" t="s">
        <v>472</v>
      </c>
    </row>
    <row r="106" spans="1:30" x14ac:dyDescent="0.25">
      <c r="A106">
        <v>2020</v>
      </c>
      <c r="B106" s="124">
        <v>4</v>
      </c>
      <c r="C106" s="94" t="s">
        <v>366</v>
      </c>
      <c r="D106" s="115">
        <v>43951</v>
      </c>
      <c r="E106" t="s">
        <v>486</v>
      </c>
      <c r="F106" t="s">
        <v>28</v>
      </c>
      <c r="G106">
        <v>187002</v>
      </c>
      <c r="H106">
        <v>0</v>
      </c>
      <c r="I106">
        <v>97290.68</v>
      </c>
      <c r="J106">
        <v>120750</v>
      </c>
      <c r="K106">
        <v>172500</v>
      </c>
      <c r="L106" t="s">
        <v>472</v>
      </c>
      <c r="M106" t="s">
        <v>47</v>
      </c>
      <c r="N106" t="s">
        <v>487</v>
      </c>
      <c r="O106">
        <v>15</v>
      </c>
      <c r="P106" t="s">
        <v>475</v>
      </c>
      <c r="Q106" s="116">
        <v>190000</v>
      </c>
      <c r="R106">
        <v>0</v>
      </c>
      <c r="S106" t="s">
        <v>472</v>
      </c>
      <c r="T106" t="s">
        <v>95</v>
      </c>
      <c r="U106" t="s">
        <v>472</v>
      </c>
      <c r="V106" t="s">
        <v>58</v>
      </c>
      <c r="W106" t="s">
        <v>481</v>
      </c>
      <c r="X106">
        <v>35</v>
      </c>
      <c r="Y106" t="s">
        <v>498</v>
      </c>
      <c r="Z106" t="s">
        <v>476</v>
      </c>
      <c r="AA106" t="s">
        <v>82</v>
      </c>
      <c r="AB106">
        <v>0</v>
      </c>
      <c r="AC106">
        <v>2.5772129999999997E-4</v>
      </c>
      <c r="AD106" t="s">
        <v>472</v>
      </c>
    </row>
    <row r="107" spans="1:30" x14ac:dyDescent="0.25">
      <c r="A107">
        <v>2020</v>
      </c>
      <c r="B107" s="124">
        <v>4</v>
      </c>
      <c r="C107" s="94" t="s">
        <v>366</v>
      </c>
      <c r="D107" s="115">
        <v>43951</v>
      </c>
      <c r="E107" t="s">
        <v>488</v>
      </c>
      <c r="F107" t="s">
        <v>28</v>
      </c>
      <c r="G107">
        <v>187002</v>
      </c>
      <c r="H107">
        <v>14</v>
      </c>
      <c r="I107">
        <v>97290.68</v>
      </c>
      <c r="J107">
        <v>120750</v>
      </c>
      <c r="K107">
        <v>172500</v>
      </c>
      <c r="L107" t="s">
        <v>472</v>
      </c>
      <c r="M107" t="s">
        <v>47</v>
      </c>
      <c r="N107" t="s">
        <v>487</v>
      </c>
      <c r="O107">
        <v>15</v>
      </c>
      <c r="P107" t="s">
        <v>475</v>
      </c>
      <c r="Q107" s="116">
        <v>190000</v>
      </c>
      <c r="R107">
        <v>0</v>
      </c>
      <c r="S107" t="s">
        <v>472</v>
      </c>
      <c r="T107" t="s">
        <v>95</v>
      </c>
      <c r="U107" t="s">
        <v>472</v>
      </c>
      <c r="V107" t="s">
        <v>190</v>
      </c>
      <c r="W107" t="s">
        <v>474</v>
      </c>
      <c r="X107">
        <v>35</v>
      </c>
      <c r="Y107" t="s">
        <v>498</v>
      </c>
      <c r="Z107" t="s">
        <v>476</v>
      </c>
      <c r="AA107" t="s">
        <v>82</v>
      </c>
      <c r="AB107">
        <v>0</v>
      </c>
      <c r="AC107">
        <v>2.4978119999999999E-4</v>
      </c>
      <c r="AD107" t="s">
        <v>472</v>
      </c>
    </row>
    <row r="108" spans="1:30" x14ac:dyDescent="0.25">
      <c r="A108">
        <v>2020</v>
      </c>
      <c r="B108" s="90">
        <v>4</v>
      </c>
      <c r="C108" s="94" t="s">
        <v>366</v>
      </c>
      <c r="D108" s="115">
        <v>43951</v>
      </c>
      <c r="E108" t="s">
        <v>486</v>
      </c>
      <c r="F108" t="s">
        <v>28</v>
      </c>
      <c r="G108">
        <v>2682808</v>
      </c>
      <c r="H108">
        <v>2</v>
      </c>
      <c r="I108">
        <v>123913.93</v>
      </c>
      <c r="J108">
        <v>126546</v>
      </c>
      <c r="K108">
        <v>180780</v>
      </c>
      <c r="L108" t="s">
        <v>472</v>
      </c>
      <c r="M108" t="s">
        <v>47</v>
      </c>
      <c r="N108" t="s">
        <v>487</v>
      </c>
      <c r="O108">
        <v>15</v>
      </c>
      <c r="P108" t="s">
        <v>475</v>
      </c>
      <c r="Q108" s="116">
        <v>190000</v>
      </c>
      <c r="R108">
        <v>0</v>
      </c>
      <c r="S108" t="s">
        <v>472</v>
      </c>
      <c r="T108" t="s">
        <v>95</v>
      </c>
      <c r="U108" t="s">
        <v>472</v>
      </c>
      <c r="V108" t="s">
        <v>312</v>
      </c>
      <c r="W108" t="s">
        <v>497</v>
      </c>
      <c r="X108">
        <v>35</v>
      </c>
      <c r="Y108" t="s">
        <v>498</v>
      </c>
      <c r="Z108" t="s">
        <v>476</v>
      </c>
      <c r="AA108" t="s">
        <v>82</v>
      </c>
      <c r="AB108">
        <v>0</v>
      </c>
      <c r="AC108">
        <v>2.5421690000000002E-4</v>
      </c>
      <c r="AD108" t="s">
        <v>472</v>
      </c>
    </row>
    <row r="109" spans="1:30" x14ac:dyDescent="0.25">
      <c r="A109">
        <v>2020</v>
      </c>
      <c r="B109" s="90">
        <v>4</v>
      </c>
      <c r="C109" s="94" t="s">
        <v>366</v>
      </c>
      <c r="D109" s="115">
        <v>43951</v>
      </c>
      <c r="E109" t="s">
        <v>488</v>
      </c>
      <c r="F109" t="s">
        <v>28</v>
      </c>
      <c r="G109">
        <v>2682808</v>
      </c>
      <c r="H109">
        <v>16</v>
      </c>
      <c r="I109">
        <v>123913.93</v>
      </c>
      <c r="J109">
        <v>126546</v>
      </c>
      <c r="K109">
        <v>180780</v>
      </c>
      <c r="L109" t="s">
        <v>472</v>
      </c>
      <c r="M109" t="s">
        <v>47</v>
      </c>
      <c r="N109" t="s">
        <v>487</v>
      </c>
      <c r="O109">
        <v>15</v>
      </c>
      <c r="P109" t="s">
        <v>475</v>
      </c>
      <c r="Q109" s="116">
        <v>190000</v>
      </c>
      <c r="R109" s="116">
        <v>364796.4</v>
      </c>
      <c r="S109" t="s">
        <v>472</v>
      </c>
      <c r="T109" t="s">
        <v>95</v>
      </c>
      <c r="U109" t="s">
        <v>472</v>
      </c>
      <c r="V109" t="s">
        <v>309</v>
      </c>
      <c r="W109" t="s">
        <v>509</v>
      </c>
      <c r="X109">
        <v>35</v>
      </c>
      <c r="Y109" t="s">
        <v>498</v>
      </c>
      <c r="Z109" t="s">
        <v>476</v>
      </c>
      <c r="AA109" t="s">
        <v>82</v>
      </c>
      <c r="AB109">
        <v>0</v>
      </c>
      <c r="AC109">
        <v>2.552632E-4</v>
      </c>
      <c r="AD109" t="s">
        <v>472</v>
      </c>
    </row>
    <row r="110" spans="1:30" x14ac:dyDescent="0.25">
      <c r="A110">
        <v>2020</v>
      </c>
      <c r="B110" s="90">
        <v>5</v>
      </c>
      <c r="C110" s="94" t="s">
        <v>447</v>
      </c>
      <c r="D110" s="115">
        <v>43982</v>
      </c>
      <c r="E110" t="s">
        <v>471</v>
      </c>
      <c r="F110" t="s">
        <v>28</v>
      </c>
      <c r="G110">
        <v>198000</v>
      </c>
      <c r="H110">
        <v>80</v>
      </c>
      <c r="I110">
        <v>105047.11</v>
      </c>
      <c r="J110">
        <v>105047.11</v>
      </c>
      <c r="K110">
        <v>175000</v>
      </c>
      <c r="L110" t="s">
        <v>472</v>
      </c>
      <c r="M110" t="s">
        <v>190</v>
      </c>
      <c r="N110" t="s">
        <v>474</v>
      </c>
      <c r="O110">
        <v>15</v>
      </c>
      <c r="P110" t="s">
        <v>475</v>
      </c>
      <c r="Q110" s="116">
        <v>190000</v>
      </c>
      <c r="R110">
        <v>0</v>
      </c>
      <c r="S110" t="s">
        <v>472</v>
      </c>
      <c r="T110" t="s">
        <v>95</v>
      </c>
      <c r="U110" t="s">
        <v>472</v>
      </c>
      <c r="V110" t="s">
        <v>58</v>
      </c>
      <c r="W110" t="s">
        <v>481</v>
      </c>
      <c r="X110" t="s">
        <v>506</v>
      </c>
      <c r="Y110" t="s">
        <v>507</v>
      </c>
      <c r="Z110" t="s">
        <v>476</v>
      </c>
      <c r="AA110" t="s">
        <v>82</v>
      </c>
      <c r="AB110">
        <v>0</v>
      </c>
      <c r="AC110">
        <v>2.5745340000000002E-4</v>
      </c>
      <c r="AD110" t="s">
        <v>472</v>
      </c>
    </row>
    <row r="111" spans="1:30" x14ac:dyDescent="0.25">
      <c r="A111">
        <v>2020</v>
      </c>
      <c r="B111" s="90">
        <v>5</v>
      </c>
      <c r="C111" s="94" t="s">
        <v>447</v>
      </c>
      <c r="D111" s="115">
        <v>43982</v>
      </c>
      <c r="E111" t="s">
        <v>533</v>
      </c>
      <c r="F111" t="s">
        <v>28</v>
      </c>
      <c r="G111">
        <v>199001</v>
      </c>
      <c r="H111">
        <v>22</v>
      </c>
      <c r="I111">
        <v>89080.68</v>
      </c>
      <c r="J111">
        <v>148470</v>
      </c>
      <c r="K111">
        <v>212100</v>
      </c>
      <c r="L111" t="s">
        <v>472</v>
      </c>
      <c r="M111" t="s">
        <v>58</v>
      </c>
      <c r="N111" t="s">
        <v>481</v>
      </c>
      <c r="O111">
        <v>15</v>
      </c>
      <c r="P111" t="s">
        <v>475</v>
      </c>
      <c r="Q111" s="116">
        <v>190000</v>
      </c>
      <c r="R111">
        <v>0</v>
      </c>
      <c r="S111" t="s">
        <v>472</v>
      </c>
      <c r="T111" t="s">
        <v>95</v>
      </c>
      <c r="U111" t="s">
        <v>472</v>
      </c>
      <c r="V111" t="s">
        <v>58</v>
      </c>
      <c r="W111" t="s">
        <v>481</v>
      </c>
      <c r="X111">
        <v>35</v>
      </c>
      <c r="Y111" t="s">
        <v>498</v>
      </c>
      <c r="Z111" t="s">
        <v>476</v>
      </c>
      <c r="AA111" t="s">
        <v>82</v>
      </c>
      <c r="AB111">
        <v>0</v>
      </c>
      <c r="AC111">
        <v>2.5772129999999997E-4</v>
      </c>
      <c r="AD111" t="s">
        <v>472</v>
      </c>
    </row>
    <row r="112" spans="1:30" x14ac:dyDescent="0.25">
      <c r="A112">
        <v>2020</v>
      </c>
      <c r="B112" s="90">
        <v>5</v>
      </c>
      <c r="C112" s="94" t="s">
        <v>447</v>
      </c>
      <c r="D112" s="115">
        <v>43982</v>
      </c>
      <c r="E112" t="s">
        <v>535</v>
      </c>
      <c r="F112" t="s">
        <v>28</v>
      </c>
      <c r="G112">
        <v>2682808</v>
      </c>
      <c r="H112">
        <v>1</v>
      </c>
      <c r="I112">
        <v>110152.85</v>
      </c>
      <c r="J112">
        <v>126546</v>
      </c>
      <c r="K112">
        <v>180780</v>
      </c>
      <c r="L112" t="s">
        <v>472</v>
      </c>
      <c r="M112" t="s">
        <v>190</v>
      </c>
      <c r="N112" t="s">
        <v>474</v>
      </c>
      <c r="O112">
        <v>15</v>
      </c>
      <c r="P112" t="s">
        <v>475</v>
      </c>
      <c r="Q112" s="116">
        <v>190000</v>
      </c>
      <c r="R112" s="116">
        <v>1237482.7</v>
      </c>
      <c r="S112" t="s">
        <v>472</v>
      </c>
      <c r="T112" t="s">
        <v>95</v>
      </c>
      <c r="U112" t="s">
        <v>472</v>
      </c>
      <c r="V112" t="s">
        <v>312</v>
      </c>
      <c r="W112" t="s">
        <v>497</v>
      </c>
      <c r="X112" t="s">
        <v>506</v>
      </c>
      <c r="Y112" t="s">
        <v>507</v>
      </c>
      <c r="Z112" t="s">
        <v>476</v>
      </c>
      <c r="AA112" t="s">
        <v>82</v>
      </c>
      <c r="AB112">
        <v>0</v>
      </c>
      <c r="AC112">
        <v>2.5421690000000002E-4</v>
      </c>
      <c r="AD112" t="s">
        <v>472</v>
      </c>
    </row>
    <row r="113" spans="1:30" x14ac:dyDescent="0.25">
      <c r="A113">
        <v>2020</v>
      </c>
      <c r="B113" s="90">
        <v>5</v>
      </c>
      <c r="C113" s="94" t="s">
        <v>447</v>
      </c>
      <c r="D113" s="115">
        <v>43982</v>
      </c>
      <c r="E113" t="s">
        <v>471</v>
      </c>
      <c r="F113" t="s">
        <v>28</v>
      </c>
      <c r="G113">
        <v>2682808</v>
      </c>
      <c r="H113">
        <v>120</v>
      </c>
      <c r="I113">
        <v>110152.85</v>
      </c>
      <c r="J113">
        <v>126546</v>
      </c>
      <c r="K113">
        <v>180780</v>
      </c>
      <c r="L113" t="s">
        <v>472</v>
      </c>
      <c r="M113" t="s">
        <v>190</v>
      </c>
      <c r="N113" t="s">
        <v>474</v>
      </c>
      <c r="O113">
        <v>15</v>
      </c>
      <c r="P113" t="s">
        <v>475</v>
      </c>
      <c r="Q113" s="116">
        <v>190000</v>
      </c>
      <c r="R113">
        <v>0</v>
      </c>
      <c r="S113" t="s">
        <v>472</v>
      </c>
      <c r="T113" t="s">
        <v>95</v>
      </c>
      <c r="U113" t="s">
        <v>472</v>
      </c>
      <c r="V113" t="s">
        <v>511</v>
      </c>
      <c r="W113" t="s">
        <v>509</v>
      </c>
      <c r="X113" t="s">
        <v>506</v>
      </c>
      <c r="Y113" t="s">
        <v>507</v>
      </c>
      <c r="Z113" t="s">
        <v>476</v>
      </c>
      <c r="AA113" t="s">
        <v>82</v>
      </c>
      <c r="AB113">
        <v>0</v>
      </c>
      <c r="AC113">
        <v>2.6258249999999998E-4</v>
      </c>
      <c r="AD113" t="s">
        <v>472</v>
      </c>
    </row>
    <row r="114" spans="1:30" x14ac:dyDescent="0.25">
      <c r="A114">
        <v>2020</v>
      </c>
      <c r="B114" s="90">
        <v>3</v>
      </c>
      <c r="C114" s="94" t="s">
        <v>446</v>
      </c>
      <c r="D114" s="115">
        <v>43921</v>
      </c>
      <c r="E114" t="s">
        <v>471</v>
      </c>
      <c r="F114" t="s">
        <v>28</v>
      </c>
      <c r="G114">
        <v>74801</v>
      </c>
      <c r="H114">
        <v>50</v>
      </c>
      <c r="I114">
        <v>89529.43</v>
      </c>
      <c r="J114">
        <v>146000</v>
      </c>
      <c r="K114">
        <v>208572</v>
      </c>
      <c r="L114" t="s">
        <v>472</v>
      </c>
      <c r="M114" t="s">
        <v>190</v>
      </c>
      <c r="N114" t="s">
        <v>474</v>
      </c>
      <c r="O114">
        <v>15</v>
      </c>
      <c r="P114" t="s">
        <v>475</v>
      </c>
      <c r="Q114" s="116">
        <v>190000</v>
      </c>
      <c r="R114" s="116">
        <v>1217420.8</v>
      </c>
      <c r="S114" t="s">
        <v>472</v>
      </c>
      <c r="T114" t="s">
        <v>95</v>
      </c>
      <c r="U114" t="s">
        <v>472</v>
      </c>
      <c r="V114" t="s">
        <v>478</v>
      </c>
      <c r="W114" t="s">
        <v>479</v>
      </c>
      <c r="X114" t="s">
        <v>506</v>
      </c>
      <c r="Y114" t="s">
        <v>507</v>
      </c>
      <c r="Z114" t="s">
        <v>476</v>
      </c>
      <c r="AA114" t="s">
        <v>82</v>
      </c>
      <c r="AB114">
        <v>0</v>
      </c>
      <c r="AC114">
        <v>2.4848600000000002E-4</v>
      </c>
      <c r="AD114" t="s">
        <v>472</v>
      </c>
    </row>
    <row r="115" spans="1:30" x14ac:dyDescent="0.25">
      <c r="A115">
        <v>2020</v>
      </c>
      <c r="B115" s="90">
        <v>6</v>
      </c>
      <c r="C115" s="94" t="s">
        <v>448</v>
      </c>
      <c r="D115" s="115">
        <v>44012</v>
      </c>
      <c r="E115" t="s">
        <v>536</v>
      </c>
      <c r="F115" t="s">
        <v>28</v>
      </c>
      <c r="G115">
        <v>198000</v>
      </c>
      <c r="H115">
        <v>10</v>
      </c>
      <c r="I115">
        <v>105047.11</v>
      </c>
      <c r="J115">
        <v>105047.11</v>
      </c>
      <c r="K115">
        <v>175000</v>
      </c>
      <c r="L115" t="s">
        <v>472</v>
      </c>
      <c r="M115" t="s">
        <v>190</v>
      </c>
      <c r="N115" t="s">
        <v>474</v>
      </c>
      <c r="O115">
        <v>15</v>
      </c>
      <c r="P115" t="s">
        <v>475</v>
      </c>
      <c r="Q115" s="116">
        <v>190000</v>
      </c>
      <c r="R115">
        <v>0</v>
      </c>
      <c r="S115" t="s">
        <v>472</v>
      </c>
      <c r="T115" t="s">
        <v>95</v>
      </c>
      <c r="U115" t="s">
        <v>472</v>
      </c>
      <c r="V115" t="s">
        <v>58</v>
      </c>
      <c r="W115" t="s">
        <v>481</v>
      </c>
      <c r="X115" t="s">
        <v>506</v>
      </c>
      <c r="Y115" t="s">
        <v>507</v>
      </c>
      <c r="Z115" t="s">
        <v>476</v>
      </c>
      <c r="AA115" t="s">
        <v>82</v>
      </c>
      <c r="AB115">
        <v>0</v>
      </c>
      <c r="AC115">
        <v>2.5745340000000002E-4</v>
      </c>
      <c r="AD115" t="s">
        <v>472</v>
      </c>
    </row>
    <row r="116" spans="1:30" x14ac:dyDescent="0.25">
      <c r="A116">
        <v>2020</v>
      </c>
      <c r="B116" s="90">
        <v>6</v>
      </c>
      <c r="C116" s="94" t="s">
        <v>448</v>
      </c>
      <c r="D116" s="115">
        <v>44012</v>
      </c>
      <c r="E116" t="s">
        <v>471</v>
      </c>
      <c r="F116" t="s">
        <v>28</v>
      </c>
      <c r="G116">
        <v>198000</v>
      </c>
      <c r="H116">
        <v>64</v>
      </c>
      <c r="I116">
        <v>105047.11</v>
      </c>
      <c r="J116">
        <v>105047.11</v>
      </c>
      <c r="K116">
        <v>175000</v>
      </c>
      <c r="L116" t="s">
        <v>472</v>
      </c>
      <c r="M116" t="s">
        <v>190</v>
      </c>
      <c r="N116" t="s">
        <v>474</v>
      </c>
      <c r="O116">
        <v>15</v>
      </c>
      <c r="P116" t="s">
        <v>475</v>
      </c>
      <c r="Q116" s="116">
        <v>190000</v>
      </c>
      <c r="R116">
        <v>0</v>
      </c>
      <c r="S116" t="s">
        <v>472</v>
      </c>
      <c r="T116" t="s">
        <v>95</v>
      </c>
      <c r="U116" t="s">
        <v>472</v>
      </c>
      <c r="V116" t="s">
        <v>47</v>
      </c>
      <c r="W116" t="s">
        <v>487</v>
      </c>
      <c r="X116" t="s">
        <v>506</v>
      </c>
      <c r="Y116" t="s">
        <v>507</v>
      </c>
      <c r="Z116" t="s">
        <v>476</v>
      </c>
      <c r="AA116" t="s">
        <v>82</v>
      </c>
      <c r="AB116">
        <v>0</v>
      </c>
      <c r="AC116">
        <v>2.4957929999999998E-4</v>
      </c>
      <c r="AD116" t="s">
        <v>472</v>
      </c>
    </row>
    <row r="117" spans="1:30" x14ac:dyDescent="0.25">
      <c r="A117">
        <v>2020</v>
      </c>
      <c r="B117" s="90">
        <v>5</v>
      </c>
      <c r="C117" s="94" t="s">
        <v>447</v>
      </c>
      <c r="D117" s="115">
        <v>43982</v>
      </c>
      <c r="E117" t="s">
        <v>485</v>
      </c>
      <c r="F117" t="s">
        <v>28</v>
      </c>
      <c r="G117">
        <v>199001</v>
      </c>
      <c r="H117">
        <v>112</v>
      </c>
      <c r="I117">
        <v>89080.68</v>
      </c>
      <c r="J117">
        <v>148470</v>
      </c>
      <c r="K117">
        <v>212100</v>
      </c>
      <c r="L117" t="s">
        <v>472</v>
      </c>
      <c r="M117" t="s">
        <v>190</v>
      </c>
      <c r="N117" t="s">
        <v>474</v>
      </c>
      <c r="O117">
        <v>15</v>
      </c>
      <c r="P117" t="s">
        <v>475</v>
      </c>
      <c r="Q117" s="116">
        <v>190000</v>
      </c>
      <c r="R117">
        <v>0</v>
      </c>
      <c r="S117" t="s">
        <v>472</v>
      </c>
      <c r="T117" t="s">
        <v>95</v>
      </c>
      <c r="U117" t="s">
        <v>472</v>
      </c>
      <c r="V117" t="s">
        <v>190</v>
      </c>
      <c r="W117" t="s">
        <v>474</v>
      </c>
      <c r="X117" t="s">
        <v>506</v>
      </c>
      <c r="Y117" t="s">
        <v>507</v>
      </c>
      <c r="Z117" t="s">
        <v>476</v>
      </c>
      <c r="AA117" t="s">
        <v>82</v>
      </c>
      <c r="AB117">
        <v>0</v>
      </c>
      <c r="AC117">
        <v>2.616006E-4</v>
      </c>
      <c r="AD117" t="s">
        <v>472</v>
      </c>
    </row>
    <row r="118" spans="1:30" x14ac:dyDescent="0.25">
      <c r="A118">
        <v>2020</v>
      </c>
      <c r="B118" s="90">
        <v>6</v>
      </c>
      <c r="C118" s="94" t="s">
        <v>448</v>
      </c>
      <c r="D118" s="115">
        <v>44012</v>
      </c>
      <c r="E118" t="s">
        <v>535</v>
      </c>
      <c r="F118" t="s">
        <v>28</v>
      </c>
      <c r="G118">
        <v>2682808</v>
      </c>
      <c r="H118">
        <v>1</v>
      </c>
      <c r="I118">
        <v>110486.61</v>
      </c>
      <c r="J118">
        <v>126546</v>
      </c>
      <c r="K118">
        <v>180780</v>
      </c>
      <c r="L118" t="s">
        <v>472</v>
      </c>
      <c r="M118" t="s">
        <v>190</v>
      </c>
      <c r="N118" t="s">
        <v>474</v>
      </c>
      <c r="O118">
        <v>15</v>
      </c>
      <c r="P118" t="s">
        <v>475</v>
      </c>
    </row>
    <row r="119" spans="1:30" x14ac:dyDescent="0.25">
      <c r="A119">
        <v>2020</v>
      </c>
      <c r="B119" s="129">
        <v>6</v>
      </c>
      <c r="C119" s="94" t="s">
        <v>448</v>
      </c>
      <c r="D119" s="115">
        <v>44012</v>
      </c>
      <c r="E119" t="s">
        <v>471</v>
      </c>
      <c r="F119" t="s">
        <v>28</v>
      </c>
      <c r="G119">
        <v>2682808</v>
      </c>
      <c r="H119">
        <v>99</v>
      </c>
      <c r="I119">
        <v>110486.61</v>
      </c>
      <c r="J119">
        <v>126546</v>
      </c>
      <c r="K119">
        <v>180780</v>
      </c>
      <c r="L119" t="s">
        <v>472</v>
      </c>
      <c r="M119" t="s">
        <v>190</v>
      </c>
      <c r="N119" t="s">
        <v>474</v>
      </c>
      <c r="O119">
        <v>15</v>
      </c>
      <c r="P119" t="s">
        <v>475</v>
      </c>
    </row>
    <row r="120" spans="1:30" x14ac:dyDescent="0.25">
      <c r="A120">
        <v>2020</v>
      </c>
      <c r="B120" s="124">
        <v>3</v>
      </c>
      <c r="C120" s="94" t="s">
        <v>446</v>
      </c>
      <c r="D120" s="115">
        <v>43921</v>
      </c>
      <c r="E120" t="s">
        <v>480</v>
      </c>
      <c r="F120" t="s">
        <v>28</v>
      </c>
      <c r="G120">
        <v>187002</v>
      </c>
      <c r="H120">
        <v>14</v>
      </c>
      <c r="I120">
        <v>97290.68</v>
      </c>
      <c r="J120">
        <v>120750</v>
      </c>
      <c r="K120">
        <v>172500</v>
      </c>
      <c r="L120" t="s">
        <v>472</v>
      </c>
      <c r="M120" t="s">
        <v>58</v>
      </c>
      <c r="N120" t="s">
        <v>481</v>
      </c>
      <c r="O120">
        <v>15</v>
      </c>
      <c r="P120" t="s">
        <v>475</v>
      </c>
    </row>
    <row r="121" spans="1:30" x14ac:dyDescent="0.25">
      <c r="A121">
        <v>2020</v>
      </c>
      <c r="B121" s="124">
        <v>3</v>
      </c>
      <c r="C121" s="94" t="s">
        <v>446</v>
      </c>
      <c r="D121" s="115">
        <v>43921</v>
      </c>
      <c r="E121" t="s">
        <v>482</v>
      </c>
      <c r="F121" t="s">
        <v>28</v>
      </c>
      <c r="G121">
        <v>187002</v>
      </c>
      <c r="H121">
        <v>369</v>
      </c>
      <c r="I121">
        <v>97290.68</v>
      </c>
      <c r="J121">
        <v>120750</v>
      </c>
      <c r="K121">
        <v>172500</v>
      </c>
      <c r="L121" t="s">
        <v>472</v>
      </c>
      <c r="M121" t="s">
        <v>58</v>
      </c>
      <c r="N121" t="s">
        <v>481</v>
      </c>
      <c r="O121">
        <v>15</v>
      </c>
      <c r="P121" t="s">
        <v>475</v>
      </c>
    </row>
    <row r="122" spans="1:30" x14ac:dyDescent="0.25">
      <c r="A122">
        <v>2020</v>
      </c>
      <c r="B122" s="90">
        <v>6</v>
      </c>
      <c r="C122" s="94" t="s">
        <v>448</v>
      </c>
      <c r="D122" s="115">
        <v>44012</v>
      </c>
      <c r="E122" t="s">
        <v>485</v>
      </c>
      <c r="F122" t="s">
        <v>28</v>
      </c>
      <c r="G122">
        <v>199001</v>
      </c>
      <c r="H122">
        <v>112</v>
      </c>
      <c r="I122">
        <v>89080.68</v>
      </c>
      <c r="J122">
        <v>148470</v>
      </c>
      <c r="K122">
        <v>212100</v>
      </c>
      <c r="L122" t="s">
        <v>472</v>
      </c>
      <c r="M122" t="s">
        <v>190</v>
      </c>
      <c r="N122" t="s">
        <v>474</v>
      </c>
      <c r="O122">
        <v>15</v>
      </c>
      <c r="P122" t="s">
        <v>475</v>
      </c>
    </row>
    <row r="123" spans="1:30" x14ac:dyDescent="0.25">
      <c r="A123">
        <v>2020</v>
      </c>
      <c r="B123" s="90">
        <v>3</v>
      </c>
      <c r="C123" s="94" t="s">
        <v>446</v>
      </c>
      <c r="D123" s="115">
        <v>43921</v>
      </c>
      <c r="E123" t="s">
        <v>532</v>
      </c>
      <c r="F123" t="s">
        <v>28</v>
      </c>
      <c r="G123">
        <v>199001</v>
      </c>
      <c r="H123">
        <v>2</v>
      </c>
      <c r="I123">
        <v>89080.68</v>
      </c>
      <c r="J123">
        <v>148470</v>
      </c>
      <c r="K123">
        <v>212100</v>
      </c>
      <c r="L123" t="s">
        <v>472</v>
      </c>
      <c r="M123" t="s">
        <v>58</v>
      </c>
      <c r="N123" t="s">
        <v>481</v>
      </c>
      <c r="O123">
        <v>15</v>
      </c>
      <c r="P123" t="s">
        <v>475</v>
      </c>
    </row>
    <row r="124" spans="1:30" x14ac:dyDescent="0.25">
      <c r="A124">
        <v>2020</v>
      </c>
      <c r="B124" s="129">
        <v>3</v>
      </c>
      <c r="C124" s="94" t="s">
        <v>446</v>
      </c>
      <c r="D124" s="115">
        <v>43921</v>
      </c>
      <c r="E124" t="s">
        <v>482</v>
      </c>
      <c r="F124" t="s">
        <v>28</v>
      </c>
      <c r="G124">
        <v>2682808</v>
      </c>
      <c r="H124">
        <v>8</v>
      </c>
      <c r="I124">
        <v>129757.75</v>
      </c>
      <c r="J124">
        <v>126546</v>
      </c>
      <c r="K124">
        <v>180780</v>
      </c>
      <c r="L124" t="s">
        <v>472</v>
      </c>
      <c r="M124" t="s">
        <v>58</v>
      </c>
      <c r="N124" t="s">
        <v>481</v>
      </c>
      <c r="O124">
        <v>15</v>
      </c>
      <c r="P124" t="s">
        <v>475</v>
      </c>
    </row>
    <row r="125" spans="1:30" x14ac:dyDescent="0.25">
      <c r="A125">
        <v>2020</v>
      </c>
      <c r="B125" s="124">
        <v>7</v>
      </c>
      <c r="C125" s="94" t="s">
        <v>367</v>
      </c>
      <c r="D125" s="115">
        <v>44043</v>
      </c>
      <c r="E125" t="s">
        <v>480</v>
      </c>
      <c r="F125" t="s">
        <v>28</v>
      </c>
      <c r="G125">
        <v>187002</v>
      </c>
      <c r="H125">
        <v>14</v>
      </c>
      <c r="I125">
        <v>97290.68</v>
      </c>
      <c r="J125">
        <v>120750</v>
      </c>
      <c r="K125">
        <v>172500</v>
      </c>
      <c r="L125" t="s">
        <v>472</v>
      </c>
      <c r="M125" t="s">
        <v>58</v>
      </c>
      <c r="N125" t="s">
        <v>481</v>
      </c>
      <c r="O125">
        <v>15</v>
      </c>
      <c r="P125" t="s">
        <v>475</v>
      </c>
    </row>
    <row r="126" spans="1:30" x14ac:dyDescent="0.25">
      <c r="A126">
        <v>2020</v>
      </c>
      <c r="B126" s="124">
        <v>7</v>
      </c>
      <c r="C126" s="94" t="s">
        <v>367</v>
      </c>
      <c r="D126" s="115">
        <v>44043</v>
      </c>
      <c r="E126" t="s">
        <v>482</v>
      </c>
      <c r="F126" t="s">
        <v>28</v>
      </c>
      <c r="G126">
        <v>187002</v>
      </c>
      <c r="H126">
        <v>156</v>
      </c>
      <c r="I126">
        <v>97290.68</v>
      </c>
      <c r="J126">
        <v>120750</v>
      </c>
      <c r="K126">
        <v>172500</v>
      </c>
      <c r="L126" t="s">
        <v>472</v>
      </c>
      <c r="M126" t="s">
        <v>58</v>
      </c>
      <c r="N126" t="s">
        <v>481</v>
      </c>
      <c r="O126">
        <v>15</v>
      </c>
      <c r="P126" t="s">
        <v>475</v>
      </c>
    </row>
    <row r="127" spans="1:30" x14ac:dyDescent="0.25">
      <c r="A127">
        <v>2020</v>
      </c>
      <c r="B127" s="90">
        <v>3</v>
      </c>
      <c r="C127" s="94" t="s">
        <v>446</v>
      </c>
      <c r="D127" s="115">
        <v>43921</v>
      </c>
      <c r="E127" t="s">
        <v>533</v>
      </c>
      <c r="F127" t="s">
        <v>28</v>
      </c>
      <c r="G127">
        <v>199001</v>
      </c>
      <c r="H127">
        <v>22</v>
      </c>
      <c r="I127">
        <v>89080.68</v>
      </c>
      <c r="J127">
        <v>148470</v>
      </c>
      <c r="K127">
        <v>212100</v>
      </c>
      <c r="L127" t="s">
        <v>472</v>
      </c>
      <c r="M127" t="s">
        <v>58</v>
      </c>
      <c r="N127" t="s">
        <v>481</v>
      </c>
      <c r="O127">
        <v>15</v>
      </c>
      <c r="P127" t="s">
        <v>475</v>
      </c>
    </row>
    <row r="128" spans="1:30" x14ac:dyDescent="0.25">
      <c r="A128">
        <v>2020</v>
      </c>
      <c r="B128" s="90">
        <v>7</v>
      </c>
      <c r="C128" s="94" t="s">
        <v>367</v>
      </c>
      <c r="D128" s="115">
        <v>44043</v>
      </c>
      <c r="E128" t="s">
        <v>532</v>
      </c>
      <c r="F128" t="s">
        <v>28</v>
      </c>
      <c r="G128">
        <v>199001</v>
      </c>
      <c r="H128">
        <v>2</v>
      </c>
      <c r="I128">
        <v>89080.68</v>
      </c>
      <c r="J128">
        <v>148470</v>
      </c>
      <c r="K128">
        <v>212100</v>
      </c>
      <c r="L128" t="s">
        <v>472</v>
      </c>
      <c r="M128" t="s">
        <v>58</v>
      </c>
      <c r="N128" t="s">
        <v>481</v>
      </c>
      <c r="O128">
        <v>15</v>
      </c>
      <c r="P128" t="s">
        <v>475</v>
      </c>
    </row>
    <row r="129" spans="1:16" x14ac:dyDescent="0.25">
      <c r="A129">
        <v>2020</v>
      </c>
      <c r="B129" s="90">
        <v>7</v>
      </c>
      <c r="C129" s="94" t="s">
        <v>367</v>
      </c>
      <c r="D129" s="115">
        <v>44043</v>
      </c>
      <c r="E129" t="s">
        <v>482</v>
      </c>
      <c r="F129" t="s">
        <v>28</v>
      </c>
      <c r="G129">
        <v>2682808</v>
      </c>
      <c r="H129">
        <v>8</v>
      </c>
      <c r="I129">
        <v>110721.48</v>
      </c>
      <c r="J129">
        <v>126546</v>
      </c>
      <c r="K129">
        <v>180780</v>
      </c>
      <c r="L129" t="s">
        <v>472</v>
      </c>
      <c r="M129" t="s">
        <v>58</v>
      </c>
      <c r="N129" t="s">
        <v>481</v>
      </c>
      <c r="O129">
        <v>15</v>
      </c>
      <c r="P129" t="s">
        <v>475</v>
      </c>
    </row>
    <row r="130" spans="1:16" x14ac:dyDescent="0.25">
      <c r="A130">
        <v>2020</v>
      </c>
      <c r="B130" s="90">
        <v>7</v>
      </c>
      <c r="C130" s="94" t="s">
        <v>367</v>
      </c>
      <c r="D130" s="115">
        <v>44043</v>
      </c>
      <c r="E130" t="s">
        <v>536</v>
      </c>
      <c r="F130" t="s">
        <v>28</v>
      </c>
      <c r="G130">
        <v>198000</v>
      </c>
      <c r="H130">
        <v>4</v>
      </c>
      <c r="I130">
        <v>105047.11</v>
      </c>
      <c r="J130">
        <v>105047.11</v>
      </c>
      <c r="K130">
        <v>175000</v>
      </c>
      <c r="L130" t="s">
        <v>472</v>
      </c>
      <c r="M130" t="s">
        <v>190</v>
      </c>
      <c r="N130" t="s">
        <v>474</v>
      </c>
      <c r="O130">
        <v>15</v>
      </c>
      <c r="P130" t="s">
        <v>475</v>
      </c>
    </row>
    <row r="131" spans="1:16" x14ac:dyDescent="0.25">
      <c r="A131">
        <v>2020</v>
      </c>
      <c r="B131" s="90">
        <v>7</v>
      </c>
      <c r="C131" s="94" t="s">
        <v>367</v>
      </c>
      <c r="D131" s="115">
        <v>44043</v>
      </c>
      <c r="E131" t="s">
        <v>533</v>
      </c>
      <c r="F131" t="s">
        <v>28</v>
      </c>
      <c r="G131">
        <v>199001</v>
      </c>
      <c r="H131">
        <v>22</v>
      </c>
      <c r="I131">
        <v>89080.68</v>
      </c>
      <c r="J131">
        <v>148470</v>
      </c>
      <c r="K131">
        <v>212100</v>
      </c>
      <c r="L131" t="s">
        <v>472</v>
      </c>
      <c r="M131" t="s">
        <v>58</v>
      </c>
      <c r="N131" t="s">
        <v>481</v>
      </c>
      <c r="O131">
        <v>15</v>
      </c>
      <c r="P131" t="s">
        <v>475</v>
      </c>
    </row>
    <row r="132" spans="1:16" x14ac:dyDescent="0.25">
      <c r="A132">
        <v>2020</v>
      </c>
      <c r="B132" s="90">
        <v>7</v>
      </c>
      <c r="C132" s="94" t="s">
        <v>367</v>
      </c>
      <c r="D132" s="115">
        <v>44043</v>
      </c>
      <c r="E132" t="s">
        <v>484</v>
      </c>
      <c r="F132" t="s">
        <v>28</v>
      </c>
      <c r="G132">
        <v>2682808</v>
      </c>
      <c r="H132">
        <v>1</v>
      </c>
      <c r="I132">
        <v>119222.03</v>
      </c>
      <c r="J132">
        <v>126546</v>
      </c>
      <c r="K132">
        <v>180780</v>
      </c>
      <c r="L132" t="s">
        <v>472</v>
      </c>
      <c r="M132" t="s">
        <v>190</v>
      </c>
      <c r="N132" t="s">
        <v>474</v>
      </c>
      <c r="O132">
        <v>15</v>
      </c>
      <c r="P132" t="s">
        <v>475</v>
      </c>
    </row>
    <row r="133" spans="1:16" x14ac:dyDescent="0.25">
      <c r="A133">
        <v>2020</v>
      </c>
      <c r="B133" s="129">
        <v>5</v>
      </c>
      <c r="C133" s="94" t="s">
        <v>447</v>
      </c>
      <c r="D133" s="115">
        <v>43982</v>
      </c>
      <c r="E133" t="s">
        <v>471</v>
      </c>
      <c r="F133" t="s">
        <v>28</v>
      </c>
      <c r="G133">
        <v>74801</v>
      </c>
      <c r="H133">
        <v>50</v>
      </c>
      <c r="I133">
        <v>89529.43</v>
      </c>
      <c r="J133">
        <v>146000</v>
      </c>
      <c r="K133">
        <v>208572</v>
      </c>
      <c r="L133" t="s">
        <v>472</v>
      </c>
      <c r="M133" t="s">
        <v>190</v>
      </c>
      <c r="N133" t="s">
        <v>474</v>
      </c>
      <c r="O133">
        <v>15</v>
      </c>
      <c r="P133" t="s">
        <v>475</v>
      </c>
    </row>
    <row r="134" spans="1:16" x14ac:dyDescent="0.25">
      <c r="A134">
        <v>2020</v>
      </c>
      <c r="B134" s="124">
        <v>7</v>
      </c>
      <c r="C134" s="94" t="s">
        <v>367</v>
      </c>
      <c r="D134" s="115">
        <v>44043</v>
      </c>
      <c r="E134" t="s">
        <v>488</v>
      </c>
      <c r="F134" t="s">
        <v>28</v>
      </c>
      <c r="G134">
        <v>187002</v>
      </c>
      <c r="H134">
        <v>2</v>
      </c>
      <c r="I134">
        <v>97290.68</v>
      </c>
      <c r="J134">
        <v>120750</v>
      </c>
      <c r="K134">
        <v>172500</v>
      </c>
      <c r="L134" t="s">
        <v>472</v>
      </c>
      <c r="M134" t="s">
        <v>47</v>
      </c>
      <c r="N134" t="s">
        <v>487</v>
      </c>
      <c r="O134">
        <v>15</v>
      </c>
      <c r="P134" t="s">
        <v>475</v>
      </c>
    </row>
    <row r="135" spans="1:16" x14ac:dyDescent="0.25">
      <c r="A135">
        <v>2020</v>
      </c>
      <c r="B135" s="124">
        <v>8</v>
      </c>
      <c r="C135" s="94" t="s">
        <v>368</v>
      </c>
      <c r="D135" s="115">
        <v>44074</v>
      </c>
      <c r="E135" t="s">
        <v>488</v>
      </c>
      <c r="F135" t="s">
        <v>28</v>
      </c>
      <c r="G135">
        <v>187002</v>
      </c>
      <c r="H135">
        <v>7</v>
      </c>
      <c r="I135">
        <v>97290.68</v>
      </c>
      <c r="J135">
        <v>120750</v>
      </c>
      <c r="K135">
        <v>172500</v>
      </c>
      <c r="L135" t="s">
        <v>472</v>
      </c>
      <c r="M135" t="s">
        <v>47</v>
      </c>
      <c r="N135" t="s">
        <v>487</v>
      </c>
      <c r="O135">
        <v>15</v>
      </c>
      <c r="P135" t="s">
        <v>475</v>
      </c>
    </row>
    <row r="136" spans="1:16" x14ac:dyDescent="0.25">
      <c r="A136">
        <v>2020</v>
      </c>
      <c r="B136" s="90">
        <v>8</v>
      </c>
      <c r="C136" s="94" t="s">
        <v>368</v>
      </c>
      <c r="D136" s="115">
        <v>44074</v>
      </c>
      <c r="E136" t="s">
        <v>536</v>
      </c>
      <c r="F136" t="s">
        <v>28</v>
      </c>
      <c r="G136">
        <v>198000</v>
      </c>
      <c r="H136">
        <v>0</v>
      </c>
      <c r="I136">
        <v>105047.11</v>
      </c>
      <c r="J136">
        <v>105047.11</v>
      </c>
      <c r="K136">
        <v>175000</v>
      </c>
      <c r="L136" t="s">
        <v>472</v>
      </c>
      <c r="M136" t="s">
        <v>190</v>
      </c>
      <c r="N136" t="s">
        <v>474</v>
      </c>
      <c r="O136">
        <v>15</v>
      </c>
      <c r="P136" t="s">
        <v>475</v>
      </c>
    </row>
    <row r="137" spans="1:16" x14ac:dyDescent="0.25">
      <c r="A137">
        <v>2020</v>
      </c>
      <c r="B137" s="90">
        <v>7</v>
      </c>
      <c r="C137" s="94" t="s">
        <v>367</v>
      </c>
      <c r="D137" s="115">
        <v>44043</v>
      </c>
      <c r="E137" t="s">
        <v>485</v>
      </c>
      <c r="F137" t="s">
        <v>28</v>
      </c>
      <c r="G137">
        <v>199001</v>
      </c>
      <c r="H137">
        <v>112</v>
      </c>
      <c r="I137">
        <v>89080.68</v>
      </c>
      <c r="J137">
        <v>148470</v>
      </c>
      <c r="K137">
        <v>212100</v>
      </c>
      <c r="L137" t="s">
        <v>472</v>
      </c>
      <c r="M137" t="s">
        <v>190</v>
      </c>
      <c r="N137" t="s">
        <v>474</v>
      </c>
      <c r="O137">
        <v>15</v>
      </c>
      <c r="P137" t="s">
        <v>475</v>
      </c>
    </row>
    <row r="138" spans="1:16" x14ac:dyDescent="0.25">
      <c r="A138">
        <v>2020</v>
      </c>
      <c r="B138" s="90">
        <v>8</v>
      </c>
      <c r="C138" s="94" t="s">
        <v>368</v>
      </c>
      <c r="D138" s="115">
        <v>44074</v>
      </c>
      <c r="E138" t="s">
        <v>485</v>
      </c>
      <c r="F138" t="s">
        <v>28</v>
      </c>
      <c r="G138">
        <v>199001</v>
      </c>
      <c r="H138">
        <v>32</v>
      </c>
      <c r="I138">
        <v>89080.68</v>
      </c>
      <c r="J138">
        <v>148470</v>
      </c>
      <c r="K138">
        <v>212100</v>
      </c>
      <c r="L138" t="s">
        <v>472</v>
      </c>
      <c r="M138" t="s">
        <v>190</v>
      </c>
      <c r="N138" t="s">
        <v>474</v>
      </c>
      <c r="O138">
        <v>15</v>
      </c>
      <c r="P138" t="s">
        <v>475</v>
      </c>
    </row>
    <row r="139" spans="1:16" x14ac:dyDescent="0.25">
      <c r="A139">
        <v>2020</v>
      </c>
      <c r="B139" s="90">
        <v>8</v>
      </c>
      <c r="C139" s="94" t="s">
        <v>368</v>
      </c>
      <c r="D139" s="115">
        <v>44074</v>
      </c>
      <c r="E139" t="s">
        <v>484</v>
      </c>
      <c r="F139" t="s">
        <v>28</v>
      </c>
      <c r="G139">
        <v>2682808</v>
      </c>
      <c r="H139">
        <v>1</v>
      </c>
      <c r="I139">
        <v>119222.03</v>
      </c>
      <c r="J139">
        <v>126546</v>
      </c>
      <c r="K139">
        <v>180780</v>
      </c>
      <c r="L139" t="s">
        <v>472</v>
      </c>
      <c r="M139" t="s">
        <v>190</v>
      </c>
      <c r="N139" t="s">
        <v>474</v>
      </c>
      <c r="O139">
        <v>15</v>
      </c>
      <c r="P139" t="s">
        <v>475</v>
      </c>
    </row>
    <row r="140" spans="1:16" x14ac:dyDescent="0.25">
      <c r="A140">
        <v>2020</v>
      </c>
      <c r="B140" s="90">
        <v>6</v>
      </c>
      <c r="C140" s="94" t="s">
        <v>448</v>
      </c>
      <c r="D140" s="115">
        <v>44012</v>
      </c>
      <c r="E140" t="s">
        <v>471</v>
      </c>
      <c r="F140" t="s">
        <v>28</v>
      </c>
      <c r="G140">
        <v>74801</v>
      </c>
      <c r="H140">
        <v>50</v>
      </c>
      <c r="I140">
        <v>89529.43</v>
      </c>
      <c r="J140">
        <v>146000</v>
      </c>
      <c r="K140">
        <v>208572</v>
      </c>
      <c r="L140" t="s">
        <v>472</v>
      </c>
      <c r="M140" t="s">
        <v>190</v>
      </c>
      <c r="N140" t="s">
        <v>474</v>
      </c>
      <c r="O140">
        <v>15</v>
      </c>
      <c r="P140" t="s">
        <v>475</v>
      </c>
    </row>
    <row r="141" spans="1:16" x14ac:dyDescent="0.25">
      <c r="A141">
        <v>2020</v>
      </c>
      <c r="B141" s="90">
        <v>9</v>
      </c>
      <c r="C141" s="94" t="s">
        <v>369</v>
      </c>
      <c r="D141" s="115">
        <v>44104</v>
      </c>
      <c r="E141" t="s">
        <v>482</v>
      </c>
      <c r="F141" t="s">
        <v>28</v>
      </c>
      <c r="G141">
        <v>187002</v>
      </c>
      <c r="H141">
        <v>53</v>
      </c>
      <c r="I141">
        <v>97290.68</v>
      </c>
      <c r="J141">
        <v>120750</v>
      </c>
      <c r="K141">
        <v>172500</v>
      </c>
      <c r="L141" t="s">
        <v>472</v>
      </c>
      <c r="M141" t="s">
        <v>58</v>
      </c>
      <c r="N141" t="s">
        <v>481</v>
      </c>
      <c r="O141">
        <v>15</v>
      </c>
      <c r="P141" t="s">
        <v>475</v>
      </c>
    </row>
    <row r="142" spans="1:16" x14ac:dyDescent="0.25">
      <c r="A142">
        <v>2020</v>
      </c>
      <c r="B142" s="90">
        <v>8</v>
      </c>
      <c r="C142" s="94" t="s">
        <v>368</v>
      </c>
      <c r="D142" s="115">
        <v>44074</v>
      </c>
      <c r="E142" t="s">
        <v>537</v>
      </c>
      <c r="F142" t="s">
        <v>28</v>
      </c>
      <c r="G142">
        <v>199001</v>
      </c>
      <c r="H142">
        <v>80</v>
      </c>
      <c r="I142">
        <v>89080.68</v>
      </c>
      <c r="J142">
        <v>148470</v>
      </c>
      <c r="K142">
        <v>212100</v>
      </c>
      <c r="L142" t="s">
        <v>472</v>
      </c>
      <c r="M142" t="s">
        <v>190</v>
      </c>
      <c r="N142" t="s">
        <v>474</v>
      </c>
      <c r="O142">
        <v>15</v>
      </c>
      <c r="P142" t="s">
        <v>475</v>
      </c>
    </row>
    <row r="143" spans="1:16" x14ac:dyDescent="0.25">
      <c r="A143">
        <v>2020</v>
      </c>
      <c r="B143" s="90">
        <v>9</v>
      </c>
      <c r="C143" s="94" t="s">
        <v>369</v>
      </c>
      <c r="D143" s="115">
        <v>44104</v>
      </c>
      <c r="E143" t="s">
        <v>532</v>
      </c>
      <c r="F143" t="s">
        <v>28</v>
      </c>
      <c r="G143">
        <v>199001</v>
      </c>
      <c r="H143">
        <v>2</v>
      </c>
      <c r="I143">
        <v>89080.68</v>
      </c>
      <c r="J143">
        <v>148470</v>
      </c>
      <c r="K143">
        <v>212100</v>
      </c>
      <c r="L143" t="s">
        <v>472</v>
      </c>
      <c r="M143" t="s">
        <v>58</v>
      </c>
      <c r="N143" t="s">
        <v>481</v>
      </c>
      <c r="O143">
        <v>15</v>
      </c>
      <c r="P143" t="s">
        <v>475</v>
      </c>
    </row>
    <row r="144" spans="1:16" x14ac:dyDescent="0.25">
      <c r="A144">
        <v>2020</v>
      </c>
      <c r="B144" s="90">
        <v>9</v>
      </c>
      <c r="C144" s="94" t="s">
        <v>369</v>
      </c>
      <c r="D144" s="115">
        <v>44104</v>
      </c>
      <c r="E144" t="s">
        <v>482</v>
      </c>
      <c r="F144" t="s">
        <v>28</v>
      </c>
      <c r="G144">
        <v>2682808</v>
      </c>
      <c r="H144">
        <v>30</v>
      </c>
      <c r="I144">
        <v>128677.42</v>
      </c>
      <c r="J144">
        <v>126546</v>
      </c>
      <c r="K144">
        <v>180780</v>
      </c>
      <c r="L144" t="s">
        <v>472</v>
      </c>
      <c r="M144" t="s">
        <v>58</v>
      </c>
      <c r="N144" t="s">
        <v>481</v>
      </c>
      <c r="O144">
        <v>15</v>
      </c>
      <c r="P144" t="s">
        <v>475</v>
      </c>
    </row>
    <row r="145" spans="1:16" x14ac:dyDescent="0.25">
      <c r="A145">
        <v>2020</v>
      </c>
      <c r="B145" s="90">
        <v>9</v>
      </c>
      <c r="C145" s="94" t="s">
        <v>369</v>
      </c>
      <c r="D145" s="115">
        <v>44104</v>
      </c>
      <c r="E145" t="s">
        <v>484</v>
      </c>
      <c r="F145" t="s">
        <v>28</v>
      </c>
      <c r="G145">
        <v>187002</v>
      </c>
      <c r="H145">
        <v>50</v>
      </c>
      <c r="I145">
        <v>120973.02</v>
      </c>
      <c r="J145">
        <v>120750</v>
      </c>
      <c r="K145">
        <v>172500</v>
      </c>
      <c r="L145" t="s">
        <v>472</v>
      </c>
      <c r="M145" t="s">
        <v>190</v>
      </c>
      <c r="N145" t="s">
        <v>474</v>
      </c>
      <c r="O145">
        <v>15</v>
      </c>
      <c r="P145" t="s">
        <v>475</v>
      </c>
    </row>
    <row r="146" spans="1:16" x14ac:dyDescent="0.25">
      <c r="A146">
        <v>2020</v>
      </c>
      <c r="B146" s="90">
        <v>6</v>
      </c>
      <c r="C146" s="94" t="s">
        <v>448</v>
      </c>
      <c r="D146" s="115">
        <v>44012</v>
      </c>
      <c r="E146" t="s">
        <v>486</v>
      </c>
      <c r="F146" t="s">
        <v>28</v>
      </c>
      <c r="G146">
        <v>2682808</v>
      </c>
      <c r="H146">
        <v>2</v>
      </c>
      <c r="I146">
        <v>113593.12</v>
      </c>
      <c r="J146">
        <v>126546</v>
      </c>
      <c r="K146">
        <v>180780</v>
      </c>
      <c r="L146" t="s">
        <v>472</v>
      </c>
      <c r="M146" t="s">
        <v>47</v>
      </c>
      <c r="N146" t="s">
        <v>487</v>
      </c>
      <c r="O146">
        <v>15</v>
      </c>
      <c r="P146" t="s">
        <v>475</v>
      </c>
    </row>
    <row r="147" spans="1:16" x14ac:dyDescent="0.25">
      <c r="A147">
        <v>2020</v>
      </c>
      <c r="B147" s="129">
        <v>6</v>
      </c>
      <c r="C147" s="94" t="s">
        <v>448</v>
      </c>
      <c r="D147" s="115">
        <v>44012</v>
      </c>
      <c r="E147" t="s">
        <v>488</v>
      </c>
      <c r="F147" t="s">
        <v>28</v>
      </c>
      <c r="G147">
        <v>2682808</v>
      </c>
      <c r="H147">
        <v>3</v>
      </c>
      <c r="I147">
        <v>113593.12</v>
      </c>
      <c r="J147">
        <v>126546</v>
      </c>
      <c r="K147">
        <v>180780</v>
      </c>
      <c r="L147" t="s">
        <v>472</v>
      </c>
      <c r="M147" t="s">
        <v>47</v>
      </c>
      <c r="N147" t="s">
        <v>487</v>
      </c>
      <c r="O147">
        <v>15</v>
      </c>
      <c r="P147" t="s">
        <v>475</v>
      </c>
    </row>
    <row r="148" spans="1:16" x14ac:dyDescent="0.25">
      <c r="A148">
        <v>2020</v>
      </c>
      <c r="B148" s="124">
        <v>8</v>
      </c>
      <c r="C148" s="94" t="s">
        <v>368</v>
      </c>
      <c r="D148" s="115">
        <v>44074</v>
      </c>
      <c r="E148" t="s">
        <v>480</v>
      </c>
      <c r="F148" t="s">
        <v>28</v>
      </c>
      <c r="G148">
        <v>187002</v>
      </c>
      <c r="H148">
        <v>14</v>
      </c>
      <c r="I148">
        <v>97290.68</v>
      </c>
      <c r="J148">
        <v>120750</v>
      </c>
      <c r="K148">
        <v>172500</v>
      </c>
      <c r="L148" t="s">
        <v>472</v>
      </c>
      <c r="M148" t="s">
        <v>58</v>
      </c>
      <c r="N148" t="s">
        <v>481</v>
      </c>
      <c r="O148">
        <v>15</v>
      </c>
      <c r="P148" t="s">
        <v>475</v>
      </c>
    </row>
    <row r="149" spans="1:16" x14ac:dyDescent="0.25">
      <c r="A149">
        <v>2020</v>
      </c>
      <c r="B149" s="124">
        <v>8</v>
      </c>
      <c r="C149" s="94" t="s">
        <v>368</v>
      </c>
      <c r="D149" s="115">
        <v>44074</v>
      </c>
      <c r="E149" t="s">
        <v>482</v>
      </c>
      <c r="F149" t="s">
        <v>28</v>
      </c>
      <c r="G149">
        <v>187002</v>
      </c>
      <c r="H149">
        <v>132</v>
      </c>
      <c r="I149">
        <v>97290.68</v>
      </c>
      <c r="J149">
        <v>120750</v>
      </c>
      <c r="K149">
        <v>172500</v>
      </c>
      <c r="L149" t="s">
        <v>472</v>
      </c>
      <c r="M149" t="s">
        <v>58</v>
      </c>
      <c r="N149" t="s">
        <v>481</v>
      </c>
      <c r="O149">
        <v>15</v>
      </c>
      <c r="P149" t="s">
        <v>475</v>
      </c>
    </row>
    <row r="150" spans="1:16" x14ac:dyDescent="0.25">
      <c r="A150">
        <v>2020</v>
      </c>
      <c r="B150" s="90">
        <v>8</v>
      </c>
      <c r="C150" s="94" t="s">
        <v>368</v>
      </c>
      <c r="D150" s="115">
        <v>44074</v>
      </c>
      <c r="E150" t="s">
        <v>510</v>
      </c>
      <c r="F150" t="s">
        <v>28</v>
      </c>
      <c r="G150">
        <v>198000</v>
      </c>
      <c r="H150">
        <v>4</v>
      </c>
      <c r="I150">
        <v>105047.11</v>
      </c>
      <c r="J150">
        <v>105047.11</v>
      </c>
      <c r="K150">
        <v>175000</v>
      </c>
      <c r="L150" t="s">
        <v>472</v>
      </c>
      <c r="M150" t="s">
        <v>58</v>
      </c>
      <c r="N150" t="s">
        <v>481</v>
      </c>
      <c r="O150">
        <v>15</v>
      </c>
      <c r="P150" t="s">
        <v>475</v>
      </c>
    </row>
    <row r="151" spans="1:16" x14ac:dyDescent="0.25">
      <c r="A151">
        <v>2020</v>
      </c>
      <c r="B151" s="90">
        <v>9</v>
      </c>
      <c r="C151" s="94" t="s">
        <v>369</v>
      </c>
      <c r="D151" s="115">
        <v>44104</v>
      </c>
      <c r="E151" t="s">
        <v>533</v>
      </c>
      <c r="F151" t="s">
        <v>28</v>
      </c>
      <c r="G151">
        <v>199001</v>
      </c>
      <c r="H151">
        <v>22</v>
      </c>
      <c r="I151">
        <v>89080.68</v>
      </c>
      <c r="J151">
        <v>148470</v>
      </c>
      <c r="K151">
        <v>212100</v>
      </c>
      <c r="L151" t="s">
        <v>472</v>
      </c>
      <c r="M151" t="s">
        <v>58</v>
      </c>
      <c r="N151" t="s">
        <v>481</v>
      </c>
      <c r="O151">
        <v>15</v>
      </c>
      <c r="P151" t="s">
        <v>475</v>
      </c>
    </row>
    <row r="152" spans="1:16" x14ac:dyDescent="0.25">
      <c r="A152">
        <v>2020</v>
      </c>
      <c r="B152" s="90">
        <v>8</v>
      </c>
      <c r="C152" s="94" t="s">
        <v>368</v>
      </c>
      <c r="D152" s="115">
        <v>44074</v>
      </c>
      <c r="E152" t="s">
        <v>532</v>
      </c>
      <c r="F152" t="s">
        <v>28</v>
      </c>
      <c r="G152">
        <v>199001</v>
      </c>
      <c r="H152">
        <v>2</v>
      </c>
      <c r="I152">
        <v>89080.68</v>
      </c>
      <c r="J152">
        <v>148470</v>
      </c>
      <c r="K152">
        <v>212100</v>
      </c>
      <c r="L152" t="s">
        <v>472</v>
      </c>
      <c r="M152" t="s">
        <v>58</v>
      </c>
      <c r="N152" t="s">
        <v>481</v>
      </c>
      <c r="O152">
        <v>15</v>
      </c>
      <c r="P152" t="s">
        <v>475</v>
      </c>
    </row>
    <row r="153" spans="1:16" x14ac:dyDescent="0.25">
      <c r="A153">
        <v>2020</v>
      </c>
      <c r="B153" s="129">
        <v>8</v>
      </c>
      <c r="C153" s="94" t="s">
        <v>368</v>
      </c>
      <c r="D153" s="115">
        <v>44074</v>
      </c>
      <c r="E153" t="s">
        <v>482</v>
      </c>
      <c r="F153" t="s">
        <v>28</v>
      </c>
      <c r="G153">
        <v>2682808</v>
      </c>
      <c r="H153">
        <v>8</v>
      </c>
      <c r="I153">
        <v>110721.48</v>
      </c>
      <c r="J153">
        <v>126546</v>
      </c>
      <c r="K153">
        <v>180780</v>
      </c>
      <c r="L153" t="s">
        <v>472</v>
      </c>
      <c r="M153" t="s">
        <v>58</v>
      </c>
      <c r="N153" t="s">
        <v>481</v>
      </c>
      <c r="O153">
        <v>15</v>
      </c>
      <c r="P153" t="s">
        <v>475</v>
      </c>
    </row>
    <row r="154" spans="1:16" x14ac:dyDescent="0.25">
      <c r="A154">
        <v>2020</v>
      </c>
      <c r="B154" s="123">
        <v>10</v>
      </c>
      <c r="C154" s="94" t="s">
        <v>370</v>
      </c>
      <c r="D154" s="115">
        <v>44135</v>
      </c>
      <c r="E154" t="s">
        <v>488</v>
      </c>
      <c r="F154" t="s">
        <v>28</v>
      </c>
      <c r="G154">
        <v>187002</v>
      </c>
      <c r="H154">
        <v>6</v>
      </c>
      <c r="I154">
        <v>97290.68</v>
      </c>
      <c r="J154">
        <v>160398</v>
      </c>
      <c r="K154">
        <v>267300</v>
      </c>
      <c r="L154" t="s">
        <v>472</v>
      </c>
      <c r="M154" t="s">
        <v>47</v>
      </c>
      <c r="N154" t="s">
        <v>487</v>
      </c>
      <c r="O154">
        <v>15</v>
      </c>
      <c r="P154" t="s">
        <v>475</v>
      </c>
    </row>
    <row r="155" spans="1:16" x14ac:dyDescent="0.25">
      <c r="A155">
        <v>2020</v>
      </c>
      <c r="B155" s="125">
        <v>11</v>
      </c>
      <c r="C155" s="94" t="s">
        <v>440</v>
      </c>
      <c r="D155" s="115">
        <v>44165</v>
      </c>
      <c r="E155" t="s">
        <v>482</v>
      </c>
      <c r="F155" t="s">
        <v>28</v>
      </c>
      <c r="G155">
        <v>187002</v>
      </c>
      <c r="H155">
        <v>28</v>
      </c>
      <c r="I155">
        <v>97290.68</v>
      </c>
      <c r="J155">
        <v>160398</v>
      </c>
      <c r="K155">
        <v>267300</v>
      </c>
      <c r="L155" t="s">
        <v>472</v>
      </c>
      <c r="M155" t="s">
        <v>58</v>
      </c>
      <c r="N155" t="s">
        <v>481</v>
      </c>
      <c r="O155">
        <v>15</v>
      </c>
      <c r="P155" t="s">
        <v>475</v>
      </c>
    </row>
    <row r="156" spans="1:16" x14ac:dyDescent="0.25">
      <c r="A156">
        <v>2020</v>
      </c>
      <c r="B156" s="129">
        <v>8</v>
      </c>
      <c r="C156" s="94" t="s">
        <v>368</v>
      </c>
      <c r="D156" s="115">
        <v>44074</v>
      </c>
      <c r="E156" t="s">
        <v>533</v>
      </c>
      <c r="F156" t="s">
        <v>28</v>
      </c>
      <c r="G156">
        <v>199001</v>
      </c>
      <c r="H156">
        <v>22</v>
      </c>
      <c r="I156">
        <v>89080.68</v>
      </c>
      <c r="J156">
        <v>148470</v>
      </c>
      <c r="K156">
        <v>212100</v>
      </c>
      <c r="L156" t="s">
        <v>472</v>
      </c>
      <c r="M156" t="s">
        <v>58</v>
      </c>
      <c r="N156" t="s">
        <v>481</v>
      </c>
      <c r="O156">
        <v>15</v>
      </c>
      <c r="P156" t="s">
        <v>475</v>
      </c>
    </row>
    <row r="157" spans="1:16" x14ac:dyDescent="0.25">
      <c r="A157">
        <v>2020</v>
      </c>
      <c r="B157" s="112">
        <v>11</v>
      </c>
      <c r="C157" s="94" t="s">
        <v>440</v>
      </c>
      <c r="D157" s="115">
        <v>44165</v>
      </c>
      <c r="E157" t="s">
        <v>532</v>
      </c>
      <c r="F157" t="s">
        <v>28</v>
      </c>
      <c r="G157">
        <v>199001</v>
      </c>
      <c r="H157">
        <v>2</v>
      </c>
      <c r="I157">
        <v>89080.68</v>
      </c>
      <c r="J157">
        <v>164493</v>
      </c>
      <c r="K157">
        <v>274200</v>
      </c>
      <c r="L157" t="s">
        <v>472</v>
      </c>
      <c r="M157" t="s">
        <v>58</v>
      </c>
      <c r="N157" t="s">
        <v>481</v>
      </c>
      <c r="O157">
        <v>15</v>
      </c>
      <c r="P157" t="s">
        <v>475</v>
      </c>
    </row>
    <row r="158" spans="1:16" x14ac:dyDescent="0.25">
      <c r="A158">
        <v>2020</v>
      </c>
      <c r="B158" s="112">
        <v>11</v>
      </c>
      <c r="C158" s="94" t="s">
        <v>440</v>
      </c>
      <c r="D158" s="115">
        <v>44165</v>
      </c>
      <c r="E158" t="s">
        <v>482</v>
      </c>
      <c r="F158" t="s">
        <v>28</v>
      </c>
      <c r="G158">
        <v>2682808</v>
      </c>
      <c r="H158">
        <v>22</v>
      </c>
      <c r="I158">
        <v>128677.42</v>
      </c>
      <c r="J158">
        <v>171612</v>
      </c>
      <c r="K158">
        <v>286000</v>
      </c>
      <c r="L158" t="s">
        <v>472</v>
      </c>
      <c r="M158" t="s">
        <v>58</v>
      </c>
      <c r="N158" t="s">
        <v>481</v>
      </c>
      <c r="O158">
        <v>15</v>
      </c>
      <c r="P158" t="s">
        <v>475</v>
      </c>
    </row>
    <row r="159" spans="1:16" x14ac:dyDescent="0.25">
      <c r="A159">
        <v>2020</v>
      </c>
      <c r="B159" s="90">
        <v>8</v>
      </c>
      <c r="C159" s="94" t="s">
        <v>368</v>
      </c>
      <c r="D159" s="115">
        <v>44074</v>
      </c>
      <c r="E159" t="s">
        <v>537</v>
      </c>
      <c r="F159" t="s">
        <v>28</v>
      </c>
      <c r="G159">
        <v>74801</v>
      </c>
      <c r="H159">
        <v>20</v>
      </c>
      <c r="I159">
        <v>89529.43</v>
      </c>
      <c r="J159">
        <v>146000</v>
      </c>
      <c r="K159">
        <v>208572</v>
      </c>
      <c r="L159" t="s">
        <v>472</v>
      </c>
      <c r="M159" t="s">
        <v>190</v>
      </c>
      <c r="N159" t="s">
        <v>474</v>
      </c>
      <c r="O159">
        <v>15</v>
      </c>
      <c r="P159" t="s">
        <v>475</v>
      </c>
    </row>
    <row r="160" spans="1:16" x14ac:dyDescent="0.25">
      <c r="A160">
        <v>2020</v>
      </c>
      <c r="B160" s="129">
        <v>9</v>
      </c>
      <c r="C160" s="94" t="s">
        <v>369</v>
      </c>
      <c r="D160" s="115">
        <v>44104</v>
      </c>
      <c r="E160" t="s">
        <v>488</v>
      </c>
      <c r="F160" t="s">
        <v>28</v>
      </c>
      <c r="G160">
        <v>187002</v>
      </c>
      <c r="H160">
        <v>5</v>
      </c>
      <c r="I160">
        <v>97290.68</v>
      </c>
      <c r="J160">
        <v>120750</v>
      </c>
      <c r="K160">
        <v>172500</v>
      </c>
      <c r="L160" t="s">
        <v>472</v>
      </c>
      <c r="M160" t="s">
        <v>47</v>
      </c>
      <c r="N160" t="s">
        <v>487</v>
      </c>
      <c r="O160">
        <v>15</v>
      </c>
      <c r="P160" t="s">
        <v>475</v>
      </c>
    </row>
    <row r="161" spans="1:16" x14ac:dyDescent="0.25">
      <c r="A161">
        <v>2020</v>
      </c>
      <c r="B161" s="125">
        <v>10</v>
      </c>
      <c r="C161" s="94" t="s">
        <v>370</v>
      </c>
      <c r="D161" s="115">
        <v>44135</v>
      </c>
      <c r="E161" t="s">
        <v>482</v>
      </c>
      <c r="F161" t="s">
        <v>28</v>
      </c>
      <c r="G161">
        <v>187002</v>
      </c>
      <c r="H161">
        <v>28</v>
      </c>
      <c r="I161">
        <v>97290.68</v>
      </c>
      <c r="J161">
        <v>160398</v>
      </c>
      <c r="K161">
        <v>267300</v>
      </c>
      <c r="L161" t="s">
        <v>472</v>
      </c>
      <c r="M161" t="s">
        <v>58</v>
      </c>
      <c r="N161" t="s">
        <v>481</v>
      </c>
      <c r="O161">
        <v>15</v>
      </c>
      <c r="P161" t="s">
        <v>475</v>
      </c>
    </row>
    <row r="162" spans="1:16" x14ac:dyDescent="0.25">
      <c r="A162">
        <v>2020</v>
      </c>
      <c r="B162" s="112">
        <v>11</v>
      </c>
      <c r="C162" s="94" t="s">
        <v>440</v>
      </c>
      <c r="D162" s="115">
        <v>44165</v>
      </c>
      <c r="E162" t="s">
        <v>533</v>
      </c>
      <c r="F162" t="s">
        <v>28</v>
      </c>
      <c r="G162">
        <v>199001</v>
      </c>
      <c r="H162">
        <v>22</v>
      </c>
      <c r="I162">
        <v>89080.68</v>
      </c>
      <c r="J162">
        <v>164493</v>
      </c>
      <c r="K162">
        <v>274200</v>
      </c>
      <c r="L162" t="s">
        <v>472</v>
      </c>
      <c r="M162" t="s">
        <v>58</v>
      </c>
      <c r="N162" t="s">
        <v>481</v>
      </c>
      <c r="O162">
        <v>15</v>
      </c>
      <c r="P162" t="s">
        <v>475</v>
      </c>
    </row>
    <row r="163" spans="1:16" x14ac:dyDescent="0.25">
      <c r="A163">
        <v>2020</v>
      </c>
      <c r="B163" s="112">
        <v>10</v>
      </c>
      <c r="C163" s="94" t="s">
        <v>370</v>
      </c>
      <c r="D163" s="115">
        <v>44135</v>
      </c>
      <c r="E163" t="s">
        <v>532</v>
      </c>
      <c r="F163" t="s">
        <v>28</v>
      </c>
      <c r="G163">
        <v>199001</v>
      </c>
      <c r="H163">
        <v>2</v>
      </c>
      <c r="I163">
        <v>89080.68</v>
      </c>
      <c r="J163">
        <v>164493</v>
      </c>
      <c r="K163">
        <v>274200</v>
      </c>
      <c r="L163" t="s">
        <v>472</v>
      </c>
      <c r="M163" t="s">
        <v>58</v>
      </c>
      <c r="N163" t="s">
        <v>481</v>
      </c>
      <c r="O163">
        <v>15</v>
      </c>
      <c r="P163" t="s">
        <v>475</v>
      </c>
    </row>
    <row r="164" spans="1:16" x14ac:dyDescent="0.25">
      <c r="A164">
        <v>2020</v>
      </c>
      <c r="B164" s="112">
        <v>10</v>
      </c>
      <c r="C164" s="94" t="s">
        <v>370</v>
      </c>
      <c r="D164" s="115">
        <v>44135</v>
      </c>
      <c r="E164" t="s">
        <v>482</v>
      </c>
      <c r="F164" t="s">
        <v>28</v>
      </c>
      <c r="G164">
        <v>2682808</v>
      </c>
      <c r="H164">
        <v>22</v>
      </c>
      <c r="I164">
        <v>128677.42</v>
      </c>
      <c r="J164">
        <v>171612</v>
      </c>
      <c r="K164">
        <v>286000</v>
      </c>
      <c r="L164" t="s">
        <v>472</v>
      </c>
      <c r="M164" t="s">
        <v>58</v>
      </c>
      <c r="N164" t="s">
        <v>481</v>
      </c>
      <c r="O164">
        <v>15</v>
      </c>
      <c r="P164" t="s">
        <v>475</v>
      </c>
    </row>
    <row r="165" spans="1:16" x14ac:dyDescent="0.25">
      <c r="A165">
        <v>2020</v>
      </c>
      <c r="B165" s="123">
        <v>10</v>
      </c>
      <c r="C165" s="94" t="s">
        <v>370</v>
      </c>
      <c r="D165" s="115">
        <v>44135</v>
      </c>
      <c r="E165" t="s">
        <v>484</v>
      </c>
      <c r="F165" t="s">
        <v>28</v>
      </c>
      <c r="G165">
        <v>187002</v>
      </c>
      <c r="H165">
        <v>9</v>
      </c>
      <c r="I165">
        <v>120973.02</v>
      </c>
      <c r="J165">
        <v>160398</v>
      </c>
      <c r="K165">
        <v>267300</v>
      </c>
      <c r="L165" t="s">
        <v>472</v>
      </c>
      <c r="M165" t="s">
        <v>190</v>
      </c>
      <c r="N165" t="s">
        <v>474</v>
      </c>
      <c r="O165">
        <v>15</v>
      </c>
      <c r="P165" t="s">
        <v>475</v>
      </c>
    </row>
    <row r="166" spans="1:16" x14ac:dyDescent="0.25">
      <c r="A166">
        <v>2020</v>
      </c>
      <c r="B166" s="112">
        <v>10</v>
      </c>
      <c r="C166" s="94" t="s">
        <v>370</v>
      </c>
      <c r="D166" s="115">
        <v>44135</v>
      </c>
      <c r="E166" t="s">
        <v>533</v>
      </c>
      <c r="F166" t="s">
        <v>28</v>
      </c>
      <c r="G166">
        <v>199001</v>
      </c>
      <c r="H166">
        <v>22</v>
      </c>
      <c r="I166">
        <v>89080.68</v>
      </c>
      <c r="J166">
        <v>164493</v>
      </c>
      <c r="K166">
        <v>274200</v>
      </c>
      <c r="L166" t="s">
        <v>472</v>
      </c>
      <c r="M166" t="s">
        <v>58</v>
      </c>
      <c r="N166" t="s">
        <v>481</v>
      </c>
      <c r="O166">
        <v>15</v>
      </c>
      <c r="P166" t="s">
        <v>475</v>
      </c>
    </row>
    <row r="167" spans="1:16" x14ac:dyDescent="0.25">
      <c r="A167">
        <v>2020</v>
      </c>
      <c r="B167" s="112">
        <v>10</v>
      </c>
      <c r="C167" s="94" t="s">
        <v>370</v>
      </c>
      <c r="D167" s="115">
        <v>44135</v>
      </c>
      <c r="E167" t="s">
        <v>484</v>
      </c>
      <c r="F167" t="s">
        <v>28</v>
      </c>
      <c r="G167">
        <v>2682808</v>
      </c>
      <c r="H167">
        <v>97</v>
      </c>
      <c r="I167">
        <v>135106.17000000001</v>
      </c>
      <c r="J167">
        <v>171612</v>
      </c>
      <c r="K167">
        <v>286000</v>
      </c>
      <c r="L167" t="s">
        <v>472</v>
      </c>
      <c r="M167" t="s">
        <v>190</v>
      </c>
      <c r="N167" t="s">
        <v>474</v>
      </c>
      <c r="O167">
        <v>15</v>
      </c>
      <c r="P167" t="s">
        <v>475</v>
      </c>
    </row>
    <row r="168" spans="1:16" x14ac:dyDescent="0.25">
      <c r="A168">
        <v>2020</v>
      </c>
      <c r="B168" s="123">
        <v>12</v>
      </c>
      <c r="C168" s="94" t="s">
        <v>441</v>
      </c>
      <c r="D168" s="115">
        <v>44196</v>
      </c>
      <c r="E168" t="s">
        <v>484</v>
      </c>
      <c r="F168" t="s">
        <v>28</v>
      </c>
      <c r="G168">
        <v>187002</v>
      </c>
      <c r="H168">
        <v>61</v>
      </c>
      <c r="I168">
        <v>143109.32999999999</v>
      </c>
      <c r="J168">
        <v>160398</v>
      </c>
      <c r="K168">
        <v>267300</v>
      </c>
      <c r="L168" t="s">
        <v>472</v>
      </c>
      <c r="M168" t="s">
        <v>190</v>
      </c>
      <c r="N168" t="s">
        <v>474</v>
      </c>
      <c r="O168">
        <v>15</v>
      </c>
      <c r="P168" t="s">
        <v>475</v>
      </c>
    </row>
    <row r="169" spans="1:16" x14ac:dyDescent="0.25">
      <c r="A169">
        <v>2020</v>
      </c>
      <c r="B169" s="112">
        <v>12</v>
      </c>
      <c r="C169" s="94" t="s">
        <v>441</v>
      </c>
      <c r="D169" s="115">
        <v>44196</v>
      </c>
      <c r="E169" t="s">
        <v>538</v>
      </c>
      <c r="F169" t="s">
        <v>28</v>
      </c>
      <c r="G169">
        <v>198000</v>
      </c>
      <c r="H169">
        <v>35</v>
      </c>
      <c r="I169">
        <v>172768.91</v>
      </c>
      <c r="J169">
        <v>163359</v>
      </c>
      <c r="K169">
        <v>272300</v>
      </c>
      <c r="L169" t="s">
        <v>472</v>
      </c>
      <c r="M169" t="s">
        <v>190</v>
      </c>
      <c r="N169" t="s">
        <v>474</v>
      </c>
      <c r="O169">
        <v>0</v>
      </c>
      <c r="P169" t="s">
        <v>539</v>
      </c>
    </row>
    <row r="170" spans="1:16" x14ac:dyDescent="0.25">
      <c r="A170">
        <v>2020</v>
      </c>
      <c r="B170" s="112">
        <v>10</v>
      </c>
      <c r="C170" s="94" t="s">
        <v>370</v>
      </c>
      <c r="D170" s="115">
        <v>44135</v>
      </c>
      <c r="E170" t="s">
        <v>505</v>
      </c>
      <c r="F170" t="s">
        <v>28</v>
      </c>
      <c r="G170">
        <v>199001</v>
      </c>
      <c r="H170">
        <v>32</v>
      </c>
      <c r="I170">
        <v>89080.68</v>
      </c>
      <c r="J170">
        <v>164493</v>
      </c>
      <c r="K170">
        <v>274200</v>
      </c>
      <c r="L170" t="s">
        <v>472</v>
      </c>
      <c r="M170" t="s">
        <v>190</v>
      </c>
      <c r="N170" t="s">
        <v>474</v>
      </c>
      <c r="O170">
        <v>15</v>
      </c>
      <c r="P170" t="s">
        <v>475</v>
      </c>
    </row>
    <row r="171" spans="1:16" x14ac:dyDescent="0.25">
      <c r="A171">
        <v>2020</v>
      </c>
      <c r="B171" s="112">
        <v>12</v>
      </c>
      <c r="C171" s="94" t="s">
        <v>441</v>
      </c>
      <c r="D171" s="115">
        <v>44196</v>
      </c>
      <c r="E171" t="s">
        <v>484</v>
      </c>
      <c r="F171" t="s">
        <v>28</v>
      </c>
      <c r="G171">
        <v>2682808</v>
      </c>
      <c r="H171">
        <v>78</v>
      </c>
      <c r="I171">
        <v>135106.17000000001</v>
      </c>
      <c r="J171">
        <v>171612</v>
      </c>
      <c r="K171">
        <v>286000</v>
      </c>
      <c r="L171" t="s">
        <v>472</v>
      </c>
      <c r="M171" t="s">
        <v>190</v>
      </c>
      <c r="N171" t="s">
        <v>474</v>
      </c>
      <c r="O171">
        <v>15</v>
      </c>
      <c r="P171" t="s">
        <v>475</v>
      </c>
    </row>
    <row r="172" spans="1:16" x14ac:dyDescent="0.25">
      <c r="A172">
        <v>2020</v>
      </c>
      <c r="B172" s="90">
        <v>7</v>
      </c>
      <c r="C172" s="94" t="s">
        <v>367</v>
      </c>
      <c r="D172" s="115">
        <v>44043</v>
      </c>
      <c r="E172" t="s">
        <v>540</v>
      </c>
      <c r="F172" t="s">
        <v>28</v>
      </c>
      <c r="G172">
        <v>74801</v>
      </c>
      <c r="H172">
        <v>20</v>
      </c>
      <c r="I172">
        <v>89529.43</v>
      </c>
      <c r="J172">
        <v>146000</v>
      </c>
      <c r="K172">
        <v>208572</v>
      </c>
      <c r="L172" t="s">
        <v>472</v>
      </c>
      <c r="M172" t="s">
        <v>190</v>
      </c>
      <c r="N172" t="s">
        <v>474</v>
      </c>
      <c r="O172">
        <v>15</v>
      </c>
      <c r="P172" t="s">
        <v>475</v>
      </c>
    </row>
    <row r="173" spans="1:16" x14ac:dyDescent="0.25">
      <c r="A173">
        <v>2020</v>
      </c>
      <c r="B173" s="129">
        <v>9</v>
      </c>
      <c r="C173" s="94" t="s">
        <v>369</v>
      </c>
      <c r="D173" s="115">
        <v>44104</v>
      </c>
      <c r="E173" t="s">
        <v>541</v>
      </c>
      <c r="F173" t="s">
        <v>28</v>
      </c>
      <c r="G173">
        <v>198000</v>
      </c>
      <c r="H173">
        <v>0</v>
      </c>
      <c r="I173">
        <v>157504.14000000001</v>
      </c>
      <c r="J173">
        <v>105047.11</v>
      </c>
      <c r="K173">
        <v>175000</v>
      </c>
      <c r="L173" t="s">
        <v>472</v>
      </c>
      <c r="M173" t="s">
        <v>190</v>
      </c>
      <c r="N173" t="s">
        <v>474</v>
      </c>
      <c r="O173">
        <v>15</v>
      </c>
      <c r="P173" t="s">
        <v>475</v>
      </c>
    </row>
    <row r="174" spans="1:16" x14ac:dyDescent="0.25">
      <c r="A174">
        <v>2020</v>
      </c>
      <c r="B174" s="112">
        <v>12</v>
      </c>
      <c r="C174" s="94" t="s">
        <v>441</v>
      </c>
      <c r="D174" s="115">
        <v>44196</v>
      </c>
      <c r="E174" t="s">
        <v>505</v>
      </c>
      <c r="F174" t="s">
        <v>28</v>
      </c>
      <c r="G174">
        <v>199001</v>
      </c>
      <c r="H174">
        <v>32</v>
      </c>
      <c r="I174">
        <v>89080.68</v>
      </c>
      <c r="J174">
        <v>164493</v>
      </c>
      <c r="K174">
        <v>274200</v>
      </c>
      <c r="L174" t="s">
        <v>472</v>
      </c>
      <c r="M174" t="s">
        <v>190</v>
      </c>
      <c r="N174" t="s">
        <v>474</v>
      </c>
      <c r="O174">
        <v>15</v>
      </c>
      <c r="P174" t="s">
        <v>475</v>
      </c>
    </row>
    <row r="175" spans="1:16" x14ac:dyDescent="0.25">
      <c r="A175">
        <v>2020</v>
      </c>
      <c r="B175" s="129">
        <v>9</v>
      </c>
      <c r="C175" s="94" t="s">
        <v>369</v>
      </c>
      <c r="D175" s="115">
        <v>44104</v>
      </c>
      <c r="E175" t="s">
        <v>484</v>
      </c>
      <c r="F175" t="s">
        <v>28</v>
      </c>
      <c r="G175">
        <v>2682808</v>
      </c>
      <c r="H175">
        <v>105</v>
      </c>
      <c r="I175">
        <v>135106.17000000001</v>
      </c>
      <c r="J175">
        <v>126546</v>
      </c>
      <c r="K175">
        <v>180780</v>
      </c>
      <c r="L175" t="s">
        <v>472</v>
      </c>
      <c r="M175" t="s">
        <v>190</v>
      </c>
      <c r="N175" t="s">
        <v>474</v>
      </c>
      <c r="O175">
        <v>15</v>
      </c>
      <c r="P175" t="s">
        <v>475</v>
      </c>
    </row>
    <row r="176" spans="1:16" x14ac:dyDescent="0.25">
      <c r="A176">
        <v>2020</v>
      </c>
      <c r="B176" s="112">
        <v>12</v>
      </c>
      <c r="C176" s="94" t="s">
        <v>441</v>
      </c>
      <c r="D176" s="115">
        <v>44196</v>
      </c>
      <c r="E176" t="s">
        <v>542</v>
      </c>
      <c r="F176" t="s">
        <v>28</v>
      </c>
      <c r="G176">
        <v>74801</v>
      </c>
      <c r="H176">
        <v>10</v>
      </c>
      <c r="I176">
        <v>151138.35999999999</v>
      </c>
      <c r="J176">
        <v>162918</v>
      </c>
      <c r="K176">
        <v>271500</v>
      </c>
      <c r="L176" t="s">
        <v>472</v>
      </c>
      <c r="M176" t="s">
        <v>190</v>
      </c>
      <c r="N176" t="s">
        <v>474</v>
      </c>
      <c r="O176">
        <v>0</v>
      </c>
      <c r="P176" t="s">
        <v>539</v>
      </c>
    </row>
    <row r="177" spans="1:16" x14ac:dyDescent="0.25">
      <c r="A177">
        <v>2020</v>
      </c>
      <c r="B177" s="112">
        <v>11</v>
      </c>
      <c r="C177" s="94" t="s">
        <v>440</v>
      </c>
      <c r="D177" s="115">
        <v>44165</v>
      </c>
      <c r="E177" t="s">
        <v>543</v>
      </c>
      <c r="F177" t="s">
        <v>28</v>
      </c>
      <c r="G177">
        <v>2682808</v>
      </c>
      <c r="H177">
        <v>3</v>
      </c>
      <c r="I177">
        <v>135106.17000000001</v>
      </c>
      <c r="J177">
        <v>171612</v>
      </c>
      <c r="K177">
        <v>286000</v>
      </c>
      <c r="L177" t="s">
        <v>472</v>
      </c>
      <c r="M177" t="s">
        <v>309</v>
      </c>
      <c r="N177" t="s">
        <v>509</v>
      </c>
      <c r="O177">
        <v>15</v>
      </c>
      <c r="P177" t="s">
        <v>475</v>
      </c>
    </row>
    <row r="178" spans="1:16" x14ac:dyDescent="0.25">
      <c r="A178">
        <v>2020</v>
      </c>
      <c r="B178" s="112">
        <v>12</v>
      </c>
      <c r="C178" s="94" t="s">
        <v>441</v>
      </c>
      <c r="D178" s="115">
        <v>44196</v>
      </c>
      <c r="E178" t="s">
        <v>543</v>
      </c>
      <c r="F178" t="s">
        <v>28</v>
      </c>
      <c r="G178">
        <v>2682808</v>
      </c>
      <c r="H178">
        <v>3</v>
      </c>
      <c r="I178">
        <v>135106.17000000001</v>
      </c>
      <c r="J178">
        <v>171612</v>
      </c>
      <c r="K178">
        <v>286000</v>
      </c>
      <c r="L178" t="s">
        <v>472</v>
      </c>
      <c r="M178" t="s">
        <v>309</v>
      </c>
      <c r="N178" t="s">
        <v>509</v>
      </c>
      <c r="O178">
        <v>15</v>
      </c>
      <c r="P178" t="s">
        <v>475</v>
      </c>
    </row>
    <row r="179" spans="1:16" x14ac:dyDescent="0.25">
      <c r="A179">
        <v>2020</v>
      </c>
      <c r="B179" s="129">
        <v>4</v>
      </c>
      <c r="C179" s="94" t="s">
        <v>366</v>
      </c>
      <c r="D179" s="115">
        <v>43951</v>
      </c>
      <c r="E179" t="s">
        <v>535</v>
      </c>
      <c r="F179" t="s">
        <v>28</v>
      </c>
      <c r="G179">
        <v>2682808</v>
      </c>
      <c r="H179">
        <v>1</v>
      </c>
      <c r="I179">
        <v>110152.85</v>
      </c>
      <c r="J179">
        <v>126546</v>
      </c>
      <c r="K179">
        <v>180780</v>
      </c>
      <c r="L179" t="s">
        <v>472</v>
      </c>
      <c r="M179" t="s">
        <v>190</v>
      </c>
      <c r="N179" t="s">
        <v>474</v>
      </c>
      <c r="O179">
        <v>15</v>
      </c>
      <c r="P179" t="s">
        <v>475</v>
      </c>
    </row>
    <row r="180" spans="1:16" x14ac:dyDescent="0.25">
      <c r="A180">
        <v>2020</v>
      </c>
      <c r="B180" s="124">
        <v>6</v>
      </c>
      <c r="C180" s="94" t="s">
        <v>448</v>
      </c>
      <c r="D180" s="115">
        <v>44012</v>
      </c>
      <c r="E180" t="s">
        <v>480</v>
      </c>
      <c r="F180" t="s">
        <v>28</v>
      </c>
      <c r="G180">
        <v>187002</v>
      </c>
      <c r="H180">
        <v>14</v>
      </c>
      <c r="I180">
        <v>97290.68</v>
      </c>
      <c r="J180">
        <v>120750</v>
      </c>
      <c r="K180">
        <v>172500</v>
      </c>
      <c r="L180" t="s">
        <v>472</v>
      </c>
      <c r="M180" t="s">
        <v>58</v>
      </c>
      <c r="N180" t="s">
        <v>481</v>
      </c>
      <c r="O180">
        <v>15</v>
      </c>
      <c r="P180" t="s">
        <v>475</v>
      </c>
    </row>
    <row r="181" spans="1:16" x14ac:dyDescent="0.25">
      <c r="A181">
        <v>2020</v>
      </c>
      <c r="B181" s="90">
        <v>9</v>
      </c>
      <c r="C181" s="94" t="s">
        <v>369</v>
      </c>
      <c r="D181" s="115">
        <v>44104</v>
      </c>
      <c r="E181" t="s">
        <v>485</v>
      </c>
      <c r="F181" t="s">
        <v>28</v>
      </c>
      <c r="G181">
        <v>199001</v>
      </c>
      <c r="H181">
        <v>32</v>
      </c>
      <c r="I181">
        <v>89080.68</v>
      </c>
      <c r="J181">
        <v>148470</v>
      </c>
      <c r="K181">
        <v>212100</v>
      </c>
      <c r="L181" t="s">
        <v>472</v>
      </c>
      <c r="M181" t="s">
        <v>190</v>
      </c>
      <c r="N181" t="s">
        <v>474</v>
      </c>
      <c r="O181">
        <v>15</v>
      </c>
      <c r="P181" t="s">
        <v>475</v>
      </c>
    </row>
    <row r="182" spans="1:16" x14ac:dyDescent="0.25">
      <c r="A182">
        <v>2020</v>
      </c>
      <c r="B182" s="90">
        <v>4</v>
      </c>
      <c r="C182" s="94" t="s">
        <v>366</v>
      </c>
      <c r="D182" s="115">
        <v>43951</v>
      </c>
      <c r="E182" t="s">
        <v>485</v>
      </c>
      <c r="F182" t="s">
        <v>28</v>
      </c>
      <c r="G182">
        <v>199001</v>
      </c>
      <c r="H182">
        <v>112</v>
      </c>
      <c r="I182">
        <v>89080.68</v>
      </c>
      <c r="J182">
        <v>148470</v>
      </c>
      <c r="K182">
        <v>212100</v>
      </c>
      <c r="L182" t="s">
        <v>472</v>
      </c>
      <c r="M182" t="s">
        <v>190</v>
      </c>
      <c r="N182" t="s">
        <v>474</v>
      </c>
      <c r="O182">
        <v>15</v>
      </c>
      <c r="P182" t="s">
        <v>475</v>
      </c>
    </row>
    <row r="183" spans="1:16" x14ac:dyDescent="0.25">
      <c r="A183">
        <v>2020</v>
      </c>
      <c r="B183" s="124">
        <v>6</v>
      </c>
      <c r="C183" s="94" t="s">
        <v>448</v>
      </c>
      <c r="D183" s="115">
        <v>44012</v>
      </c>
      <c r="E183" t="s">
        <v>482</v>
      </c>
      <c r="F183" t="s">
        <v>28</v>
      </c>
      <c r="G183">
        <v>187002</v>
      </c>
      <c r="H183">
        <v>176</v>
      </c>
      <c r="I183">
        <v>97290.68</v>
      </c>
      <c r="J183">
        <v>120750</v>
      </c>
      <c r="K183">
        <v>172500</v>
      </c>
      <c r="L183" t="s">
        <v>472</v>
      </c>
      <c r="M183" t="s">
        <v>58</v>
      </c>
      <c r="N183" t="s">
        <v>481</v>
      </c>
      <c r="O183">
        <v>15</v>
      </c>
      <c r="P183" t="s">
        <v>475</v>
      </c>
    </row>
    <row r="184" spans="1:16" x14ac:dyDescent="0.25">
      <c r="A184">
        <v>2020</v>
      </c>
      <c r="B184" s="90">
        <v>6</v>
      </c>
      <c r="C184" s="94" t="s">
        <v>448</v>
      </c>
      <c r="D184" s="115">
        <v>44012</v>
      </c>
      <c r="E184" t="s">
        <v>532</v>
      </c>
      <c r="F184" t="s">
        <v>28</v>
      </c>
      <c r="G184">
        <v>199001</v>
      </c>
      <c r="H184">
        <v>2</v>
      </c>
      <c r="I184">
        <v>89080.68</v>
      </c>
      <c r="J184">
        <v>148470</v>
      </c>
      <c r="K184">
        <v>212100</v>
      </c>
      <c r="L184" t="s">
        <v>472</v>
      </c>
      <c r="M184" t="s">
        <v>58</v>
      </c>
      <c r="N184" t="s">
        <v>481</v>
      </c>
      <c r="O184">
        <v>15</v>
      </c>
      <c r="P184" t="s">
        <v>475</v>
      </c>
    </row>
    <row r="185" spans="1:16" x14ac:dyDescent="0.25">
      <c r="A185">
        <v>2020</v>
      </c>
      <c r="B185" s="129">
        <v>9</v>
      </c>
      <c r="C185" s="94" t="s">
        <v>369</v>
      </c>
      <c r="D185" s="115">
        <v>44104</v>
      </c>
      <c r="E185" t="s">
        <v>537</v>
      </c>
      <c r="F185" t="s">
        <v>28</v>
      </c>
      <c r="G185">
        <v>74801</v>
      </c>
      <c r="H185">
        <v>0</v>
      </c>
      <c r="I185">
        <v>89529.43</v>
      </c>
      <c r="J185">
        <v>146000</v>
      </c>
      <c r="K185">
        <v>208572</v>
      </c>
      <c r="L185" t="s">
        <v>472</v>
      </c>
      <c r="M185" t="s">
        <v>190</v>
      </c>
      <c r="N185" t="s">
        <v>474</v>
      </c>
      <c r="O185">
        <v>15</v>
      </c>
      <c r="P185" t="s">
        <v>475</v>
      </c>
    </row>
    <row r="186" spans="1:16" x14ac:dyDescent="0.25">
      <c r="A186">
        <v>2020</v>
      </c>
      <c r="B186" s="90">
        <v>4</v>
      </c>
      <c r="C186" s="94" t="s">
        <v>366</v>
      </c>
      <c r="D186" s="115">
        <v>43951</v>
      </c>
      <c r="E186" t="s">
        <v>471</v>
      </c>
      <c r="F186" t="s">
        <v>28</v>
      </c>
      <c r="G186">
        <v>198000</v>
      </c>
      <c r="H186">
        <v>80</v>
      </c>
      <c r="I186">
        <v>105047.11</v>
      </c>
      <c r="J186">
        <v>147000</v>
      </c>
      <c r="K186">
        <v>210000</v>
      </c>
      <c r="L186" t="s">
        <v>472</v>
      </c>
      <c r="M186" t="s">
        <v>190</v>
      </c>
      <c r="N186" t="s">
        <v>474</v>
      </c>
      <c r="O186">
        <v>15</v>
      </c>
      <c r="P186" t="s">
        <v>475</v>
      </c>
    </row>
    <row r="187" spans="1:16" x14ac:dyDescent="0.25">
      <c r="A187">
        <v>2020</v>
      </c>
      <c r="B187" s="90">
        <v>6</v>
      </c>
      <c r="C187" s="94" t="s">
        <v>448</v>
      </c>
      <c r="D187" s="115">
        <v>44012</v>
      </c>
      <c r="E187" t="s">
        <v>533</v>
      </c>
      <c r="F187" t="s">
        <v>28</v>
      </c>
      <c r="G187">
        <v>199001</v>
      </c>
      <c r="H187">
        <v>22</v>
      </c>
      <c r="I187">
        <v>89080.68</v>
      </c>
      <c r="J187">
        <v>148470</v>
      </c>
      <c r="K187">
        <v>212100</v>
      </c>
      <c r="L187" t="s">
        <v>472</v>
      </c>
      <c r="M187" t="s">
        <v>58</v>
      </c>
      <c r="N187" t="s">
        <v>481</v>
      </c>
      <c r="O187">
        <v>15</v>
      </c>
      <c r="P187" t="s">
        <v>475</v>
      </c>
    </row>
    <row r="188" spans="1:16" x14ac:dyDescent="0.25">
      <c r="A188">
        <v>2020</v>
      </c>
      <c r="B188" s="90">
        <v>4</v>
      </c>
      <c r="C188" s="94" t="s">
        <v>366</v>
      </c>
      <c r="D188" s="115">
        <v>43951</v>
      </c>
      <c r="E188" t="s">
        <v>471</v>
      </c>
      <c r="F188" t="s">
        <v>28</v>
      </c>
      <c r="G188">
        <v>2682808</v>
      </c>
      <c r="H188">
        <v>240</v>
      </c>
      <c r="I188">
        <v>110152.85</v>
      </c>
      <c r="J188">
        <v>126546</v>
      </c>
      <c r="K188">
        <v>180780</v>
      </c>
      <c r="L188" t="s">
        <v>472</v>
      </c>
      <c r="M188" t="s">
        <v>190</v>
      </c>
      <c r="N188" t="s">
        <v>474</v>
      </c>
      <c r="O188">
        <v>15</v>
      </c>
      <c r="P188" t="s">
        <v>475</v>
      </c>
    </row>
    <row r="189" spans="1:16" x14ac:dyDescent="0.25">
      <c r="A189">
        <v>2020</v>
      </c>
      <c r="B189" s="90">
        <v>6</v>
      </c>
      <c r="C189" s="94" t="s">
        <v>448</v>
      </c>
      <c r="D189" s="115">
        <v>44012</v>
      </c>
      <c r="E189" t="s">
        <v>482</v>
      </c>
      <c r="F189" t="s">
        <v>28</v>
      </c>
      <c r="G189">
        <v>2682808</v>
      </c>
      <c r="H189">
        <v>8</v>
      </c>
      <c r="I189">
        <v>110721.48</v>
      </c>
      <c r="J189">
        <v>126546</v>
      </c>
      <c r="K189">
        <v>180780</v>
      </c>
      <c r="L189" t="s">
        <v>472</v>
      </c>
      <c r="M189" t="s">
        <v>58</v>
      </c>
      <c r="N189" t="s">
        <v>481</v>
      </c>
      <c r="O189">
        <v>15</v>
      </c>
      <c r="P189" t="s">
        <v>475</v>
      </c>
    </row>
    <row r="190" spans="1:16" x14ac:dyDescent="0.25">
      <c r="A190">
        <v>2020</v>
      </c>
      <c r="B190" s="90">
        <v>4</v>
      </c>
      <c r="C190" s="94" t="s">
        <v>366</v>
      </c>
      <c r="D190" s="115">
        <v>43951</v>
      </c>
      <c r="E190" t="s">
        <v>471</v>
      </c>
      <c r="F190" t="s">
        <v>28</v>
      </c>
      <c r="G190">
        <v>74801</v>
      </c>
      <c r="H190">
        <v>50</v>
      </c>
      <c r="I190">
        <v>89529.43</v>
      </c>
      <c r="J190">
        <v>146000</v>
      </c>
      <c r="K190">
        <v>208572</v>
      </c>
      <c r="L190" t="s">
        <v>472</v>
      </c>
      <c r="M190" t="s">
        <v>190</v>
      </c>
      <c r="N190" t="s">
        <v>474</v>
      </c>
      <c r="O190">
        <v>15</v>
      </c>
      <c r="P190" t="s">
        <v>475</v>
      </c>
    </row>
    <row r="191" spans="1:16" x14ac:dyDescent="0.25">
      <c r="A191">
        <v>2020</v>
      </c>
      <c r="B191" s="123">
        <v>11</v>
      </c>
      <c r="C191" s="94" t="s">
        <v>440</v>
      </c>
      <c r="D191" s="115">
        <v>44165</v>
      </c>
      <c r="E191" t="s">
        <v>484</v>
      </c>
      <c r="F191" t="s">
        <v>28</v>
      </c>
      <c r="G191">
        <v>187002</v>
      </c>
      <c r="H191">
        <v>61</v>
      </c>
      <c r="I191">
        <v>143109.32999999999</v>
      </c>
      <c r="J191">
        <v>160398</v>
      </c>
      <c r="K191">
        <v>267300</v>
      </c>
      <c r="L191" t="s">
        <v>472</v>
      </c>
      <c r="M191" t="s">
        <v>190</v>
      </c>
      <c r="N191" t="s">
        <v>474</v>
      </c>
      <c r="O191">
        <v>15</v>
      </c>
      <c r="P191" t="s">
        <v>475</v>
      </c>
    </row>
    <row r="192" spans="1:16" x14ac:dyDescent="0.25">
      <c r="A192">
        <v>2020</v>
      </c>
      <c r="B192" s="125">
        <v>12</v>
      </c>
      <c r="C192" s="94" t="s">
        <v>441</v>
      </c>
      <c r="D192" s="115">
        <v>44196</v>
      </c>
      <c r="E192" t="s">
        <v>482</v>
      </c>
      <c r="F192" t="s">
        <v>28</v>
      </c>
      <c r="G192">
        <v>187002</v>
      </c>
      <c r="H192">
        <v>28</v>
      </c>
      <c r="I192">
        <v>97290.68</v>
      </c>
      <c r="J192">
        <v>160398</v>
      </c>
      <c r="K192">
        <v>267300</v>
      </c>
      <c r="L192" t="s">
        <v>472</v>
      </c>
      <c r="M192" t="s">
        <v>58</v>
      </c>
      <c r="N192" t="s">
        <v>481</v>
      </c>
      <c r="O192">
        <v>15</v>
      </c>
      <c r="P192" t="s">
        <v>475</v>
      </c>
    </row>
    <row r="193" spans="1:16" x14ac:dyDescent="0.25">
      <c r="A193">
        <v>2020</v>
      </c>
      <c r="B193" s="112">
        <v>11</v>
      </c>
      <c r="C193" s="94" t="s">
        <v>440</v>
      </c>
      <c r="D193" s="115">
        <v>44165</v>
      </c>
      <c r="E193" t="s">
        <v>505</v>
      </c>
      <c r="F193" t="s">
        <v>28</v>
      </c>
      <c r="G193">
        <v>199001</v>
      </c>
      <c r="H193">
        <v>32</v>
      </c>
      <c r="I193">
        <v>89080.68</v>
      </c>
      <c r="J193">
        <v>164493</v>
      </c>
      <c r="K193">
        <v>274200</v>
      </c>
      <c r="L193" t="s">
        <v>472</v>
      </c>
      <c r="M193" t="s">
        <v>190</v>
      </c>
      <c r="N193" t="s">
        <v>474</v>
      </c>
      <c r="O193">
        <v>15</v>
      </c>
      <c r="P193" t="s">
        <v>475</v>
      </c>
    </row>
    <row r="194" spans="1:16" x14ac:dyDescent="0.25">
      <c r="A194">
        <v>2020</v>
      </c>
      <c r="B194" s="112">
        <v>12</v>
      </c>
      <c r="C194" s="94" t="s">
        <v>441</v>
      </c>
      <c r="D194" s="115">
        <v>44196</v>
      </c>
      <c r="E194" t="s">
        <v>532</v>
      </c>
      <c r="F194" t="s">
        <v>28</v>
      </c>
      <c r="G194">
        <v>199001</v>
      </c>
      <c r="H194">
        <v>2</v>
      </c>
      <c r="I194">
        <v>89080.68</v>
      </c>
      <c r="J194">
        <v>164493</v>
      </c>
      <c r="K194">
        <v>274200</v>
      </c>
      <c r="L194" t="s">
        <v>472</v>
      </c>
      <c r="M194" t="s">
        <v>58</v>
      </c>
      <c r="N194" t="s">
        <v>481</v>
      </c>
      <c r="O194">
        <v>15</v>
      </c>
      <c r="P194" t="s">
        <v>475</v>
      </c>
    </row>
    <row r="195" spans="1:16" x14ac:dyDescent="0.25">
      <c r="A195">
        <v>2020</v>
      </c>
      <c r="B195" s="112">
        <v>11</v>
      </c>
      <c r="C195" s="94" t="s">
        <v>440</v>
      </c>
      <c r="D195" s="115">
        <v>44165</v>
      </c>
      <c r="E195" t="s">
        <v>484</v>
      </c>
      <c r="F195" t="s">
        <v>28</v>
      </c>
      <c r="G195">
        <v>2682808</v>
      </c>
      <c r="H195">
        <v>84</v>
      </c>
      <c r="I195">
        <v>135106.17000000001</v>
      </c>
      <c r="J195">
        <v>171612</v>
      </c>
      <c r="K195">
        <v>286000</v>
      </c>
      <c r="L195" t="s">
        <v>472</v>
      </c>
      <c r="M195" t="s">
        <v>190</v>
      </c>
      <c r="N195" t="s">
        <v>474</v>
      </c>
      <c r="O195">
        <v>15</v>
      </c>
      <c r="P195" t="s">
        <v>475</v>
      </c>
    </row>
    <row r="196" spans="1:16" x14ac:dyDescent="0.25">
      <c r="A196">
        <v>2020</v>
      </c>
      <c r="B196" s="112">
        <v>11</v>
      </c>
      <c r="C196" s="94" t="s">
        <v>440</v>
      </c>
      <c r="D196" s="115">
        <v>44165</v>
      </c>
      <c r="E196" t="s">
        <v>538</v>
      </c>
      <c r="F196" t="s">
        <v>28</v>
      </c>
      <c r="G196">
        <v>198000</v>
      </c>
      <c r="H196">
        <v>15</v>
      </c>
      <c r="I196">
        <v>160734.14000000001</v>
      </c>
      <c r="J196">
        <v>163359</v>
      </c>
      <c r="K196">
        <v>272300</v>
      </c>
      <c r="L196" t="s">
        <v>472</v>
      </c>
      <c r="M196" t="s">
        <v>190</v>
      </c>
      <c r="N196" t="s">
        <v>474</v>
      </c>
      <c r="O196">
        <v>0</v>
      </c>
      <c r="P196" t="s">
        <v>539</v>
      </c>
    </row>
    <row r="197" spans="1:16" x14ac:dyDescent="0.25">
      <c r="A197">
        <v>2020</v>
      </c>
      <c r="B197" s="112">
        <v>12</v>
      </c>
      <c r="C197" s="94" t="s">
        <v>441</v>
      </c>
      <c r="D197" s="115">
        <v>44196</v>
      </c>
      <c r="E197" t="s">
        <v>533</v>
      </c>
      <c r="F197" t="s">
        <v>28</v>
      </c>
      <c r="G197">
        <v>199001</v>
      </c>
      <c r="H197">
        <v>22</v>
      </c>
      <c r="I197">
        <v>89080.68</v>
      </c>
      <c r="J197">
        <v>164493</v>
      </c>
      <c r="K197">
        <v>274200</v>
      </c>
      <c r="L197" t="s">
        <v>472</v>
      </c>
      <c r="M197" t="s">
        <v>58</v>
      </c>
      <c r="N197" t="s">
        <v>481</v>
      </c>
      <c r="O197">
        <v>15</v>
      </c>
      <c r="P197" t="s">
        <v>475</v>
      </c>
    </row>
    <row r="198" spans="1:16" x14ac:dyDescent="0.25">
      <c r="A198">
        <v>2020</v>
      </c>
      <c r="B198" s="112">
        <v>12</v>
      </c>
      <c r="C198" s="94" t="s">
        <v>441</v>
      </c>
      <c r="D198" s="115">
        <v>44196</v>
      </c>
      <c r="E198" t="s">
        <v>482</v>
      </c>
      <c r="F198" t="s">
        <v>28</v>
      </c>
      <c r="G198">
        <v>2682808</v>
      </c>
      <c r="H198">
        <v>22</v>
      </c>
      <c r="I198">
        <v>128677.42</v>
      </c>
      <c r="J198">
        <v>171612</v>
      </c>
      <c r="K198">
        <v>286000</v>
      </c>
      <c r="L198" t="s">
        <v>472</v>
      </c>
      <c r="M198" t="s">
        <v>58</v>
      </c>
      <c r="N198" t="s">
        <v>481</v>
      </c>
      <c r="O198">
        <v>15</v>
      </c>
      <c r="P198" t="s">
        <v>475</v>
      </c>
    </row>
    <row r="199" spans="1:16" x14ac:dyDescent="0.25">
      <c r="A199">
        <v>2020</v>
      </c>
      <c r="B199" s="112">
        <v>12</v>
      </c>
      <c r="C199" s="94" t="s">
        <v>441</v>
      </c>
      <c r="D199" s="115">
        <v>44196</v>
      </c>
      <c r="E199" t="s">
        <v>532</v>
      </c>
      <c r="F199" t="s">
        <v>28</v>
      </c>
      <c r="G199">
        <v>74801</v>
      </c>
      <c r="H199">
        <v>10</v>
      </c>
      <c r="I199">
        <v>151138.35999999999</v>
      </c>
      <c r="J199">
        <v>162918</v>
      </c>
      <c r="K199">
        <v>271500</v>
      </c>
      <c r="L199" t="s">
        <v>472</v>
      </c>
      <c r="M199" t="s">
        <v>58</v>
      </c>
      <c r="N199" t="s">
        <v>481</v>
      </c>
      <c r="O199">
        <v>0</v>
      </c>
      <c r="P199" t="s">
        <v>539</v>
      </c>
    </row>
    <row r="200" spans="1:16" x14ac:dyDescent="0.25">
      <c r="A200">
        <v>2021</v>
      </c>
      <c r="B200" s="129">
        <v>1</v>
      </c>
      <c r="C200" s="94" t="s">
        <v>449</v>
      </c>
      <c r="D200" s="115">
        <v>44227</v>
      </c>
      <c r="E200" t="s">
        <v>510</v>
      </c>
      <c r="F200" t="s">
        <v>28</v>
      </c>
      <c r="G200">
        <v>198000</v>
      </c>
      <c r="H200">
        <v>20</v>
      </c>
      <c r="I200">
        <v>172768.91</v>
      </c>
      <c r="J200">
        <v>163359</v>
      </c>
      <c r="K200">
        <v>272300</v>
      </c>
      <c r="L200" t="s">
        <v>472</v>
      </c>
      <c r="M200" t="s">
        <v>58</v>
      </c>
      <c r="N200" t="s">
        <v>481</v>
      </c>
      <c r="O200">
        <v>0</v>
      </c>
      <c r="P200" t="s">
        <v>539</v>
      </c>
    </row>
    <row r="201" spans="1:16" x14ac:dyDescent="0.25">
      <c r="A201">
        <v>2021</v>
      </c>
      <c r="B201" s="129">
        <v>1</v>
      </c>
      <c r="C201" s="94" t="s">
        <v>449</v>
      </c>
      <c r="D201" s="115">
        <v>44227</v>
      </c>
      <c r="E201" t="s">
        <v>538</v>
      </c>
      <c r="F201" t="s">
        <v>28</v>
      </c>
      <c r="G201">
        <v>198000</v>
      </c>
      <c r="H201">
        <v>14</v>
      </c>
      <c r="I201">
        <v>172768.91</v>
      </c>
      <c r="J201">
        <v>163359</v>
      </c>
      <c r="K201">
        <v>272300</v>
      </c>
      <c r="L201" t="s">
        <v>472</v>
      </c>
      <c r="M201" t="s">
        <v>190</v>
      </c>
      <c r="N201" t="s">
        <v>474</v>
      </c>
      <c r="O201">
        <v>0</v>
      </c>
      <c r="P201" t="s">
        <v>539</v>
      </c>
    </row>
    <row r="202" spans="1:16" x14ac:dyDescent="0.25">
      <c r="A202">
        <v>2021</v>
      </c>
      <c r="B202" s="124">
        <v>1</v>
      </c>
      <c r="C202" s="94" t="s">
        <v>449</v>
      </c>
      <c r="D202" s="115">
        <v>44227</v>
      </c>
      <c r="E202" t="s">
        <v>482</v>
      </c>
      <c r="F202" t="s">
        <v>28</v>
      </c>
      <c r="G202">
        <v>187002</v>
      </c>
      <c r="H202">
        <v>28</v>
      </c>
      <c r="I202">
        <v>97290.68</v>
      </c>
      <c r="J202">
        <v>160398</v>
      </c>
      <c r="K202">
        <v>267300</v>
      </c>
      <c r="L202" t="s">
        <v>472</v>
      </c>
      <c r="M202" t="s">
        <v>58</v>
      </c>
      <c r="N202" t="s">
        <v>481</v>
      </c>
      <c r="O202">
        <v>15</v>
      </c>
      <c r="P202" t="s">
        <v>475</v>
      </c>
    </row>
    <row r="203" spans="1:16" x14ac:dyDescent="0.25">
      <c r="A203">
        <v>2021</v>
      </c>
      <c r="B203" s="124">
        <v>1</v>
      </c>
      <c r="C203" s="94" t="s">
        <v>449</v>
      </c>
      <c r="D203" s="115">
        <v>44227</v>
      </c>
      <c r="E203" t="s">
        <v>484</v>
      </c>
      <c r="F203" t="s">
        <v>28</v>
      </c>
      <c r="G203">
        <v>187002</v>
      </c>
      <c r="H203">
        <v>51</v>
      </c>
      <c r="I203">
        <v>143109.32999999999</v>
      </c>
      <c r="J203">
        <v>160398</v>
      </c>
      <c r="K203">
        <v>267300</v>
      </c>
      <c r="L203" t="s">
        <v>472</v>
      </c>
      <c r="M203" t="s">
        <v>190</v>
      </c>
      <c r="N203" t="s">
        <v>474</v>
      </c>
      <c r="O203">
        <v>15</v>
      </c>
      <c r="P203" t="s">
        <v>475</v>
      </c>
    </row>
    <row r="204" spans="1:16" x14ac:dyDescent="0.25">
      <c r="A204">
        <v>2021</v>
      </c>
      <c r="B204" s="124">
        <v>2</v>
      </c>
      <c r="C204" s="94" t="s">
        <v>371</v>
      </c>
      <c r="D204" s="115">
        <v>44255</v>
      </c>
      <c r="E204" t="s">
        <v>482</v>
      </c>
      <c r="F204" t="s">
        <v>28</v>
      </c>
      <c r="G204">
        <v>187002</v>
      </c>
      <c r="H204">
        <v>28</v>
      </c>
      <c r="I204">
        <v>97290.68</v>
      </c>
      <c r="J204">
        <v>160398</v>
      </c>
      <c r="K204">
        <v>267300</v>
      </c>
      <c r="L204" t="s">
        <v>472</v>
      </c>
      <c r="M204" t="s">
        <v>58</v>
      </c>
      <c r="N204" t="s">
        <v>481</v>
      </c>
      <c r="O204">
        <v>15</v>
      </c>
      <c r="P204" t="s">
        <v>475</v>
      </c>
    </row>
    <row r="205" spans="1:16" x14ac:dyDescent="0.25">
      <c r="A205">
        <v>2021</v>
      </c>
      <c r="B205" s="90">
        <v>1</v>
      </c>
      <c r="C205" s="94" t="s">
        <v>449</v>
      </c>
      <c r="D205" s="115">
        <v>44227</v>
      </c>
      <c r="E205" t="s">
        <v>482</v>
      </c>
      <c r="F205" t="s">
        <v>28</v>
      </c>
      <c r="G205">
        <v>2682808</v>
      </c>
      <c r="H205">
        <v>22</v>
      </c>
      <c r="I205">
        <v>128677.42</v>
      </c>
      <c r="J205">
        <v>171612</v>
      </c>
      <c r="K205">
        <v>286000</v>
      </c>
      <c r="L205" t="s">
        <v>472</v>
      </c>
      <c r="M205" t="s">
        <v>58</v>
      </c>
      <c r="N205" t="s">
        <v>481</v>
      </c>
      <c r="O205">
        <v>15</v>
      </c>
      <c r="P205" t="s">
        <v>475</v>
      </c>
    </row>
    <row r="206" spans="1:16" x14ac:dyDescent="0.25">
      <c r="A206">
        <v>2021</v>
      </c>
      <c r="B206" s="90">
        <v>1</v>
      </c>
      <c r="C206" s="94" t="s">
        <v>449</v>
      </c>
      <c r="D206" s="115">
        <v>44227</v>
      </c>
      <c r="E206" t="s">
        <v>532</v>
      </c>
      <c r="F206" t="s">
        <v>28</v>
      </c>
      <c r="G206">
        <v>199001</v>
      </c>
      <c r="H206">
        <v>2</v>
      </c>
      <c r="I206">
        <v>89080.68</v>
      </c>
      <c r="J206">
        <v>164493</v>
      </c>
      <c r="K206">
        <v>274200</v>
      </c>
      <c r="L206" t="s">
        <v>472</v>
      </c>
      <c r="M206" t="s">
        <v>58</v>
      </c>
      <c r="N206" t="s">
        <v>481</v>
      </c>
      <c r="O206">
        <v>15</v>
      </c>
      <c r="P206" t="s">
        <v>475</v>
      </c>
    </row>
    <row r="207" spans="1:16" x14ac:dyDescent="0.25">
      <c r="A207">
        <v>2021</v>
      </c>
      <c r="B207" s="129">
        <v>1</v>
      </c>
      <c r="C207" s="94" t="s">
        <v>449</v>
      </c>
      <c r="D207" s="115">
        <v>44227</v>
      </c>
      <c r="E207" t="s">
        <v>533</v>
      </c>
      <c r="F207" t="s">
        <v>28</v>
      </c>
      <c r="G207">
        <v>199001</v>
      </c>
      <c r="H207">
        <v>22</v>
      </c>
      <c r="I207">
        <v>89080.68</v>
      </c>
      <c r="J207">
        <v>164493</v>
      </c>
      <c r="K207">
        <v>274200</v>
      </c>
      <c r="L207" t="s">
        <v>472</v>
      </c>
      <c r="M207" t="s">
        <v>58</v>
      </c>
      <c r="N207" t="s">
        <v>481</v>
      </c>
      <c r="O207">
        <v>15</v>
      </c>
      <c r="P207" t="s">
        <v>475</v>
      </c>
    </row>
    <row r="208" spans="1:16" x14ac:dyDescent="0.25">
      <c r="A208">
        <v>2021</v>
      </c>
      <c r="B208" s="90">
        <v>1</v>
      </c>
      <c r="C208" s="94" t="s">
        <v>449</v>
      </c>
      <c r="D208" s="115">
        <v>44227</v>
      </c>
      <c r="E208" t="s">
        <v>543</v>
      </c>
      <c r="F208" t="s">
        <v>28</v>
      </c>
      <c r="G208">
        <v>2682808</v>
      </c>
      <c r="H208">
        <v>3</v>
      </c>
      <c r="I208">
        <v>135106.17000000001</v>
      </c>
      <c r="J208">
        <v>171612</v>
      </c>
      <c r="K208">
        <v>286000</v>
      </c>
      <c r="L208" t="s">
        <v>472</v>
      </c>
      <c r="M208" t="s">
        <v>309</v>
      </c>
      <c r="N208" t="s">
        <v>509</v>
      </c>
      <c r="O208">
        <v>15</v>
      </c>
      <c r="P208" t="s">
        <v>475</v>
      </c>
    </row>
    <row r="209" spans="1:16" x14ac:dyDescent="0.25">
      <c r="A209">
        <v>2021</v>
      </c>
      <c r="B209" s="90">
        <v>2</v>
      </c>
      <c r="C209" s="94" t="s">
        <v>371</v>
      </c>
      <c r="D209" s="115">
        <v>44255</v>
      </c>
      <c r="E209" t="s">
        <v>488</v>
      </c>
      <c r="F209" t="s">
        <v>28</v>
      </c>
      <c r="G209">
        <v>198000</v>
      </c>
      <c r="H209">
        <v>1</v>
      </c>
      <c r="I209">
        <v>172768.91</v>
      </c>
      <c r="J209">
        <v>163359</v>
      </c>
      <c r="K209">
        <v>272300</v>
      </c>
      <c r="L209" t="s">
        <v>472</v>
      </c>
      <c r="M209" t="s">
        <v>47</v>
      </c>
      <c r="N209" t="s">
        <v>487</v>
      </c>
      <c r="O209">
        <v>0</v>
      </c>
      <c r="P209" t="s">
        <v>539</v>
      </c>
    </row>
    <row r="210" spans="1:16" x14ac:dyDescent="0.25">
      <c r="A210">
        <v>2021</v>
      </c>
      <c r="B210" s="90">
        <v>3</v>
      </c>
      <c r="C210" s="94" t="s">
        <v>372</v>
      </c>
      <c r="D210" s="115">
        <v>44286</v>
      </c>
      <c r="E210" t="s">
        <v>533</v>
      </c>
      <c r="F210" t="s">
        <v>28</v>
      </c>
      <c r="G210">
        <v>199001</v>
      </c>
      <c r="H210">
        <v>22</v>
      </c>
      <c r="I210">
        <v>89080.68</v>
      </c>
      <c r="J210">
        <v>164493</v>
      </c>
      <c r="K210">
        <v>274200</v>
      </c>
      <c r="L210" t="s">
        <v>472</v>
      </c>
      <c r="M210" t="s">
        <v>58</v>
      </c>
      <c r="N210" t="s">
        <v>481</v>
      </c>
      <c r="O210">
        <v>15</v>
      </c>
      <c r="P210" t="s">
        <v>475</v>
      </c>
    </row>
    <row r="211" spans="1:16" x14ac:dyDescent="0.25">
      <c r="A211">
        <v>2021</v>
      </c>
      <c r="B211" s="90">
        <v>3</v>
      </c>
      <c r="C211" s="94" t="s">
        <v>372</v>
      </c>
      <c r="D211" s="115">
        <v>44286</v>
      </c>
      <c r="E211" t="s">
        <v>482</v>
      </c>
      <c r="F211" t="s">
        <v>28</v>
      </c>
      <c r="G211">
        <v>2682808</v>
      </c>
      <c r="H211">
        <v>10</v>
      </c>
      <c r="I211">
        <v>134518.39999999999</v>
      </c>
      <c r="J211">
        <v>171612</v>
      </c>
      <c r="K211">
        <v>286000</v>
      </c>
      <c r="L211" t="s">
        <v>472</v>
      </c>
      <c r="M211" t="s">
        <v>58</v>
      </c>
      <c r="N211" t="s">
        <v>481</v>
      </c>
      <c r="O211">
        <v>15</v>
      </c>
      <c r="P211" t="s">
        <v>475</v>
      </c>
    </row>
    <row r="212" spans="1:16" x14ac:dyDescent="0.25">
      <c r="A212">
        <v>2021</v>
      </c>
      <c r="B212" s="90">
        <v>1</v>
      </c>
      <c r="C212" s="94" t="s">
        <v>449</v>
      </c>
      <c r="D212" s="115">
        <v>44227</v>
      </c>
      <c r="E212" t="s">
        <v>488</v>
      </c>
      <c r="F212" t="s">
        <v>28</v>
      </c>
      <c r="G212">
        <v>198000</v>
      </c>
      <c r="H212">
        <v>1</v>
      </c>
      <c r="I212">
        <v>172768.91</v>
      </c>
      <c r="J212">
        <v>163359</v>
      </c>
      <c r="K212">
        <v>272300</v>
      </c>
      <c r="L212" t="s">
        <v>472</v>
      </c>
      <c r="M212" t="s">
        <v>47</v>
      </c>
      <c r="N212" t="s">
        <v>487</v>
      </c>
      <c r="O212">
        <v>0</v>
      </c>
      <c r="P212" t="s">
        <v>539</v>
      </c>
    </row>
    <row r="213" spans="1:16" x14ac:dyDescent="0.25">
      <c r="A213">
        <v>2021</v>
      </c>
      <c r="B213" s="90">
        <v>2</v>
      </c>
      <c r="C213" s="94" t="s">
        <v>371</v>
      </c>
      <c r="D213" s="115">
        <v>44255</v>
      </c>
      <c r="E213" t="s">
        <v>543</v>
      </c>
      <c r="F213" t="s">
        <v>28</v>
      </c>
      <c r="G213">
        <v>2682808</v>
      </c>
      <c r="H213">
        <v>3</v>
      </c>
      <c r="I213">
        <v>135106.17000000001</v>
      </c>
      <c r="J213">
        <v>171612</v>
      </c>
      <c r="K213">
        <v>286000</v>
      </c>
      <c r="L213" t="s">
        <v>472</v>
      </c>
      <c r="M213" t="s">
        <v>309</v>
      </c>
      <c r="N213" t="s">
        <v>509</v>
      </c>
      <c r="O213">
        <v>15</v>
      </c>
      <c r="P213" t="s">
        <v>475</v>
      </c>
    </row>
    <row r="214" spans="1:16" x14ac:dyDescent="0.25">
      <c r="A214">
        <v>2021</v>
      </c>
      <c r="B214" s="90">
        <v>4</v>
      </c>
      <c r="C214" s="94" t="s">
        <v>373</v>
      </c>
      <c r="D214" s="115">
        <v>44316</v>
      </c>
      <c r="E214" t="s">
        <v>543</v>
      </c>
      <c r="F214" t="s">
        <v>28</v>
      </c>
      <c r="G214">
        <v>2682808</v>
      </c>
      <c r="H214">
        <v>3</v>
      </c>
      <c r="I214">
        <v>135106.17000000001</v>
      </c>
      <c r="J214">
        <v>171612</v>
      </c>
      <c r="K214">
        <v>286000</v>
      </c>
      <c r="L214" t="s">
        <v>472</v>
      </c>
      <c r="M214" t="s">
        <v>309</v>
      </c>
      <c r="N214" t="s">
        <v>509</v>
      </c>
      <c r="O214">
        <v>15</v>
      </c>
      <c r="P214" t="s">
        <v>475</v>
      </c>
    </row>
    <row r="215" spans="1:16" x14ac:dyDescent="0.25">
      <c r="A215">
        <v>2021</v>
      </c>
      <c r="B215" s="124">
        <v>4</v>
      </c>
      <c r="C215" s="94" t="s">
        <v>373</v>
      </c>
      <c r="D215" s="115">
        <v>44316</v>
      </c>
      <c r="E215" t="s">
        <v>484</v>
      </c>
      <c r="F215" t="s">
        <v>28</v>
      </c>
      <c r="G215">
        <v>187002</v>
      </c>
      <c r="H215">
        <v>7</v>
      </c>
      <c r="I215">
        <v>117010.57</v>
      </c>
      <c r="J215">
        <v>160398</v>
      </c>
      <c r="K215">
        <v>267300</v>
      </c>
      <c r="L215" t="s">
        <v>472</v>
      </c>
      <c r="M215" t="s">
        <v>190</v>
      </c>
      <c r="N215" t="s">
        <v>474</v>
      </c>
      <c r="O215">
        <v>15</v>
      </c>
      <c r="P215" t="s">
        <v>475</v>
      </c>
    </row>
    <row r="216" spans="1:16" x14ac:dyDescent="0.25">
      <c r="A216">
        <v>2021</v>
      </c>
      <c r="B216" s="90">
        <v>4</v>
      </c>
      <c r="C216" s="94" t="s">
        <v>373</v>
      </c>
      <c r="D216" s="115">
        <v>44316</v>
      </c>
      <c r="E216" t="s">
        <v>538</v>
      </c>
      <c r="F216" t="s">
        <v>28</v>
      </c>
      <c r="G216">
        <v>198000</v>
      </c>
      <c r="H216">
        <v>72</v>
      </c>
      <c r="I216">
        <v>167831.5</v>
      </c>
      <c r="J216">
        <v>163359</v>
      </c>
      <c r="K216">
        <v>272300</v>
      </c>
      <c r="L216" t="s">
        <v>472</v>
      </c>
      <c r="M216" t="s">
        <v>190</v>
      </c>
      <c r="N216" t="s">
        <v>474</v>
      </c>
      <c r="O216">
        <v>0</v>
      </c>
      <c r="P216" t="s">
        <v>539</v>
      </c>
    </row>
    <row r="217" spans="1:16" x14ac:dyDescent="0.25">
      <c r="A217">
        <v>2021</v>
      </c>
      <c r="B217" s="90">
        <v>4</v>
      </c>
      <c r="C217" s="94" t="s">
        <v>373</v>
      </c>
      <c r="D217" s="115">
        <v>44316</v>
      </c>
      <c r="E217" t="s">
        <v>505</v>
      </c>
      <c r="F217" t="s">
        <v>28</v>
      </c>
      <c r="G217">
        <v>199001</v>
      </c>
      <c r="H217">
        <v>32</v>
      </c>
      <c r="I217">
        <v>89080.68</v>
      </c>
      <c r="J217">
        <v>164493</v>
      </c>
      <c r="K217">
        <v>274200</v>
      </c>
      <c r="L217" t="s">
        <v>472</v>
      </c>
      <c r="M217" t="s">
        <v>190</v>
      </c>
      <c r="N217" t="s">
        <v>474</v>
      </c>
      <c r="O217">
        <v>15</v>
      </c>
      <c r="P217" t="s">
        <v>475</v>
      </c>
    </row>
    <row r="218" spans="1:16" x14ac:dyDescent="0.25">
      <c r="A218">
        <v>2021</v>
      </c>
      <c r="B218" s="90">
        <v>4</v>
      </c>
      <c r="C218" s="94" t="s">
        <v>373</v>
      </c>
      <c r="D218" s="115">
        <v>44316</v>
      </c>
      <c r="E218" t="s">
        <v>484</v>
      </c>
      <c r="F218" t="s">
        <v>28</v>
      </c>
      <c r="G218">
        <v>2682808</v>
      </c>
      <c r="H218">
        <v>129</v>
      </c>
      <c r="I218">
        <v>185436.21</v>
      </c>
      <c r="J218">
        <v>171612</v>
      </c>
      <c r="K218">
        <v>286000</v>
      </c>
      <c r="L218" t="s">
        <v>472</v>
      </c>
      <c r="M218" t="s">
        <v>190</v>
      </c>
      <c r="N218" t="s">
        <v>474</v>
      </c>
      <c r="O218">
        <v>15</v>
      </c>
      <c r="P218" t="s">
        <v>475</v>
      </c>
    </row>
    <row r="219" spans="1:16" x14ac:dyDescent="0.25">
      <c r="A219">
        <v>2021</v>
      </c>
      <c r="B219" s="90">
        <v>4</v>
      </c>
      <c r="C219" s="94" t="s">
        <v>373</v>
      </c>
      <c r="D219" s="115">
        <v>44316</v>
      </c>
      <c r="E219" t="s">
        <v>544</v>
      </c>
      <c r="F219" t="s">
        <v>28</v>
      </c>
      <c r="G219">
        <v>74801</v>
      </c>
      <c r="H219">
        <v>10</v>
      </c>
      <c r="I219">
        <v>151138.35999999999</v>
      </c>
      <c r="J219">
        <v>162918</v>
      </c>
      <c r="K219">
        <v>271500</v>
      </c>
      <c r="L219" t="s">
        <v>472</v>
      </c>
      <c r="M219" t="s">
        <v>190</v>
      </c>
      <c r="N219" t="s">
        <v>474</v>
      </c>
      <c r="O219">
        <v>0</v>
      </c>
      <c r="P219" t="s">
        <v>539</v>
      </c>
    </row>
    <row r="220" spans="1:16" x14ac:dyDescent="0.25">
      <c r="A220">
        <v>2021</v>
      </c>
      <c r="B220" s="90">
        <v>5</v>
      </c>
      <c r="C220" s="94" t="s">
        <v>374</v>
      </c>
      <c r="D220" s="115">
        <v>44347</v>
      </c>
      <c r="E220" t="s">
        <v>543</v>
      </c>
      <c r="F220" t="s">
        <v>28</v>
      </c>
      <c r="G220">
        <v>2682808</v>
      </c>
      <c r="H220">
        <v>3</v>
      </c>
      <c r="I220">
        <v>135106.17000000001</v>
      </c>
      <c r="J220">
        <v>171612</v>
      </c>
      <c r="K220">
        <v>286000</v>
      </c>
      <c r="L220" t="s">
        <v>472</v>
      </c>
      <c r="M220" t="s">
        <v>309</v>
      </c>
      <c r="N220" t="s">
        <v>509</v>
      </c>
      <c r="O220">
        <v>15</v>
      </c>
      <c r="P220" t="s">
        <v>475</v>
      </c>
    </row>
    <row r="221" spans="1:16" x14ac:dyDescent="0.25">
      <c r="A221">
        <v>2021</v>
      </c>
      <c r="B221" s="124">
        <v>5</v>
      </c>
      <c r="C221" s="94" t="s">
        <v>374</v>
      </c>
      <c r="D221" s="115">
        <v>44347</v>
      </c>
      <c r="E221" t="s">
        <v>491</v>
      </c>
      <c r="F221" t="s">
        <v>28</v>
      </c>
      <c r="G221">
        <v>187002</v>
      </c>
      <c r="H221">
        <v>69</v>
      </c>
      <c r="I221">
        <v>165734.29</v>
      </c>
      <c r="J221">
        <v>160724.35999999999</v>
      </c>
      <c r="K221">
        <v>267873.93329999998</v>
      </c>
      <c r="L221" t="s">
        <v>472</v>
      </c>
      <c r="M221" t="s">
        <v>190</v>
      </c>
      <c r="N221" t="s">
        <v>474</v>
      </c>
      <c r="O221">
        <v>15</v>
      </c>
      <c r="P221" t="s">
        <v>475</v>
      </c>
    </row>
    <row r="222" spans="1:16" x14ac:dyDescent="0.25">
      <c r="A222">
        <v>2021</v>
      </c>
      <c r="B222" s="90">
        <v>5</v>
      </c>
      <c r="C222" s="94" t="s">
        <v>374</v>
      </c>
      <c r="D222" s="115">
        <v>44347</v>
      </c>
      <c r="E222" t="s">
        <v>538</v>
      </c>
      <c r="F222" t="s">
        <v>28</v>
      </c>
      <c r="G222">
        <v>198000</v>
      </c>
      <c r="H222">
        <v>63</v>
      </c>
      <c r="I222">
        <v>154113.9</v>
      </c>
      <c r="J222">
        <v>163359</v>
      </c>
      <c r="K222">
        <v>272300</v>
      </c>
      <c r="L222" t="s">
        <v>472</v>
      </c>
      <c r="M222" t="s">
        <v>190</v>
      </c>
      <c r="N222" t="s">
        <v>474</v>
      </c>
      <c r="O222">
        <v>0</v>
      </c>
      <c r="P222" t="s">
        <v>539</v>
      </c>
    </row>
    <row r="223" spans="1:16" x14ac:dyDescent="0.25">
      <c r="A223">
        <v>2021</v>
      </c>
      <c r="B223" s="90">
        <v>5</v>
      </c>
      <c r="C223" s="94" t="s">
        <v>374</v>
      </c>
      <c r="D223" s="115">
        <v>44347</v>
      </c>
      <c r="E223" t="s">
        <v>534</v>
      </c>
      <c r="F223" t="s">
        <v>28</v>
      </c>
      <c r="G223">
        <v>198000</v>
      </c>
      <c r="H223">
        <v>56</v>
      </c>
      <c r="I223">
        <v>154113.9</v>
      </c>
      <c r="J223">
        <v>163359</v>
      </c>
      <c r="K223">
        <v>272300</v>
      </c>
      <c r="L223" t="s">
        <v>472</v>
      </c>
      <c r="M223" t="s">
        <v>190</v>
      </c>
      <c r="N223" t="s">
        <v>474</v>
      </c>
      <c r="O223">
        <v>0</v>
      </c>
      <c r="P223" t="s">
        <v>539</v>
      </c>
    </row>
    <row r="224" spans="1:16" x14ac:dyDescent="0.25">
      <c r="A224">
        <v>2021</v>
      </c>
      <c r="B224" s="90">
        <v>5</v>
      </c>
      <c r="C224" s="94" t="s">
        <v>374</v>
      </c>
      <c r="D224" s="115">
        <v>44347</v>
      </c>
      <c r="E224" t="s">
        <v>505</v>
      </c>
      <c r="F224" t="s">
        <v>28</v>
      </c>
      <c r="G224">
        <v>199001</v>
      </c>
      <c r="H224">
        <v>32</v>
      </c>
      <c r="I224">
        <v>89080.68</v>
      </c>
      <c r="J224">
        <v>164493</v>
      </c>
      <c r="K224">
        <v>274200</v>
      </c>
      <c r="L224" t="s">
        <v>472</v>
      </c>
      <c r="M224" t="s">
        <v>190</v>
      </c>
      <c r="N224" t="s">
        <v>474</v>
      </c>
      <c r="O224">
        <v>15</v>
      </c>
      <c r="P224" t="s">
        <v>475</v>
      </c>
    </row>
    <row r="225" spans="1:16" x14ac:dyDescent="0.25">
      <c r="A225">
        <v>2021</v>
      </c>
      <c r="B225" s="90">
        <v>1</v>
      </c>
      <c r="C225" s="94" t="s">
        <v>449</v>
      </c>
      <c r="D225" s="115">
        <v>44227</v>
      </c>
      <c r="E225" t="s">
        <v>505</v>
      </c>
      <c r="F225" t="s">
        <v>28</v>
      </c>
      <c r="G225">
        <v>199001</v>
      </c>
      <c r="H225">
        <v>32</v>
      </c>
      <c r="I225">
        <v>89080.68</v>
      </c>
      <c r="J225">
        <v>164493</v>
      </c>
      <c r="K225">
        <v>274200</v>
      </c>
      <c r="L225" t="s">
        <v>472</v>
      </c>
      <c r="M225" t="s">
        <v>190</v>
      </c>
      <c r="N225" t="s">
        <v>474</v>
      </c>
      <c r="O225">
        <v>15</v>
      </c>
      <c r="P225" t="s">
        <v>475</v>
      </c>
    </row>
    <row r="226" spans="1:16" x14ac:dyDescent="0.25">
      <c r="A226">
        <v>2021</v>
      </c>
      <c r="B226" s="90">
        <v>1</v>
      </c>
      <c r="C226" s="94" t="s">
        <v>449</v>
      </c>
      <c r="D226" s="115">
        <v>44227</v>
      </c>
      <c r="E226" t="s">
        <v>484</v>
      </c>
      <c r="F226" t="s">
        <v>28</v>
      </c>
      <c r="G226">
        <v>2682808</v>
      </c>
      <c r="H226">
        <v>78</v>
      </c>
      <c r="I226">
        <v>135106.17000000001</v>
      </c>
      <c r="J226">
        <v>171612</v>
      </c>
      <c r="K226">
        <v>286000</v>
      </c>
      <c r="L226" t="s">
        <v>472</v>
      </c>
      <c r="M226" t="s">
        <v>190</v>
      </c>
      <c r="N226" t="s">
        <v>474</v>
      </c>
      <c r="O226">
        <v>15</v>
      </c>
      <c r="P226" t="s">
        <v>475</v>
      </c>
    </row>
    <row r="227" spans="1:16" x14ac:dyDescent="0.25">
      <c r="A227">
        <v>2021</v>
      </c>
      <c r="B227" s="90">
        <v>1</v>
      </c>
      <c r="C227" s="94" t="s">
        <v>449</v>
      </c>
      <c r="D227" s="115">
        <v>44227</v>
      </c>
      <c r="E227" t="s">
        <v>542</v>
      </c>
      <c r="F227" t="s">
        <v>28</v>
      </c>
      <c r="G227">
        <v>74801</v>
      </c>
      <c r="H227">
        <v>10</v>
      </c>
      <c r="I227">
        <v>151138.35999999999</v>
      </c>
      <c r="J227">
        <v>162918</v>
      </c>
      <c r="K227">
        <v>271500</v>
      </c>
      <c r="L227" t="s">
        <v>472</v>
      </c>
      <c r="M227" t="s">
        <v>190</v>
      </c>
      <c r="N227" t="s">
        <v>474</v>
      </c>
      <c r="O227">
        <v>0</v>
      </c>
      <c r="P227" t="s">
        <v>539</v>
      </c>
    </row>
    <row r="228" spans="1:16" x14ac:dyDescent="0.25">
      <c r="A228">
        <v>2021</v>
      </c>
      <c r="B228" s="124">
        <v>2</v>
      </c>
      <c r="C228" s="94" t="s">
        <v>371</v>
      </c>
      <c r="D228" s="115">
        <v>44255</v>
      </c>
      <c r="E228" t="s">
        <v>484</v>
      </c>
      <c r="F228" t="s">
        <v>28</v>
      </c>
      <c r="G228">
        <v>187002</v>
      </c>
      <c r="H228">
        <v>7</v>
      </c>
      <c r="I228">
        <v>145181.82999999999</v>
      </c>
      <c r="J228">
        <v>160398</v>
      </c>
      <c r="K228">
        <v>267300</v>
      </c>
      <c r="L228" t="s">
        <v>472</v>
      </c>
      <c r="M228" t="s">
        <v>190</v>
      </c>
      <c r="N228" t="s">
        <v>474</v>
      </c>
      <c r="O228">
        <v>15</v>
      </c>
      <c r="P228" t="s">
        <v>475</v>
      </c>
    </row>
    <row r="229" spans="1:16" x14ac:dyDescent="0.25">
      <c r="A229">
        <v>2021</v>
      </c>
      <c r="B229" s="90">
        <v>2</v>
      </c>
      <c r="C229" s="94" t="s">
        <v>371</v>
      </c>
      <c r="D229" s="115">
        <v>44255</v>
      </c>
      <c r="E229" t="s">
        <v>538</v>
      </c>
      <c r="F229" t="s">
        <v>28</v>
      </c>
      <c r="G229">
        <v>198000</v>
      </c>
      <c r="H229">
        <v>34</v>
      </c>
      <c r="I229">
        <v>167831.5</v>
      </c>
      <c r="J229">
        <v>163359</v>
      </c>
      <c r="K229">
        <v>272300</v>
      </c>
      <c r="L229" t="s">
        <v>472</v>
      </c>
      <c r="M229" t="s">
        <v>190</v>
      </c>
      <c r="N229" t="s">
        <v>474</v>
      </c>
      <c r="O229">
        <v>0</v>
      </c>
      <c r="P229" t="s">
        <v>539</v>
      </c>
    </row>
    <row r="230" spans="1:16" x14ac:dyDescent="0.25">
      <c r="A230">
        <v>2021</v>
      </c>
      <c r="B230" s="90">
        <v>2</v>
      </c>
      <c r="C230" s="94" t="s">
        <v>371</v>
      </c>
      <c r="D230" s="115">
        <v>44255</v>
      </c>
      <c r="E230" t="s">
        <v>471</v>
      </c>
      <c r="F230" t="s">
        <v>28</v>
      </c>
      <c r="G230">
        <v>198000</v>
      </c>
      <c r="H230">
        <v>40</v>
      </c>
      <c r="I230">
        <v>167831.5</v>
      </c>
      <c r="J230">
        <v>163359</v>
      </c>
      <c r="K230">
        <v>272300</v>
      </c>
      <c r="L230" t="s">
        <v>472</v>
      </c>
      <c r="M230" t="s">
        <v>190</v>
      </c>
      <c r="N230" t="s">
        <v>474</v>
      </c>
      <c r="O230">
        <v>0</v>
      </c>
      <c r="P230" t="s">
        <v>539</v>
      </c>
    </row>
    <row r="231" spans="1:16" x14ac:dyDescent="0.25">
      <c r="A231">
        <v>2021</v>
      </c>
      <c r="B231" s="90">
        <v>2</v>
      </c>
      <c r="C231" s="94" t="s">
        <v>371</v>
      </c>
      <c r="D231" s="115">
        <v>44255</v>
      </c>
      <c r="E231" t="s">
        <v>505</v>
      </c>
      <c r="F231" t="s">
        <v>28</v>
      </c>
      <c r="G231">
        <v>199001</v>
      </c>
      <c r="H231">
        <v>32</v>
      </c>
      <c r="I231">
        <v>89080.68</v>
      </c>
      <c r="J231">
        <v>164493</v>
      </c>
      <c r="K231">
        <v>274200</v>
      </c>
      <c r="L231" t="s">
        <v>472</v>
      </c>
      <c r="M231" t="s">
        <v>190</v>
      </c>
      <c r="N231" t="s">
        <v>474</v>
      </c>
      <c r="O231">
        <v>15</v>
      </c>
      <c r="P231" t="s">
        <v>475</v>
      </c>
    </row>
    <row r="232" spans="1:16" x14ac:dyDescent="0.25">
      <c r="A232">
        <v>2021</v>
      </c>
      <c r="B232" s="90">
        <v>2</v>
      </c>
      <c r="C232" s="94" t="s">
        <v>371</v>
      </c>
      <c r="D232" s="115">
        <v>44255</v>
      </c>
      <c r="E232" t="s">
        <v>484</v>
      </c>
      <c r="F232" t="s">
        <v>28</v>
      </c>
      <c r="G232">
        <v>2682808</v>
      </c>
      <c r="H232">
        <v>78</v>
      </c>
      <c r="I232">
        <v>135106.17000000001</v>
      </c>
      <c r="J232">
        <v>171612</v>
      </c>
      <c r="K232">
        <v>286000</v>
      </c>
      <c r="L232" t="s">
        <v>472</v>
      </c>
      <c r="M232" t="s">
        <v>190</v>
      </c>
      <c r="N232" t="s">
        <v>474</v>
      </c>
      <c r="O232">
        <v>15</v>
      </c>
      <c r="P232" t="s">
        <v>475</v>
      </c>
    </row>
    <row r="233" spans="1:16" x14ac:dyDescent="0.25">
      <c r="A233">
        <v>2021</v>
      </c>
      <c r="B233" s="90">
        <v>2</v>
      </c>
      <c r="C233" s="94" t="s">
        <v>371</v>
      </c>
      <c r="D233" s="115">
        <v>44255</v>
      </c>
      <c r="E233" t="s">
        <v>544</v>
      </c>
      <c r="F233" t="s">
        <v>28</v>
      </c>
      <c r="G233">
        <v>74801</v>
      </c>
      <c r="H233">
        <v>10</v>
      </c>
      <c r="I233">
        <v>151138.35999999999</v>
      </c>
      <c r="J233">
        <v>162918</v>
      </c>
      <c r="K233">
        <v>271500</v>
      </c>
      <c r="L233" t="s">
        <v>472</v>
      </c>
      <c r="M233" t="s">
        <v>190</v>
      </c>
      <c r="N233" t="s">
        <v>474</v>
      </c>
      <c r="O233">
        <v>0</v>
      </c>
      <c r="P233" t="s">
        <v>539</v>
      </c>
    </row>
    <row r="234" spans="1:16" x14ac:dyDescent="0.25">
      <c r="A234">
        <v>2021</v>
      </c>
      <c r="B234" s="90">
        <v>3</v>
      </c>
      <c r="C234" s="94" t="s">
        <v>372</v>
      </c>
      <c r="D234" s="115">
        <v>44286</v>
      </c>
      <c r="E234" t="s">
        <v>488</v>
      </c>
      <c r="F234" t="s">
        <v>28</v>
      </c>
      <c r="G234">
        <v>198000</v>
      </c>
      <c r="H234">
        <v>1</v>
      </c>
      <c r="I234">
        <v>172768.91</v>
      </c>
      <c r="J234">
        <v>163359</v>
      </c>
      <c r="K234">
        <v>272300</v>
      </c>
      <c r="L234" t="s">
        <v>472</v>
      </c>
      <c r="M234" t="s">
        <v>47</v>
      </c>
      <c r="N234" t="s">
        <v>487</v>
      </c>
      <c r="O234">
        <v>0</v>
      </c>
      <c r="P234" t="s">
        <v>539</v>
      </c>
    </row>
    <row r="235" spans="1:16" x14ac:dyDescent="0.25">
      <c r="A235">
        <v>2021</v>
      </c>
      <c r="B235" s="90">
        <v>4</v>
      </c>
      <c r="C235" s="94" t="s">
        <v>373</v>
      </c>
      <c r="D235" s="115">
        <v>44316</v>
      </c>
      <c r="E235" t="s">
        <v>488</v>
      </c>
      <c r="F235" t="s">
        <v>28</v>
      </c>
      <c r="G235">
        <v>198000</v>
      </c>
      <c r="H235">
        <v>1</v>
      </c>
      <c r="I235">
        <v>172768.91</v>
      </c>
      <c r="J235">
        <v>163359</v>
      </c>
      <c r="K235">
        <v>272300</v>
      </c>
      <c r="L235" t="s">
        <v>472</v>
      </c>
      <c r="M235" t="s">
        <v>47</v>
      </c>
      <c r="N235" t="s">
        <v>487</v>
      </c>
      <c r="O235">
        <v>0</v>
      </c>
      <c r="P235" t="s">
        <v>539</v>
      </c>
    </row>
    <row r="236" spans="1:16" x14ac:dyDescent="0.25">
      <c r="A236">
        <v>2021</v>
      </c>
      <c r="B236" s="90">
        <v>6</v>
      </c>
      <c r="C236" s="94" t="s">
        <v>375</v>
      </c>
      <c r="D236" s="115">
        <v>44377</v>
      </c>
      <c r="E236" t="s">
        <v>482</v>
      </c>
      <c r="F236" t="s">
        <v>28</v>
      </c>
      <c r="G236">
        <v>2682808</v>
      </c>
      <c r="H236">
        <v>18</v>
      </c>
      <c r="I236">
        <v>157148.54</v>
      </c>
      <c r="J236">
        <v>171612</v>
      </c>
      <c r="K236">
        <v>286000</v>
      </c>
      <c r="L236" t="s">
        <v>472</v>
      </c>
      <c r="M236" t="s">
        <v>58</v>
      </c>
      <c r="N236" t="s">
        <v>481</v>
      </c>
      <c r="O236">
        <v>15</v>
      </c>
      <c r="P236" t="s">
        <v>475</v>
      </c>
    </row>
    <row r="237" spans="1:16" x14ac:dyDescent="0.25">
      <c r="A237">
        <v>2021</v>
      </c>
      <c r="B237" s="124">
        <v>6</v>
      </c>
      <c r="C237" s="94" t="s">
        <v>375</v>
      </c>
      <c r="D237" s="115">
        <v>44377</v>
      </c>
      <c r="E237" t="s">
        <v>482</v>
      </c>
      <c r="F237" t="s">
        <v>28</v>
      </c>
      <c r="G237">
        <v>187002</v>
      </c>
      <c r="H237">
        <v>6</v>
      </c>
      <c r="I237">
        <v>121475.89</v>
      </c>
      <c r="J237">
        <v>160724.35999999999</v>
      </c>
      <c r="K237">
        <v>267873.93329999998</v>
      </c>
      <c r="L237" t="s">
        <v>472</v>
      </c>
      <c r="M237" t="s">
        <v>58</v>
      </c>
      <c r="N237" t="s">
        <v>481</v>
      </c>
      <c r="O237">
        <v>15</v>
      </c>
      <c r="P237" t="s">
        <v>475</v>
      </c>
    </row>
    <row r="238" spans="1:16" x14ac:dyDescent="0.25">
      <c r="A238">
        <v>2021</v>
      </c>
      <c r="B238" s="124">
        <v>6</v>
      </c>
      <c r="C238" s="94" t="s">
        <v>375</v>
      </c>
      <c r="D238" s="115">
        <v>44377</v>
      </c>
      <c r="E238" t="s">
        <v>489</v>
      </c>
      <c r="F238" t="s">
        <v>28</v>
      </c>
      <c r="G238">
        <v>187002</v>
      </c>
      <c r="H238">
        <v>8</v>
      </c>
      <c r="I238">
        <v>121475.89</v>
      </c>
      <c r="J238">
        <v>160724.35999999999</v>
      </c>
      <c r="K238">
        <v>267873.93329999998</v>
      </c>
      <c r="L238" t="s">
        <v>472</v>
      </c>
      <c r="M238" t="s">
        <v>58</v>
      </c>
      <c r="N238" t="s">
        <v>490</v>
      </c>
      <c r="O238">
        <v>15</v>
      </c>
      <c r="P238" t="s">
        <v>475</v>
      </c>
    </row>
    <row r="239" spans="1:16" x14ac:dyDescent="0.25">
      <c r="A239">
        <v>2021</v>
      </c>
      <c r="B239" s="124">
        <v>3</v>
      </c>
      <c r="C239" s="94" t="s">
        <v>372</v>
      </c>
      <c r="D239" s="115">
        <v>44286</v>
      </c>
      <c r="E239" t="s">
        <v>482</v>
      </c>
      <c r="F239" t="s">
        <v>28</v>
      </c>
      <c r="G239">
        <v>187002</v>
      </c>
      <c r="H239">
        <v>20</v>
      </c>
      <c r="I239">
        <v>97290.68</v>
      </c>
      <c r="J239">
        <v>160398</v>
      </c>
      <c r="K239">
        <v>267300</v>
      </c>
      <c r="L239" t="s">
        <v>472</v>
      </c>
      <c r="M239" t="s">
        <v>58</v>
      </c>
      <c r="N239" t="s">
        <v>481</v>
      </c>
      <c r="O239">
        <v>15</v>
      </c>
      <c r="P239" t="s">
        <v>475</v>
      </c>
    </row>
    <row r="240" spans="1:16" x14ac:dyDescent="0.25">
      <c r="A240">
        <v>2021</v>
      </c>
      <c r="B240" s="90">
        <v>3</v>
      </c>
      <c r="C240" s="94" t="s">
        <v>372</v>
      </c>
      <c r="D240" s="115">
        <v>44286</v>
      </c>
      <c r="E240" t="s">
        <v>532</v>
      </c>
      <c r="F240" t="s">
        <v>28</v>
      </c>
      <c r="G240">
        <v>199001</v>
      </c>
      <c r="H240">
        <v>2</v>
      </c>
      <c r="I240">
        <v>89080.68</v>
      </c>
      <c r="J240">
        <v>164493</v>
      </c>
      <c r="K240">
        <v>274200</v>
      </c>
      <c r="L240" t="s">
        <v>472</v>
      </c>
      <c r="M240" t="s">
        <v>58</v>
      </c>
      <c r="N240" t="s">
        <v>481</v>
      </c>
      <c r="O240">
        <v>15</v>
      </c>
      <c r="P240" t="s">
        <v>475</v>
      </c>
    </row>
    <row r="241" spans="1:16" x14ac:dyDescent="0.25">
      <c r="A241">
        <v>2021</v>
      </c>
      <c r="B241" s="124">
        <v>4</v>
      </c>
      <c r="C241" s="94" t="s">
        <v>373</v>
      </c>
      <c r="D241" s="115">
        <v>44316</v>
      </c>
      <c r="E241" t="s">
        <v>482</v>
      </c>
      <c r="F241" t="s">
        <v>28</v>
      </c>
      <c r="G241">
        <v>187002</v>
      </c>
      <c r="H241">
        <v>0</v>
      </c>
      <c r="I241">
        <v>97290.68</v>
      </c>
      <c r="J241">
        <v>160398</v>
      </c>
      <c r="K241">
        <v>267300</v>
      </c>
      <c r="L241" t="s">
        <v>472</v>
      </c>
      <c r="M241" t="s">
        <v>58</v>
      </c>
      <c r="N241" t="s">
        <v>481</v>
      </c>
      <c r="O241">
        <v>15</v>
      </c>
      <c r="P241" t="s">
        <v>475</v>
      </c>
    </row>
    <row r="242" spans="1:16" x14ac:dyDescent="0.25">
      <c r="A242">
        <v>2021</v>
      </c>
      <c r="B242" s="90">
        <v>4</v>
      </c>
      <c r="C242" s="94" t="s">
        <v>373</v>
      </c>
      <c r="D242" s="115">
        <v>44316</v>
      </c>
      <c r="E242" t="s">
        <v>532</v>
      </c>
      <c r="F242" t="s">
        <v>28</v>
      </c>
      <c r="G242">
        <v>199001</v>
      </c>
      <c r="H242">
        <v>2</v>
      </c>
      <c r="I242">
        <v>89080.68</v>
      </c>
      <c r="J242">
        <v>164493</v>
      </c>
      <c r="K242">
        <v>274200</v>
      </c>
      <c r="L242" t="s">
        <v>472</v>
      </c>
      <c r="M242" t="s">
        <v>58</v>
      </c>
      <c r="N242" t="s">
        <v>481</v>
      </c>
      <c r="O242">
        <v>15</v>
      </c>
      <c r="P242" t="s">
        <v>475</v>
      </c>
    </row>
    <row r="243" spans="1:16" x14ac:dyDescent="0.25">
      <c r="A243">
        <v>2021</v>
      </c>
      <c r="B243" s="90">
        <v>4</v>
      </c>
      <c r="C243" s="94" t="s">
        <v>373</v>
      </c>
      <c r="D243" s="115">
        <v>44316</v>
      </c>
      <c r="E243" t="s">
        <v>533</v>
      </c>
      <c r="F243" t="s">
        <v>28</v>
      </c>
      <c r="G243">
        <v>199001</v>
      </c>
      <c r="H243">
        <v>22</v>
      </c>
      <c r="I243">
        <v>89080.68</v>
      </c>
      <c r="J243">
        <v>164493</v>
      </c>
      <c r="K243">
        <v>274200</v>
      </c>
      <c r="L243" t="s">
        <v>472</v>
      </c>
      <c r="M243" t="s">
        <v>58</v>
      </c>
      <c r="N243" t="s">
        <v>481</v>
      </c>
      <c r="O243">
        <v>15</v>
      </c>
      <c r="P243" t="s">
        <v>475</v>
      </c>
    </row>
    <row r="244" spans="1:16" x14ac:dyDescent="0.25">
      <c r="A244">
        <v>2021</v>
      </c>
      <c r="B244" s="90">
        <v>4</v>
      </c>
      <c r="C244" s="94" t="s">
        <v>373</v>
      </c>
      <c r="D244" s="115">
        <v>44316</v>
      </c>
      <c r="E244" t="s">
        <v>482</v>
      </c>
      <c r="F244" t="s">
        <v>28</v>
      </c>
      <c r="G244">
        <v>2682808</v>
      </c>
      <c r="H244">
        <v>10</v>
      </c>
      <c r="I244">
        <v>134518.39999999999</v>
      </c>
      <c r="J244">
        <v>171612</v>
      </c>
      <c r="K244">
        <v>286000</v>
      </c>
      <c r="L244" t="s">
        <v>472</v>
      </c>
      <c r="M244" t="s">
        <v>58</v>
      </c>
      <c r="N244" t="s">
        <v>481</v>
      </c>
      <c r="O244">
        <v>15</v>
      </c>
      <c r="P244" t="s">
        <v>475</v>
      </c>
    </row>
    <row r="245" spans="1:16" x14ac:dyDescent="0.25">
      <c r="A245">
        <v>2021</v>
      </c>
      <c r="B245" s="124">
        <v>5</v>
      </c>
      <c r="C245" s="94" t="s">
        <v>374</v>
      </c>
      <c r="D245" s="115">
        <v>44347</v>
      </c>
      <c r="E245" t="s">
        <v>482</v>
      </c>
      <c r="F245" t="s">
        <v>28</v>
      </c>
      <c r="G245">
        <v>187002</v>
      </c>
      <c r="H245">
        <v>6</v>
      </c>
      <c r="I245">
        <v>121475.89</v>
      </c>
      <c r="J245">
        <v>160724.35999999999</v>
      </c>
      <c r="K245">
        <v>267873.93329999998</v>
      </c>
      <c r="L245" t="s">
        <v>472</v>
      </c>
      <c r="M245" t="s">
        <v>58</v>
      </c>
      <c r="N245" t="s">
        <v>481</v>
      </c>
      <c r="O245">
        <v>15</v>
      </c>
      <c r="P245" t="s">
        <v>475</v>
      </c>
    </row>
    <row r="246" spans="1:16" x14ac:dyDescent="0.25">
      <c r="A246">
        <v>2021</v>
      </c>
      <c r="B246" s="124">
        <v>5</v>
      </c>
      <c r="C246" s="94" t="s">
        <v>374</v>
      </c>
      <c r="D246" s="115">
        <v>44347</v>
      </c>
      <c r="E246" t="s">
        <v>489</v>
      </c>
      <c r="F246" t="s">
        <v>28</v>
      </c>
      <c r="G246">
        <v>187002</v>
      </c>
      <c r="H246">
        <v>8</v>
      </c>
      <c r="I246">
        <v>121475.89</v>
      </c>
      <c r="J246">
        <v>160724.35999999999</v>
      </c>
      <c r="K246">
        <v>267873.93329999998</v>
      </c>
      <c r="L246" t="s">
        <v>472</v>
      </c>
      <c r="M246" t="s">
        <v>58</v>
      </c>
      <c r="N246" t="s">
        <v>490</v>
      </c>
      <c r="O246">
        <v>15</v>
      </c>
      <c r="P246" t="s">
        <v>475</v>
      </c>
    </row>
    <row r="247" spans="1:16" x14ac:dyDescent="0.25">
      <c r="A247">
        <v>2021</v>
      </c>
      <c r="B247" s="90">
        <v>5</v>
      </c>
      <c r="C247" s="94" t="s">
        <v>374</v>
      </c>
      <c r="D247" s="115">
        <v>44347</v>
      </c>
      <c r="E247" t="s">
        <v>510</v>
      </c>
      <c r="F247" t="s">
        <v>28</v>
      </c>
      <c r="G247">
        <v>198000</v>
      </c>
      <c r="H247">
        <v>1</v>
      </c>
      <c r="I247">
        <v>154113.9</v>
      </c>
      <c r="J247">
        <v>163359</v>
      </c>
      <c r="K247">
        <v>272300</v>
      </c>
      <c r="L247" t="s">
        <v>472</v>
      </c>
      <c r="M247" t="s">
        <v>58</v>
      </c>
      <c r="N247" t="s">
        <v>481</v>
      </c>
      <c r="O247">
        <v>0</v>
      </c>
      <c r="P247" t="s">
        <v>539</v>
      </c>
    </row>
    <row r="248" spans="1:16" x14ac:dyDescent="0.25">
      <c r="A248">
        <v>2021</v>
      </c>
      <c r="B248" s="90">
        <v>5</v>
      </c>
      <c r="C248" s="94" t="s">
        <v>374</v>
      </c>
      <c r="D248" s="115">
        <v>44347</v>
      </c>
      <c r="E248" t="s">
        <v>482</v>
      </c>
      <c r="F248" t="s">
        <v>28</v>
      </c>
      <c r="G248">
        <v>2682808</v>
      </c>
      <c r="H248">
        <v>18</v>
      </c>
      <c r="I248">
        <v>157148.54</v>
      </c>
      <c r="J248">
        <v>171612</v>
      </c>
      <c r="K248">
        <v>286000</v>
      </c>
      <c r="L248" t="s">
        <v>472</v>
      </c>
      <c r="M248" t="s">
        <v>58</v>
      </c>
      <c r="N248" t="s">
        <v>481</v>
      </c>
      <c r="O248">
        <v>15</v>
      </c>
      <c r="P248" t="s">
        <v>475</v>
      </c>
    </row>
    <row r="249" spans="1:16" x14ac:dyDescent="0.25">
      <c r="A249">
        <v>2021</v>
      </c>
      <c r="B249" s="90">
        <v>5</v>
      </c>
      <c r="C249" s="94" t="s">
        <v>374</v>
      </c>
      <c r="D249" s="115">
        <v>44347</v>
      </c>
      <c r="E249" t="s">
        <v>532</v>
      </c>
      <c r="F249" t="s">
        <v>28</v>
      </c>
      <c r="G249">
        <v>199001</v>
      </c>
      <c r="H249">
        <v>2</v>
      </c>
      <c r="I249">
        <v>89080.68</v>
      </c>
      <c r="J249">
        <v>164493</v>
      </c>
      <c r="K249">
        <v>274200</v>
      </c>
      <c r="L249" t="s">
        <v>472</v>
      </c>
      <c r="M249" t="s">
        <v>58</v>
      </c>
      <c r="N249" t="s">
        <v>481</v>
      </c>
      <c r="O249">
        <v>15</v>
      </c>
      <c r="P249" t="s">
        <v>475</v>
      </c>
    </row>
    <row r="250" spans="1:16" x14ac:dyDescent="0.25">
      <c r="A250">
        <v>2021</v>
      </c>
      <c r="B250" s="90">
        <v>5</v>
      </c>
      <c r="C250" s="94" t="s">
        <v>374</v>
      </c>
      <c r="D250" s="115">
        <v>44347</v>
      </c>
      <c r="E250" t="s">
        <v>533</v>
      </c>
      <c r="F250" t="s">
        <v>28</v>
      </c>
      <c r="G250">
        <v>199001</v>
      </c>
      <c r="H250">
        <v>22</v>
      </c>
      <c r="I250">
        <v>89080.68</v>
      </c>
      <c r="J250">
        <v>164493</v>
      </c>
      <c r="K250">
        <v>274200</v>
      </c>
      <c r="L250" t="s">
        <v>472</v>
      </c>
      <c r="M250" t="s">
        <v>58</v>
      </c>
      <c r="N250" t="s">
        <v>481</v>
      </c>
      <c r="O250">
        <v>15</v>
      </c>
      <c r="P250" t="s">
        <v>475</v>
      </c>
    </row>
    <row r="251" spans="1:16" x14ac:dyDescent="0.25">
      <c r="A251">
        <v>2021</v>
      </c>
      <c r="B251" s="124">
        <v>6</v>
      </c>
      <c r="C251" s="94" t="s">
        <v>375</v>
      </c>
      <c r="D251" s="115">
        <v>44377</v>
      </c>
      <c r="E251" t="s">
        <v>491</v>
      </c>
      <c r="F251" t="s">
        <v>28</v>
      </c>
      <c r="G251">
        <v>187002</v>
      </c>
      <c r="H251">
        <v>69</v>
      </c>
      <c r="I251">
        <v>165734.29</v>
      </c>
      <c r="J251">
        <v>160724.35999999999</v>
      </c>
      <c r="K251">
        <v>267873.93329999998</v>
      </c>
      <c r="L251" t="s">
        <v>472</v>
      </c>
      <c r="M251" t="s">
        <v>190</v>
      </c>
      <c r="N251" t="s">
        <v>474</v>
      </c>
      <c r="O251">
        <v>15</v>
      </c>
      <c r="P251" t="s">
        <v>475</v>
      </c>
    </row>
    <row r="252" spans="1:16" x14ac:dyDescent="0.25">
      <c r="A252">
        <v>2021</v>
      </c>
      <c r="B252" s="90">
        <v>2</v>
      </c>
      <c r="C252" s="94" t="s">
        <v>371</v>
      </c>
      <c r="D252" s="115">
        <v>44255</v>
      </c>
      <c r="E252" t="s">
        <v>532</v>
      </c>
      <c r="F252" t="s">
        <v>28</v>
      </c>
      <c r="G252">
        <v>199001</v>
      </c>
      <c r="H252">
        <v>2</v>
      </c>
      <c r="I252">
        <v>89080.68</v>
      </c>
      <c r="J252">
        <v>164493</v>
      </c>
      <c r="K252">
        <v>274200</v>
      </c>
      <c r="L252" t="s">
        <v>472</v>
      </c>
      <c r="M252" t="s">
        <v>58</v>
      </c>
      <c r="N252" t="s">
        <v>481</v>
      </c>
      <c r="O252">
        <v>15</v>
      </c>
      <c r="P252" t="s">
        <v>475</v>
      </c>
    </row>
    <row r="253" spans="1:16" x14ac:dyDescent="0.25">
      <c r="A253">
        <v>2021</v>
      </c>
      <c r="B253" s="90">
        <v>2</v>
      </c>
      <c r="C253" s="94" t="s">
        <v>371</v>
      </c>
      <c r="D253" s="115">
        <v>44255</v>
      </c>
      <c r="E253" t="s">
        <v>533</v>
      </c>
      <c r="F253" t="s">
        <v>28</v>
      </c>
      <c r="G253">
        <v>199001</v>
      </c>
      <c r="H253">
        <v>22</v>
      </c>
      <c r="I253">
        <v>89080.68</v>
      </c>
      <c r="J253">
        <v>164493</v>
      </c>
      <c r="K253">
        <v>274200</v>
      </c>
      <c r="L253" t="s">
        <v>472</v>
      </c>
      <c r="M253" t="s">
        <v>58</v>
      </c>
      <c r="N253" t="s">
        <v>481</v>
      </c>
      <c r="O253">
        <v>15</v>
      </c>
      <c r="P253" t="s">
        <v>475</v>
      </c>
    </row>
    <row r="254" spans="1:16" x14ac:dyDescent="0.25">
      <c r="A254">
        <v>2021</v>
      </c>
      <c r="B254" s="90">
        <v>2</v>
      </c>
      <c r="C254" s="94" t="s">
        <v>371</v>
      </c>
      <c r="D254" s="115">
        <v>44255</v>
      </c>
      <c r="E254" t="s">
        <v>482</v>
      </c>
      <c r="F254" t="s">
        <v>28</v>
      </c>
      <c r="G254">
        <v>2682808</v>
      </c>
      <c r="H254">
        <v>16</v>
      </c>
      <c r="I254">
        <v>128677.42</v>
      </c>
      <c r="J254">
        <v>171612</v>
      </c>
      <c r="K254">
        <v>286000</v>
      </c>
      <c r="L254" t="s">
        <v>472</v>
      </c>
      <c r="M254" t="s">
        <v>58</v>
      </c>
      <c r="N254" t="s">
        <v>481</v>
      </c>
      <c r="O254">
        <v>15</v>
      </c>
      <c r="P254" t="s">
        <v>475</v>
      </c>
    </row>
    <row r="255" spans="1:16" x14ac:dyDescent="0.25">
      <c r="A255">
        <v>2021</v>
      </c>
      <c r="B255" s="90">
        <v>3</v>
      </c>
      <c r="C255" s="94" t="s">
        <v>372</v>
      </c>
      <c r="D255" s="115">
        <v>44286</v>
      </c>
      <c r="E255" t="s">
        <v>543</v>
      </c>
      <c r="F255" t="s">
        <v>28</v>
      </c>
      <c r="G255">
        <v>2682808</v>
      </c>
      <c r="H255">
        <v>3</v>
      </c>
      <c r="I255">
        <v>135106.17000000001</v>
      </c>
      <c r="J255">
        <v>171612</v>
      </c>
      <c r="K255">
        <v>286000</v>
      </c>
      <c r="L255" t="s">
        <v>472</v>
      </c>
      <c r="M255" t="s">
        <v>309</v>
      </c>
      <c r="N255" t="s">
        <v>509</v>
      </c>
      <c r="O255">
        <v>15</v>
      </c>
      <c r="P255" t="s">
        <v>475</v>
      </c>
    </row>
    <row r="256" spans="1:16" x14ac:dyDescent="0.25">
      <c r="A256">
        <v>2021</v>
      </c>
      <c r="B256" s="124">
        <v>3</v>
      </c>
      <c r="C256" s="94" t="s">
        <v>372</v>
      </c>
      <c r="D256" s="115">
        <v>44286</v>
      </c>
      <c r="E256" t="s">
        <v>484</v>
      </c>
      <c r="F256" t="s">
        <v>28</v>
      </c>
      <c r="G256">
        <v>187002</v>
      </c>
      <c r="H256">
        <v>7</v>
      </c>
      <c r="I256">
        <v>145181.82999999999</v>
      </c>
      <c r="J256">
        <v>160398</v>
      </c>
      <c r="K256">
        <v>267300</v>
      </c>
      <c r="L256" t="s">
        <v>472</v>
      </c>
      <c r="M256" t="s">
        <v>190</v>
      </c>
      <c r="N256" t="s">
        <v>474</v>
      </c>
      <c r="O256">
        <v>15</v>
      </c>
      <c r="P256" t="s">
        <v>475</v>
      </c>
    </row>
    <row r="257" spans="1:16" x14ac:dyDescent="0.25">
      <c r="A257">
        <v>2021</v>
      </c>
      <c r="B257" s="90">
        <v>3</v>
      </c>
      <c r="C257" s="94" t="s">
        <v>372</v>
      </c>
      <c r="D257" s="115">
        <v>44286</v>
      </c>
      <c r="E257" t="s">
        <v>538</v>
      </c>
      <c r="F257" t="s">
        <v>28</v>
      </c>
      <c r="G257">
        <v>198000</v>
      </c>
      <c r="H257">
        <v>74</v>
      </c>
      <c r="I257">
        <v>167831.5</v>
      </c>
      <c r="J257">
        <v>163359</v>
      </c>
      <c r="K257">
        <v>272300</v>
      </c>
      <c r="L257" t="s">
        <v>472</v>
      </c>
      <c r="M257" t="s">
        <v>190</v>
      </c>
      <c r="N257" t="s">
        <v>474</v>
      </c>
      <c r="O257">
        <v>0</v>
      </c>
      <c r="P257" t="s">
        <v>539</v>
      </c>
    </row>
    <row r="258" spans="1:16" x14ac:dyDescent="0.25">
      <c r="A258">
        <v>2021</v>
      </c>
      <c r="B258" s="90">
        <v>3</v>
      </c>
      <c r="C258" s="94" t="s">
        <v>372</v>
      </c>
      <c r="D258" s="115">
        <v>44286</v>
      </c>
      <c r="E258" t="s">
        <v>505</v>
      </c>
      <c r="F258" t="s">
        <v>28</v>
      </c>
      <c r="G258">
        <v>199001</v>
      </c>
      <c r="H258">
        <v>32</v>
      </c>
      <c r="I258">
        <v>89080.68</v>
      </c>
      <c r="J258">
        <v>164493</v>
      </c>
      <c r="K258">
        <v>274200</v>
      </c>
      <c r="L258" t="s">
        <v>472</v>
      </c>
      <c r="M258" t="s">
        <v>190</v>
      </c>
      <c r="N258" t="s">
        <v>474</v>
      </c>
      <c r="O258">
        <v>15</v>
      </c>
      <c r="P258" t="s">
        <v>475</v>
      </c>
    </row>
    <row r="259" spans="1:16" x14ac:dyDescent="0.25">
      <c r="A259">
        <v>2021</v>
      </c>
      <c r="B259" s="90">
        <v>3</v>
      </c>
      <c r="C259" s="94" t="s">
        <v>372</v>
      </c>
      <c r="D259" s="115">
        <v>44286</v>
      </c>
      <c r="E259" t="s">
        <v>484</v>
      </c>
      <c r="F259" t="s">
        <v>28</v>
      </c>
      <c r="G259">
        <v>2682808</v>
      </c>
      <c r="H259">
        <v>154</v>
      </c>
      <c r="I259">
        <v>185436.21</v>
      </c>
      <c r="J259">
        <v>171612</v>
      </c>
      <c r="K259">
        <v>286000</v>
      </c>
      <c r="L259" t="s">
        <v>472</v>
      </c>
      <c r="M259" t="s">
        <v>190</v>
      </c>
      <c r="N259" t="s">
        <v>474</v>
      </c>
      <c r="O259">
        <v>15</v>
      </c>
      <c r="P259" t="s">
        <v>475</v>
      </c>
    </row>
    <row r="260" spans="1:16" x14ac:dyDescent="0.25">
      <c r="A260">
        <v>2021</v>
      </c>
      <c r="B260" s="90">
        <v>3</v>
      </c>
      <c r="C260" s="94" t="s">
        <v>372</v>
      </c>
      <c r="D260" s="115">
        <v>44286</v>
      </c>
      <c r="E260" t="s">
        <v>544</v>
      </c>
      <c r="F260" t="s">
        <v>28</v>
      </c>
      <c r="G260">
        <v>74801</v>
      </c>
      <c r="H260">
        <v>10</v>
      </c>
      <c r="I260">
        <v>151138.35999999999</v>
      </c>
      <c r="J260">
        <v>162918</v>
      </c>
      <c r="K260">
        <v>271500</v>
      </c>
      <c r="L260" t="s">
        <v>472</v>
      </c>
      <c r="M260" t="s">
        <v>190</v>
      </c>
      <c r="N260" t="s">
        <v>474</v>
      </c>
      <c r="O260">
        <v>0</v>
      </c>
      <c r="P260" t="s">
        <v>539</v>
      </c>
    </row>
    <row r="261" spans="1:16" x14ac:dyDescent="0.25">
      <c r="A261">
        <v>2021</v>
      </c>
      <c r="B261" s="90">
        <v>6</v>
      </c>
      <c r="C261" s="94" t="s">
        <v>375</v>
      </c>
      <c r="D261" s="115">
        <v>44377</v>
      </c>
      <c r="E261" t="s">
        <v>543</v>
      </c>
      <c r="F261" t="s">
        <v>28</v>
      </c>
      <c r="G261">
        <v>2682808</v>
      </c>
      <c r="H261">
        <v>3</v>
      </c>
      <c r="I261">
        <v>135106.17000000001</v>
      </c>
      <c r="J261">
        <v>171612</v>
      </c>
      <c r="K261">
        <v>286000</v>
      </c>
      <c r="L261" t="s">
        <v>472</v>
      </c>
      <c r="M261" t="s">
        <v>309</v>
      </c>
      <c r="N261" t="s">
        <v>509</v>
      </c>
      <c r="O261">
        <v>15</v>
      </c>
      <c r="P261" t="s">
        <v>475</v>
      </c>
    </row>
    <row r="262" spans="1:16" x14ac:dyDescent="0.25">
      <c r="A262">
        <v>2021</v>
      </c>
      <c r="B262" s="124">
        <v>7</v>
      </c>
      <c r="C262" s="94" t="s">
        <v>376</v>
      </c>
      <c r="D262" s="115">
        <v>44408</v>
      </c>
      <c r="E262" t="s">
        <v>489</v>
      </c>
      <c r="F262" t="s">
        <v>28</v>
      </c>
      <c r="G262">
        <v>187002</v>
      </c>
      <c r="H262">
        <v>7</v>
      </c>
      <c r="I262">
        <v>145080.37</v>
      </c>
      <c r="J262">
        <v>160724.35999999999</v>
      </c>
      <c r="K262">
        <v>267873.93329999998</v>
      </c>
      <c r="L262" t="s">
        <v>472</v>
      </c>
      <c r="M262" t="s">
        <v>58</v>
      </c>
      <c r="N262" t="s">
        <v>490</v>
      </c>
      <c r="O262">
        <v>15</v>
      </c>
      <c r="P262" t="s">
        <v>475</v>
      </c>
    </row>
    <row r="263" spans="1:16" x14ac:dyDescent="0.25">
      <c r="A263">
        <v>2021</v>
      </c>
      <c r="B263" s="124">
        <v>7</v>
      </c>
      <c r="C263" s="94" t="s">
        <v>376</v>
      </c>
      <c r="D263" s="115">
        <v>44408</v>
      </c>
      <c r="E263" t="s">
        <v>482</v>
      </c>
      <c r="F263" t="s">
        <v>28</v>
      </c>
      <c r="G263">
        <v>187002</v>
      </c>
      <c r="H263">
        <v>3</v>
      </c>
      <c r="I263">
        <v>145080.37</v>
      </c>
      <c r="J263">
        <v>160724.35999999999</v>
      </c>
      <c r="K263">
        <v>267873.93329999998</v>
      </c>
      <c r="L263" t="s">
        <v>472</v>
      </c>
      <c r="M263" t="s">
        <v>58</v>
      </c>
      <c r="N263" t="s">
        <v>481</v>
      </c>
      <c r="O263">
        <v>15</v>
      </c>
      <c r="P263" t="s">
        <v>475</v>
      </c>
    </row>
    <row r="264" spans="1:16" x14ac:dyDescent="0.25">
      <c r="A264">
        <v>2021</v>
      </c>
      <c r="B264" s="90">
        <v>7</v>
      </c>
      <c r="C264" s="94" t="s">
        <v>376</v>
      </c>
      <c r="D264" s="115">
        <v>44408</v>
      </c>
      <c r="E264" t="s">
        <v>510</v>
      </c>
      <c r="F264" t="s">
        <v>28</v>
      </c>
      <c r="G264">
        <v>198000</v>
      </c>
      <c r="H264">
        <v>1</v>
      </c>
      <c r="I264">
        <v>154113.9</v>
      </c>
      <c r="J264">
        <v>163359</v>
      </c>
      <c r="K264">
        <v>272300</v>
      </c>
      <c r="L264" t="s">
        <v>472</v>
      </c>
      <c r="M264" t="s">
        <v>58</v>
      </c>
      <c r="N264" t="s">
        <v>481</v>
      </c>
      <c r="O264">
        <v>35</v>
      </c>
      <c r="P264" t="s">
        <v>498</v>
      </c>
    </row>
    <row r="265" spans="1:16" x14ac:dyDescent="0.25">
      <c r="A265">
        <v>2021</v>
      </c>
      <c r="B265" s="90">
        <v>5</v>
      </c>
      <c r="C265" s="94" t="s">
        <v>374</v>
      </c>
      <c r="D265" s="115">
        <v>44347</v>
      </c>
      <c r="E265" t="s">
        <v>484</v>
      </c>
      <c r="F265" t="s">
        <v>28</v>
      </c>
      <c r="G265">
        <v>2682808</v>
      </c>
      <c r="H265">
        <v>121</v>
      </c>
      <c r="I265">
        <v>185436.21</v>
      </c>
      <c r="J265">
        <v>171612</v>
      </c>
      <c r="K265">
        <v>286000</v>
      </c>
      <c r="L265" t="s">
        <v>472</v>
      </c>
      <c r="M265" t="s">
        <v>190</v>
      </c>
      <c r="N265" t="s">
        <v>474</v>
      </c>
      <c r="O265">
        <v>15</v>
      </c>
      <c r="P265" t="s">
        <v>475</v>
      </c>
    </row>
    <row r="266" spans="1:16" x14ac:dyDescent="0.25">
      <c r="A266">
        <v>2021</v>
      </c>
      <c r="B266" s="90">
        <v>6</v>
      </c>
      <c r="C266" s="94" t="s">
        <v>375</v>
      </c>
      <c r="D266" s="115">
        <v>44347</v>
      </c>
      <c r="E266" t="s">
        <v>544</v>
      </c>
      <c r="F266" t="s">
        <v>28</v>
      </c>
      <c r="G266">
        <v>74801</v>
      </c>
      <c r="H266">
        <v>10</v>
      </c>
      <c r="I266">
        <v>151138.35999999999</v>
      </c>
      <c r="J266">
        <v>162918</v>
      </c>
      <c r="K266">
        <v>271500</v>
      </c>
      <c r="L266" t="s">
        <v>472</v>
      </c>
      <c r="M266" t="s">
        <v>190</v>
      </c>
      <c r="N266" t="s">
        <v>474</v>
      </c>
      <c r="O266">
        <v>0</v>
      </c>
      <c r="P266" t="s">
        <v>539</v>
      </c>
    </row>
    <row r="267" spans="1:16" x14ac:dyDescent="0.25">
      <c r="A267">
        <v>2021</v>
      </c>
      <c r="B267" s="90">
        <v>7</v>
      </c>
      <c r="C267" s="94" t="s">
        <v>376</v>
      </c>
      <c r="D267" s="115">
        <v>44408</v>
      </c>
      <c r="E267" t="s">
        <v>543</v>
      </c>
      <c r="F267" t="s">
        <v>28</v>
      </c>
      <c r="G267">
        <v>2682808</v>
      </c>
      <c r="H267">
        <v>3</v>
      </c>
      <c r="I267">
        <v>135106.17000000001</v>
      </c>
      <c r="J267">
        <v>171612</v>
      </c>
      <c r="K267">
        <v>286000</v>
      </c>
      <c r="L267" t="s">
        <v>472</v>
      </c>
      <c r="M267" t="s">
        <v>309</v>
      </c>
      <c r="N267" t="s">
        <v>509</v>
      </c>
      <c r="O267">
        <v>15</v>
      </c>
      <c r="P267" t="s">
        <v>475</v>
      </c>
    </row>
    <row r="268" spans="1:16" x14ac:dyDescent="0.25">
      <c r="A268">
        <v>2021</v>
      </c>
      <c r="B268" s="124">
        <v>7</v>
      </c>
      <c r="C268" s="94" t="s">
        <v>376</v>
      </c>
      <c r="D268" s="115">
        <v>44408</v>
      </c>
      <c r="E268" t="s">
        <v>492</v>
      </c>
      <c r="F268" t="s">
        <v>28</v>
      </c>
      <c r="G268">
        <v>187002</v>
      </c>
      <c r="H268">
        <v>10</v>
      </c>
      <c r="I268">
        <v>165734.29</v>
      </c>
      <c r="J268">
        <v>160724.35999999999</v>
      </c>
      <c r="K268">
        <v>267873.93329999998</v>
      </c>
      <c r="L268" t="s">
        <v>472</v>
      </c>
      <c r="M268" t="s">
        <v>493</v>
      </c>
      <c r="N268" t="s">
        <v>494</v>
      </c>
      <c r="O268">
        <v>15</v>
      </c>
      <c r="P268" t="s">
        <v>475</v>
      </c>
    </row>
    <row r="269" spans="1:16" x14ac:dyDescent="0.25">
      <c r="A269">
        <v>2021</v>
      </c>
      <c r="B269" s="124">
        <v>7</v>
      </c>
      <c r="C269" s="94" t="s">
        <v>376</v>
      </c>
      <c r="D269" s="115">
        <v>44408</v>
      </c>
      <c r="E269" t="s">
        <v>491</v>
      </c>
      <c r="F269" t="s">
        <v>28</v>
      </c>
      <c r="G269">
        <v>187002</v>
      </c>
      <c r="H269">
        <v>33</v>
      </c>
      <c r="I269">
        <v>165734.29</v>
      </c>
      <c r="J269">
        <v>160724.35999999999</v>
      </c>
      <c r="K269">
        <v>267873.93329999998</v>
      </c>
      <c r="L269" t="s">
        <v>472</v>
      </c>
      <c r="M269" t="s">
        <v>190</v>
      </c>
      <c r="N269" t="s">
        <v>474</v>
      </c>
      <c r="O269">
        <v>15</v>
      </c>
      <c r="P269" t="s">
        <v>475</v>
      </c>
    </row>
    <row r="270" spans="1:16" x14ac:dyDescent="0.25">
      <c r="A270">
        <v>2021</v>
      </c>
      <c r="B270" s="90">
        <v>7</v>
      </c>
      <c r="C270" s="94" t="s">
        <v>376</v>
      </c>
      <c r="D270" s="115">
        <v>44408</v>
      </c>
      <c r="E270" t="s">
        <v>538</v>
      </c>
      <c r="F270" t="s">
        <v>28</v>
      </c>
      <c r="G270">
        <v>198000</v>
      </c>
      <c r="H270">
        <v>63</v>
      </c>
      <c r="I270">
        <v>154113.9</v>
      </c>
      <c r="J270">
        <v>163359</v>
      </c>
      <c r="K270">
        <v>272300</v>
      </c>
      <c r="L270" t="s">
        <v>472</v>
      </c>
      <c r="M270" t="s">
        <v>190</v>
      </c>
      <c r="N270" t="s">
        <v>474</v>
      </c>
      <c r="O270">
        <v>35</v>
      </c>
      <c r="P270" t="s">
        <v>498</v>
      </c>
    </row>
    <row r="271" spans="1:16" x14ac:dyDescent="0.25">
      <c r="A271">
        <v>2021</v>
      </c>
      <c r="B271" s="90">
        <v>7</v>
      </c>
      <c r="C271" s="94" t="s">
        <v>376</v>
      </c>
      <c r="D271" s="115">
        <v>44408</v>
      </c>
      <c r="E271" t="s">
        <v>534</v>
      </c>
      <c r="F271" t="s">
        <v>28</v>
      </c>
      <c r="G271">
        <v>198000</v>
      </c>
      <c r="H271">
        <v>46</v>
      </c>
      <c r="I271">
        <v>154113.9</v>
      </c>
      <c r="J271">
        <v>163359</v>
      </c>
      <c r="K271">
        <v>272300</v>
      </c>
      <c r="L271" t="s">
        <v>472</v>
      </c>
      <c r="M271" t="s">
        <v>190</v>
      </c>
      <c r="N271" t="s">
        <v>474</v>
      </c>
      <c r="O271">
        <v>35</v>
      </c>
      <c r="P271" t="s">
        <v>498</v>
      </c>
    </row>
    <row r="272" spans="1:16" x14ac:dyDescent="0.25">
      <c r="A272">
        <v>2021</v>
      </c>
      <c r="B272" s="90">
        <v>7</v>
      </c>
      <c r="C272" s="94" t="s">
        <v>376</v>
      </c>
      <c r="D272" s="115">
        <v>44408</v>
      </c>
      <c r="E272" t="s">
        <v>505</v>
      </c>
      <c r="F272" t="s">
        <v>28</v>
      </c>
      <c r="G272">
        <v>199001</v>
      </c>
      <c r="H272">
        <v>17</v>
      </c>
      <c r="I272">
        <v>89080.68</v>
      </c>
      <c r="J272">
        <v>164493</v>
      </c>
      <c r="K272">
        <v>274200</v>
      </c>
      <c r="L272" t="s">
        <v>472</v>
      </c>
      <c r="M272" t="s">
        <v>190</v>
      </c>
      <c r="N272" t="s">
        <v>474</v>
      </c>
      <c r="O272">
        <v>15</v>
      </c>
      <c r="P272" t="s">
        <v>475</v>
      </c>
    </row>
    <row r="273" spans="1:16" x14ac:dyDescent="0.25">
      <c r="A273">
        <v>2021</v>
      </c>
      <c r="B273" s="124">
        <v>8</v>
      </c>
      <c r="C273" s="94" t="s">
        <v>377</v>
      </c>
      <c r="D273" s="115">
        <v>44439</v>
      </c>
      <c r="E273" t="s">
        <v>482</v>
      </c>
      <c r="F273" t="s">
        <v>28</v>
      </c>
      <c r="G273">
        <v>187002</v>
      </c>
      <c r="H273">
        <v>3</v>
      </c>
      <c r="I273">
        <v>157472.72</v>
      </c>
      <c r="J273">
        <v>160724.35999999999</v>
      </c>
      <c r="K273">
        <v>267873.93329999998</v>
      </c>
      <c r="L273" t="s">
        <v>472</v>
      </c>
      <c r="M273" t="s">
        <v>58</v>
      </c>
      <c r="N273" t="s">
        <v>481</v>
      </c>
      <c r="O273">
        <v>15</v>
      </c>
      <c r="P273" t="s">
        <v>475</v>
      </c>
    </row>
    <row r="274" spans="1:16" x14ac:dyDescent="0.25">
      <c r="A274">
        <v>2021</v>
      </c>
      <c r="B274" s="124">
        <v>8</v>
      </c>
      <c r="C274" s="94" t="s">
        <v>377</v>
      </c>
      <c r="D274" s="115">
        <v>44439</v>
      </c>
      <c r="E274" t="s">
        <v>489</v>
      </c>
      <c r="F274" t="s">
        <v>28</v>
      </c>
      <c r="G274">
        <v>187002</v>
      </c>
      <c r="H274">
        <v>7</v>
      </c>
      <c r="I274">
        <v>157472.72</v>
      </c>
      <c r="J274">
        <v>160724.35999999999</v>
      </c>
      <c r="K274">
        <v>267873.93329999998</v>
      </c>
      <c r="L274" t="s">
        <v>472</v>
      </c>
      <c r="M274" t="s">
        <v>58</v>
      </c>
      <c r="N274" t="s">
        <v>490</v>
      </c>
      <c r="O274">
        <v>15</v>
      </c>
      <c r="P274" t="s">
        <v>475</v>
      </c>
    </row>
    <row r="275" spans="1:16" x14ac:dyDescent="0.25">
      <c r="A275">
        <v>2021</v>
      </c>
      <c r="B275" s="90">
        <v>8</v>
      </c>
      <c r="C275" s="94" t="s">
        <v>377</v>
      </c>
      <c r="D275" s="115">
        <v>44439</v>
      </c>
      <c r="E275" t="s">
        <v>510</v>
      </c>
      <c r="F275" t="s">
        <v>28</v>
      </c>
      <c r="G275">
        <v>198000</v>
      </c>
      <c r="H275">
        <v>1</v>
      </c>
      <c r="I275">
        <v>154113.9</v>
      </c>
      <c r="J275">
        <v>163359</v>
      </c>
      <c r="K275">
        <v>272300</v>
      </c>
      <c r="L275" t="s">
        <v>472</v>
      </c>
      <c r="M275" t="s">
        <v>58</v>
      </c>
      <c r="N275" t="s">
        <v>481</v>
      </c>
      <c r="O275">
        <v>35</v>
      </c>
      <c r="P275" t="s">
        <v>498</v>
      </c>
    </row>
    <row r="276" spans="1:16" x14ac:dyDescent="0.25">
      <c r="A276">
        <v>2021</v>
      </c>
      <c r="B276" s="90">
        <v>8</v>
      </c>
      <c r="C276" s="94" t="s">
        <v>377</v>
      </c>
      <c r="D276" s="115">
        <v>44439</v>
      </c>
      <c r="E276" t="s">
        <v>532</v>
      </c>
      <c r="F276" t="s">
        <v>28</v>
      </c>
      <c r="G276">
        <v>199001</v>
      </c>
      <c r="H276">
        <v>2</v>
      </c>
      <c r="I276">
        <v>89080.68</v>
      </c>
      <c r="J276">
        <v>164493</v>
      </c>
      <c r="K276">
        <v>274200</v>
      </c>
      <c r="L276" t="s">
        <v>472</v>
      </c>
      <c r="M276" t="s">
        <v>58</v>
      </c>
      <c r="N276" t="s">
        <v>481</v>
      </c>
      <c r="O276">
        <v>15</v>
      </c>
      <c r="P276" t="s">
        <v>475</v>
      </c>
    </row>
    <row r="277" spans="1:16" x14ac:dyDescent="0.25">
      <c r="A277">
        <v>2021</v>
      </c>
      <c r="B277" s="90">
        <v>8</v>
      </c>
      <c r="C277" s="94" t="s">
        <v>377</v>
      </c>
      <c r="D277" s="115">
        <v>44439</v>
      </c>
      <c r="E277" t="s">
        <v>533</v>
      </c>
      <c r="F277" t="s">
        <v>28</v>
      </c>
      <c r="G277">
        <v>199001</v>
      </c>
      <c r="H277">
        <v>7</v>
      </c>
      <c r="I277">
        <v>89080.68</v>
      </c>
      <c r="J277">
        <v>164493</v>
      </c>
      <c r="K277">
        <v>274200</v>
      </c>
      <c r="L277" t="s">
        <v>472</v>
      </c>
      <c r="M277" t="s">
        <v>58</v>
      </c>
      <c r="N277" t="s">
        <v>481</v>
      </c>
      <c r="O277">
        <v>15</v>
      </c>
      <c r="P277" t="s">
        <v>475</v>
      </c>
    </row>
    <row r="278" spans="1:16" x14ac:dyDescent="0.25">
      <c r="A278">
        <v>2021</v>
      </c>
      <c r="B278" s="90">
        <v>7</v>
      </c>
      <c r="C278" s="94" t="s">
        <v>376</v>
      </c>
      <c r="D278" s="115">
        <v>44408</v>
      </c>
      <c r="E278" t="s">
        <v>533</v>
      </c>
      <c r="F278" t="s">
        <v>28</v>
      </c>
      <c r="G278">
        <v>199001</v>
      </c>
      <c r="H278">
        <v>7</v>
      </c>
      <c r="I278">
        <v>89080.68</v>
      </c>
      <c r="J278">
        <v>164493</v>
      </c>
      <c r="K278">
        <v>274200</v>
      </c>
      <c r="L278" t="s">
        <v>472</v>
      </c>
      <c r="M278" t="s">
        <v>58</v>
      </c>
      <c r="N278" t="s">
        <v>481</v>
      </c>
      <c r="O278">
        <v>15</v>
      </c>
      <c r="P278" t="s">
        <v>475</v>
      </c>
    </row>
    <row r="279" spans="1:16" x14ac:dyDescent="0.25">
      <c r="A279">
        <v>2021</v>
      </c>
      <c r="B279" s="90">
        <v>7</v>
      </c>
      <c r="C279" s="94" t="s">
        <v>376</v>
      </c>
      <c r="D279" s="115">
        <v>44408</v>
      </c>
      <c r="E279" t="s">
        <v>532</v>
      </c>
      <c r="F279" t="s">
        <v>28</v>
      </c>
      <c r="G279">
        <v>199001</v>
      </c>
      <c r="H279">
        <v>17</v>
      </c>
      <c r="I279">
        <v>89080.68</v>
      </c>
      <c r="J279">
        <v>164493</v>
      </c>
      <c r="K279">
        <v>274200</v>
      </c>
      <c r="L279" t="s">
        <v>472</v>
      </c>
      <c r="M279" t="s">
        <v>58</v>
      </c>
      <c r="N279" t="s">
        <v>481</v>
      </c>
      <c r="O279">
        <v>15</v>
      </c>
      <c r="P279" t="s">
        <v>475</v>
      </c>
    </row>
    <row r="280" spans="1:16" x14ac:dyDescent="0.25">
      <c r="A280">
        <v>2021</v>
      </c>
      <c r="B280" s="90">
        <v>8</v>
      </c>
      <c r="C280" s="94" t="s">
        <v>377</v>
      </c>
      <c r="D280" s="115">
        <v>44439</v>
      </c>
      <c r="E280" t="s">
        <v>543</v>
      </c>
      <c r="F280" t="s">
        <v>28</v>
      </c>
      <c r="G280">
        <v>2682808</v>
      </c>
      <c r="H280">
        <v>3</v>
      </c>
      <c r="I280">
        <v>135106.17000000001</v>
      </c>
      <c r="J280">
        <v>171612</v>
      </c>
      <c r="K280">
        <v>286000</v>
      </c>
      <c r="L280" t="s">
        <v>472</v>
      </c>
      <c r="M280" t="s">
        <v>309</v>
      </c>
      <c r="N280" t="s">
        <v>509</v>
      </c>
      <c r="O280">
        <v>15</v>
      </c>
      <c r="P280" t="s">
        <v>475</v>
      </c>
    </row>
    <row r="281" spans="1:16" x14ac:dyDescent="0.25">
      <c r="A281">
        <v>2021</v>
      </c>
      <c r="B281" s="124">
        <v>8</v>
      </c>
      <c r="C281" s="94" t="s">
        <v>377</v>
      </c>
      <c r="D281" s="115">
        <v>44439</v>
      </c>
      <c r="E281" t="s">
        <v>492</v>
      </c>
      <c r="F281" t="s">
        <v>28</v>
      </c>
      <c r="G281">
        <v>187002</v>
      </c>
      <c r="H281">
        <v>4</v>
      </c>
      <c r="I281">
        <v>165734.29</v>
      </c>
      <c r="J281">
        <v>160724.35999999999</v>
      </c>
      <c r="K281">
        <v>267873.93329999998</v>
      </c>
      <c r="L281" t="s">
        <v>472</v>
      </c>
      <c r="M281" t="s">
        <v>493</v>
      </c>
      <c r="N281" t="s">
        <v>494</v>
      </c>
      <c r="O281">
        <v>15</v>
      </c>
      <c r="P281" t="s">
        <v>475</v>
      </c>
    </row>
    <row r="282" spans="1:16" x14ac:dyDescent="0.25">
      <c r="A282">
        <v>2021</v>
      </c>
      <c r="B282" s="124">
        <v>8</v>
      </c>
      <c r="C282" s="94" t="s">
        <v>377</v>
      </c>
      <c r="D282" s="115">
        <v>44439</v>
      </c>
      <c r="E282" t="s">
        <v>495</v>
      </c>
      <c r="F282" t="s">
        <v>28</v>
      </c>
      <c r="G282">
        <v>187002</v>
      </c>
      <c r="H282">
        <v>4</v>
      </c>
      <c r="I282">
        <v>165734.29</v>
      </c>
      <c r="J282">
        <v>160724.35999999999</v>
      </c>
      <c r="K282">
        <v>267873.93329999998</v>
      </c>
      <c r="L282" t="s">
        <v>472</v>
      </c>
      <c r="M282" t="s">
        <v>190</v>
      </c>
      <c r="N282" t="s">
        <v>474</v>
      </c>
      <c r="O282">
        <v>15</v>
      </c>
      <c r="P282" t="s">
        <v>475</v>
      </c>
    </row>
    <row r="283" spans="1:16" x14ac:dyDescent="0.25">
      <c r="A283">
        <v>2021</v>
      </c>
      <c r="B283" s="90">
        <v>8</v>
      </c>
      <c r="C283" s="94" t="s">
        <v>377</v>
      </c>
      <c r="D283" s="115">
        <v>44439</v>
      </c>
      <c r="E283" t="s">
        <v>538</v>
      </c>
      <c r="F283" t="s">
        <v>28</v>
      </c>
      <c r="G283">
        <v>198000</v>
      </c>
      <c r="H283">
        <v>105</v>
      </c>
      <c r="I283">
        <v>154113.9</v>
      </c>
      <c r="J283">
        <v>163359</v>
      </c>
      <c r="K283">
        <v>272300</v>
      </c>
      <c r="L283" t="s">
        <v>472</v>
      </c>
      <c r="M283" t="s">
        <v>190</v>
      </c>
      <c r="N283" t="s">
        <v>474</v>
      </c>
      <c r="O283">
        <v>35</v>
      </c>
      <c r="P283" t="s">
        <v>498</v>
      </c>
    </row>
    <row r="284" spans="1:16" x14ac:dyDescent="0.25">
      <c r="A284">
        <v>2021</v>
      </c>
      <c r="B284" s="90">
        <v>8</v>
      </c>
      <c r="C284" s="94" t="s">
        <v>377</v>
      </c>
      <c r="D284" s="115">
        <v>44439</v>
      </c>
      <c r="E284" t="s">
        <v>505</v>
      </c>
      <c r="F284" t="s">
        <v>28</v>
      </c>
      <c r="G284">
        <v>199001</v>
      </c>
      <c r="H284">
        <v>17</v>
      </c>
      <c r="I284">
        <v>89080.68</v>
      </c>
      <c r="J284">
        <v>164493</v>
      </c>
      <c r="K284">
        <v>274200</v>
      </c>
      <c r="L284" t="s">
        <v>472</v>
      </c>
      <c r="M284" t="s">
        <v>190</v>
      </c>
      <c r="N284" t="s">
        <v>474</v>
      </c>
      <c r="O284">
        <v>15</v>
      </c>
      <c r="P284" t="s">
        <v>475</v>
      </c>
    </row>
    <row r="285" spans="1:16" x14ac:dyDescent="0.25">
      <c r="A285">
        <v>2021</v>
      </c>
      <c r="B285" s="90">
        <v>9</v>
      </c>
      <c r="C285" s="94" t="s">
        <v>378</v>
      </c>
      <c r="D285" s="115">
        <v>44469</v>
      </c>
      <c r="E285" t="s">
        <v>492</v>
      </c>
      <c r="F285" t="s">
        <v>28</v>
      </c>
      <c r="G285">
        <v>187002</v>
      </c>
      <c r="H285">
        <v>4</v>
      </c>
      <c r="I285">
        <v>165734.29</v>
      </c>
      <c r="J285">
        <v>160724.35999999999</v>
      </c>
      <c r="K285">
        <v>267873.93329999998</v>
      </c>
      <c r="L285" t="s">
        <v>472</v>
      </c>
      <c r="M285" t="s">
        <v>493</v>
      </c>
      <c r="N285" t="s">
        <v>494</v>
      </c>
      <c r="O285">
        <v>15</v>
      </c>
      <c r="P285" t="s">
        <v>475</v>
      </c>
    </row>
    <row r="286" spans="1:16" x14ac:dyDescent="0.25">
      <c r="A286">
        <v>2021</v>
      </c>
      <c r="B286" s="90">
        <v>9</v>
      </c>
      <c r="C286" s="94" t="s">
        <v>378</v>
      </c>
      <c r="D286" s="115">
        <v>44469</v>
      </c>
      <c r="E286" t="s">
        <v>495</v>
      </c>
      <c r="F286" t="s">
        <v>28</v>
      </c>
      <c r="G286">
        <v>187002</v>
      </c>
      <c r="H286">
        <v>68</v>
      </c>
      <c r="I286">
        <v>120334.7</v>
      </c>
      <c r="J286">
        <v>160724.35999999999</v>
      </c>
      <c r="K286">
        <v>267873.93329999998</v>
      </c>
      <c r="L286" t="s">
        <v>472</v>
      </c>
      <c r="M286" t="s">
        <v>190</v>
      </c>
      <c r="N286" t="s">
        <v>474</v>
      </c>
      <c r="O286">
        <v>15</v>
      </c>
      <c r="P286" t="s">
        <v>475</v>
      </c>
    </row>
    <row r="287" spans="1:16" x14ac:dyDescent="0.25">
      <c r="A287">
        <v>2021</v>
      </c>
      <c r="B287" s="90">
        <v>9</v>
      </c>
      <c r="C287" s="94" t="s">
        <v>378</v>
      </c>
      <c r="D287" s="115">
        <v>44469</v>
      </c>
      <c r="E287" t="s">
        <v>538</v>
      </c>
      <c r="F287" t="s">
        <v>28</v>
      </c>
      <c r="G287">
        <v>198000</v>
      </c>
      <c r="H287">
        <v>67</v>
      </c>
      <c r="I287">
        <v>139467.54999999999</v>
      </c>
      <c r="J287">
        <v>163359</v>
      </c>
      <c r="K287">
        <v>272300</v>
      </c>
      <c r="L287" t="s">
        <v>472</v>
      </c>
      <c r="M287" t="s">
        <v>190</v>
      </c>
      <c r="N287" t="s">
        <v>474</v>
      </c>
      <c r="O287">
        <v>35</v>
      </c>
      <c r="P287" t="s">
        <v>498</v>
      </c>
    </row>
    <row r="288" spans="1:16" x14ac:dyDescent="0.25">
      <c r="A288">
        <v>2021</v>
      </c>
      <c r="B288" s="90">
        <v>9</v>
      </c>
      <c r="C288" s="94" t="s">
        <v>378</v>
      </c>
      <c r="D288" s="115">
        <v>44469</v>
      </c>
      <c r="E288" t="s">
        <v>545</v>
      </c>
      <c r="F288" t="s">
        <v>28</v>
      </c>
      <c r="G288">
        <v>198000</v>
      </c>
      <c r="H288">
        <v>80</v>
      </c>
      <c r="I288">
        <v>139467.54999999999</v>
      </c>
      <c r="J288">
        <v>163359</v>
      </c>
      <c r="K288">
        <v>272300</v>
      </c>
      <c r="L288" t="s">
        <v>472</v>
      </c>
      <c r="M288" t="s">
        <v>190</v>
      </c>
      <c r="N288" t="s">
        <v>474</v>
      </c>
      <c r="O288">
        <v>35</v>
      </c>
      <c r="P288" t="s">
        <v>498</v>
      </c>
    </row>
    <row r="289" spans="1:16" x14ac:dyDescent="0.25">
      <c r="A289">
        <v>2021</v>
      </c>
      <c r="B289" s="90">
        <v>9</v>
      </c>
      <c r="C289" s="94" t="s">
        <v>378</v>
      </c>
      <c r="D289" s="115">
        <v>44469</v>
      </c>
      <c r="E289" t="s">
        <v>505</v>
      </c>
      <c r="F289" t="s">
        <v>28</v>
      </c>
      <c r="G289">
        <v>199001</v>
      </c>
      <c r="H289">
        <v>17</v>
      </c>
      <c r="I289">
        <v>89080.68</v>
      </c>
      <c r="J289">
        <v>164493</v>
      </c>
      <c r="K289">
        <v>274200</v>
      </c>
      <c r="L289" t="s">
        <v>472</v>
      </c>
      <c r="M289" t="s">
        <v>190</v>
      </c>
      <c r="N289" t="s">
        <v>474</v>
      </c>
      <c r="O289">
        <v>15</v>
      </c>
      <c r="P289" t="s">
        <v>475</v>
      </c>
    </row>
    <row r="290" spans="1:16" x14ac:dyDescent="0.25">
      <c r="A290">
        <v>2021</v>
      </c>
      <c r="B290" s="90">
        <v>9</v>
      </c>
      <c r="C290" s="94" t="s">
        <v>378</v>
      </c>
      <c r="D290" s="115">
        <v>44469</v>
      </c>
      <c r="E290" t="s">
        <v>484</v>
      </c>
      <c r="F290" t="s">
        <v>28</v>
      </c>
      <c r="G290">
        <v>2682808</v>
      </c>
      <c r="H290">
        <v>64</v>
      </c>
      <c r="I290">
        <v>126319.03999999999</v>
      </c>
      <c r="J290">
        <v>171612</v>
      </c>
      <c r="K290">
        <v>286000</v>
      </c>
      <c r="L290" t="s">
        <v>472</v>
      </c>
      <c r="M290" t="s">
        <v>190</v>
      </c>
      <c r="N290" t="s">
        <v>474</v>
      </c>
      <c r="O290">
        <v>15</v>
      </c>
      <c r="P290" t="s">
        <v>475</v>
      </c>
    </row>
    <row r="291" spans="1:16" x14ac:dyDescent="0.25">
      <c r="A291">
        <v>2021</v>
      </c>
      <c r="B291" s="124">
        <v>8</v>
      </c>
      <c r="C291" s="94" t="s">
        <v>377</v>
      </c>
      <c r="D291" s="115">
        <v>44439</v>
      </c>
      <c r="E291" t="s">
        <v>500</v>
      </c>
      <c r="F291" t="s">
        <v>28</v>
      </c>
      <c r="G291">
        <v>187002</v>
      </c>
      <c r="H291">
        <v>80</v>
      </c>
      <c r="I291">
        <v>114906.95</v>
      </c>
      <c r="J291">
        <v>160724.35999999999</v>
      </c>
      <c r="K291">
        <v>267873.93329999998</v>
      </c>
      <c r="L291" t="s">
        <v>472</v>
      </c>
      <c r="M291" t="s">
        <v>501</v>
      </c>
      <c r="N291" t="s">
        <v>502</v>
      </c>
      <c r="O291">
        <v>15</v>
      </c>
      <c r="P291" t="s">
        <v>475</v>
      </c>
    </row>
    <row r="292" spans="1:16" x14ac:dyDescent="0.25">
      <c r="A292">
        <v>2021</v>
      </c>
      <c r="B292" s="90">
        <v>8</v>
      </c>
      <c r="C292" s="94" t="s">
        <v>377</v>
      </c>
      <c r="D292" s="115">
        <v>44439</v>
      </c>
      <c r="E292" t="s">
        <v>500</v>
      </c>
      <c r="F292" t="s">
        <v>28</v>
      </c>
      <c r="G292">
        <v>198000</v>
      </c>
      <c r="H292">
        <v>80</v>
      </c>
      <c r="I292">
        <v>117028.16</v>
      </c>
      <c r="J292">
        <v>163359</v>
      </c>
      <c r="K292">
        <v>272300</v>
      </c>
      <c r="L292" t="s">
        <v>472</v>
      </c>
      <c r="M292" t="s">
        <v>501</v>
      </c>
      <c r="N292" t="s">
        <v>502</v>
      </c>
      <c r="O292">
        <v>35</v>
      </c>
      <c r="P292" t="s">
        <v>498</v>
      </c>
    </row>
    <row r="293" spans="1:16" x14ac:dyDescent="0.25">
      <c r="A293">
        <v>2021</v>
      </c>
      <c r="B293" s="90">
        <v>8</v>
      </c>
      <c r="C293" s="94" t="s">
        <v>377</v>
      </c>
      <c r="D293" s="115">
        <v>44439</v>
      </c>
      <c r="E293" t="s">
        <v>500</v>
      </c>
      <c r="F293" t="s">
        <v>28</v>
      </c>
      <c r="G293">
        <v>2682808</v>
      </c>
      <c r="H293">
        <v>120</v>
      </c>
      <c r="I293">
        <v>122940.5</v>
      </c>
      <c r="J293">
        <v>171612</v>
      </c>
      <c r="K293">
        <v>286000</v>
      </c>
      <c r="L293" t="s">
        <v>472</v>
      </c>
      <c r="M293" t="s">
        <v>501</v>
      </c>
      <c r="N293" t="s">
        <v>502</v>
      </c>
      <c r="O293">
        <v>15</v>
      </c>
      <c r="P293" t="s">
        <v>475</v>
      </c>
    </row>
    <row r="294" spans="1:16" x14ac:dyDescent="0.25">
      <c r="A294">
        <v>2021</v>
      </c>
      <c r="B294" s="90">
        <v>9</v>
      </c>
      <c r="C294" s="94" t="s">
        <v>378</v>
      </c>
      <c r="D294" s="115">
        <v>44469</v>
      </c>
      <c r="E294" t="s">
        <v>488</v>
      </c>
      <c r="F294" t="s">
        <v>28</v>
      </c>
      <c r="G294">
        <v>2682808</v>
      </c>
      <c r="H294">
        <v>2</v>
      </c>
      <c r="I294">
        <v>126319.03999999999</v>
      </c>
      <c r="J294">
        <v>171612</v>
      </c>
      <c r="K294">
        <v>286000</v>
      </c>
      <c r="L294" t="s">
        <v>472</v>
      </c>
      <c r="M294" t="s">
        <v>47</v>
      </c>
      <c r="N294" t="s">
        <v>487</v>
      </c>
      <c r="O294">
        <v>15</v>
      </c>
      <c r="P294" t="s">
        <v>475</v>
      </c>
    </row>
    <row r="295" spans="1:16" x14ac:dyDescent="0.25">
      <c r="A295">
        <v>2021</v>
      </c>
      <c r="B295" s="112">
        <v>10</v>
      </c>
      <c r="C295" s="94" t="s">
        <v>379</v>
      </c>
      <c r="D295" s="115">
        <v>44500</v>
      </c>
      <c r="E295" t="s">
        <v>543</v>
      </c>
      <c r="F295" t="s">
        <v>28</v>
      </c>
      <c r="G295">
        <v>2682808</v>
      </c>
      <c r="H295">
        <v>3</v>
      </c>
      <c r="I295">
        <v>135106.17000000001</v>
      </c>
      <c r="J295">
        <v>171612</v>
      </c>
      <c r="K295">
        <v>286000</v>
      </c>
      <c r="L295" t="s">
        <v>472</v>
      </c>
      <c r="M295" t="s">
        <v>309</v>
      </c>
      <c r="N295" t="s">
        <v>509</v>
      </c>
      <c r="O295">
        <v>15</v>
      </c>
      <c r="P295" t="s">
        <v>475</v>
      </c>
    </row>
    <row r="296" spans="1:16" x14ac:dyDescent="0.25">
      <c r="A296">
        <v>2021</v>
      </c>
      <c r="B296" s="112">
        <v>10</v>
      </c>
      <c r="C296" s="94" t="s">
        <v>379</v>
      </c>
      <c r="D296" s="115">
        <v>44500</v>
      </c>
      <c r="E296" t="s">
        <v>538</v>
      </c>
      <c r="F296" t="s">
        <v>28</v>
      </c>
      <c r="G296">
        <v>198000</v>
      </c>
      <c r="H296">
        <v>55</v>
      </c>
      <c r="I296">
        <v>139467.54999999999</v>
      </c>
      <c r="J296">
        <v>163359</v>
      </c>
      <c r="K296">
        <v>272300</v>
      </c>
      <c r="L296" t="s">
        <v>472</v>
      </c>
      <c r="M296" t="s">
        <v>190</v>
      </c>
      <c r="N296" t="s">
        <v>474</v>
      </c>
      <c r="O296">
        <v>35</v>
      </c>
      <c r="P296" t="s">
        <v>498</v>
      </c>
    </row>
    <row r="297" spans="1:16" x14ac:dyDescent="0.25">
      <c r="A297">
        <v>2021</v>
      </c>
      <c r="B297" s="112">
        <v>10</v>
      </c>
      <c r="C297" s="94" t="s">
        <v>379</v>
      </c>
      <c r="D297" s="115">
        <v>44500</v>
      </c>
      <c r="E297" t="s">
        <v>545</v>
      </c>
      <c r="F297" t="s">
        <v>28</v>
      </c>
      <c r="G297">
        <v>198000</v>
      </c>
      <c r="H297">
        <v>80</v>
      </c>
      <c r="I297">
        <v>139467.54999999999</v>
      </c>
      <c r="J297">
        <v>163359</v>
      </c>
      <c r="K297">
        <v>272300</v>
      </c>
      <c r="L297" t="s">
        <v>472</v>
      </c>
      <c r="M297" t="s">
        <v>190</v>
      </c>
      <c r="N297" t="s">
        <v>474</v>
      </c>
      <c r="O297">
        <v>35</v>
      </c>
      <c r="P297" t="s">
        <v>498</v>
      </c>
    </row>
    <row r="298" spans="1:16" x14ac:dyDescent="0.25">
      <c r="A298">
        <v>2021</v>
      </c>
      <c r="B298" s="112">
        <v>10</v>
      </c>
      <c r="C298" s="94" t="s">
        <v>379</v>
      </c>
      <c r="D298" s="115">
        <v>44500</v>
      </c>
      <c r="E298" t="s">
        <v>505</v>
      </c>
      <c r="F298" t="s">
        <v>28</v>
      </c>
      <c r="G298">
        <v>199001</v>
      </c>
      <c r="H298">
        <v>17</v>
      </c>
      <c r="I298">
        <v>89080.68</v>
      </c>
      <c r="J298">
        <v>164493</v>
      </c>
      <c r="K298">
        <v>274200</v>
      </c>
      <c r="L298" t="s">
        <v>472</v>
      </c>
      <c r="M298" t="s">
        <v>190</v>
      </c>
      <c r="N298" t="s">
        <v>474</v>
      </c>
      <c r="O298">
        <v>15</v>
      </c>
      <c r="P298" t="s">
        <v>475</v>
      </c>
    </row>
    <row r="299" spans="1:16" x14ac:dyDescent="0.25">
      <c r="A299">
        <v>2021</v>
      </c>
      <c r="B299" s="112">
        <v>10</v>
      </c>
      <c r="C299" s="94" t="s">
        <v>379</v>
      </c>
      <c r="D299" s="115">
        <v>44500</v>
      </c>
      <c r="E299" t="s">
        <v>484</v>
      </c>
      <c r="F299" t="s">
        <v>28</v>
      </c>
      <c r="G299">
        <v>2682808</v>
      </c>
      <c r="H299">
        <v>26</v>
      </c>
      <c r="I299">
        <v>126319.03999999999</v>
      </c>
      <c r="J299">
        <v>171612</v>
      </c>
      <c r="K299">
        <v>286000</v>
      </c>
      <c r="L299" t="s">
        <v>472</v>
      </c>
      <c r="M299" t="s">
        <v>190</v>
      </c>
      <c r="N299" t="s">
        <v>474</v>
      </c>
      <c r="O299">
        <v>15</v>
      </c>
      <c r="P299" t="s">
        <v>475</v>
      </c>
    </row>
    <row r="300" spans="1:16" x14ac:dyDescent="0.25">
      <c r="A300">
        <v>2021</v>
      </c>
      <c r="B300" s="123">
        <v>11</v>
      </c>
      <c r="C300" s="94" t="s">
        <v>380</v>
      </c>
      <c r="D300" s="115">
        <v>44530</v>
      </c>
      <c r="E300" t="s">
        <v>496</v>
      </c>
      <c r="F300" t="s">
        <v>28</v>
      </c>
      <c r="G300">
        <v>187002</v>
      </c>
      <c r="H300">
        <v>12</v>
      </c>
      <c r="I300">
        <v>171036.65</v>
      </c>
      <c r="J300">
        <v>151857</v>
      </c>
      <c r="K300">
        <v>190000</v>
      </c>
      <c r="L300" t="s">
        <v>472</v>
      </c>
      <c r="M300" t="s">
        <v>312</v>
      </c>
      <c r="N300" t="s">
        <v>497</v>
      </c>
      <c r="O300">
        <v>35</v>
      </c>
      <c r="P300" t="s">
        <v>498</v>
      </c>
    </row>
    <row r="301" spans="1:16" x14ac:dyDescent="0.25">
      <c r="A301">
        <v>2021</v>
      </c>
      <c r="B301" s="112">
        <v>11</v>
      </c>
      <c r="C301" s="94" t="s">
        <v>380</v>
      </c>
      <c r="D301" s="115">
        <v>44530</v>
      </c>
      <c r="E301" t="s">
        <v>543</v>
      </c>
      <c r="F301" t="s">
        <v>28</v>
      </c>
      <c r="G301">
        <v>2682808</v>
      </c>
      <c r="H301">
        <v>3</v>
      </c>
      <c r="I301">
        <v>135106.17000000001</v>
      </c>
      <c r="J301">
        <v>168992</v>
      </c>
      <c r="K301">
        <v>211240</v>
      </c>
      <c r="L301" t="s">
        <v>472</v>
      </c>
      <c r="M301" t="s">
        <v>309</v>
      </c>
      <c r="N301" t="s">
        <v>509</v>
      </c>
      <c r="O301">
        <v>35</v>
      </c>
      <c r="P301" t="s">
        <v>498</v>
      </c>
    </row>
    <row r="302" spans="1:16" x14ac:dyDescent="0.25">
      <c r="A302">
        <v>2021</v>
      </c>
      <c r="B302" s="112">
        <v>11</v>
      </c>
      <c r="C302" s="94" t="s">
        <v>380</v>
      </c>
      <c r="D302" s="115">
        <v>44530</v>
      </c>
      <c r="E302" t="s">
        <v>538</v>
      </c>
      <c r="F302" t="s">
        <v>28</v>
      </c>
      <c r="G302">
        <v>198000</v>
      </c>
      <c r="H302">
        <v>41</v>
      </c>
      <c r="I302">
        <v>136263.39000000001</v>
      </c>
      <c r="J302">
        <v>155192</v>
      </c>
      <c r="K302">
        <v>258654</v>
      </c>
      <c r="L302" t="s">
        <v>472</v>
      </c>
      <c r="M302" t="s">
        <v>190</v>
      </c>
      <c r="N302" t="s">
        <v>474</v>
      </c>
      <c r="O302">
        <v>35</v>
      </c>
      <c r="P302" t="s">
        <v>498</v>
      </c>
    </row>
    <row r="303" spans="1:16" x14ac:dyDescent="0.25">
      <c r="A303">
        <v>2021</v>
      </c>
      <c r="B303" s="90">
        <v>6</v>
      </c>
      <c r="C303" s="94" t="s">
        <v>375</v>
      </c>
      <c r="D303" s="115">
        <v>44377</v>
      </c>
      <c r="E303" t="s">
        <v>538</v>
      </c>
      <c r="F303" t="s">
        <v>28</v>
      </c>
      <c r="G303">
        <v>198000</v>
      </c>
      <c r="H303">
        <v>63</v>
      </c>
      <c r="I303">
        <v>154113.9</v>
      </c>
      <c r="J303">
        <v>163359</v>
      </c>
      <c r="K303">
        <v>272300</v>
      </c>
      <c r="L303" t="s">
        <v>472</v>
      </c>
      <c r="M303" t="s">
        <v>190</v>
      </c>
      <c r="N303" t="s">
        <v>474</v>
      </c>
      <c r="O303">
        <v>35</v>
      </c>
      <c r="P303" t="s">
        <v>498</v>
      </c>
    </row>
    <row r="304" spans="1:16" x14ac:dyDescent="0.25">
      <c r="A304">
        <v>2021</v>
      </c>
      <c r="B304" s="90">
        <v>6</v>
      </c>
      <c r="C304" s="94" t="s">
        <v>375</v>
      </c>
      <c r="D304" s="115">
        <v>44377</v>
      </c>
      <c r="E304" t="s">
        <v>534</v>
      </c>
      <c r="F304" t="s">
        <v>28</v>
      </c>
      <c r="G304">
        <v>198000</v>
      </c>
      <c r="H304">
        <v>56</v>
      </c>
      <c r="I304">
        <v>154113.9</v>
      </c>
      <c r="J304">
        <v>163359</v>
      </c>
      <c r="K304">
        <v>272300</v>
      </c>
      <c r="L304" t="s">
        <v>472</v>
      </c>
      <c r="M304" t="s">
        <v>190</v>
      </c>
      <c r="N304" t="s">
        <v>474</v>
      </c>
      <c r="O304">
        <v>35</v>
      </c>
      <c r="P304" t="s">
        <v>498</v>
      </c>
    </row>
    <row r="305" spans="1:16" x14ac:dyDescent="0.25">
      <c r="A305">
        <v>2021</v>
      </c>
      <c r="B305" s="90">
        <v>6</v>
      </c>
      <c r="C305" s="94" t="s">
        <v>375</v>
      </c>
      <c r="D305" s="115">
        <v>44377</v>
      </c>
      <c r="E305" t="s">
        <v>505</v>
      </c>
      <c r="F305" t="s">
        <v>28</v>
      </c>
      <c r="G305">
        <v>199001</v>
      </c>
      <c r="H305">
        <v>32</v>
      </c>
      <c r="I305">
        <v>89080.68</v>
      </c>
      <c r="J305">
        <v>164493</v>
      </c>
      <c r="K305">
        <v>274200</v>
      </c>
      <c r="L305" t="s">
        <v>472</v>
      </c>
      <c r="M305" t="s">
        <v>190</v>
      </c>
      <c r="N305" t="s">
        <v>474</v>
      </c>
      <c r="O305">
        <v>15</v>
      </c>
      <c r="P305" t="s">
        <v>475</v>
      </c>
    </row>
    <row r="306" spans="1:16" x14ac:dyDescent="0.25">
      <c r="A306">
        <v>2021</v>
      </c>
      <c r="B306" s="90">
        <v>6</v>
      </c>
      <c r="C306" s="94" t="s">
        <v>375</v>
      </c>
      <c r="D306" s="115">
        <v>44377</v>
      </c>
      <c r="E306" t="s">
        <v>484</v>
      </c>
      <c r="F306" t="s">
        <v>28</v>
      </c>
      <c r="G306">
        <v>2682808</v>
      </c>
      <c r="H306">
        <v>71</v>
      </c>
      <c r="I306">
        <v>170626.96</v>
      </c>
      <c r="J306">
        <v>171612</v>
      </c>
      <c r="K306">
        <v>286000</v>
      </c>
      <c r="L306" t="s">
        <v>472</v>
      </c>
      <c r="M306" t="s">
        <v>190</v>
      </c>
      <c r="N306" t="s">
        <v>474</v>
      </c>
      <c r="O306">
        <v>15</v>
      </c>
      <c r="P306" t="s">
        <v>475</v>
      </c>
    </row>
    <row r="307" spans="1:16" x14ac:dyDescent="0.25">
      <c r="A307">
        <v>2021</v>
      </c>
      <c r="B307" s="124">
        <v>8</v>
      </c>
      <c r="C307" s="94" t="s">
        <v>377</v>
      </c>
      <c r="D307" s="115">
        <v>44439</v>
      </c>
      <c r="E307" t="s">
        <v>488</v>
      </c>
      <c r="F307" t="s">
        <v>28</v>
      </c>
      <c r="G307">
        <v>187002</v>
      </c>
      <c r="H307">
        <v>20</v>
      </c>
      <c r="I307">
        <v>165734.29</v>
      </c>
      <c r="J307">
        <v>160724.35999999999</v>
      </c>
      <c r="K307">
        <v>267873.93329999998</v>
      </c>
      <c r="L307" t="s">
        <v>472</v>
      </c>
      <c r="M307" t="s">
        <v>47</v>
      </c>
      <c r="N307" t="s">
        <v>487</v>
      </c>
      <c r="O307">
        <v>15</v>
      </c>
      <c r="P307" t="s">
        <v>475</v>
      </c>
    </row>
    <row r="308" spans="1:16" x14ac:dyDescent="0.25">
      <c r="A308">
        <v>2021</v>
      </c>
      <c r="B308" s="90">
        <v>9</v>
      </c>
      <c r="C308" s="94" t="s">
        <v>378</v>
      </c>
      <c r="D308" s="115">
        <v>44469</v>
      </c>
      <c r="E308" t="s">
        <v>482</v>
      </c>
      <c r="F308" t="s">
        <v>28</v>
      </c>
      <c r="G308">
        <v>187002</v>
      </c>
      <c r="H308">
        <v>23</v>
      </c>
      <c r="I308">
        <v>132714.04</v>
      </c>
      <c r="J308">
        <v>160724.35999999999</v>
      </c>
      <c r="K308">
        <v>267873.93329999998</v>
      </c>
      <c r="L308" t="s">
        <v>472</v>
      </c>
      <c r="M308" t="s">
        <v>58</v>
      </c>
      <c r="N308" t="s">
        <v>481</v>
      </c>
      <c r="O308">
        <v>15</v>
      </c>
      <c r="P308" t="s">
        <v>475</v>
      </c>
    </row>
    <row r="309" spans="1:16" x14ac:dyDescent="0.25">
      <c r="A309">
        <v>2021</v>
      </c>
      <c r="B309" s="90">
        <v>9</v>
      </c>
      <c r="C309" s="94" t="s">
        <v>378</v>
      </c>
      <c r="D309" s="115">
        <v>44469</v>
      </c>
      <c r="E309" t="s">
        <v>489</v>
      </c>
      <c r="F309" t="s">
        <v>28</v>
      </c>
      <c r="G309">
        <v>187002</v>
      </c>
      <c r="H309">
        <v>7</v>
      </c>
      <c r="I309">
        <v>132714.04</v>
      </c>
      <c r="J309">
        <v>160724.35999999999</v>
      </c>
      <c r="K309">
        <v>267873.93329999998</v>
      </c>
      <c r="L309" t="s">
        <v>472</v>
      </c>
      <c r="M309" t="s">
        <v>58</v>
      </c>
      <c r="N309" t="s">
        <v>490</v>
      </c>
      <c r="O309">
        <v>15</v>
      </c>
      <c r="P309" t="s">
        <v>475</v>
      </c>
    </row>
    <row r="310" spans="1:16" x14ac:dyDescent="0.25">
      <c r="A310">
        <v>2021</v>
      </c>
      <c r="B310" s="90">
        <v>9</v>
      </c>
      <c r="C310" s="94" t="s">
        <v>378</v>
      </c>
      <c r="D310" s="115">
        <v>44469</v>
      </c>
      <c r="E310" t="s">
        <v>510</v>
      </c>
      <c r="F310" t="s">
        <v>28</v>
      </c>
      <c r="G310">
        <v>198000</v>
      </c>
      <c r="H310">
        <v>20</v>
      </c>
      <c r="I310">
        <v>140199.87</v>
      </c>
      <c r="J310">
        <v>163359</v>
      </c>
      <c r="K310">
        <v>272300</v>
      </c>
      <c r="L310" t="s">
        <v>472</v>
      </c>
      <c r="M310" t="s">
        <v>58</v>
      </c>
      <c r="N310" t="s">
        <v>481</v>
      </c>
      <c r="O310">
        <v>35</v>
      </c>
      <c r="P310" t="s">
        <v>498</v>
      </c>
    </row>
    <row r="311" spans="1:16" x14ac:dyDescent="0.25">
      <c r="A311">
        <v>2021</v>
      </c>
      <c r="B311" s="90">
        <v>9</v>
      </c>
      <c r="C311" s="94" t="s">
        <v>378</v>
      </c>
      <c r="D311" s="115">
        <v>44469</v>
      </c>
      <c r="E311" t="s">
        <v>532</v>
      </c>
      <c r="F311" t="s">
        <v>28</v>
      </c>
      <c r="G311">
        <v>199001</v>
      </c>
      <c r="H311">
        <v>2</v>
      </c>
      <c r="I311">
        <v>89080.68</v>
      </c>
      <c r="J311">
        <v>164493</v>
      </c>
      <c r="K311">
        <v>274200</v>
      </c>
      <c r="L311" t="s">
        <v>472</v>
      </c>
      <c r="M311" t="s">
        <v>58</v>
      </c>
      <c r="N311" t="s">
        <v>481</v>
      </c>
      <c r="O311">
        <v>15</v>
      </c>
      <c r="P311" t="s">
        <v>475</v>
      </c>
    </row>
    <row r="312" spans="1:16" x14ac:dyDescent="0.25">
      <c r="A312">
        <v>2021</v>
      </c>
      <c r="B312" s="90">
        <v>9</v>
      </c>
      <c r="C312" s="94" t="s">
        <v>378</v>
      </c>
      <c r="D312" s="115">
        <v>44469</v>
      </c>
      <c r="E312" t="s">
        <v>533</v>
      </c>
      <c r="F312" t="s">
        <v>28</v>
      </c>
      <c r="G312">
        <v>199001</v>
      </c>
      <c r="H312">
        <v>7</v>
      </c>
      <c r="I312">
        <v>89080.68</v>
      </c>
      <c r="J312">
        <v>164493</v>
      </c>
      <c r="K312">
        <v>274200</v>
      </c>
      <c r="L312" t="s">
        <v>472</v>
      </c>
      <c r="M312" t="s">
        <v>58</v>
      </c>
      <c r="N312" t="s">
        <v>481</v>
      </c>
      <c r="O312">
        <v>15</v>
      </c>
      <c r="P312" t="s">
        <v>475</v>
      </c>
    </row>
    <row r="313" spans="1:16" x14ac:dyDescent="0.25">
      <c r="A313">
        <v>2021</v>
      </c>
      <c r="B313" s="123">
        <v>10</v>
      </c>
      <c r="C313" s="94" t="s">
        <v>379</v>
      </c>
      <c r="D313" s="115">
        <v>44500</v>
      </c>
      <c r="E313" t="s">
        <v>488</v>
      </c>
      <c r="F313" t="s">
        <v>28</v>
      </c>
      <c r="G313">
        <v>187002</v>
      </c>
      <c r="H313">
        <v>4</v>
      </c>
      <c r="I313">
        <v>165734.29</v>
      </c>
      <c r="J313">
        <v>160724.35999999999</v>
      </c>
      <c r="K313">
        <v>267873.93329999998</v>
      </c>
      <c r="L313" t="s">
        <v>472</v>
      </c>
      <c r="M313" t="s">
        <v>47</v>
      </c>
      <c r="N313" t="s">
        <v>487</v>
      </c>
      <c r="O313">
        <v>15</v>
      </c>
      <c r="P313" t="s">
        <v>475</v>
      </c>
    </row>
    <row r="314" spans="1:16" x14ac:dyDescent="0.25">
      <c r="A314">
        <v>2021</v>
      </c>
      <c r="B314" s="112">
        <v>10</v>
      </c>
      <c r="C314" s="94" t="s">
        <v>379</v>
      </c>
      <c r="D314" s="115">
        <v>44500</v>
      </c>
      <c r="E314" t="s">
        <v>488</v>
      </c>
      <c r="F314" t="s">
        <v>28</v>
      </c>
      <c r="G314">
        <v>198000</v>
      </c>
      <c r="H314">
        <v>8</v>
      </c>
      <c r="I314">
        <v>139467.54999999999</v>
      </c>
      <c r="J314">
        <v>163359</v>
      </c>
      <c r="K314">
        <v>272300</v>
      </c>
      <c r="L314" t="s">
        <v>472</v>
      </c>
      <c r="M314" t="s">
        <v>47</v>
      </c>
      <c r="N314" t="s">
        <v>487</v>
      </c>
      <c r="O314">
        <v>35</v>
      </c>
      <c r="P314" t="s">
        <v>498</v>
      </c>
    </row>
    <row r="315" spans="1:16" x14ac:dyDescent="0.25">
      <c r="A315">
        <v>2021</v>
      </c>
      <c r="B315" s="123">
        <v>12</v>
      </c>
      <c r="C315" s="94" t="s">
        <v>381</v>
      </c>
      <c r="D315" s="115">
        <v>44561</v>
      </c>
      <c r="E315" t="s">
        <v>496</v>
      </c>
      <c r="F315" t="s">
        <v>28</v>
      </c>
      <c r="G315">
        <v>187002</v>
      </c>
      <c r="H315">
        <v>12</v>
      </c>
      <c r="I315">
        <v>171036.65</v>
      </c>
      <c r="J315">
        <v>151857</v>
      </c>
      <c r="K315">
        <v>190000</v>
      </c>
      <c r="L315" t="s">
        <v>472</v>
      </c>
      <c r="M315" t="s">
        <v>312</v>
      </c>
      <c r="N315" t="s">
        <v>497</v>
      </c>
      <c r="O315">
        <v>35</v>
      </c>
      <c r="P315" t="s">
        <v>498</v>
      </c>
    </row>
    <row r="316" spans="1:16" x14ac:dyDescent="0.25">
      <c r="A316">
        <v>2021</v>
      </c>
      <c r="B316" s="90">
        <v>6</v>
      </c>
      <c r="C316" s="94" t="s">
        <v>375</v>
      </c>
      <c r="D316" s="115">
        <v>44377</v>
      </c>
      <c r="E316" t="s">
        <v>510</v>
      </c>
      <c r="F316" t="s">
        <v>28</v>
      </c>
      <c r="G316">
        <v>198000</v>
      </c>
      <c r="H316">
        <v>1</v>
      </c>
      <c r="I316">
        <v>154113.9</v>
      </c>
      <c r="J316">
        <v>163359</v>
      </c>
      <c r="K316">
        <v>272300</v>
      </c>
      <c r="L316" t="s">
        <v>472</v>
      </c>
      <c r="M316" t="s">
        <v>58</v>
      </c>
      <c r="N316" t="s">
        <v>481</v>
      </c>
      <c r="O316">
        <v>35</v>
      </c>
      <c r="P316" t="s">
        <v>498</v>
      </c>
    </row>
    <row r="317" spans="1:16" x14ac:dyDescent="0.25">
      <c r="A317">
        <v>2021</v>
      </c>
      <c r="B317" s="90">
        <v>6</v>
      </c>
      <c r="C317" s="94" t="s">
        <v>375</v>
      </c>
      <c r="D317" s="115">
        <v>44377</v>
      </c>
      <c r="E317" t="s">
        <v>532</v>
      </c>
      <c r="F317" t="s">
        <v>28</v>
      </c>
      <c r="G317">
        <v>199001</v>
      </c>
      <c r="H317">
        <v>2</v>
      </c>
      <c r="I317">
        <v>89080.68</v>
      </c>
      <c r="J317">
        <v>164493</v>
      </c>
      <c r="K317">
        <v>274200</v>
      </c>
      <c r="L317" t="s">
        <v>472</v>
      </c>
      <c r="M317" t="s">
        <v>58</v>
      </c>
      <c r="N317" t="s">
        <v>481</v>
      </c>
      <c r="O317">
        <v>15</v>
      </c>
      <c r="P317" t="s">
        <v>475</v>
      </c>
    </row>
    <row r="318" spans="1:16" x14ac:dyDescent="0.25">
      <c r="A318">
        <v>2021</v>
      </c>
      <c r="B318" s="90">
        <v>6</v>
      </c>
      <c r="C318" s="94" t="s">
        <v>375</v>
      </c>
      <c r="D318" s="115">
        <v>44377</v>
      </c>
      <c r="E318" t="s">
        <v>533</v>
      </c>
      <c r="F318" t="s">
        <v>28</v>
      </c>
      <c r="G318">
        <v>199001</v>
      </c>
      <c r="H318">
        <v>22</v>
      </c>
      <c r="I318">
        <v>89080.68</v>
      </c>
      <c r="J318">
        <v>164493</v>
      </c>
      <c r="K318">
        <v>274200</v>
      </c>
      <c r="L318" t="s">
        <v>472</v>
      </c>
      <c r="M318" t="s">
        <v>58</v>
      </c>
      <c r="N318" t="s">
        <v>481</v>
      </c>
      <c r="O318">
        <v>15</v>
      </c>
      <c r="P318" t="s">
        <v>475</v>
      </c>
    </row>
    <row r="319" spans="1:16" x14ac:dyDescent="0.25">
      <c r="A319">
        <v>2021</v>
      </c>
      <c r="B319" s="90">
        <v>9</v>
      </c>
      <c r="C319" s="94" t="s">
        <v>378</v>
      </c>
      <c r="D319" s="115">
        <v>44469</v>
      </c>
      <c r="E319" t="s">
        <v>543</v>
      </c>
      <c r="F319" t="s">
        <v>28</v>
      </c>
      <c r="G319">
        <v>2682808</v>
      </c>
      <c r="H319">
        <v>3</v>
      </c>
      <c r="I319">
        <v>135106.17000000001</v>
      </c>
      <c r="J319">
        <v>171612</v>
      </c>
      <c r="K319">
        <v>286000</v>
      </c>
      <c r="L319" t="s">
        <v>472</v>
      </c>
      <c r="M319" t="s">
        <v>309</v>
      </c>
      <c r="N319" t="s">
        <v>509</v>
      </c>
      <c r="O319">
        <v>15</v>
      </c>
      <c r="P319" t="s">
        <v>475</v>
      </c>
    </row>
    <row r="320" spans="1:16" x14ac:dyDescent="0.25">
      <c r="A320">
        <v>2021</v>
      </c>
      <c r="B320" s="123">
        <v>11</v>
      </c>
      <c r="C320" s="94" t="s">
        <v>380</v>
      </c>
      <c r="D320" s="115">
        <v>44530</v>
      </c>
      <c r="E320" t="s">
        <v>499</v>
      </c>
      <c r="F320" t="s">
        <v>28</v>
      </c>
      <c r="G320">
        <v>187002</v>
      </c>
      <c r="H320">
        <v>7</v>
      </c>
      <c r="I320">
        <v>158868.49</v>
      </c>
      <c r="J320">
        <v>151857</v>
      </c>
      <c r="K320">
        <v>190000</v>
      </c>
      <c r="L320" t="s">
        <v>472</v>
      </c>
      <c r="M320" t="s">
        <v>58</v>
      </c>
      <c r="N320" t="s">
        <v>481</v>
      </c>
      <c r="O320">
        <v>35</v>
      </c>
      <c r="P320" t="s">
        <v>498</v>
      </c>
    </row>
    <row r="321" spans="1:16" x14ac:dyDescent="0.25">
      <c r="A321">
        <v>2021</v>
      </c>
      <c r="B321" s="112">
        <v>11</v>
      </c>
      <c r="C321" s="94" t="s">
        <v>380</v>
      </c>
      <c r="D321" s="115">
        <v>44530</v>
      </c>
      <c r="E321" t="s">
        <v>510</v>
      </c>
      <c r="F321" t="s">
        <v>28</v>
      </c>
      <c r="G321">
        <v>198000</v>
      </c>
      <c r="H321">
        <v>44</v>
      </c>
      <c r="I321">
        <v>139633.99</v>
      </c>
      <c r="J321">
        <v>155192</v>
      </c>
      <c r="K321">
        <v>258654</v>
      </c>
      <c r="L321" t="s">
        <v>472</v>
      </c>
      <c r="M321" t="s">
        <v>58</v>
      </c>
      <c r="N321" t="s">
        <v>481</v>
      </c>
      <c r="O321">
        <v>35</v>
      </c>
      <c r="P321" t="s">
        <v>498</v>
      </c>
    </row>
    <row r="322" spans="1:16" x14ac:dyDescent="0.25">
      <c r="A322">
        <v>2021</v>
      </c>
      <c r="B322" s="112">
        <v>11</v>
      </c>
      <c r="C322" s="94" t="s">
        <v>380</v>
      </c>
      <c r="D322" s="115">
        <v>44530</v>
      </c>
      <c r="E322" t="s">
        <v>532</v>
      </c>
      <c r="F322" t="s">
        <v>28</v>
      </c>
      <c r="G322">
        <v>199001</v>
      </c>
      <c r="H322">
        <v>6</v>
      </c>
      <c r="I322">
        <v>89080.68</v>
      </c>
      <c r="J322">
        <v>176520</v>
      </c>
      <c r="K322">
        <v>294200</v>
      </c>
      <c r="L322" t="s">
        <v>472</v>
      </c>
      <c r="M322" t="s">
        <v>58</v>
      </c>
      <c r="N322" t="s">
        <v>481</v>
      </c>
      <c r="O322">
        <v>35</v>
      </c>
      <c r="P322" t="s">
        <v>498</v>
      </c>
    </row>
    <row r="323" spans="1:16" x14ac:dyDescent="0.25">
      <c r="A323">
        <v>2021</v>
      </c>
      <c r="B323" s="112">
        <v>11</v>
      </c>
      <c r="C323" s="94" t="s">
        <v>380</v>
      </c>
      <c r="D323" s="115">
        <v>44530</v>
      </c>
      <c r="E323" t="s">
        <v>532</v>
      </c>
      <c r="F323" t="s">
        <v>28</v>
      </c>
      <c r="G323">
        <v>2682808</v>
      </c>
      <c r="H323">
        <v>12</v>
      </c>
      <c r="I323">
        <v>126319.03999999999</v>
      </c>
      <c r="J323">
        <v>168992</v>
      </c>
      <c r="K323">
        <v>211240</v>
      </c>
      <c r="L323" t="s">
        <v>472</v>
      </c>
      <c r="M323" t="s">
        <v>58</v>
      </c>
      <c r="N323" t="s">
        <v>481</v>
      </c>
      <c r="O323">
        <v>35</v>
      </c>
      <c r="P323" t="s">
        <v>498</v>
      </c>
    </row>
    <row r="324" spans="1:16" x14ac:dyDescent="0.25">
      <c r="A324">
        <v>2021</v>
      </c>
      <c r="B324" s="123">
        <v>12</v>
      </c>
      <c r="C324" s="94" t="s">
        <v>381</v>
      </c>
      <c r="D324" s="115">
        <v>44561</v>
      </c>
      <c r="E324" t="s">
        <v>488</v>
      </c>
      <c r="F324" t="s">
        <v>28</v>
      </c>
      <c r="G324">
        <v>187002</v>
      </c>
      <c r="H324">
        <v>15</v>
      </c>
      <c r="I324">
        <v>152730.12</v>
      </c>
      <c r="J324">
        <v>151857</v>
      </c>
      <c r="K324">
        <v>190000</v>
      </c>
      <c r="L324" t="s">
        <v>472</v>
      </c>
      <c r="M324" t="s">
        <v>47</v>
      </c>
      <c r="N324" t="s">
        <v>487</v>
      </c>
      <c r="O324">
        <v>35</v>
      </c>
      <c r="P324" t="s">
        <v>498</v>
      </c>
    </row>
    <row r="325" spans="1:16" x14ac:dyDescent="0.25">
      <c r="A325">
        <v>2021</v>
      </c>
      <c r="B325" s="123">
        <v>12</v>
      </c>
      <c r="C325" s="94" t="s">
        <v>381</v>
      </c>
      <c r="D325" s="115">
        <v>44561</v>
      </c>
      <c r="E325" t="s">
        <v>503</v>
      </c>
      <c r="F325" t="s">
        <v>28</v>
      </c>
      <c r="G325">
        <v>187002</v>
      </c>
      <c r="H325">
        <v>70</v>
      </c>
      <c r="I325">
        <v>171548.96</v>
      </c>
      <c r="J325">
        <v>151857</v>
      </c>
      <c r="K325">
        <v>190000</v>
      </c>
      <c r="L325" t="s">
        <v>472</v>
      </c>
      <c r="M325" t="s">
        <v>190</v>
      </c>
      <c r="N325" t="s">
        <v>474</v>
      </c>
      <c r="O325">
        <v>35</v>
      </c>
      <c r="P325" t="s">
        <v>498</v>
      </c>
    </row>
    <row r="326" spans="1:16" x14ac:dyDescent="0.25">
      <c r="A326">
        <v>2021</v>
      </c>
      <c r="B326" s="112">
        <v>12</v>
      </c>
      <c r="C326" s="94" t="s">
        <v>381</v>
      </c>
      <c r="D326" s="115">
        <v>44561</v>
      </c>
      <c r="E326" t="s">
        <v>546</v>
      </c>
      <c r="F326" t="s">
        <v>28</v>
      </c>
      <c r="G326">
        <v>199001</v>
      </c>
      <c r="H326">
        <v>10</v>
      </c>
      <c r="I326">
        <v>150792.29999999999</v>
      </c>
      <c r="J326">
        <v>176520</v>
      </c>
      <c r="K326">
        <v>294200</v>
      </c>
      <c r="L326" t="s">
        <v>472</v>
      </c>
      <c r="M326" t="s">
        <v>190</v>
      </c>
      <c r="N326" t="s">
        <v>474</v>
      </c>
      <c r="O326">
        <v>35</v>
      </c>
      <c r="P326" t="s">
        <v>498</v>
      </c>
    </row>
    <row r="327" spans="1:16" x14ac:dyDescent="0.25">
      <c r="A327">
        <v>2021</v>
      </c>
      <c r="B327" s="112">
        <v>12</v>
      </c>
      <c r="C327" s="94" t="s">
        <v>381</v>
      </c>
      <c r="D327" s="115">
        <v>44561</v>
      </c>
      <c r="E327" t="s">
        <v>545</v>
      </c>
      <c r="F327" t="s">
        <v>28</v>
      </c>
      <c r="G327">
        <v>198000</v>
      </c>
      <c r="H327">
        <v>119</v>
      </c>
      <c r="I327">
        <v>136263.39000000001</v>
      </c>
      <c r="J327">
        <v>155192</v>
      </c>
      <c r="K327">
        <v>258654</v>
      </c>
      <c r="L327" t="s">
        <v>472</v>
      </c>
      <c r="M327" t="s">
        <v>190</v>
      </c>
      <c r="N327" t="s">
        <v>474</v>
      </c>
      <c r="O327">
        <v>35</v>
      </c>
      <c r="P327" t="s">
        <v>498</v>
      </c>
    </row>
    <row r="328" spans="1:16" x14ac:dyDescent="0.25">
      <c r="A328">
        <v>2021</v>
      </c>
      <c r="B328" s="112">
        <v>10</v>
      </c>
      <c r="C328" s="94" t="s">
        <v>379</v>
      </c>
      <c r="D328" s="115">
        <v>44500</v>
      </c>
      <c r="E328" t="s">
        <v>533</v>
      </c>
      <c r="F328" t="s">
        <v>28</v>
      </c>
      <c r="G328">
        <v>199001</v>
      </c>
      <c r="H328">
        <v>7</v>
      </c>
      <c r="I328">
        <v>89080.68</v>
      </c>
      <c r="J328">
        <v>164493</v>
      </c>
      <c r="K328">
        <v>274200</v>
      </c>
      <c r="L328" t="s">
        <v>472</v>
      </c>
      <c r="M328" t="s">
        <v>58</v>
      </c>
      <c r="N328" t="s">
        <v>481</v>
      </c>
      <c r="O328">
        <v>15</v>
      </c>
      <c r="P328" t="s">
        <v>475</v>
      </c>
    </row>
    <row r="329" spans="1:16" x14ac:dyDescent="0.25">
      <c r="A329">
        <v>2021</v>
      </c>
      <c r="B329" s="123">
        <v>10</v>
      </c>
      <c r="C329" s="94" t="s">
        <v>379</v>
      </c>
      <c r="D329" s="115">
        <v>44500</v>
      </c>
      <c r="E329" t="s">
        <v>499</v>
      </c>
      <c r="F329" t="s">
        <v>28</v>
      </c>
      <c r="G329">
        <v>187002</v>
      </c>
      <c r="H329">
        <v>7</v>
      </c>
      <c r="I329">
        <v>124102.33</v>
      </c>
      <c r="J329">
        <v>160724.35999999999</v>
      </c>
      <c r="K329">
        <v>267873.93329999998</v>
      </c>
      <c r="L329" t="s">
        <v>472</v>
      </c>
      <c r="M329" t="s">
        <v>58</v>
      </c>
      <c r="N329" t="s">
        <v>481</v>
      </c>
      <c r="O329">
        <v>15</v>
      </c>
      <c r="P329" t="s">
        <v>475</v>
      </c>
    </row>
    <row r="330" spans="1:16" x14ac:dyDescent="0.25">
      <c r="A330">
        <v>2021</v>
      </c>
      <c r="B330" s="112">
        <v>10</v>
      </c>
      <c r="C330" s="94" t="s">
        <v>379</v>
      </c>
      <c r="D330" s="115">
        <v>44500</v>
      </c>
      <c r="E330" t="s">
        <v>510</v>
      </c>
      <c r="F330" t="s">
        <v>28</v>
      </c>
      <c r="G330">
        <v>198000</v>
      </c>
      <c r="H330">
        <v>10</v>
      </c>
      <c r="I330">
        <v>140199.87</v>
      </c>
      <c r="J330">
        <v>163359</v>
      </c>
      <c r="K330">
        <v>272300</v>
      </c>
      <c r="L330" t="s">
        <v>472</v>
      </c>
      <c r="M330" t="s">
        <v>58</v>
      </c>
      <c r="N330" t="s">
        <v>481</v>
      </c>
      <c r="O330">
        <v>35</v>
      </c>
      <c r="P330" t="s">
        <v>498</v>
      </c>
    </row>
    <row r="331" spans="1:16" x14ac:dyDescent="0.25">
      <c r="A331">
        <v>2021</v>
      </c>
      <c r="B331" s="112">
        <v>10</v>
      </c>
      <c r="C331" s="94" t="s">
        <v>379</v>
      </c>
      <c r="D331" s="115">
        <v>44500</v>
      </c>
      <c r="E331" t="s">
        <v>482</v>
      </c>
      <c r="F331" t="s">
        <v>28</v>
      </c>
      <c r="G331">
        <v>2682808</v>
      </c>
      <c r="H331">
        <v>0</v>
      </c>
      <c r="I331">
        <v>167772.71</v>
      </c>
      <c r="J331">
        <v>171612</v>
      </c>
      <c r="K331">
        <v>286000</v>
      </c>
      <c r="L331" t="s">
        <v>472</v>
      </c>
      <c r="M331" t="s">
        <v>58</v>
      </c>
      <c r="N331" t="s">
        <v>481</v>
      </c>
      <c r="O331">
        <v>15</v>
      </c>
      <c r="P331" t="s">
        <v>475</v>
      </c>
    </row>
    <row r="332" spans="1:16" x14ac:dyDescent="0.25">
      <c r="A332">
        <v>2021</v>
      </c>
      <c r="B332" s="112">
        <v>10</v>
      </c>
      <c r="C332" s="94" t="s">
        <v>379</v>
      </c>
      <c r="D332" s="115">
        <v>44500</v>
      </c>
      <c r="E332" t="s">
        <v>532</v>
      </c>
      <c r="F332" t="s">
        <v>28</v>
      </c>
      <c r="G332">
        <v>199001</v>
      </c>
      <c r="H332">
        <v>2</v>
      </c>
      <c r="I332">
        <v>89080.68</v>
      </c>
      <c r="J332">
        <v>164493</v>
      </c>
      <c r="K332">
        <v>274200</v>
      </c>
      <c r="L332" t="s">
        <v>472</v>
      </c>
      <c r="M332" t="s">
        <v>58</v>
      </c>
      <c r="N332" t="s">
        <v>481</v>
      </c>
      <c r="O332">
        <v>15</v>
      </c>
      <c r="P332" t="s">
        <v>475</v>
      </c>
    </row>
    <row r="333" spans="1:16" x14ac:dyDescent="0.25">
      <c r="A333">
        <v>2021</v>
      </c>
      <c r="B333" s="123">
        <v>11</v>
      </c>
      <c r="C333" s="94" t="s">
        <v>380</v>
      </c>
      <c r="D333" s="115">
        <v>44530</v>
      </c>
      <c r="E333" t="s">
        <v>488</v>
      </c>
      <c r="F333" t="s">
        <v>28</v>
      </c>
      <c r="G333">
        <v>187002</v>
      </c>
      <c r="H333">
        <v>44</v>
      </c>
      <c r="I333">
        <v>120266.74</v>
      </c>
      <c r="J333">
        <v>151857</v>
      </c>
      <c r="K333">
        <v>190000</v>
      </c>
      <c r="L333" t="s">
        <v>472</v>
      </c>
      <c r="M333" t="s">
        <v>47</v>
      </c>
      <c r="N333" t="s">
        <v>487</v>
      </c>
      <c r="O333">
        <v>35</v>
      </c>
      <c r="P333" t="s">
        <v>498</v>
      </c>
    </row>
    <row r="334" spans="1:16" x14ac:dyDescent="0.25">
      <c r="A334">
        <v>2021</v>
      </c>
      <c r="B334" s="112">
        <v>11</v>
      </c>
      <c r="C334" s="94" t="s">
        <v>380</v>
      </c>
      <c r="D334" s="115">
        <v>44530</v>
      </c>
      <c r="E334" t="s">
        <v>488</v>
      </c>
      <c r="F334" t="s">
        <v>28</v>
      </c>
      <c r="G334">
        <v>2682808</v>
      </c>
      <c r="H334">
        <v>6</v>
      </c>
      <c r="I334">
        <v>126319.03999999999</v>
      </c>
      <c r="J334">
        <v>168992</v>
      </c>
      <c r="K334">
        <v>211240</v>
      </c>
      <c r="L334" t="s">
        <v>472</v>
      </c>
      <c r="M334" t="s">
        <v>47</v>
      </c>
      <c r="N334" t="s">
        <v>487</v>
      </c>
      <c r="O334">
        <v>35</v>
      </c>
      <c r="P334" t="s">
        <v>498</v>
      </c>
    </row>
    <row r="335" spans="1:16" x14ac:dyDescent="0.25">
      <c r="A335">
        <v>2021</v>
      </c>
      <c r="B335" s="123">
        <v>12</v>
      </c>
      <c r="C335" s="94" t="s">
        <v>381</v>
      </c>
      <c r="D335" s="115">
        <v>44561</v>
      </c>
      <c r="E335" t="s">
        <v>499</v>
      </c>
      <c r="F335" t="s">
        <v>28</v>
      </c>
      <c r="G335">
        <v>187002</v>
      </c>
      <c r="H335">
        <v>7</v>
      </c>
      <c r="I335">
        <v>158868.49</v>
      </c>
      <c r="J335">
        <v>151857</v>
      </c>
      <c r="K335">
        <v>190000</v>
      </c>
      <c r="L335" t="s">
        <v>472</v>
      </c>
      <c r="M335" t="s">
        <v>58</v>
      </c>
      <c r="N335" t="s">
        <v>481</v>
      </c>
      <c r="O335">
        <v>35</v>
      </c>
      <c r="P335" t="s">
        <v>498</v>
      </c>
    </row>
    <row r="336" spans="1:16" x14ac:dyDescent="0.25">
      <c r="A336">
        <v>2021</v>
      </c>
      <c r="B336" s="112">
        <v>12</v>
      </c>
      <c r="C336" s="94" t="s">
        <v>381</v>
      </c>
      <c r="D336" s="115">
        <v>44561</v>
      </c>
      <c r="E336" t="s">
        <v>532</v>
      </c>
      <c r="F336" t="s">
        <v>28</v>
      </c>
      <c r="G336">
        <v>2682808</v>
      </c>
      <c r="H336">
        <v>10</v>
      </c>
      <c r="I336">
        <v>126319.03999999999</v>
      </c>
      <c r="J336">
        <v>168992</v>
      </c>
      <c r="K336">
        <v>211240</v>
      </c>
      <c r="L336" t="s">
        <v>472</v>
      </c>
      <c r="M336" t="s">
        <v>58</v>
      </c>
      <c r="N336" t="s">
        <v>481</v>
      </c>
      <c r="O336">
        <v>35</v>
      </c>
      <c r="P336" t="s">
        <v>498</v>
      </c>
    </row>
    <row r="337" spans="1:16" x14ac:dyDescent="0.25">
      <c r="A337">
        <v>2021</v>
      </c>
      <c r="B337" s="112">
        <v>12</v>
      </c>
      <c r="C337" s="94" t="s">
        <v>381</v>
      </c>
      <c r="D337" s="115">
        <v>44561</v>
      </c>
      <c r="E337" t="s">
        <v>532</v>
      </c>
      <c r="F337" t="s">
        <v>28</v>
      </c>
      <c r="G337">
        <v>199001</v>
      </c>
      <c r="H337">
        <v>6</v>
      </c>
      <c r="I337">
        <v>89080.68</v>
      </c>
      <c r="J337">
        <v>176520</v>
      </c>
      <c r="K337">
        <v>294200</v>
      </c>
      <c r="L337" t="s">
        <v>472</v>
      </c>
      <c r="M337" t="s">
        <v>58</v>
      </c>
      <c r="N337" t="s">
        <v>481</v>
      </c>
      <c r="O337">
        <v>35</v>
      </c>
      <c r="P337" t="s">
        <v>498</v>
      </c>
    </row>
    <row r="338" spans="1:16" x14ac:dyDescent="0.25">
      <c r="A338">
        <v>2021</v>
      </c>
      <c r="B338" s="112">
        <v>11</v>
      </c>
      <c r="C338" s="94" t="s">
        <v>380</v>
      </c>
      <c r="D338" s="115">
        <v>44530</v>
      </c>
      <c r="E338" t="s">
        <v>545</v>
      </c>
      <c r="F338" t="s">
        <v>28</v>
      </c>
      <c r="G338">
        <v>198000</v>
      </c>
      <c r="H338">
        <v>80</v>
      </c>
      <c r="I338">
        <v>136263.39000000001</v>
      </c>
      <c r="J338">
        <v>155192</v>
      </c>
      <c r="K338">
        <v>258654</v>
      </c>
      <c r="L338" t="s">
        <v>472</v>
      </c>
      <c r="M338" t="s">
        <v>190</v>
      </c>
      <c r="N338" t="s">
        <v>474</v>
      </c>
      <c r="O338">
        <v>35</v>
      </c>
      <c r="P338" t="s">
        <v>498</v>
      </c>
    </row>
    <row r="339" spans="1:16" x14ac:dyDescent="0.25">
      <c r="A339">
        <v>2021</v>
      </c>
      <c r="B339" s="112">
        <v>11</v>
      </c>
      <c r="C339" s="94" t="s">
        <v>380</v>
      </c>
      <c r="D339" s="115">
        <v>44530</v>
      </c>
      <c r="E339" t="s">
        <v>484</v>
      </c>
      <c r="F339" t="s">
        <v>28</v>
      </c>
      <c r="G339">
        <v>2682808</v>
      </c>
      <c r="H339">
        <v>110</v>
      </c>
      <c r="I339">
        <v>126164.46</v>
      </c>
      <c r="J339">
        <v>168992</v>
      </c>
      <c r="K339">
        <v>211240</v>
      </c>
      <c r="L339" t="s">
        <v>472</v>
      </c>
      <c r="M339" t="s">
        <v>190</v>
      </c>
      <c r="N339" t="s">
        <v>474</v>
      </c>
      <c r="O339">
        <v>35</v>
      </c>
      <c r="P339" t="s">
        <v>498</v>
      </c>
    </row>
    <row r="340" spans="1:16" x14ac:dyDescent="0.25">
      <c r="A340">
        <v>2021</v>
      </c>
      <c r="B340" s="112">
        <v>12</v>
      </c>
      <c r="C340" s="94" t="s">
        <v>381</v>
      </c>
      <c r="D340" s="115">
        <v>44561</v>
      </c>
      <c r="E340" t="s">
        <v>484</v>
      </c>
      <c r="F340" t="s">
        <v>28</v>
      </c>
      <c r="G340">
        <v>2682808</v>
      </c>
      <c r="H340">
        <v>110</v>
      </c>
      <c r="I340">
        <v>126164.46</v>
      </c>
      <c r="J340">
        <v>168992</v>
      </c>
      <c r="K340">
        <v>211240</v>
      </c>
      <c r="L340" t="s">
        <v>472</v>
      </c>
      <c r="M340" t="s">
        <v>190</v>
      </c>
      <c r="N340" t="s">
        <v>474</v>
      </c>
      <c r="O340">
        <v>35</v>
      </c>
      <c r="P340" t="s">
        <v>498</v>
      </c>
    </row>
    <row r="341" spans="1:16" x14ac:dyDescent="0.25">
      <c r="A341">
        <v>2021</v>
      </c>
      <c r="B341" s="112">
        <v>12</v>
      </c>
      <c r="C341" s="94" t="s">
        <v>381</v>
      </c>
      <c r="D341" s="115">
        <v>44561</v>
      </c>
      <c r="E341" t="s">
        <v>543</v>
      </c>
      <c r="F341" t="s">
        <v>28</v>
      </c>
      <c r="G341">
        <v>2682808</v>
      </c>
      <c r="H341">
        <v>3</v>
      </c>
      <c r="I341">
        <v>135106.17000000001</v>
      </c>
      <c r="J341">
        <v>168992</v>
      </c>
      <c r="K341">
        <v>211240</v>
      </c>
      <c r="L341" t="s">
        <v>472</v>
      </c>
      <c r="M341" t="s">
        <v>309</v>
      </c>
      <c r="N341" t="s">
        <v>509</v>
      </c>
      <c r="O341">
        <v>35</v>
      </c>
      <c r="P341" t="s">
        <v>498</v>
      </c>
    </row>
    <row r="342" spans="1:16" x14ac:dyDescent="0.25">
      <c r="A342">
        <v>2022</v>
      </c>
      <c r="B342" s="129">
        <v>1</v>
      </c>
      <c r="C342" s="94" t="s">
        <v>382</v>
      </c>
      <c r="D342" s="115">
        <v>44592</v>
      </c>
      <c r="E342" t="s">
        <v>500</v>
      </c>
      <c r="F342" t="s">
        <v>28</v>
      </c>
      <c r="G342">
        <v>74801</v>
      </c>
      <c r="H342">
        <v>24</v>
      </c>
      <c r="I342">
        <v>124475.57</v>
      </c>
      <c r="J342">
        <v>175818</v>
      </c>
      <c r="K342">
        <v>293030</v>
      </c>
      <c r="L342" t="s">
        <v>472</v>
      </c>
      <c r="M342" t="s">
        <v>501</v>
      </c>
      <c r="N342" t="s">
        <v>502</v>
      </c>
      <c r="O342">
        <v>35</v>
      </c>
      <c r="P342" t="s">
        <v>498</v>
      </c>
    </row>
    <row r="343" spans="1:16" x14ac:dyDescent="0.25">
      <c r="A343">
        <v>2022</v>
      </c>
      <c r="B343" s="124">
        <v>1</v>
      </c>
      <c r="C343" s="94" t="s">
        <v>382</v>
      </c>
      <c r="D343" s="115">
        <v>44592</v>
      </c>
      <c r="E343" t="s">
        <v>488</v>
      </c>
      <c r="F343" t="s">
        <v>28</v>
      </c>
      <c r="G343">
        <v>187002</v>
      </c>
      <c r="H343">
        <v>20</v>
      </c>
      <c r="I343">
        <v>121598.8</v>
      </c>
      <c r="J343">
        <v>151857</v>
      </c>
      <c r="K343">
        <v>190000</v>
      </c>
      <c r="L343" t="s">
        <v>472</v>
      </c>
      <c r="M343" t="s">
        <v>47</v>
      </c>
      <c r="N343" t="s">
        <v>487</v>
      </c>
      <c r="O343">
        <v>35</v>
      </c>
      <c r="P343" t="s">
        <v>498</v>
      </c>
    </row>
    <row r="344" spans="1:16" x14ac:dyDescent="0.25">
      <c r="A344">
        <v>2022</v>
      </c>
      <c r="B344" s="124">
        <v>1</v>
      </c>
      <c r="C344" s="94" t="s">
        <v>382</v>
      </c>
      <c r="D344" s="115">
        <v>44592</v>
      </c>
      <c r="E344" t="s">
        <v>499</v>
      </c>
      <c r="F344" t="s">
        <v>28</v>
      </c>
      <c r="G344">
        <v>187002</v>
      </c>
      <c r="H344">
        <v>7</v>
      </c>
      <c r="I344">
        <v>158868.49</v>
      </c>
      <c r="J344">
        <v>151857</v>
      </c>
      <c r="K344">
        <v>190000</v>
      </c>
      <c r="L344" t="s">
        <v>472</v>
      </c>
      <c r="M344" t="s">
        <v>58</v>
      </c>
      <c r="N344" t="s">
        <v>481</v>
      </c>
      <c r="O344">
        <v>35</v>
      </c>
      <c r="P344" t="s">
        <v>498</v>
      </c>
    </row>
    <row r="345" spans="1:16" x14ac:dyDescent="0.25">
      <c r="A345">
        <v>2022</v>
      </c>
      <c r="B345" s="129">
        <v>1</v>
      </c>
      <c r="C345" s="94" t="s">
        <v>382</v>
      </c>
      <c r="D345" s="115">
        <v>44592</v>
      </c>
      <c r="E345" t="s">
        <v>532</v>
      </c>
      <c r="F345" t="s">
        <v>28</v>
      </c>
      <c r="G345">
        <v>199001</v>
      </c>
      <c r="H345">
        <v>6</v>
      </c>
      <c r="I345">
        <v>89080.68</v>
      </c>
      <c r="J345">
        <v>176520</v>
      </c>
      <c r="K345">
        <v>294200</v>
      </c>
      <c r="L345" t="s">
        <v>472</v>
      </c>
      <c r="M345" t="s">
        <v>58</v>
      </c>
      <c r="N345" t="s">
        <v>481</v>
      </c>
      <c r="O345">
        <v>35</v>
      </c>
      <c r="P345" t="s">
        <v>498</v>
      </c>
    </row>
    <row r="346" spans="1:16" x14ac:dyDescent="0.25">
      <c r="A346">
        <v>2022</v>
      </c>
      <c r="B346" s="124">
        <v>2</v>
      </c>
      <c r="C346" s="94" t="s">
        <v>383</v>
      </c>
      <c r="D346" s="115">
        <v>44620</v>
      </c>
      <c r="E346" t="s">
        <v>496</v>
      </c>
      <c r="F346" t="s">
        <v>28</v>
      </c>
      <c r="G346">
        <v>187002</v>
      </c>
      <c r="H346">
        <v>46</v>
      </c>
      <c r="I346">
        <v>123748.27</v>
      </c>
      <c r="J346">
        <v>151857</v>
      </c>
      <c r="K346">
        <v>190000</v>
      </c>
      <c r="L346" t="s">
        <v>472</v>
      </c>
      <c r="M346" t="s">
        <v>312</v>
      </c>
      <c r="N346" t="s">
        <v>497</v>
      </c>
      <c r="O346">
        <v>35</v>
      </c>
      <c r="P346" t="s">
        <v>498</v>
      </c>
    </row>
    <row r="347" spans="1:16" x14ac:dyDescent="0.25">
      <c r="A347">
        <v>2022</v>
      </c>
      <c r="B347" s="90">
        <v>2</v>
      </c>
      <c r="C347" s="94" t="s">
        <v>383</v>
      </c>
      <c r="D347" s="115">
        <v>44620</v>
      </c>
      <c r="E347" t="s">
        <v>488</v>
      </c>
      <c r="F347" t="s">
        <v>28</v>
      </c>
      <c r="G347">
        <v>199001</v>
      </c>
      <c r="H347">
        <v>10</v>
      </c>
      <c r="I347">
        <v>150792.29999999999</v>
      </c>
      <c r="J347">
        <v>176520</v>
      </c>
      <c r="K347">
        <v>294200</v>
      </c>
      <c r="L347" t="s">
        <v>472</v>
      </c>
      <c r="M347" t="s">
        <v>47</v>
      </c>
      <c r="N347" t="s">
        <v>487</v>
      </c>
      <c r="O347">
        <v>35</v>
      </c>
      <c r="P347" t="s">
        <v>498</v>
      </c>
    </row>
    <row r="348" spans="1:16" x14ac:dyDescent="0.25">
      <c r="A348">
        <v>2022</v>
      </c>
      <c r="B348" s="90">
        <v>1</v>
      </c>
      <c r="C348" s="94" t="s">
        <v>382</v>
      </c>
      <c r="D348" s="115">
        <v>44592</v>
      </c>
      <c r="E348" t="s">
        <v>532</v>
      </c>
      <c r="F348" t="s">
        <v>28</v>
      </c>
      <c r="G348">
        <v>2682808</v>
      </c>
      <c r="H348">
        <v>10</v>
      </c>
      <c r="I348">
        <v>126319.03999999999</v>
      </c>
      <c r="J348">
        <v>168992</v>
      </c>
      <c r="K348">
        <v>211240</v>
      </c>
      <c r="L348" t="s">
        <v>472</v>
      </c>
      <c r="M348" t="s">
        <v>58</v>
      </c>
      <c r="N348" t="s">
        <v>481</v>
      </c>
      <c r="O348">
        <v>35</v>
      </c>
      <c r="P348" t="s">
        <v>498</v>
      </c>
    </row>
    <row r="349" spans="1:16" x14ac:dyDescent="0.25">
      <c r="A349">
        <v>2022</v>
      </c>
      <c r="B349" s="124">
        <v>2</v>
      </c>
      <c r="C349" s="94" t="s">
        <v>383</v>
      </c>
      <c r="D349" s="115">
        <v>44620</v>
      </c>
      <c r="E349" t="s">
        <v>503</v>
      </c>
      <c r="F349" t="s">
        <v>28</v>
      </c>
      <c r="G349">
        <v>187002</v>
      </c>
      <c r="H349">
        <v>198</v>
      </c>
      <c r="I349">
        <v>121598.8</v>
      </c>
      <c r="J349">
        <v>151857</v>
      </c>
      <c r="K349">
        <v>190000</v>
      </c>
      <c r="L349" t="s">
        <v>472</v>
      </c>
      <c r="M349" t="s">
        <v>190</v>
      </c>
      <c r="N349" t="s">
        <v>474</v>
      </c>
      <c r="O349">
        <v>35</v>
      </c>
      <c r="P349" t="s">
        <v>498</v>
      </c>
    </row>
    <row r="350" spans="1:16" x14ac:dyDescent="0.25">
      <c r="A350">
        <v>2022</v>
      </c>
      <c r="B350" s="90">
        <v>2</v>
      </c>
      <c r="C350" s="94" t="s">
        <v>383</v>
      </c>
      <c r="D350" s="115">
        <v>44620</v>
      </c>
      <c r="E350" t="s">
        <v>545</v>
      </c>
      <c r="F350" t="s">
        <v>28</v>
      </c>
      <c r="G350">
        <v>198000</v>
      </c>
      <c r="H350">
        <v>318</v>
      </c>
      <c r="I350">
        <v>127413.5</v>
      </c>
      <c r="J350">
        <v>155192</v>
      </c>
      <c r="K350">
        <v>258654</v>
      </c>
      <c r="L350" t="s">
        <v>472</v>
      </c>
      <c r="M350" t="s">
        <v>190</v>
      </c>
      <c r="N350" t="s">
        <v>474</v>
      </c>
      <c r="O350">
        <v>35</v>
      </c>
      <c r="P350" t="s">
        <v>498</v>
      </c>
    </row>
    <row r="351" spans="1:16" x14ac:dyDescent="0.25">
      <c r="A351">
        <v>2022</v>
      </c>
      <c r="B351" s="90">
        <v>2</v>
      </c>
      <c r="C351" s="94" t="s">
        <v>383</v>
      </c>
      <c r="D351" s="115">
        <v>44620</v>
      </c>
      <c r="E351" t="s">
        <v>547</v>
      </c>
      <c r="F351" t="s">
        <v>28</v>
      </c>
      <c r="G351">
        <v>2682808</v>
      </c>
      <c r="H351">
        <v>24</v>
      </c>
      <c r="I351">
        <v>127740.81</v>
      </c>
      <c r="J351">
        <v>168992</v>
      </c>
      <c r="K351">
        <v>211240</v>
      </c>
      <c r="L351" t="s">
        <v>472</v>
      </c>
      <c r="M351" t="s">
        <v>312</v>
      </c>
      <c r="N351" t="s">
        <v>497</v>
      </c>
      <c r="O351">
        <v>35</v>
      </c>
      <c r="P351" t="s">
        <v>498</v>
      </c>
    </row>
    <row r="352" spans="1:16" x14ac:dyDescent="0.25">
      <c r="A352">
        <v>2022</v>
      </c>
      <c r="B352" s="90">
        <v>2</v>
      </c>
      <c r="C352" s="94" t="s">
        <v>383</v>
      </c>
      <c r="D352" s="115">
        <v>44620</v>
      </c>
      <c r="E352" t="s">
        <v>488</v>
      </c>
      <c r="F352" t="s">
        <v>28</v>
      </c>
      <c r="G352">
        <v>2682808</v>
      </c>
      <c r="H352">
        <v>0</v>
      </c>
      <c r="I352">
        <v>127740.81</v>
      </c>
      <c r="J352">
        <v>168992</v>
      </c>
      <c r="K352">
        <v>211240</v>
      </c>
      <c r="L352" t="s">
        <v>472</v>
      </c>
      <c r="M352" t="s">
        <v>47</v>
      </c>
      <c r="N352" t="s">
        <v>487</v>
      </c>
      <c r="O352">
        <v>35</v>
      </c>
      <c r="P352" t="s">
        <v>498</v>
      </c>
    </row>
    <row r="353" spans="1:16" x14ac:dyDescent="0.25">
      <c r="A353">
        <v>2022</v>
      </c>
      <c r="B353" s="124">
        <v>1</v>
      </c>
      <c r="C353" s="94" t="s">
        <v>382</v>
      </c>
      <c r="D353" s="115">
        <v>44592</v>
      </c>
      <c r="E353" t="s">
        <v>504</v>
      </c>
      <c r="F353" t="s">
        <v>28</v>
      </c>
      <c r="G353">
        <v>187002</v>
      </c>
      <c r="H353">
        <v>0</v>
      </c>
      <c r="I353">
        <v>171036.65</v>
      </c>
      <c r="J353">
        <v>151857</v>
      </c>
      <c r="K353">
        <v>190000</v>
      </c>
      <c r="L353" t="s">
        <v>472</v>
      </c>
      <c r="M353" t="s">
        <v>312</v>
      </c>
      <c r="N353" t="s">
        <v>497</v>
      </c>
      <c r="O353">
        <v>35</v>
      </c>
      <c r="P353" t="s">
        <v>498</v>
      </c>
    </row>
    <row r="354" spans="1:16" x14ac:dyDescent="0.25">
      <c r="A354">
        <v>2022</v>
      </c>
      <c r="B354" s="124">
        <v>1</v>
      </c>
      <c r="C354" s="94" t="s">
        <v>382</v>
      </c>
      <c r="D354" s="115">
        <v>44592</v>
      </c>
      <c r="E354" t="s">
        <v>496</v>
      </c>
      <c r="F354" t="s">
        <v>28</v>
      </c>
      <c r="G354">
        <v>187002</v>
      </c>
      <c r="H354">
        <v>2</v>
      </c>
      <c r="I354">
        <v>171036.65</v>
      </c>
      <c r="J354">
        <v>151857</v>
      </c>
      <c r="K354">
        <v>190000</v>
      </c>
      <c r="L354" t="s">
        <v>472</v>
      </c>
      <c r="M354" t="s">
        <v>312</v>
      </c>
      <c r="N354" t="s">
        <v>497</v>
      </c>
      <c r="O354">
        <v>35</v>
      </c>
      <c r="P354" t="s">
        <v>498</v>
      </c>
    </row>
    <row r="355" spans="1:16" x14ac:dyDescent="0.25">
      <c r="A355">
        <v>2022</v>
      </c>
      <c r="B355" s="124">
        <v>1</v>
      </c>
      <c r="C355" s="94" t="s">
        <v>382</v>
      </c>
      <c r="D355" s="115">
        <v>44592</v>
      </c>
      <c r="E355" t="s">
        <v>503</v>
      </c>
      <c r="F355" t="s">
        <v>28</v>
      </c>
      <c r="G355">
        <v>187002</v>
      </c>
      <c r="H355">
        <v>236</v>
      </c>
      <c r="I355">
        <v>121598.8</v>
      </c>
      <c r="J355">
        <v>151857</v>
      </c>
      <c r="K355">
        <v>190000</v>
      </c>
      <c r="L355" t="s">
        <v>472</v>
      </c>
      <c r="M355" t="s">
        <v>190</v>
      </c>
      <c r="N355" t="s">
        <v>474</v>
      </c>
      <c r="O355">
        <v>35</v>
      </c>
      <c r="P355" t="s">
        <v>498</v>
      </c>
    </row>
    <row r="356" spans="1:16" x14ac:dyDescent="0.25">
      <c r="A356">
        <v>2022</v>
      </c>
      <c r="B356" s="90">
        <v>2</v>
      </c>
      <c r="C356" s="94" t="s">
        <v>383</v>
      </c>
      <c r="D356" s="115">
        <v>44620</v>
      </c>
      <c r="E356" t="s">
        <v>484</v>
      </c>
      <c r="F356" t="s">
        <v>28</v>
      </c>
      <c r="G356">
        <v>2682808</v>
      </c>
      <c r="H356">
        <v>346</v>
      </c>
      <c r="I356">
        <v>127740.81</v>
      </c>
      <c r="J356">
        <v>168992</v>
      </c>
      <c r="K356">
        <v>211240</v>
      </c>
      <c r="L356" t="s">
        <v>472</v>
      </c>
      <c r="M356" t="s">
        <v>190</v>
      </c>
      <c r="N356" t="s">
        <v>474</v>
      </c>
      <c r="O356">
        <v>35</v>
      </c>
      <c r="P356" t="s">
        <v>498</v>
      </c>
    </row>
    <row r="357" spans="1:16" x14ac:dyDescent="0.25">
      <c r="A357">
        <v>2022</v>
      </c>
      <c r="B357" s="90">
        <v>1</v>
      </c>
      <c r="C357" s="94" t="s">
        <v>382</v>
      </c>
      <c r="D357" s="115">
        <v>44592</v>
      </c>
      <c r="E357" t="s">
        <v>545</v>
      </c>
      <c r="F357" t="s">
        <v>28</v>
      </c>
      <c r="G357">
        <v>198000</v>
      </c>
      <c r="H357">
        <v>319</v>
      </c>
      <c r="I357">
        <v>127413.5</v>
      </c>
      <c r="J357">
        <v>155192</v>
      </c>
      <c r="K357">
        <v>258654</v>
      </c>
      <c r="L357" t="s">
        <v>472</v>
      </c>
      <c r="M357" t="s">
        <v>190</v>
      </c>
      <c r="N357" t="s">
        <v>474</v>
      </c>
      <c r="O357">
        <v>35</v>
      </c>
      <c r="P357" t="s">
        <v>498</v>
      </c>
    </row>
    <row r="358" spans="1:16" x14ac:dyDescent="0.25">
      <c r="A358">
        <v>2022</v>
      </c>
      <c r="B358" s="124">
        <v>3</v>
      </c>
      <c r="C358" s="94" t="s">
        <v>384</v>
      </c>
      <c r="D358" s="115">
        <v>44651</v>
      </c>
      <c r="E358" t="s">
        <v>499</v>
      </c>
      <c r="F358" t="s">
        <v>28</v>
      </c>
      <c r="G358">
        <v>187002</v>
      </c>
      <c r="H358">
        <v>7</v>
      </c>
      <c r="I358">
        <v>158868.49</v>
      </c>
      <c r="J358">
        <v>151857</v>
      </c>
      <c r="K358">
        <v>190000</v>
      </c>
      <c r="L358" t="s">
        <v>472</v>
      </c>
      <c r="M358" t="s">
        <v>58</v>
      </c>
      <c r="N358" t="s">
        <v>481</v>
      </c>
      <c r="O358">
        <v>35</v>
      </c>
      <c r="P358" t="s">
        <v>498</v>
      </c>
    </row>
    <row r="359" spans="1:16" x14ac:dyDescent="0.25">
      <c r="A359">
        <v>2022</v>
      </c>
      <c r="B359" s="90">
        <v>3</v>
      </c>
      <c r="C359" s="94" t="s">
        <v>384</v>
      </c>
      <c r="D359" s="115">
        <v>44651</v>
      </c>
      <c r="E359" t="s">
        <v>510</v>
      </c>
      <c r="F359" t="s">
        <v>28</v>
      </c>
      <c r="G359">
        <v>198000</v>
      </c>
      <c r="H359">
        <v>24</v>
      </c>
      <c r="I359">
        <v>127413.5</v>
      </c>
      <c r="J359">
        <v>155192</v>
      </c>
      <c r="K359">
        <v>258654</v>
      </c>
      <c r="L359" t="s">
        <v>472</v>
      </c>
      <c r="M359" t="s">
        <v>58</v>
      </c>
      <c r="N359" t="s">
        <v>481</v>
      </c>
      <c r="O359">
        <v>35</v>
      </c>
      <c r="P359" t="s">
        <v>498</v>
      </c>
    </row>
    <row r="360" spans="1:16" x14ac:dyDescent="0.25">
      <c r="A360">
        <v>2022</v>
      </c>
      <c r="B360" s="90">
        <v>3</v>
      </c>
      <c r="C360" s="94" t="s">
        <v>384</v>
      </c>
      <c r="D360" s="115">
        <v>44651</v>
      </c>
      <c r="E360" t="s">
        <v>532</v>
      </c>
      <c r="F360" t="s">
        <v>28</v>
      </c>
      <c r="G360">
        <v>199001</v>
      </c>
      <c r="H360">
        <v>6</v>
      </c>
      <c r="I360">
        <v>89080.68</v>
      </c>
      <c r="J360">
        <v>176520</v>
      </c>
      <c r="K360">
        <v>294200</v>
      </c>
      <c r="L360" t="s">
        <v>472</v>
      </c>
      <c r="M360" t="s">
        <v>58</v>
      </c>
      <c r="N360" t="s">
        <v>481</v>
      </c>
      <c r="O360">
        <v>35</v>
      </c>
      <c r="P360" t="s">
        <v>498</v>
      </c>
    </row>
    <row r="361" spans="1:16" x14ac:dyDescent="0.25">
      <c r="A361">
        <v>2022</v>
      </c>
      <c r="B361" s="124">
        <v>4</v>
      </c>
      <c r="C361" s="94" t="s">
        <v>385</v>
      </c>
      <c r="D361" s="115">
        <v>44681</v>
      </c>
      <c r="E361" t="s">
        <v>496</v>
      </c>
      <c r="F361" t="s">
        <v>28</v>
      </c>
      <c r="G361">
        <v>187002</v>
      </c>
      <c r="H361">
        <v>41</v>
      </c>
      <c r="I361">
        <v>123748.27</v>
      </c>
      <c r="J361">
        <v>151857</v>
      </c>
      <c r="K361">
        <v>190000</v>
      </c>
      <c r="L361" t="s">
        <v>472</v>
      </c>
      <c r="M361" t="s">
        <v>312</v>
      </c>
      <c r="N361" t="s">
        <v>497</v>
      </c>
      <c r="O361" t="s">
        <v>506</v>
      </c>
      <c r="P361" t="s">
        <v>507</v>
      </c>
    </row>
    <row r="362" spans="1:16" x14ac:dyDescent="0.25">
      <c r="A362">
        <v>2022</v>
      </c>
      <c r="B362" s="90">
        <v>1</v>
      </c>
      <c r="C362" s="94" t="s">
        <v>382</v>
      </c>
      <c r="D362" s="115">
        <v>44592</v>
      </c>
      <c r="E362" t="s">
        <v>484</v>
      </c>
      <c r="F362" t="s">
        <v>28</v>
      </c>
      <c r="G362">
        <v>2682808</v>
      </c>
      <c r="H362">
        <v>390</v>
      </c>
      <c r="I362">
        <v>127740.81</v>
      </c>
      <c r="J362">
        <v>168992</v>
      </c>
      <c r="K362">
        <v>211240</v>
      </c>
      <c r="L362" t="s">
        <v>472</v>
      </c>
      <c r="M362" t="s">
        <v>190</v>
      </c>
      <c r="N362" t="s">
        <v>474</v>
      </c>
      <c r="O362">
        <v>35</v>
      </c>
      <c r="P362" t="s">
        <v>498</v>
      </c>
    </row>
    <row r="363" spans="1:16" x14ac:dyDescent="0.25">
      <c r="A363">
        <v>2022</v>
      </c>
      <c r="B363" s="124">
        <v>4</v>
      </c>
      <c r="C363" s="94" t="s">
        <v>385</v>
      </c>
      <c r="D363" s="115">
        <v>44681</v>
      </c>
      <c r="E363" t="s">
        <v>508</v>
      </c>
      <c r="F363" t="s">
        <v>28</v>
      </c>
      <c r="G363">
        <v>187002</v>
      </c>
      <c r="H363">
        <v>9</v>
      </c>
      <c r="I363">
        <v>121694.32</v>
      </c>
      <c r="J363">
        <v>151857</v>
      </c>
      <c r="K363">
        <v>190000</v>
      </c>
      <c r="L363" t="s">
        <v>472</v>
      </c>
      <c r="M363" t="s">
        <v>309</v>
      </c>
      <c r="N363" t="s">
        <v>509</v>
      </c>
      <c r="O363" t="s">
        <v>506</v>
      </c>
      <c r="P363" t="s">
        <v>507</v>
      </c>
    </row>
    <row r="364" spans="1:16" x14ac:dyDescent="0.25">
      <c r="A364">
        <v>2022</v>
      </c>
      <c r="B364" s="90">
        <v>4</v>
      </c>
      <c r="C364" s="94" t="s">
        <v>385</v>
      </c>
      <c r="D364" s="115">
        <v>44681</v>
      </c>
      <c r="E364" t="s">
        <v>548</v>
      </c>
      <c r="F364" t="s">
        <v>28</v>
      </c>
      <c r="G364">
        <v>2682808</v>
      </c>
      <c r="H364">
        <v>24</v>
      </c>
      <c r="I364">
        <v>127740.81</v>
      </c>
      <c r="J364">
        <v>168992</v>
      </c>
      <c r="K364">
        <v>211240</v>
      </c>
      <c r="L364" t="s">
        <v>472</v>
      </c>
      <c r="M364" t="s">
        <v>312</v>
      </c>
      <c r="N364" t="s">
        <v>497</v>
      </c>
      <c r="O364" t="s">
        <v>506</v>
      </c>
      <c r="P364" t="s">
        <v>507</v>
      </c>
    </row>
    <row r="365" spans="1:16" x14ac:dyDescent="0.25">
      <c r="A365">
        <v>2022</v>
      </c>
      <c r="B365" s="90">
        <v>1</v>
      </c>
      <c r="C365" s="94" t="s">
        <v>382</v>
      </c>
      <c r="D365" s="115">
        <v>44592</v>
      </c>
      <c r="E365" t="s">
        <v>543</v>
      </c>
      <c r="F365" t="s">
        <v>28</v>
      </c>
      <c r="G365">
        <v>2682808</v>
      </c>
      <c r="H365">
        <v>3</v>
      </c>
      <c r="I365">
        <v>135106.17000000001</v>
      </c>
      <c r="J365">
        <v>168992</v>
      </c>
      <c r="K365">
        <v>211240</v>
      </c>
      <c r="L365" t="s">
        <v>472</v>
      </c>
      <c r="M365" t="s">
        <v>309</v>
      </c>
      <c r="N365" t="s">
        <v>509</v>
      </c>
      <c r="O365">
        <v>35</v>
      </c>
      <c r="P365" t="s">
        <v>498</v>
      </c>
    </row>
    <row r="366" spans="1:16" x14ac:dyDescent="0.25">
      <c r="A366">
        <v>2022</v>
      </c>
      <c r="B366" s="124">
        <v>2</v>
      </c>
      <c r="C366" s="94" t="s">
        <v>383</v>
      </c>
      <c r="D366" s="115">
        <v>44620</v>
      </c>
      <c r="E366" t="s">
        <v>508</v>
      </c>
      <c r="F366" t="s">
        <v>28</v>
      </c>
      <c r="G366">
        <v>187002</v>
      </c>
      <c r="H366">
        <v>3</v>
      </c>
      <c r="I366">
        <v>121598.8</v>
      </c>
      <c r="J366">
        <v>151857</v>
      </c>
      <c r="K366">
        <v>190000</v>
      </c>
      <c r="L366" t="s">
        <v>472</v>
      </c>
      <c r="M366" t="s">
        <v>309</v>
      </c>
      <c r="N366" t="s">
        <v>509</v>
      </c>
      <c r="O366">
        <v>35</v>
      </c>
      <c r="P366" t="s">
        <v>498</v>
      </c>
    </row>
    <row r="367" spans="1:16" x14ac:dyDescent="0.25">
      <c r="A367">
        <v>2022</v>
      </c>
      <c r="B367" s="90">
        <v>3</v>
      </c>
      <c r="C367" s="94" t="s">
        <v>384</v>
      </c>
      <c r="D367" s="115">
        <v>44651</v>
      </c>
      <c r="E367" t="s">
        <v>488</v>
      </c>
      <c r="F367" t="s">
        <v>28</v>
      </c>
      <c r="G367">
        <v>198000</v>
      </c>
      <c r="H367">
        <v>1</v>
      </c>
      <c r="I367">
        <v>127413.5</v>
      </c>
      <c r="J367">
        <v>155192</v>
      </c>
      <c r="K367">
        <v>258654</v>
      </c>
      <c r="L367" t="s">
        <v>472</v>
      </c>
      <c r="M367" t="s">
        <v>47</v>
      </c>
      <c r="N367" t="s">
        <v>487</v>
      </c>
      <c r="O367">
        <v>35</v>
      </c>
      <c r="P367" t="s">
        <v>498</v>
      </c>
    </row>
    <row r="368" spans="1:16" x14ac:dyDescent="0.25">
      <c r="A368">
        <v>2022</v>
      </c>
      <c r="B368" s="90">
        <v>3</v>
      </c>
      <c r="C368" s="94" t="s">
        <v>384</v>
      </c>
      <c r="D368" s="115">
        <v>44651</v>
      </c>
      <c r="E368" t="s">
        <v>488</v>
      </c>
      <c r="F368" t="s">
        <v>28</v>
      </c>
      <c r="G368">
        <v>199001</v>
      </c>
      <c r="H368">
        <v>6</v>
      </c>
      <c r="I368">
        <v>150792.29999999999</v>
      </c>
      <c r="J368">
        <v>176520</v>
      </c>
      <c r="K368">
        <v>294200</v>
      </c>
      <c r="L368" t="s">
        <v>472</v>
      </c>
      <c r="M368" t="s">
        <v>47</v>
      </c>
      <c r="N368" t="s">
        <v>487</v>
      </c>
      <c r="O368">
        <v>35</v>
      </c>
      <c r="P368" t="s">
        <v>498</v>
      </c>
    </row>
    <row r="369" spans="1:16" x14ac:dyDescent="0.25">
      <c r="A369">
        <v>2022</v>
      </c>
      <c r="B369" s="124">
        <v>5</v>
      </c>
      <c r="C369" s="94" t="s">
        <v>386</v>
      </c>
      <c r="D369" s="115">
        <v>44712</v>
      </c>
      <c r="E369" t="s">
        <v>496</v>
      </c>
      <c r="F369" t="s">
        <v>28</v>
      </c>
      <c r="G369">
        <v>187002</v>
      </c>
      <c r="H369">
        <v>36</v>
      </c>
      <c r="I369">
        <v>123748.27</v>
      </c>
      <c r="J369">
        <v>151857</v>
      </c>
      <c r="K369">
        <v>190000</v>
      </c>
      <c r="L369" t="s">
        <v>472</v>
      </c>
      <c r="M369" t="s">
        <v>312</v>
      </c>
      <c r="N369" t="s">
        <v>497</v>
      </c>
      <c r="O369" t="s">
        <v>506</v>
      </c>
      <c r="P369" t="s">
        <v>507</v>
      </c>
    </row>
    <row r="370" spans="1:16" x14ac:dyDescent="0.25">
      <c r="A370">
        <v>2022</v>
      </c>
      <c r="B370" s="90">
        <v>5</v>
      </c>
      <c r="C370" s="94" t="s">
        <v>386</v>
      </c>
      <c r="D370" s="115">
        <v>44712</v>
      </c>
      <c r="E370" t="s">
        <v>548</v>
      </c>
      <c r="F370" t="s">
        <v>28</v>
      </c>
      <c r="G370">
        <v>2682808</v>
      </c>
      <c r="H370">
        <v>24</v>
      </c>
      <c r="I370">
        <v>127740.81</v>
      </c>
      <c r="J370">
        <v>168992</v>
      </c>
      <c r="K370">
        <v>211240</v>
      </c>
      <c r="L370" t="s">
        <v>472</v>
      </c>
      <c r="M370" t="s">
        <v>312</v>
      </c>
      <c r="N370" t="s">
        <v>497</v>
      </c>
      <c r="O370" t="s">
        <v>506</v>
      </c>
      <c r="P370" t="s">
        <v>507</v>
      </c>
    </row>
    <row r="371" spans="1:16" x14ac:dyDescent="0.25">
      <c r="A371">
        <v>2022</v>
      </c>
      <c r="B371" s="124">
        <v>5</v>
      </c>
      <c r="C371" s="94" t="s">
        <v>386</v>
      </c>
      <c r="D371" s="115">
        <v>44712</v>
      </c>
      <c r="E371" t="s">
        <v>488</v>
      </c>
      <c r="F371" t="s">
        <v>28</v>
      </c>
      <c r="G371">
        <v>187002</v>
      </c>
      <c r="H371">
        <v>62</v>
      </c>
      <c r="I371">
        <v>121742.08</v>
      </c>
      <c r="J371">
        <v>151857</v>
      </c>
      <c r="K371">
        <v>190000</v>
      </c>
      <c r="L371" t="s">
        <v>472</v>
      </c>
      <c r="M371" t="s">
        <v>47</v>
      </c>
      <c r="N371" t="s">
        <v>487</v>
      </c>
      <c r="O371" t="s">
        <v>506</v>
      </c>
      <c r="P371" t="s">
        <v>507</v>
      </c>
    </row>
    <row r="372" spans="1:16" x14ac:dyDescent="0.25">
      <c r="A372">
        <v>2022</v>
      </c>
      <c r="B372" s="90">
        <v>5</v>
      </c>
      <c r="C372" s="94" t="s">
        <v>386</v>
      </c>
      <c r="D372" s="115">
        <v>44712</v>
      </c>
      <c r="E372" t="s">
        <v>488</v>
      </c>
      <c r="F372" t="s">
        <v>28</v>
      </c>
      <c r="G372">
        <v>198000</v>
      </c>
      <c r="H372">
        <v>17</v>
      </c>
      <c r="I372">
        <v>126730.1</v>
      </c>
      <c r="J372">
        <v>155192</v>
      </c>
      <c r="K372">
        <v>258654</v>
      </c>
      <c r="L372" t="s">
        <v>472</v>
      </c>
      <c r="M372" t="s">
        <v>47</v>
      </c>
      <c r="N372" t="s">
        <v>487</v>
      </c>
      <c r="O372" t="s">
        <v>506</v>
      </c>
      <c r="P372" t="s">
        <v>507</v>
      </c>
    </row>
    <row r="373" spans="1:16" x14ac:dyDescent="0.25">
      <c r="A373">
        <v>2022</v>
      </c>
      <c r="B373" s="90">
        <v>5</v>
      </c>
      <c r="C373" s="94" t="s">
        <v>386</v>
      </c>
      <c r="D373" s="115">
        <v>44712</v>
      </c>
      <c r="E373" t="s">
        <v>488</v>
      </c>
      <c r="F373" t="s">
        <v>28</v>
      </c>
      <c r="G373">
        <v>2682808</v>
      </c>
      <c r="H373">
        <v>52</v>
      </c>
      <c r="I373">
        <v>130858.3</v>
      </c>
      <c r="J373">
        <v>168992</v>
      </c>
      <c r="K373">
        <v>211240</v>
      </c>
      <c r="L373" t="s">
        <v>472</v>
      </c>
      <c r="M373" t="s">
        <v>47</v>
      </c>
      <c r="N373" t="s">
        <v>487</v>
      </c>
      <c r="O373" t="s">
        <v>506</v>
      </c>
      <c r="P373" t="s">
        <v>507</v>
      </c>
    </row>
    <row r="374" spans="1:16" x14ac:dyDescent="0.25">
      <c r="A374">
        <v>2022</v>
      </c>
      <c r="B374" s="124">
        <v>5</v>
      </c>
      <c r="C374" s="94" t="s">
        <v>386</v>
      </c>
      <c r="D374" s="115">
        <v>44712</v>
      </c>
      <c r="E374" t="s">
        <v>505</v>
      </c>
      <c r="F374" t="s">
        <v>28</v>
      </c>
      <c r="G374">
        <v>187002</v>
      </c>
      <c r="H374">
        <v>169</v>
      </c>
      <c r="I374">
        <v>121742.08</v>
      </c>
      <c r="J374">
        <v>151857</v>
      </c>
      <c r="K374">
        <v>190000</v>
      </c>
      <c r="L374" t="s">
        <v>472</v>
      </c>
      <c r="M374" t="s">
        <v>190</v>
      </c>
      <c r="N374" t="s">
        <v>474</v>
      </c>
      <c r="O374" t="s">
        <v>506</v>
      </c>
      <c r="P374" t="s">
        <v>507</v>
      </c>
    </row>
    <row r="375" spans="1:16" x14ac:dyDescent="0.25">
      <c r="A375">
        <v>2022</v>
      </c>
      <c r="B375" s="90">
        <v>5</v>
      </c>
      <c r="C375" s="94" t="s">
        <v>386</v>
      </c>
      <c r="D375" s="115">
        <v>44712</v>
      </c>
      <c r="E375" t="s">
        <v>549</v>
      </c>
      <c r="F375" t="s">
        <v>28</v>
      </c>
      <c r="G375">
        <v>198000</v>
      </c>
      <c r="H375">
        <v>380</v>
      </c>
      <c r="I375">
        <v>126687.39</v>
      </c>
      <c r="J375">
        <v>155192</v>
      </c>
      <c r="K375">
        <v>258654</v>
      </c>
      <c r="L375" t="s">
        <v>472</v>
      </c>
      <c r="M375" t="s">
        <v>190</v>
      </c>
      <c r="N375" t="s">
        <v>474</v>
      </c>
      <c r="O375" t="s">
        <v>506</v>
      </c>
      <c r="P375" t="s">
        <v>507</v>
      </c>
    </row>
    <row r="376" spans="1:16" x14ac:dyDescent="0.25">
      <c r="A376">
        <v>2022</v>
      </c>
      <c r="B376" s="90">
        <v>4</v>
      </c>
      <c r="C376" s="94" t="s">
        <v>385</v>
      </c>
      <c r="D376" s="115">
        <v>44681</v>
      </c>
      <c r="E376" t="s">
        <v>488</v>
      </c>
      <c r="F376" t="s">
        <v>28</v>
      </c>
      <c r="G376">
        <v>198000</v>
      </c>
      <c r="H376">
        <v>17</v>
      </c>
      <c r="I376">
        <v>126730.1</v>
      </c>
      <c r="J376">
        <v>155192</v>
      </c>
      <c r="K376">
        <v>258654</v>
      </c>
      <c r="L376" t="s">
        <v>472</v>
      </c>
      <c r="M376" t="s">
        <v>47</v>
      </c>
      <c r="N376" t="s">
        <v>487</v>
      </c>
      <c r="O376" t="s">
        <v>506</v>
      </c>
      <c r="P376" t="s">
        <v>507</v>
      </c>
    </row>
    <row r="377" spans="1:16" x14ac:dyDescent="0.25">
      <c r="A377">
        <v>2022</v>
      </c>
      <c r="B377" s="124">
        <v>4</v>
      </c>
      <c r="C377" s="94" t="s">
        <v>385</v>
      </c>
      <c r="D377" s="115">
        <v>44681</v>
      </c>
      <c r="E377" t="s">
        <v>505</v>
      </c>
      <c r="F377" t="s">
        <v>28</v>
      </c>
      <c r="G377">
        <v>187002</v>
      </c>
      <c r="H377">
        <v>351</v>
      </c>
      <c r="I377">
        <v>121742.08</v>
      </c>
      <c r="J377">
        <v>151857</v>
      </c>
      <c r="K377">
        <v>190000</v>
      </c>
      <c r="L377" t="s">
        <v>472</v>
      </c>
      <c r="M377" t="s">
        <v>190</v>
      </c>
      <c r="N377" t="s">
        <v>474</v>
      </c>
      <c r="O377" t="s">
        <v>506</v>
      </c>
      <c r="P377" t="s">
        <v>507</v>
      </c>
    </row>
    <row r="378" spans="1:16" x14ac:dyDescent="0.25">
      <c r="A378">
        <v>2022</v>
      </c>
      <c r="B378" s="90">
        <v>4</v>
      </c>
      <c r="C378" s="94" t="s">
        <v>385</v>
      </c>
      <c r="D378" s="115">
        <v>44681</v>
      </c>
      <c r="E378" t="s">
        <v>549</v>
      </c>
      <c r="F378" t="s">
        <v>28</v>
      </c>
      <c r="G378">
        <v>198000</v>
      </c>
      <c r="H378">
        <v>380</v>
      </c>
      <c r="I378">
        <v>126687.39</v>
      </c>
      <c r="J378">
        <v>155192</v>
      </c>
      <c r="K378">
        <v>258654</v>
      </c>
      <c r="L378" t="s">
        <v>472</v>
      </c>
      <c r="M378" t="s">
        <v>190</v>
      </c>
      <c r="N378" t="s">
        <v>474</v>
      </c>
      <c r="O378" t="s">
        <v>506</v>
      </c>
      <c r="P378" t="s">
        <v>507</v>
      </c>
    </row>
    <row r="379" spans="1:16" x14ac:dyDescent="0.25">
      <c r="A379">
        <v>2022</v>
      </c>
      <c r="B379" s="90">
        <v>4</v>
      </c>
      <c r="C379" s="94" t="s">
        <v>385</v>
      </c>
      <c r="D379" s="115">
        <v>44681</v>
      </c>
      <c r="E379" t="s">
        <v>550</v>
      </c>
      <c r="F379" t="s">
        <v>28</v>
      </c>
      <c r="G379">
        <v>199001</v>
      </c>
      <c r="H379">
        <v>0</v>
      </c>
      <c r="I379">
        <v>150792.29999999999</v>
      </c>
      <c r="J379">
        <v>176520</v>
      </c>
      <c r="K379">
        <v>294200</v>
      </c>
      <c r="L379" t="s">
        <v>472</v>
      </c>
      <c r="M379" t="s">
        <v>190</v>
      </c>
      <c r="N379" t="s">
        <v>474</v>
      </c>
      <c r="O379" t="s">
        <v>506</v>
      </c>
      <c r="P379" t="s">
        <v>507</v>
      </c>
    </row>
    <row r="380" spans="1:16" x14ac:dyDescent="0.25">
      <c r="A380">
        <v>2022</v>
      </c>
      <c r="B380" s="90">
        <v>4</v>
      </c>
      <c r="C380" s="94" t="s">
        <v>385</v>
      </c>
      <c r="D380" s="115">
        <v>44681</v>
      </c>
      <c r="E380" t="s">
        <v>540</v>
      </c>
      <c r="F380" t="s">
        <v>28</v>
      </c>
      <c r="G380">
        <v>2682808</v>
      </c>
      <c r="H380">
        <v>477</v>
      </c>
      <c r="I380">
        <v>130858.3</v>
      </c>
      <c r="J380">
        <v>168992</v>
      </c>
      <c r="K380">
        <v>211240</v>
      </c>
      <c r="L380" t="s">
        <v>472</v>
      </c>
      <c r="M380" t="s">
        <v>190</v>
      </c>
      <c r="N380" t="s">
        <v>474</v>
      </c>
      <c r="O380" t="s">
        <v>506</v>
      </c>
      <c r="P380" t="s">
        <v>507</v>
      </c>
    </row>
    <row r="381" spans="1:16" x14ac:dyDescent="0.25">
      <c r="A381">
        <v>2022</v>
      </c>
      <c r="B381" s="90">
        <v>4</v>
      </c>
      <c r="C381" s="94" t="s">
        <v>385</v>
      </c>
      <c r="D381" s="115">
        <v>44681</v>
      </c>
      <c r="E381" t="s">
        <v>503</v>
      </c>
      <c r="F381" t="s">
        <v>28</v>
      </c>
      <c r="G381">
        <v>74801</v>
      </c>
      <c r="H381">
        <v>24</v>
      </c>
      <c r="I381">
        <v>128458.02</v>
      </c>
      <c r="J381">
        <v>175818</v>
      </c>
      <c r="K381">
        <v>293030</v>
      </c>
      <c r="L381" t="s">
        <v>472</v>
      </c>
      <c r="M381" t="s">
        <v>190</v>
      </c>
      <c r="N381" t="s">
        <v>474</v>
      </c>
      <c r="O381" t="s">
        <v>506</v>
      </c>
      <c r="P381" t="s">
        <v>507</v>
      </c>
    </row>
    <row r="382" spans="1:16" x14ac:dyDescent="0.25">
      <c r="A382">
        <v>2022</v>
      </c>
      <c r="B382" s="124">
        <v>5</v>
      </c>
      <c r="C382" s="94" t="s">
        <v>386</v>
      </c>
      <c r="D382" s="115">
        <v>44712</v>
      </c>
      <c r="E382" t="s">
        <v>508</v>
      </c>
      <c r="F382" t="s">
        <v>28</v>
      </c>
      <c r="G382">
        <v>187002</v>
      </c>
      <c r="H382">
        <v>9</v>
      </c>
      <c r="I382">
        <v>121694.32</v>
      </c>
      <c r="J382">
        <v>151857</v>
      </c>
      <c r="K382">
        <v>190000</v>
      </c>
      <c r="L382" t="s">
        <v>472</v>
      </c>
      <c r="M382" t="s">
        <v>511</v>
      </c>
      <c r="N382" t="s">
        <v>509</v>
      </c>
      <c r="O382" t="s">
        <v>506</v>
      </c>
      <c r="P382" t="s">
        <v>507</v>
      </c>
    </row>
    <row r="383" spans="1:16" x14ac:dyDescent="0.25">
      <c r="A383">
        <v>2022</v>
      </c>
      <c r="B383" s="124">
        <v>5</v>
      </c>
      <c r="C383" s="94" t="s">
        <v>386</v>
      </c>
      <c r="D383" s="115">
        <v>44712</v>
      </c>
      <c r="E383" t="s">
        <v>477</v>
      </c>
      <c r="F383" t="s">
        <v>28</v>
      </c>
      <c r="G383">
        <v>187002</v>
      </c>
      <c r="H383">
        <v>24</v>
      </c>
      <c r="I383">
        <v>121742.08</v>
      </c>
      <c r="J383">
        <v>151857</v>
      </c>
      <c r="K383">
        <v>190000</v>
      </c>
      <c r="L383" t="s">
        <v>472</v>
      </c>
      <c r="M383" t="s">
        <v>478</v>
      </c>
      <c r="N383" t="s">
        <v>479</v>
      </c>
      <c r="O383" t="s">
        <v>506</v>
      </c>
      <c r="P383" t="s">
        <v>507</v>
      </c>
    </row>
    <row r="384" spans="1:16" x14ac:dyDescent="0.25">
      <c r="A384">
        <v>2022</v>
      </c>
      <c r="B384" s="90">
        <v>1</v>
      </c>
      <c r="C384" s="94" t="s">
        <v>382</v>
      </c>
      <c r="D384" s="115">
        <v>44592</v>
      </c>
      <c r="E384" t="s">
        <v>488</v>
      </c>
      <c r="F384" t="s">
        <v>28</v>
      </c>
      <c r="G384">
        <v>199001</v>
      </c>
      <c r="H384">
        <v>10</v>
      </c>
      <c r="I384">
        <v>150792.29999999999</v>
      </c>
      <c r="J384">
        <v>176520</v>
      </c>
      <c r="K384">
        <v>294200</v>
      </c>
      <c r="L384" t="s">
        <v>472</v>
      </c>
      <c r="M384" t="s">
        <v>47</v>
      </c>
      <c r="N384" t="s">
        <v>487</v>
      </c>
      <c r="O384">
        <v>35</v>
      </c>
      <c r="P384" t="s">
        <v>498</v>
      </c>
    </row>
    <row r="385" spans="1:16" x14ac:dyDescent="0.25">
      <c r="A385">
        <v>2022</v>
      </c>
      <c r="B385" s="124">
        <v>2</v>
      </c>
      <c r="C385" s="94" t="s">
        <v>383</v>
      </c>
      <c r="D385" s="115">
        <v>44620</v>
      </c>
      <c r="E385" t="s">
        <v>499</v>
      </c>
      <c r="F385" t="s">
        <v>28</v>
      </c>
      <c r="G385">
        <v>187002</v>
      </c>
      <c r="H385">
        <v>7</v>
      </c>
      <c r="I385">
        <v>158868.49</v>
      </c>
      <c r="J385">
        <v>151857</v>
      </c>
      <c r="K385">
        <v>190000</v>
      </c>
      <c r="L385" t="s">
        <v>472</v>
      </c>
      <c r="M385" t="s">
        <v>58</v>
      </c>
      <c r="N385" t="s">
        <v>481</v>
      </c>
      <c r="O385">
        <v>35</v>
      </c>
      <c r="P385" t="s">
        <v>498</v>
      </c>
    </row>
    <row r="386" spans="1:16" x14ac:dyDescent="0.25">
      <c r="A386">
        <v>2022</v>
      </c>
      <c r="B386" s="90">
        <v>2</v>
      </c>
      <c r="C386" s="94" t="s">
        <v>383</v>
      </c>
      <c r="D386" s="115">
        <v>44620</v>
      </c>
      <c r="E386" t="s">
        <v>532</v>
      </c>
      <c r="F386" t="s">
        <v>28</v>
      </c>
      <c r="G386">
        <v>199001</v>
      </c>
      <c r="H386">
        <v>6</v>
      </c>
      <c r="I386">
        <v>89080.68</v>
      </c>
      <c r="J386">
        <v>176520</v>
      </c>
      <c r="K386">
        <v>294200</v>
      </c>
      <c r="L386" t="s">
        <v>472</v>
      </c>
      <c r="M386" t="s">
        <v>58</v>
      </c>
      <c r="N386" t="s">
        <v>481</v>
      </c>
      <c r="O386">
        <v>35</v>
      </c>
      <c r="P386" t="s">
        <v>498</v>
      </c>
    </row>
    <row r="387" spans="1:16" x14ac:dyDescent="0.25">
      <c r="A387">
        <v>2022</v>
      </c>
      <c r="B387" s="90">
        <v>2</v>
      </c>
      <c r="C387" s="94" t="s">
        <v>383</v>
      </c>
      <c r="D387" s="115">
        <v>44620</v>
      </c>
      <c r="E387" t="s">
        <v>500</v>
      </c>
      <c r="F387" t="s">
        <v>28</v>
      </c>
      <c r="G387">
        <v>74801</v>
      </c>
      <c r="H387">
        <v>40</v>
      </c>
      <c r="I387">
        <v>122197.97</v>
      </c>
      <c r="J387">
        <v>175818</v>
      </c>
      <c r="K387">
        <v>293030</v>
      </c>
      <c r="L387" t="s">
        <v>472</v>
      </c>
      <c r="M387" t="s">
        <v>501</v>
      </c>
      <c r="N387" t="s">
        <v>502</v>
      </c>
      <c r="O387">
        <v>35</v>
      </c>
      <c r="P387" t="s">
        <v>498</v>
      </c>
    </row>
    <row r="388" spans="1:16" x14ac:dyDescent="0.25">
      <c r="A388">
        <v>2022</v>
      </c>
      <c r="B388" s="124">
        <v>5</v>
      </c>
      <c r="C388" s="94" t="s">
        <v>386</v>
      </c>
      <c r="D388" s="115">
        <v>44712</v>
      </c>
      <c r="E388" t="s">
        <v>510</v>
      </c>
      <c r="F388" t="s">
        <v>28</v>
      </c>
      <c r="G388">
        <v>187002</v>
      </c>
      <c r="H388">
        <v>5</v>
      </c>
      <c r="I388">
        <v>125508.53</v>
      </c>
      <c r="J388">
        <v>151857</v>
      </c>
      <c r="K388">
        <v>190000</v>
      </c>
      <c r="L388" t="s">
        <v>472</v>
      </c>
      <c r="M388" t="s">
        <v>58</v>
      </c>
      <c r="N388" t="s">
        <v>481</v>
      </c>
      <c r="O388" t="s">
        <v>506</v>
      </c>
      <c r="P388" t="s">
        <v>507</v>
      </c>
    </row>
    <row r="389" spans="1:16" x14ac:dyDescent="0.25">
      <c r="A389">
        <v>2022</v>
      </c>
      <c r="B389" s="90">
        <v>5</v>
      </c>
      <c r="C389" s="94" t="s">
        <v>386</v>
      </c>
      <c r="D389" s="115">
        <v>44712</v>
      </c>
      <c r="E389" t="s">
        <v>510</v>
      </c>
      <c r="F389" t="s">
        <v>28</v>
      </c>
      <c r="G389">
        <v>198000</v>
      </c>
      <c r="H389">
        <v>4</v>
      </c>
      <c r="I389">
        <v>127413.5</v>
      </c>
      <c r="J389">
        <v>155192</v>
      </c>
      <c r="K389">
        <v>258654</v>
      </c>
      <c r="L389" t="s">
        <v>472</v>
      </c>
      <c r="M389" t="s">
        <v>58</v>
      </c>
      <c r="N389" t="s">
        <v>481</v>
      </c>
      <c r="O389" t="s">
        <v>506</v>
      </c>
      <c r="P389" t="s">
        <v>507</v>
      </c>
    </row>
    <row r="390" spans="1:16" x14ac:dyDescent="0.25">
      <c r="A390">
        <v>2022</v>
      </c>
      <c r="B390" s="124">
        <v>3</v>
      </c>
      <c r="C390" s="94" t="s">
        <v>384</v>
      </c>
      <c r="D390" s="115">
        <v>44651</v>
      </c>
      <c r="E390" t="s">
        <v>496</v>
      </c>
      <c r="F390" t="s">
        <v>28</v>
      </c>
      <c r="G390">
        <v>187002</v>
      </c>
      <c r="H390">
        <v>44</v>
      </c>
      <c r="I390">
        <v>123748.27</v>
      </c>
      <c r="J390">
        <v>151857</v>
      </c>
      <c r="K390">
        <v>190000</v>
      </c>
      <c r="L390" t="s">
        <v>472</v>
      </c>
      <c r="M390" t="s">
        <v>312</v>
      </c>
      <c r="N390" t="s">
        <v>497</v>
      </c>
      <c r="O390">
        <v>35</v>
      </c>
      <c r="P390" t="s">
        <v>498</v>
      </c>
    </row>
    <row r="391" spans="1:16" x14ac:dyDescent="0.25">
      <c r="A391">
        <v>2022</v>
      </c>
      <c r="B391" s="90">
        <v>3</v>
      </c>
      <c r="C391" s="94" t="s">
        <v>384</v>
      </c>
      <c r="D391" s="115">
        <v>44651</v>
      </c>
      <c r="E391" t="s">
        <v>547</v>
      </c>
      <c r="F391" t="s">
        <v>28</v>
      </c>
      <c r="G391">
        <v>2682808</v>
      </c>
      <c r="H391">
        <v>24</v>
      </c>
      <c r="I391">
        <v>127740.81</v>
      </c>
      <c r="J391">
        <v>168992</v>
      </c>
      <c r="K391">
        <v>211240</v>
      </c>
      <c r="L391" t="s">
        <v>472</v>
      </c>
      <c r="M391" t="s">
        <v>312</v>
      </c>
      <c r="N391" t="s">
        <v>497</v>
      </c>
      <c r="O391">
        <v>35</v>
      </c>
      <c r="P391" t="s">
        <v>498</v>
      </c>
    </row>
    <row r="392" spans="1:16" x14ac:dyDescent="0.25">
      <c r="A392">
        <v>2022</v>
      </c>
      <c r="B392" s="124">
        <v>3</v>
      </c>
      <c r="C392" s="94" t="s">
        <v>384</v>
      </c>
      <c r="D392" s="115">
        <v>44651</v>
      </c>
      <c r="E392" t="s">
        <v>508</v>
      </c>
      <c r="F392" t="s">
        <v>28</v>
      </c>
      <c r="G392">
        <v>187002</v>
      </c>
      <c r="H392">
        <v>3</v>
      </c>
      <c r="I392">
        <v>121598.8</v>
      </c>
      <c r="J392">
        <v>151857</v>
      </c>
      <c r="K392">
        <v>190000</v>
      </c>
      <c r="L392" t="s">
        <v>472</v>
      </c>
      <c r="M392" t="s">
        <v>309</v>
      </c>
      <c r="N392" t="s">
        <v>509</v>
      </c>
      <c r="O392">
        <v>35</v>
      </c>
      <c r="P392" t="s">
        <v>498</v>
      </c>
    </row>
    <row r="393" spans="1:16" x14ac:dyDescent="0.25">
      <c r="A393">
        <v>2022</v>
      </c>
      <c r="B393" s="124">
        <v>3</v>
      </c>
      <c r="C393" s="94" t="s">
        <v>384</v>
      </c>
      <c r="D393" s="115">
        <v>44651</v>
      </c>
      <c r="E393" t="s">
        <v>503</v>
      </c>
      <c r="F393" t="s">
        <v>28</v>
      </c>
      <c r="G393">
        <v>187002</v>
      </c>
      <c r="H393">
        <v>187</v>
      </c>
      <c r="I393">
        <v>121598.8</v>
      </c>
      <c r="J393">
        <v>151857</v>
      </c>
      <c r="K393">
        <v>190000</v>
      </c>
      <c r="L393" t="s">
        <v>472</v>
      </c>
      <c r="M393" t="s">
        <v>190</v>
      </c>
      <c r="N393" t="s">
        <v>474</v>
      </c>
      <c r="O393">
        <v>35</v>
      </c>
      <c r="P393" t="s">
        <v>498</v>
      </c>
    </row>
    <row r="394" spans="1:16" x14ac:dyDescent="0.25">
      <c r="A394">
        <v>2022</v>
      </c>
      <c r="B394" s="90">
        <v>3</v>
      </c>
      <c r="C394" s="94" t="s">
        <v>384</v>
      </c>
      <c r="D394" s="115">
        <v>44651</v>
      </c>
      <c r="E394" t="s">
        <v>545</v>
      </c>
      <c r="F394" t="s">
        <v>28</v>
      </c>
      <c r="G394">
        <v>198000</v>
      </c>
      <c r="H394">
        <v>294</v>
      </c>
      <c r="I394">
        <v>127413.5</v>
      </c>
      <c r="J394">
        <v>155192</v>
      </c>
      <c r="K394">
        <v>258654</v>
      </c>
      <c r="L394" t="s">
        <v>472</v>
      </c>
      <c r="M394" t="s">
        <v>190</v>
      </c>
      <c r="N394" t="s">
        <v>474</v>
      </c>
      <c r="O394">
        <v>35</v>
      </c>
      <c r="P394" t="s">
        <v>498</v>
      </c>
    </row>
    <row r="395" spans="1:16" x14ac:dyDescent="0.25">
      <c r="A395">
        <v>2022</v>
      </c>
      <c r="B395" s="90">
        <v>3</v>
      </c>
      <c r="C395" s="94" t="s">
        <v>384</v>
      </c>
      <c r="D395" s="115">
        <v>44651</v>
      </c>
      <c r="E395" t="s">
        <v>484</v>
      </c>
      <c r="F395" t="s">
        <v>28</v>
      </c>
      <c r="G395">
        <v>2682808</v>
      </c>
      <c r="H395">
        <v>306</v>
      </c>
      <c r="I395">
        <v>127740.81</v>
      </c>
      <c r="J395">
        <v>168992</v>
      </c>
      <c r="K395">
        <v>211240</v>
      </c>
      <c r="L395" t="s">
        <v>472</v>
      </c>
      <c r="M395" t="s">
        <v>190</v>
      </c>
      <c r="N395" t="s">
        <v>474</v>
      </c>
      <c r="O395">
        <v>35</v>
      </c>
      <c r="P395" t="s">
        <v>498</v>
      </c>
    </row>
    <row r="396" spans="1:16" x14ac:dyDescent="0.25">
      <c r="A396">
        <v>2022</v>
      </c>
      <c r="B396" s="90">
        <v>3</v>
      </c>
      <c r="C396" s="94" t="s">
        <v>384</v>
      </c>
      <c r="D396" s="115">
        <v>44651</v>
      </c>
      <c r="E396" t="s">
        <v>551</v>
      </c>
      <c r="F396" t="s">
        <v>28</v>
      </c>
      <c r="G396">
        <v>74801</v>
      </c>
      <c r="H396">
        <v>24</v>
      </c>
      <c r="I396">
        <v>128458.02</v>
      </c>
      <c r="J396">
        <v>175818</v>
      </c>
      <c r="K396">
        <v>293030</v>
      </c>
      <c r="L396" t="s">
        <v>472</v>
      </c>
      <c r="M396" t="s">
        <v>190</v>
      </c>
      <c r="N396" t="s">
        <v>474</v>
      </c>
      <c r="O396">
        <v>35</v>
      </c>
      <c r="P396" t="s">
        <v>498</v>
      </c>
    </row>
    <row r="397" spans="1:16" x14ac:dyDescent="0.25">
      <c r="A397">
        <v>2022</v>
      </c>
      <c r="B397" s="124">
        <v>4</v>
      </c>
      <c r="C397" s="94" t="s">
        <v>385</v>
      </c>
      <c r="D397" s="115">
        <v>44681</v>
      </c>
      <c r="E397" t="s">
        <v>510</v>
      </c>
      <c r="F397" t="s">
        <v>28</v>
      </c>
      <c r="G397">
        <v>187002</v>
      </c>
      <c r="H397">
        <v>17</v>
      </c>
      <c r="I397">
        <v>125508.53</v>
      </c>
      <c r="J397">
        <v>151857</v>
      </c>
      <c r="K397">
        <v>190000</v>
      </c>
      <c r="L397" t="s">
        <v>472</v>
      </c>
      <c r="M397" t="s">
        <v>58</v>
      </c>
      <c r="N397" t="s">
        <v>481</v>
      </c>
      <c r="O397" t="s">
        <v>506</v>
      </c>
      <c r="P397" t="s">
        <v>507</v>
      </c>
    </row>
    <row r="398" spans="1:16" x14ac:dyDescent="0.25">
      <c r="A398">
        <v>2022</v>
      </c>
      <c r="B398" s="90">
        <v>4</v>
      </c>
      <c r="C398" s="94" t="s">
        <v>385</v>
      </c>
      <c r="D398" s="115">
        <v>44681</v>
      </c>
      <c r="E398" t="s">
        <v>510</v>
      </c>
      <c r="F398" t="s">
        <v>28</v>
      </c>
      <c r="G398">
        <v>198000</v>
      </c>
      <c r="H398">
        <v>4</v>
      </c>
      <c r="I398">
        <v>127413.5</v>
      </c>
      <c r="J398">
        <v>155192</v>
      </c>
      <c r="K398">
        <v>258654</v>
      </c>
      <c r="L398" t="s">
        <v>472</v>
      </c>
      <c r="M398" t="s">
        <v>58</v>
      </c>
      <c r="N398" t="s">
        <v>481</v>
      </c>
      <c r="O398" t="s">
        <v>506</v>
      </c>
      <c r="P398" t="s">
        <v>507</v>
      </c>
    </row>
    <row r="399" spans="1:16" x14ac:dyDescent="0.25">
      <c r="A399">
        <v>2022</v>
      </c>
      <c r="B399" s="90">
        <v>5</v>
      </c>
      <c r="C399" s="94" t="s">
        <v>386</v>
      </c>
      <c r="D399" s="115">
        <v>44712</v>
      </c>
      <c r="E399" t="s">
        <v>550</v>
      </c>
      <c r="F399" t="s">
        <v>28</v>
      </c>
      <c r="G399">
        <v>199001</v>
      </c>
      <c r="H399">
        <v>40</v>
      </c>
      <c r="I399">
        <v>234212.94</v>
      </c>
      <c r="J399">
        <v>176520</v>
      </c>
      <c r="K399">
        <v>294200</v>
      </c>
      <c r="L399" t="s">
        <v>472</v>
      </c>
      <c r="M399" t="s">
        <v>190</v>
      </c>
      <c r="N399" t="s">
        <v>474</v>
      </c>
      <c r="O399" t="s">
        <v>506</v>
      </c>
      <c r="P399" t="s">
        <v>507</v>
      </c>
    </row>
    <row r="400" spans="1:16" x14ac:dyDescent="0.25">
      <c r="A400">
        <v>2022</v>
      </c>
      <c r="B400" s="90">
        <v>5</v>
      </c>
      <c r="C400" s="94" t="s">
        <v>386</v>
      </c>
      <c r="D400" s="115">
        <v>44712</v>
      </c>
      <c r="E400" t="s">
        <v>540</v>
      </c>
      <c r="F400" t="s">
        <v>28</v>
      </c>
      <c r="G400">
        <v>2682808</v>
      </c>
      <c r="H400">
        <v>401</v>
      </c>
      <c r="I400">
        <v>130858.3</v>
      </c>
      <c r="J400">
        <v>168992</v>
      </c>
      <c r="K400">
        <v>211240</v>
      </c>
      <c r="L400" t="s">
        <v>472</v>
      </c>
      <c r="M400" t="s">
        <v>190</v>
      </c>
      <c r="N400" t="s">
        <v>474</v>
      </c>
      <c r="O400" t="s">
        <v>506</v>
      </c>
      <c r="P400" t="s">
        <v>507</v>
      </c>
    </row>
  </sheetData>
  <autoFilter ref="A1:AD400" xr:uid="{6286EA98-5443-4E8A-BB2B-4AC26FAD09F1}">
    <sortState xmlns:xlrd2="http://schemas.microsoft.com/office/spreadsheetml/2017/richdata2" ref="A2:AD400">
      <sortCondition ref="A1:A40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9E6-E4F1-483B-BE85-226F0292FC53}">
  <dimension ref="A3:K18"/>
  <sheetViews>
    <sheetView topLeftCell="B1" zoomScale="80" zoomScaleNormal="80" workbookViewId="0">
      <selection activeCell="A3" sqref="A3:I18"/>
    </sheetView>
  </sheetViews>
  <sheetFormatPr baseColWidth="10" defaultRowHeight="15" x14ac:dyDescent="0.25"/>
  <cols>
    <col min="1" max="1" width="16.5703125" bestFit="1" customWidth="1"/>
    <col min="2" max="2" width="21.28515625" bestFit="1" customWidth="1"/>
    <col min="3" max="3" width="13" bestFit="1" customWidth="1"/>
    <col min="4" max="4" width="16.42578125" bestFit="1" customWidth="1"/>
    <col min="5" max="5" width="13" bestFit="1" customWidth="1"/>
    <col min="6" max="6" width="16.42578125" bestFit="1" customWidth="1"/>
    <col min="7" max="7" width="13" bestFit="1" customWidth="1"/>
    <col min="8" max="8" width="16.42578125" bestFit="1" customWidth="1"/>
    <col min="9" max="9" width="13" bestFit="1" customWidth="1"/>
    <col min="10" max="10" width="21.140625" bestFit="1" customWidth="1"/>
    <col min="11" max="11" width="17.85546875" bestFit="1" customWidth="1"/>
    <col min="12" max="13" width="2.85546875" bestFit="1" customWidth="1"/>
    <col min="14" max="14" width="14.42578125" bestFit="1" customWidth="1"/>
    <col min="15" max="20" width="1.85546875" bestFit="1" customWidth="1"/>
    <col min="21" max="21" width="5.140625" bestFit="1" customWidth="1"/>
    <col min="22" max="22" width="1.85546875" bestFit="1" customWidth="1"/>
    <col min="23" max="25" width="2.85546875" bestFit="1" customWidth="1"/>
    <col min="26" max="26" width="21.140625" bestFit="1" customWidth="1"/>
    <col min="27" max="27" width="19.140625" bestFit="1" customWidth="1"/>
  </cols>
  <sheetData>
    <row r="3" spans="1:11" x14ac:dyDescent="0.25">
      <c r="B3" s="73" t="s">
        <v>594</v>
      </c>
    </row>
    <row r="4" spans="1:11" x14ac:dyDescent="0.25">
      <c r="B4">
        <v>2019</v>
      </c>
      <c r="D4">
        <v>2020</v>
      </c>
      <c r="F4">
        <v>2021</v>
      </c>
      <c r="H4">
        <v>2022</v>
      </c>
      <c r="J4" t="s">
        <v>595</v>
      </c>
      <c r="K4" t="s">
        <v>596</v>
      </c>
    </row>
    <row r="5" spans="1:11" x14ac:dyDescent="0.25">
      <c r="A5" s="73" t="s">
        <v>360</v>
      </c>
      <c r="B5" t="s">
        <v>593</v>
      </c>
      <c r="C5" t="s">
        <v>521</v>
      </c>
      <c r="D5" t="s">
        <v>593</v>
      </c>
      <c r="E5" t="s">
        <v>521</v>
      </c>
      <c r="F5" t="s">
        <v>593</v>
      </c>
      <c r="G5" t="s">
        <v>521</v>
      </c>
      <c r="H5" t="s">
        <v>593</v>
      </c>
      <c r="I5" t="s">
        <v>521</v>
      </c>
    </row>
    <row r="6" spans="1:11" x14ac:dyDescent="0.25">
      <c r="A6" s="120">
        <v>1</v>
      </c>
      <c r="B6" s="72"/>
      <c r="C6" s="72"/>
      <c r="D6" s="72">
        <v>15</v>
      </c>
      <c r="E6" s="72">
        <v>0</v>
      </c>
      <c r="F6" s="72">
        <v>0</v>
      </c>
      <c r="G6" s="72">
        <v>0</v>
      </c>
      <c r="H6" s="72">
        <v>95</v>
      </c>
      <c r="I6" s="72">
        <v>20</v>
      </c>
      <c r="J6" s="72">
        <v>110</v>
      </c>
      <c r="K6" s="72">
        <v>20</v>
      </c>
    </row>
    <row r="7" spans="1:11" x14ac:dyDescent="0.25">
      <c r="A7" s="120">
        <v>2</v>
      </c>
      <c r="B7" s="72"/>
      <c r="C7" s="72"/>
      <c r="D7" s="72">
        <v>0</v>
      </c>
      <c r="E7" s="72">
        <v>0</v>
      </c>
      <c r="F7" s="72">
        <v>0</v>
      </c>
      <c r="G7" s="72">
        <v>0</v>
      </c>
      <c r="H7" s="72">
        <v>40</v>
      </c>
      <c r="I7" s="72">
        <v>20</v>
      </c>
      <c r="J7" s="72">
        <v>40</v>
      </c>
      <c r="K7" s="72">
        <v>20</v>
      </c>
    </row>
    <row r="8" spans="1:11" x14ac:dyDescent="0.25">
      <c r="A8" s="120">
        <v>3</v>
      </c>
      <c r="B8" s="72"/>
      <c r="C8" s="72"/>
      <c r="D8" s="72">
        <v>36</v>
      </c>
      <c r="E8" s="72">
        <v>32</v>
      </c>
      <c r="F8" s="72">
        <v>0</v>
      </c>
      <c r="G8" s="72">
        <v>0</v>
      </c>
      <c r="H8" s="72">
        <v>12</v>
      </c>
      <c r="I8" s="72">
        <v>20</v>
      </c>
      <c r="J8" s="72">
        <v>48</v>
      </c>
      <c r="K8" s="72">
        <v>52</v>
      </c>
    </row>
    <row r="9" spans="1:11" x14ac:dyDescent="0.25">
      <c r="A9" s="120">
        <v>4</v>
      </c>
      <c r="B9" s="72"/>
      <c r="C9" s="72"/>
      <c r="D9" s="72">
        <v>206</v>
      </c>
      <c r="E9" s="72">
        <v>14</v>
      </c>
      <c r="F9" s="72">
        <v>0</v>
      </c>
      <c r="G9" s="72">
        <v>0</v>
      </c>
      <c r="H9" s="72">
        <v>0</v>
      </c>
      <c r="I9" s="72">
        <v>0</v>
      </c>
      <c r="J9" s="72">
        <v>206</v>
      </c>
      <c r="K9" s="72">
        <v>14</v>
      </c>
    </row>
    <row r="10" spans="1:11" x14ac:dyDescent="0.25">
      <c r="A10" s="120">
        <v>5</v>
      </c>
      <c r="B10" s="72">
        <v>30</v>
      </c>
      <c r="C10" s="72">
        <v>32</v>
      </c>
      <c r="D10" s="72">
        <v>0</v>
      </c>
      <c r="E10" s="72">
        <v>0</v>
      </c>
      <c r="F10" s="72">
        <v>0</v>
      </c>
      <c r="G10" s="72">
        <v>0</v>
      </c>
      <c r="H10" s="72">
        <v>86</v>
      </c>
      <c r="I10" s="72">
        <v>62</v>
      </c>
      <c r="J10" s="72">
        <v>116</v>
      </c>
      <c r="K10" s="72">
        <v>94</v>
      </c>
    </row>
    <row r="11" spans="1:11" x14ac:dyDescent="0.25">
      <c r="A11" s="120">
        <v>6</v>
      </c>
      <c r="B11" s="72">
        <v>0</v>
      </c>
      <c r="C11" s="72">
        <v>0</v>
      </c>
      <c r="D11" s="72">
        <v>28</v>
      </c>
      <c r="E11" s="72">
        <v>46</v>
      </c>
      <c r="F11" s="72">
        <v>0</v>
      </c>
      <c r="G11" s="72">
        <v>0</v>
      </c>
      <c r="H11" s="72"/>
      <c r="I11" s="72"/>
      <c r="J11" s="72">
        <v>28</v>
      </c>
      <c r="K11" s="72">
        <v>46</v>
      </c>
    </row>
    <row r="12" spans="1:11" x14ac:dyDescent="0.25">
      <c r="A12" s="120">
        <v>7</v>
      </c>
      <c r="B12" s="72">
        <v>12</v>
      </c>
      <c r="C12" s="72">
        <v>0</v>
      </c>
      <c r="D12" s="72">
        <v>34</v>
      </c>
      <c r="E12" s="72">
        <v>32</v>
      </c>
      <c r="F12" s="72">
        <v>10</v>
      </c>
      <c r="G12" s="72">
        <v>6</v>
      </c>
      <c r="H12" s="72"/>
      <c r="I12" s="72"/>
      <c r="J12" s="72">
        <v>56</v>
      </c>
      <c r="K12" s="72">
        <v>38</v>
      </c>
    </row>
    <row r="13" spans="1:11" x14ac:dyDescent="0.25">
      <c r="A13" s="120">
        <v>8</v>
      </c>
      <c r="B13" s="72">
        <v>91</v>
      </c>
      <c r="C13" s="72">
        <v>0</v>
      </c>
      <c r="D13" s="72">
        <v>15</v>
      </c>
      <c r="E13" s="72">
        <v>2</v>
      </c>
      <c r="F13" s="72">
        <v>0</v>
      </c>
      <c r="G13" s="72" t="e">
        <v>#N/A</v>
      </c>
      <c r="H13" s="72"/>
      <c r="I13" s="72"/>
      <c r="J13" s="72">
        <v>106</v>
      </c>
      <c r="K13" s="72" t="e">
        <v>#N/A</v>
      </c>
    </row>
    <row r="14" spans="1:11" x14ac:dyDescent="0.25">
      <c r="A14" s="120">
        <v>9</v>
      </c>
      <c r="B14" s="72">
        <v>25</v>
      </c>
      <c r="C14" s="72">
        <v>0</v>
      </c>
      <c r="D14" s="72">
        <v>25</v>
      </c>
      <c r="E14" s="72">
        <v>7</v>
      </c>
      <c r="F14" s="72">
        <v>20</v>
      </c>
      <c r="G14" s="72">
        <v>0</v>
      </c>
      <c r="H14" s="72"/>
      <c r="I14" s="72"/>
      <c r="J14" s="72">
        <v>70</v>
      </c>
      <c r="K14" s="72">
        <v>7</v>
      </c>
    </row>
    <row r="15" spans="1:11" x14ac:dyDescent="0.25">
      <c r="A15" s="120">
        <v>10</v>
      </c>
      <c r="B15" s="72">
        <v>60</v>
      </c>
      <c r="C15" s="72">
        <v>0</v>
      </c>
      <c r="D15" s="72">
        <v>0</v>
      </c>
      <c r="E15" s="72">
        <v>5</v>
      </c>
      <c r="F15" s="72">
        <v>65</v>
      </c>
      <c r="G15" s="72">
        <v>4</v>
      </c>
      <c r="H15" s="72"/>
      <c r="I15" s="72"/>
      <c r="J15" s="72">
        <v>125</v>
      </c>
      <c r="K15" s="72">
        <v>9</v>
      </c>
    </row>
    <row r="16" spans="1:11" x14ac:dyDescent="0.25">
      <c r="A16" s="120">
        <v>11</v>
      </c>
      <c r="B16" s="72">
        <v>15</v>
      </c>
      <c r="C16" s="72">
        <v>0</v>
      </c>
      <c r="D16" s="72">
        <v>0</v>
      </c>
      <c r="E16" s="72">
        <v>6</v>
      </c>
      <c r="F16" s="72">
        <v>54</v>
      </c>
      <c r="G16" s="72">
        <v>44</v>
      </c>
      <c r="H16" s="72"/>
      <c r="I16" s="72"/>
      <c r="J16" s="72">
        <v>69</v>
      </c>
      <c r="K16" s="72">
        <v>50</v>
      </c>
    </row>
    <row r="17" spans="1:11" x14ac:dyDescent="0.25">
      <c r="A17" s="120">
        <v>12</v>
      </c>
      <c r="B17" s="72">
        <v>0</v>
      </c>
      <c r="C17" s="72">
        <v>0</v>
      </c>
      <c r="D17" s="72">
        <v>0</v>
      </c>
      <c r="E17" s="72">
        <v>0</v>
      </c>
      <c r="F17" s="72">
        <v>44</v>
      </c>
      <c r="G17" s="72">
        <v>15</v>
      </c>
      <c r="H17" s="72"/>
      <c r="I17" s="72"/>
      <c r="J17" s="72">
        <v>44</v>
      </c>
      <c r="K17" s="72">
        <v>15</v>
      </c>
    </row>
    <row r="18" spans="1:11" x14ac:dyDescent="0.25">
      <c r="A18" s="120" t="s">
        <v>186</v>
      </c>
      <c r="B18" s="72">
        <v>233</v>
      </c>
      <c r="C18" s="72">
        <v>32</v>
      </c>
      <c r="D18" s="72">
        <v>359</v>
      </c>
      <c r="E18" s="72">
        <v>144</v>
      </c>
      <c r="F18" s="72">
        <v>193</v>
      </c>
      <c r="G18" s="72" t="e">
        <v>#N/A</v>
      </c>
      <c r="H18" s="72">
        <v>233</v>
      </c>
      <c r="I18" s="72">
        <v>122</v>
      </c>
      <c r="J18" s="72">
        <v>1018</v>
      </c>
      <c r="K18" s="72" t="e">
        <v>#N/A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54E3-49BA-4AE5-BA28-38F11F11F6D8}">
  <dimension ref="A1:BY261"/>
  <sheetViews>
    <sheetView zoomScale="20" zoomScaleNormal="20" workbookViewId="0">
      <selection activeCell="AI100" sqref="AI100:AK137"/>
    </sheetView>
  </sheetViews>
  <sheetFormatPr baseColWidth="10" defaultRowHeight="15" x14ac:dyDescent="0.25"/>
  <cols>
    <col min="1" max="1" width="12" bestFit="1" customWidth="1"/>
    <col min="2" max="2" width="8.85546875" bestFit="1" customWidth="1"/>
    <col min="3" max="3" width="5.140625" bestFit="1" customWidth="1"/>
    <col min="4" max="4" width="17.5703125" bestFit="1" customWidth="1"/>
    <col min="25" max="25" width="24.85546875" bestFit="1" customWidth="1"/>
    <col min="26" max="26" width="15.140625" bestFit="1" customWidth="1"/>
    <col min="30" max="30" width="16.28515625" bestFit="1" customWidth="1"/>
    <col min="31" max="31" width="13.42578125" bestFit="1" customWidth="1"/>
    <col min="35" max="35" width="19.85546875" bestFit="1" customWidth="1"/>
    <col min="36" max="36" width="9.42578125" bestFit="1" customWidth="1"/>
    <col min="38" max="38" width="19.7109375" bestFit="1" customWidth="1"/>
    <col min="41" max="41" width="17" bestFit="1" customWidth="1"/>
    <col min="44" max="44" width="13.140625" bestFit="1" customWidth="1"/>
    <col min="47" max="47" width="8.5703125" bestFit="1" customWidth="1"/>
    <col min="48" max="48" width="16.28515625" bestFit="1" customWidth="1"/>
    <col min="49" max="49" width="28.42578125" bestFit="1" customWidth="1"/>
  </cols>
  <sheetData>
    <row r="1" spans="1:9" x14ac:dyDescent="0.25">
      <c r="G1" t="s">
        <v>520</v>
      </c>
      <c r="H1" t="s">
        <v>82</v>
      </c>
      <c r="I1" t="s">
        <v>26</v>
      </c>
    </row>
    <row r="2" spans="1:9" x14ac:dyDescent="0.25">
      <c r="G2" s="72">
        <v>201905</v>
      </c>
      <c r="H2">
        <v>30</v>
      </c>
      <c r="I2">
        <v>770</v>
      </c>
    </row>
    <row r="3" spans="1:9" x14ac:dyDescent="0.25">
      <c r="A3" s="73" t="s">
        <v>520</v>
      </c>
      <c r="B3" t="s">
        <v>82</v>
      </c>
      <c r="C3" s="126" t="s">
        <v>26</v>
      </c>
      <c r="G3" s="72">
        <v>201906</v>
      </c>
      <c r="H3">
        <v>48</v>
      </c>
      <c r="I3">
        <v>722</v>
      </c>
    </row>
    <row r="4" spans="1:9" x14ac:dyDescent="0.25">
      <c r="A4" s="74" t="s">
        <v>555</v>
      </c>
      <c r="B4" s="72">
        <v>30</v>
      </c>
      <c r="C4" t="e">
        <f>VLOOKUP(A4,'A. stock'!$A$4:$B$47,2,0)</f>
        <v>#N/A</v>
      </c>
      <c r="G4" s="72">
        <v>201907</v>
      </c>
      <c r="H4">
        <v>42</v>
      </c>
      <c r="I4">
        <v>680</v>
      </c>
    </row>
    <row r="5" spans="1:9" x14ac:dyDescent="0.25">
      <c r="A5" s="74" t="s">
        <v>361</v>
      </c>
      <c r="B5" s="72">
        <v>48</v>
      </c>
      <c r="C5" t="e">
        <f>VLOOKUP(A5,'A. stock'!$A$4:$B$47,2,0)</f>
        <v>#N/A</v>
      </c>
      <c r="G5" s="72">
        <v>201908</v>
      </c>
      <c r="H5">
        <v>98</v>
      </c>
      <c r="I5">
        <v>525</v>
      </c>
    </row>
    <row r="6" spans="1:9" x14ac:dyDescent="0.25">
      <c r="A6" s="74" t="s">
        <v>362</v>
      </c>
      <c r="B6" s="72">
        <v>42</v>
      </c>
      <c r="C6" t="e">
        <f>VLOOKUP(A6,'A. stock'!$A$4:$B$47,2,0)</f>
        <v>#N/A</v>
      </c>
      <c r="G6" s="72">
        <v>201909</v>
      </c>
      <c r="H6">
        <v>122</v>
      </c>
      <c r="I6">
        <v>488</v>
      </c>
    </row>
    <row r="7" spans="1:9" x14ac:dyDescent="0.25">
      <c r="A7" s="74" t="s">
        <v>442</v>
      </c>
      <c r="B7" s="72">
        <v>98</v>
      </c>
      <c r="C7">
        <f>VLOOKUP(A7,'A. stock'!$A$4:$B$47,2,0)</f>
        <v>16</v>
      </c>
      <c r="G7" s="72">
        <v>201910</v>
      </c>
      <c r="H7">
        <v>174</v>
      </c>
      <c r="I7">
        <v>405</v>
      </c>
    </row>
    <row r="8" spans="1:9" x14ac:dyDescent="0.25">
      <c r="A8" s="74" t="s">
        <v>443</v>
      </c>
      <c r="B8" s="72">
        <v>122</v>
      </c>
      <c r="C8">
        <f>VLOOKUP(A8,'A. stock'!$A$4:$B$47,2,0)</f>
        <v>62</v>
      </c>
      <c r="G8" s="72">
        <v>201911</v>
      </c>
      <c r="H8">
        <v>65</v>
      </c>
      <c r="I8">
        <v>1072</v>
      </c>
    </row>
    <row r="9" spans="1:9" x14ac:dyDescent="0.25">
      <c r="A9" s="74" t="s">
        <v>363</v>
      </c>
      <c r="B9" s="72">
        <v>174</v>
      </c>
      <c r="C9">
        <f>VLOOKUP(A9,'A. stock'!$A$4:$B$47,2,0)</f>
        <v>103</v>
      </c>
      <c r="G9" s="72">
        <v>201912</v>
      </c>
      <c r="H9">
        <v>98</v>
      </c>
      <c r="I9">
        <v>977</v>
      </c>
    </row>
    <row r="10" spans="1:9" x14ac:dyDescent="0.25">
      <c r="A10" s="74" t="s">
        <v>444</v>
      </c>
      <c r="B10" s="72">
        <v>65</v>
      </c>
      <c r="C10">
        <f>VLOOKUP(A10,'A. stock'!$A$4:$B$47,2,0)</f>
        <v>785</v>
      </c>
      <c r="G10" s="72">
        <v>202001</v>
      </c>
      <c r="H10">
        <v>186</v>
      </c>
      <c r="I10">
        <v>811</v>
      </c>
    </row>
    <row r="11" spans="1:9" x14ac:dyDescent="0.25">
      <c r="A11" s="74" t="s">
        <v>445</v>
      </c>
      <c r="B11" s="72">
        <v>98</v>
      </c>
      <c r="C11">
        <f>VLOOKUP(A11,'A. stock'!$A$4:$B$47,2,0)</f>
        <v>724</v>
      </c>
      <c r="G11" s="72">
        <v>202002</v>
      </c>
      <c r="H11">
        <v>161</v>
      </c>
      <c r="I11">
        <v>740</v>
      </c>
    </row>
    <row r="12" spans="1:9" x14ac:dyDescent="0.25">
      <c r="A12" s="74" t="s">
        <v>364</v>
      </c>
      <c r="B12" s="72">
        <v>186</v>
      </c>
      <c r="C12">
        <f>VLOOKUP(A12,'A. stock'!$A$4:$B$47,2,0)</f>
        <v>593</v>
      </c>
      <c r="G12" s="72">
        <v>202003</v>
      </c>
      <c r="H12">
        <v>128</v>
      </c>
      <c r="I12">
        <v>628</v>
      </c>
    </row>
    <row r="13" spans="1:9" x14ac:dyDescent="0.25">
      <c r="A13" s="74" t="s">
        <v>365</v>
      </c>
      <c r="B13" s="72">
        <v>161</v>
      </c>
      <c r="C13">
        <f>VLOOKUP(A13,'A. stock'!$A$4:$B$47,2,0)</f>
        <v>542</v>
      </c>
      <c r="G13" s="72">
        <v>202004</v>
      </c>
      <c r="H13">
        <v>206</v>
      </c>
      <c r="I13">
        <v>742</v>
      </c>
    </row>
    <row r="14" spans="1:9" x14ac:dyDescent="0.25">
      <c r="A14" s="74" t="s">
        <v>446</v>
      </c>
      <c r="B14" s="72">
        <v>128</v>
      </c>
      <c r="C14">
        <f>VLOOKUP(A14,'A. stock'!$A$4:$B$47,2,0)</f>
        <v>465</v>
      </c>
      <c r="G14" s="72">
        <v>202005</v>
      </c>
      <c r="H14">
        <v>109</v>
      </c>
      <c r="I14">
        <v>665</v>
      </c>
    </row>
    <row r="15" spans="1:9" x14ac:dyDescent="0.25">
      <c r="A15" s="74" t="s">
        <v>366</v>
      </c>
      <c r="B15" s="72">
        <v>206</v>
      </c>
      <c r="C15">
        <f>VLOOKUP(A15,'A. stock'!$A$4:$B$47,2,0)</f>
        <v>259</v>
      </c>
      <c r="G15" s="72">
        <v>202006</v>
      </c>
      <c r="H15">
        <v>84</v>
      </c>
      <c r="I15">
        <v>595</v>
      </c>
    </row>
    <row r="16" spans="1:9" x14ac:dyDescent="0.25">
      <c r="A16" s="74" t="s">
        <v>447</v>
      </c>
      <c r="B16" s="72">
        <v>109</v>
      </c>
      <c r="C16">
        <f>VLOOKUP(A16,'A. stock'!$A$4:$B$47,2,0)</f>
        <v>302</v>
      </c>
      <c r="G16" s="72">
        <v>202007</v>
      </c>
      <c r="H16">
        <v>250</v>
      </c>
      <c r="I16">
        <v>341</v>
      </c>
    </row>
    <row r="17" spans="1:9" x14ac:dyDescent="0.25">
      <c r="A17" s="74" t="s">
        <v>448</v>
      </c>
      <c r="B17" s="72">
        <v>84</v>
      </c>
      <c r="C17">
        <f>VLOOKUP(A17,'A. stock'!$A$4:$B$47,2,0)</f>
        <v>259</v>
      </c>
      <c r="G17" s="72">
        <v>202008</v>
      </c>
      <c r="H17">
        <v>45</v>
      </c>
      <c r="I17">
        <v>322</v>
      </c>
    </row>
    <row r="18" spans="1:9" x14ac:dyDescent="0.25">
      <c r="A18" s="74" t="s">
        <v>367</v>
      </c>
      <c r="B18" s="72">
        <v>250</v>
      </c>
      <c r="C18">
        <f>VLOOKUP(A18,'A. stock'!$A$4:$B$47,2,0)</f>
        <v>204</v>
      </c>
      <c r="G18" s="72">
        <v>202009</v>
      </c>
      <c r="H18">
        <v>364</v>
      </c>
      <c r="I18">
        <v>299</v>
      </c>
    </row>
    <row r="19" spans="1:9" x14ac:dyDescent="0.25">
      <c r="A19" s="74" t="s">
        <v>368</v>
      </c>
      <c r="B19" s="72">
        <v>45</v>
      </c>
      <c r="C19">
        <f>VLOOKUP(A19,'A. stock'!$A$4:$B$47,2,0)</f>
        <v>189</v>
      </c>
      <c r="G19" s="72">
        <v>202010</v>
      </c>
      <c r="H19">
        <v>109</v>
      </c>
      <c r="I19">
        <v>218</v>
      </c>
    </row>
    <row r="20" spans="1:9" x14ac:dyDescent="0.25">
      <c r="A20" s="74" t="s">
        <v>369</v>
      </c>
      <c r="B20" s="72">
        <v>364</v>
      </c>
      <c r="C20">
        <f>VLOOKUP(A20,'A. stock'!$A$4:$B$47,2,0)</f>
        <v>112</v>
      </c>
      <c r="G20" s="72">
        <v>202011</v>
      </c>
      <c r="H20">
        <v>135</v>
      </c>
      <c r="I20">
        <v>269</v>
      </c>
    </row>
    <row r="21" spans="1:9" x14ac:dyDescent="0.25">
      <c r="A21" s="74" t="s">
        <v>370</v>
      </c>
      <c r="B21" s="72">
        <v>109</v>
      </c>
      <c r="C21">
        <f>VLOOKUP(A21,'A. stock'!$A$4:$B$47,2,0)</f>
        <v>80</v>
      </c>
      <c r="G21" s="72">
        <v>202012</v>
      </c>
      <c r="H21">
        <v>100</v>
      </c>
      <c r="I21">
        <v>303</v>
      </c>
    </row>
    <row r="22" spans="1:9" x14ac:dyDescent="0.25">
      <c r="A22" s="74" t="s">
        <v>440</v>
      </c>
      <c r="B22" s="72">
        <v>135</v>
      </c>
      <c r="C22">
        <f>VLOOKUP(A22,'A. stock'!$A$4:$B$47,2,0)</f>
        <v>77</v>
      </c>
      <c r="G22" s="72">
        <v>202101</v>
      </c>
      <c r="H22">
        <v>20</v>
      </c>
      <c r="I22">
        <v>283</v>
      </c>
    </row>
    <row r="23" spans="1:9" x14ac:dyDescent="0.25">
      <c r="A23" s="74" t="s">
        <v>441</v>
      </c>
      <c r="B23" s="72">
        <v>100</v>
      </c>
      <c r="C23">
        <f>VLOOKUP(A23,'A. stock'!$A$4:$B$47,2,0)</f>
        <v>87</v>
      </c>
      <c r="G23" s="72">
        <v>202102</v>
      </c>
      <c r="H23">
        <v>90</v>
      </c>
      <c r="I23">
        <v>273</v>
      </c>
    </row>
    <row r="24" spans="1:9" x14ac:dyDescent="0.25">
      <c r="A24" s="74" t="s">
        <v>449</v>
      </c>
      <c r="B24" s="72">
        <v>20</v>
      </c>
      <c r="C24">
        <f>VLOOKUP(A24,'A. stock'!$A$4:$B$47,2,0)</f>
        <v>98</v>
      </c>
      <c r="G24" s="72">
        <v>202103</v>
      </c>
      <c r="H24">
        <v>73</v>
      </c>
      <c r="I24">
        <v>335</v>
      </c>
    </row>
    <row r="25" spans="1:9" x14ac:dyDescent="0.25">
      <c r="A25" s="74" t="s">
        <v>371</v>
      </c>
      <c r="B25" s="72">
        <v>90</v>
      </c>
      <c r="C25">
        <f>VLOOKUP(A25,'A. stock'!$A$4:$B$47,2,0)</f>
        <v>72</v>
      </c>
      <c r="G25" s="72">
        <v>202104</v>
      </c>
      <c r="H25">
        <v>37</v>
      </c>
      <c r="I25">
        <v>288</v>
      </c>
    </row>
    <row r="26" spans="1:9" x14ac:dyDescent="0.25">
      <c r="A26" s="74" t="s">
        <v>372</v>
      </c>
      <c r="B26" s="72">
        <v>73</v>
      </c>
      <c r="C26">
        <f>VLOOKUP(A26,'A. stock'!$A$4:$B$47,2,0)</f>
        <v>58</v>
      </c>
      <c r="G26" s="72">
        <v>202105</v>
      </c>
      <c r="H26">
        <v>168</v>
      </c>
      <c r="I26">
        <v>401</v>
      </c>
    </row>
    <row r="27" spans="1:9" x14ac:dyDescent="0.25">
      <c r="A27" s="74" t="s">
        <v>373</v>
      </c>
      <c r="B27" s="72">
        <v>37</v>
      </c>
      <c r="C27">
        <f>VLOOKUP(A27,'A. stock'!$A$4:$B$47,2,0)</f>
        <v>38</v>
      </c>
      <c r="G27" s="72">
        <v>202106</v>
      </c>
      <c r="H27">
        <v>180</v>
      </c>
      <c r="I27">
        <v>361</v>
      </c>
    </row>
    <row r="28" spans="1:9" x14ac:dyDescent="0.25">
      <c r="A28" s="74" t="s">
        <v>374</v>
      </c>
      <c r="B28" s="72">
        <v>168</v>
      </c>
      <c r="C28">
        <f>VLOOKUP(A28,'A. stock'!$A$4:$B$47,2,0)</f>
        <v>60</v>
      </c>
      <c r="G28" s="72">
        <v>202107</v>
      </c>
      <c r="H28">
        <v>164</v>
      </c>
      <c r="I28">
        <v>207</v>
      </c>
    </row>
    <row r="29" spans="1:9" x14ac:dyDescent="0.25">
      <c r="A29" s="74" t="s">
        <v>375</v>
      </c>
      <c r="B29" s="72">
        <v>180</v>
      </c>
      <c r="C29">
        <f>VLOOKUP(A29,'A. stock'!$A$4:$B$47,2,0)</f>
        <v>60</v>
      </c>
      <c r="G29" s="72">
        <v>202108</v>
      </c>
      <c r="H29">
        <v>64</v>
      </c>
      <c r="I29">
        <v>173</v>
      </c>
    </row>
    <row r="30" spans="1:9" x14ac:dyDescent="0.25">
      <c r="A30" s="74" t="s">
        <v>376</v>
      </c>
      <c r="B30" s="72">
        <v>164</v>
      </c>
      <c r="C30">
        <f>VLOOKUP(A30,'A. stock'!$A$4:$B$47,2,0)</f>
        <v>48</v>
      </c>
      <c r="G30" s="72">
        <v>202109</v>
      </c>
      <c r="H30">
        <v>97</v>
      </c>
      <c r="I30">
        <v>364</v>
      </c>
    </row>
    <row r="31" spans="1:9" x14ac:dyDescent="0.25">
      <c r="A31" s="74" t="s">
        <v>377</v>
      </c>
      <c r="B31" s="72">
        <v>64</v>
      </c>
      <c r="C31">
        <f>VLOOKUP(A31,'A. stock'!$A$4:$B$47,2,0)</f>
        <v>47</v>
      </c>
      <c r="G31" s="72">
        <v>202110</v>
      </c>
      <c r="H31">
        <v>115</v>
      </c>
      <c r="I31">
        <v>219</v>
      </c>
    </row>
    <row r="32" spans="1:9" x14ac:dyDescent="0.25">
      <c r="A32" s="74" t="s">
        <v>378</v>
      </c>
      <c r="B32" s="72">
        <v>97</v>
      </c>
      <c r="C32">
        <f>VLOOKUP(A32,'A. stock'!$A$4:$B$47,2,0)</f>
        <v>68</v>
      </c>
      <c r="G32" s="72">
        <v>202111</v>
      </c>
      <c r="H32">
        <v>134</v>
      </c>
      <c r="I32">
        <v>365</v>
      </c>
    </row>
    <row r="33" spans="1:9" x14ac:dyDescent="0.25">
      <c r="A33" s="74" t="s">
        <v>379</v>
      </c>
      <c r="B33" s="72">
        <v>115</v>
      </c>
      <c r="C33">
        <f>VLOOKUP(A33,'A. stock'!$A$4:$B$47,2,0)</f>
        <v>41</v>
      </c>
      <c r="G33" s="72">
        <v>202112</v>
      </c>
      <c r="H33">
        <v>98</v>
      </c>
      <c r="I33">
        <v>362</v>
      </c>
    </row>
    <row r="34" spans="1:9" x14ac:dyDescent="0.25">
      <c r="A34" s="74" t="s">
        <v>380</v>
      </c>
      <c r="B34" s="72">
        <v>134</v>
      </c>
      <c r="C34">
        <f>VLOOKUP(A34,'A. stock'!$A$4:$B$47,2,0)</f>
        <v>134</v>
      </c>
      <c r="G34" s="72">
        <v>202201</v>
      </c>
      <c r="H34">
        <v>125</v>
      </c>
      <c r="I34">
        <v>1003</v>
      </c>
    </row>
    <row r="35" spans="1:9" x14ac:dyDescent="0.25">
      <c r="A35" s="74" t="s">
        <v>381</v>
      </c>
      <c r="B35" s="72">
        <v>98</v>
      </c>
      <c r="C35">
        <f>VLOOKUP(A35,'A. stock'!$A$4:$B$47,2,0)</f>
        <v>53</v>
      </c>
      <c r="G35" s="72">
        <v>202202</v>
      </c>
      <c r="H35">
        <v>69</v>
      </c>
      <c r="I35">
        <v>958</v>
      </c>
    </row>
    <row r="36" spans="1:9" x14ac:dyDescent="0.25">
      <c r="A36" s="74" t="s">
        <v>382</v>
      </c>
      <c r="B36" s="72">
        <v>125</v>
      </c>
      <c r="C36">
        <f>VLOOKUP(A36,'A. stock'!$A$4:$B$47,2,0)</f>
        <v>58</v>
      </c>
      <c r="G36" s="72">
        <v>202203</v>
      </c>
      <c r="H36">
        <v>78</v>
      </c>
      <c r="I36">
        <v>926</v>
      </c>
    </row>
    <row r="37" spans="1:9" x14ac:dyDescent="0.25">
      <c r="A37" s="74" t="s">
        <v>383</v>
      </c>
      <c r="B37" s="72">
        <v>69</v>
      </c>
      <c r="C37">
        <f>VLOOKUP(A37,'A. stock'!$A$4:$B$47,2,0)</f>
        <v>96</v>
      </c>
      <c r="G37" s="72">
        <v>202204</v>
      </c>
      <c r="H37">
        <v>80</v>
      </c>
      <c r="I37">
        <v>1344</v>
      </c>
    </row>
    <row r="38" spans="1:9" x14ac:dyDescent="0.25">
      <c r="A38" s="74" t="s">
        <v>384</v>
      </c>
      <c r="B38" s="72">
        <v>78</v>
      </c>
      <c r="C38">
        <f>VLOOKUP(A38,'A. stock'!$A$4:$B$47,2,0)</f>
        <v>115</v>
      </c>
      <c r="G38" s="72">
        <v>202205</v>
      </c>
      <c r="H38">
        <v>164</v>
      </c>
      <c r="I38">
        <v>1223</v>
      </c>
    </row>
    <row r="39" spans="1:9" x14ac:dyDescent="0.25">
      <c r="A39" s="74" t="s">
        <v>385</v>
      </c>
      <c r="B39" s="72">
        <v>80</v>
      </c>
      <c r="C39">
        <f>VLOOKUP(A39,'A. stock'!$A$4:$B$47,2,0)</f>
        <v>112</v>
      </c>
    </row>
    <row r="40" spans="1:9" x14ac:dyDescent="0.25">
      <c r="A40" s="74" t="s">
        <v>386</v>
      </c>
      <c r="B40" s="72">
        <v>164</v>
      </c>
      <c r="C40">
        <f>VLOOKUP(A40,'A. stock'!$A$4:$B$47,2,0)</f>
        <v>233</v>
      </c>
    </row>
    <row r="41" spans="1:9" x14ac:dyDescent="0.25">
      <c r="A41" s="74" t="s">
        <v>186</v>
      </c>
      <c r="B41" s="72">
        <v>4310</v>
      </c>
    </row>
    <row r="46" spans="1:9" x14ac:dyDescent="0.25">
      <c r="A46" s="73" t="s">
        <v>520</v>
      </c>
      <c r="B46" t="s">
        <v>82</v>
      </c>
      <c r="C46" s="126" t="s">
        <v>553</v>
      </c>
      <c r="D46" s="107" t="s">
        <v>552</v>
      </c>
    </row>
    <row r="47" spans="1:9" x14ac:dyDescent="0.25">
      <c r="A47" s="74">
        <v>187002</v>
      </c>
      <c r="B47" s="72">
        <v>1752</v>
      </c>
      <c r="C47" s="128">
        <f>GETPIVOTDATA("UDS_49",$A$46,"Ref.",187002)/GETPIVOTDATA("UDS_49",$A$46)</f>
        <v>0.40649651972157774</v>
      </c>
      <c r="D47" s="127">
        <v>10696</v>
      </c>
    </row>
    <row r="48" spans="1:9" x14ac:dyDescent="0.25">
      <c r="A48" s="74">
        <v>2682808</v>
      </c>
      <c r="B48" s="72">
        <v>1457</v>
      </c>
      <c r="C48" s="128">
        <f>GETPIVOTDATA("UDS_49",$A$46,"Ref.",2682808)/GETPIVOTDATA("UDS_49",$A$46)</f>
        <v>0.33805104408352671</v>
      </c>
      <c r="D48" s="127">
        <v>4662</v>
      </c>
    </row>
    <row r="49" spans="1:68" x14ac:dyDescent="0.25">
      <c r="A49" s="74">
        <v>198000</v>
      </c>
      <c r="B49" s="72">
        <v>688</v>
      </c>
      <c r="C49" s="128">
        <f>GETPIVOTDATA("UDS_49",$A$46,"Ref.",198000)/GETPIVOTDATA("UDS_49",$A$46)</f>
        <v>0.15962877030162412</v>
      </c>
      <c r="D49" s="127">
        <v>4147</v>
      </c>
    </row>
    <row r="50" spans="1:68" x14ac:dyDescent="0.25">
      <c r="A50" s="74">
        <v>199001</v>
      </c>
      <c r="B50" s="72">
        <v>213</v>
      </c>
      <c r="C50" s="128">
        <f>GETPIVOTDATA("UDS_49",$A$46,"Ref.",199001)/GETPIVOTDATA("UDS_49",$A$46)</f>
        <v>4.9419953596287702E-2</v>
      </c>
      <c r="D50" s="127">
        <v>4044</v>
      </c>
    </row>
    <row r="51" spans="1:68" x14ac:dyDescent="0.25">
      <c r="A51" s="74">
        <v>74801</v>
      </c>
      <c r="B51" s="72">
        <v>200</v>
      </c>
      <c r="C51" s="128">
        <f>GETPIVOTDATA("UDS_49",$A$46,"Ref.",74801)/GETPIVOTDATA("UDS_49",$A$46)</f>
        <v>4.6403712296983757E-2</v>
      </c>
      <c r="D51" s="127">
        <v>1108</v>
      </c>
    </row>
    <row r="52" spans="1:68" x14ac:dyDescent="0.25">
      <c r="A52" s="74" t="s">
        <v>186</v>
      </c>
      <c r="B52" s="72">
        <v>4310</v>
      </c>
      <c r="D52" s="110">
        <v>24657</v>
      </c>
    </row>
    <row r="56" spans="1:68" x14ac:dyDescent="0.25">
      <c r="A56" s="73" t="s">
        <v>8</v>
      </c>
      <c r="B56" s="74">
        <v>187002</v>
      </c>
      <c r="AL56" s="94"/>
    </row>
    <row r="57" spans="1:68" x14ac:dyDescent="0.25">
      <c r="G57" s="107" t="s">
        <v>520</v>
      </c>
      <c r="H57" s="107" t="s">
        <v>82</v>
      </c>
      <c r="I57" s="107" t="s">
        <v>26</v>
      </c>
      <c r="N57" s="107" t="s">
        <v>512</v>
      </c>
      <c r="O57" s="107" t="s">
        <v>520</v>
      </c>
      <c r="P57" s="107" t="s">
        <v>82</v>
      </c>
      <c r="Q57" s="107" t="s">
        <v>26</v>
      </c>
      <c r="Y57" s="73" t="s">
        <v>8</v>
      </c>
      <c r="Z57" s="74">
        <v>187002</v>
      </c>
      <c r="AI57" s="73" t="s">
        <v>8</v>
      </c>
      <c r="AJ57" s="74">
        <v>187002</v>
      </c>
    </row>
    <row r="58" spans="1:68" x14ac:dyDescent="0.25">
      <c r="A58" s="73" t="s">
        <v>520</v>
      </c>
      <c r="B58" t="s">
        <v>82</v>
      </c>
      <c r="F58" s="120" t="s">
        <v>526</v>
      </c>
      <c r="G58" s="74" t="s">
        <v>555</v>
      </c>
      <c r="H58" s="72">
        <v>30</v>
      </c>
      <c r="I58">
        <v>470</v>
      </c>
      <c r="N58" s="120" t="s">
        <v>526</v>
      </c>
      <c r="O58" s="74" t="s">
        <v>555</v>
      </c>
      <c r="P58" s="72">
        <v>30</v>
      </c>
      <c r="Q58">
        <v>470</v>
      </c>
    </row>
    <row r="59" spans="1:68" x14ac:dyDescent="0.25">
      <c r="A59" s="74" t="s">
        <v>555</v>
      </c>
      <c r="B59" s="72">
        <v>30</v>
      </c>
      <c r="F59" s="120" t="s">
        <v>527</v>
      </c>
      <c r="G59" s="74" t="s">
        <v>361</v>
      </c>
      <c r="H59">
        <v>0</v>
      </c>
      <c r="I59">
        <v>470</v>
      </c>
      <c r="N59" s="120" t="s">
        <v>527</v>
      </c>
      <c r="O59" s="74" t="s">
        <v>361</v>
      </c>
      <c r="P59">
        <v>0</v>
      </c>
      <c r="Q59">
        <v>470</v>
      </c>
      <c r="Y59" s="73" t="s">
        <v>567</v>
      </c>
      <c r="Z59" t="s">
        <v>82</v>
      </c>
      <c r="AI59" s="73" t="s">
        <v>567</v>
      </c>
      <c r="AJ59" t="s">
        <v>82</v>
      </c>
      <c r="AM59" s="113" t="s">
        <v>568</v>
      </c>
      <c r="AN59" s="136" t="s">
        <v>569</v>
      </c>
      <c r="AO59" s="136" t="s">
        <v>570</v>
      </c>
      <c r="AP59" s="136" t="s">
        <v>82</v>
      </c>
      <c r="AQ59" s="113" t="s">
        <v>26</v>
      </c>
      <c r="AT59" s="113" t="s">
        <v>568</v>
      </c>
      <c r="AU59" s="136" t="s">
        <v>569</v>
      </c>
      <c r="AV59" s="137" t="s">
        <v>570</v>
      </c>
      <c r="AW59" t="s">
        <v>82</v>
      </c>
      <c r="AX59" t="s">
        <v>26</v>
      </c>
      <c r="BH59" s="113" t="s">
        <v>568</v>
      </c>
      <c r="BI59" s="136" t="s">
        <v>569</v>
      </c>
      <c r="BJ59" s="137" t="s">
        <v>570</v>
      </c>
      <c r="BK59" t="s">
        <v>571</v>
      </c>
      <c r="BL59" t="s">
        <v>572</v>
      </c>
      <c r="BM59" t="s">
        <v>573</v>
      </c>
      <c r="BN59" t="s">
        <v>574</v>
      </c>
      <c r="BO59" t="s">
        <v>575</v>
      </c>
      <c r="BP59" t="s">
        <v>576</v>
      </c>
    </row>
    <row r="60" spans="1:68" x14ac:dyDescent="0.25">
      <c r="A60" s="74" t="s">
        <v>362</v>
      </c>
      <c r="B60" s="72">
        <v>42</v>
      </c>
      <c r="F60" s="120" t="s">
        <v>528</v>
      </c>
      <c r="G60" s="74" t="s">
        <v>362</v>
      </c>
      <c r="H60" s="72">
        <v>42</v>
      </c>
      <c r="I60">
        <v>428</v>
      </c>
      <c r="N60" s="120" t="s">
        <v>528</v>
      </c>
      <c r="O60" s="74" t="s">
        <v>362</v>
      </c>
      <c r="P60" s="72">
        <v>42</v>
      </c>
      <c r="Q60">
        <v>428</v>
      </c>
      <c r="Y60" s="74" t="s">
        <v>47</v>
      </c>
      <c r="Z60" s="72">
        <v>1018</v>
      </c>
      <c r="AA60">
        <v>309</v>
      </c>
      <c r="AI60" s="74" t="s">
        <v>47</v>
      </c>
      <c r="AJ60" s="72">
        <v>1018</v>
      </c>
      <c r="AL60" t="s">
        <v>47</v>
      </c>
      <c r="AM60">
        <v>2019</v>
      </c>
      <c r="AN60" s="135">
        <v>5</v>
      </c>
      <c r="AO60" s="135" t="str">
        <f>CONCATENATE(AM60,AN60)</f>
        <v>20195</v>
      </c>
      <c r="AP60" s="72">
        <v>30</v>
      </c>
      <c r="AQ60" s="72">
        <v>32</v>
      </c>
      <c r="AS60" t="s">
        <v>58</v>
      </c>
      <c r="AT60">
        <v>2019</v>
      </c>
      <c r="AU60" s="135">
        <v>5</v>
      </c>
      <c r="AV60" s="135" t="str">
        <f>CONCATENATE(AT60,AU60)</f>
        <v>20195</v>
      </c>
      <c r="AW60">
        <v>0</v>
      </c>
      <c r="AX60">
        <v>0</v>
      </c>
      <c r="BH60">
        <v>2020</v>
      </c>
      <c r="BI60" s="135">
        <v>1</v>
      </c>
      <c r="BJ60" s="135" t="str">
        <f t="shared" ref="BJ60:BJ82" si="0">CONCATENATE(BH60,BI60)</f>
        <v>20201</v>
      </c>
      <c r="BK60">
        <v>0</v>
      </c>
      <c r="BL60" s="72">
        <v>0</v>
      </c>
      <c r="BM60">
        <v>12</v>
      </c>
      <c r="BN60">
        <v>0</v>
      </c>
      <c r="BO60">
        <v>0</v>
      </c>
      <c r="BP60">
        <v>0</v>
      </c>
    </row>
    <row r="61" spans="1:68" x14ac:dyDescent="0.25">
      <c r="A61" s="74" t="s">
        <v>442</v>
      </c>
      <c r="B61" s="72">
        <v>98</v>
      </c>
      <c r="F61" s="120" t="s">
        <v>561</v>
      </c>
      <c r="G61" s="74" t="s">
        <v>442</v>
      </c>
      <c r="H61" s="72">
        <v>98</v>
      </c>
      <c r="I61">
        <v>273</v>
      </c>
      <c r="N61" s="120" t="s">
        <v>561</v>
      </c>
      <c r="O61" s="74" t="s">
        <v>442</v>
      </c>
      <c r="P61" s="72">
        <v>98</v>
      </c>
      <c r="Q61">
        <v>273</v>
      </c>
      <c r="Y61" s="74" t="s">
        <v>58</v>
      </c>
      <c r="Z61" s="72">
        <v>430</v>
      </c>
      <c r="AA61">
        <v>3796</v>
      </c>
      <c r="AF61">
        <v>0</v>
      </c>
      <c r="AI61" s="74" t="s">
        <v>58</v>
      </c>
      <c r="AJ61" s="72">
        <v>430</v>
      </c>
      <c r="AL61" t="s">
        <v>47</v>
      </c>
      <c r="AM61">
        <v>2019</v>
      </c>
      <c r="AN61" s="135">
        <v>6</v>
      </c>
      <c r="AO61" s="135" t="str">
        <f t="shared" ref="AO61:AO96" si="1">CONCATENATE(AM61,AN61)</f>
        <v>20196</v>
      </c>
      <c r="AP61" s="72">
        <v>0</v>
      </c>
      <c r="AQ61" s="72">
        <v>0</v>
      </c>
      <c r="AS61" t="s">
        <v>58</v>
      </c>
      <c r="AT61">
        <v>2019</v>
      </c>
      <c r="AU61" s="135">
        <v>6</v>
      </c>
      <c r="AV61" s="135" t="str">
        <f t="shared" ref="AV61:AV96" si="2">CONCATENATE(AT61,AU61)</f>
        <v>20196</v>
      </c>
      <c r="AW61">
        <v>0</v>
      </c>
      <c r="AX61">
        <v>0</v>
      </c>
      <c r="BH61">
        <v>2020</v>
      </c>
      <c r="BI61" s="135">
        <v>8</v>
      </c>
      <c r="BJ61" s="135" t="str">
        <f t="shared" si="0"/>
        <v>20208</v>
      </c>
      <c r="BK61">
        <v>20</v>
      </c>
      <c r="BL61" s="72">
        <v>0</v>
      </c>
      <c r="BM61">
        <v>0</v>
      </c>
      <c r="BN61">
        <v>0</v>
      </c>
      <c r="BO61">
        <v>0</v>
      </c>
      <c r="BP61">
        <v>0</v>
      </c>
    </row>
    <row r="62" spans="1:68" x14ac:dyDescent="0.25">
      <c r="A62" s="74" t="s">
        <v>443</v>
      </c>
      <c r="B62" s="72">
        <v>88</v>
      </c>
      <c r="F62" s="120" t="s">
        <v>529</v>
      </c>
      <c r="G62" s="74" t="s">
        <v>443</v>
      </c>
      <c r="H62" s="72">
        <v>88</v>
      </c>
      <c r="I62">
        <v>252</v>
      </c>
      <c r="N62" s="120" t="s">
        <v>529</v>
      </c>
      <c r="O62" s="74" t="s">
        <v>443</v>
      </c>
      <c r="P62" s="72">
        <v>88</v>
      </c>
      <c r="Q62">
        <v>252</v>
      </c>
      <c r="Y62" s="74" t="s">
        <v>190</v>
      </c>
      <c r="Z62" s="72">
        <v>205</v>
      </c>
      <c r="AA62">
        <v>6296</v>
      </c>
      <c r="AF62">
        <v>0</v>
      </c>
      <c r="AI62" s="74" t="s">
        <v>190</v>
      </c>
      <c r="AJ62" s="72">
        <v>205</v>
      </c>
      <c r="AL62" t="s">
        <v>47</v>
      </c>
      <c r="AM62">
        <v>2019</v>
      </c>
      <c r="AN62" s="135">
        <v>7</v>
      </c>
      <c r="AO62" s="135" t="str">
        <f t="shared" si="1"/>
        <v>20197</v>
      </c>
      <c r="AP62" s="72">
        <v>12</v>
      </c>
      <c r="AQ62" s="72">
        <v>0</v>
      </c>
      <c r="AS62" t="s">
        <v>58</v>
      </c>
      <c r="AT62">
        <v>2019</v>
      </c>
      <c r="AU62" s="135">
        <v>7</v>
      </c>
      <c r="AV62" s="135" t="str">
        <f t="shared" si="2"/>
        <v>20197</v>
      </c>
      <c r="AW62" s="72">
        <v>30</v>
      </c>
      <c r="AX62">
        <v>0</v>
      </c>
      <c r="BH62">
        <v>2020</v>
      </c>
      <c r="BI62" s="135">
        <v>9</v>
      </c>
      <c r="BJ62" s="135" t="str">
        <f t="shared" si="0"/>
        <v>20209</v>
      </c>
      <c r="BK62">
        <v>70</v>
      </c>
      <c r="BL62" s="72">
        <v>50</v>
      </c>
      <c r="BM62">
        <v>0</v>
      </c>
      <c r="BN62">
        <v>0</v>
      </c>
      <c r="BO62">
        <v>0</v>
      </c>
      <c r="BP62">
        <v>0</v>
      </c>
    </row>
    <row r="63" spans="1:68" x14ac:dyDescent="0.25">
      <c r="A63" s="74" t="s">
        <v>363</v>
      </c>
      <c r="B63" s="72">
        <v>140</v>
      </c>
      <c r="F63" s="120" t="s">
        <v>530</v>
      </c>
      <c r="G63" s="74" t="s">
        <v>363</v>
      </c>
      <c r="H63" s="72">
        <v>140</v>
      </c>
      <c r="I63">
        <v>169</v>
      </c>
      <c r="N63" s="120" t="s">
        <v>530</v>
      </c>
      <c r="O63" s="74" t="s">
        <v>363</v>
      </c>
      <c r="P63" s="72">
        <v>140</v>
      </c>
      <c r="Q63">
        <v>169</v>
      </c>
      <c r="Y63" s="74" t="s">
        <v>187</v>
      </c>
      <c r="Z63" s="72">
        <v>46</v>
      </c>
      <c r="AA63">
        <v>60</v>
      </c>
      <c r="AF63">
        <v>0</v>
      </c>
      <c r="AI63" s="75" t="s">
        <v>517</v>
      </c>
      <c r="AJ63" s="72">
        <v>125</v>
      </c>
      <c r="AL63" t="s">
        <v>47</v>
      </c>
      <c r="AM63">
        <v>2019</v>
      </c>
      <c r="AN63" s="135">
        <v>8</v>
      </c>
      <c r="AO63" s="135" t="str">
        <f t="shared" si="1"/>
        <v>20198</v>
      </c>
      <c r="AP63" s="72">
        <v>91</v>
      </c>
      <c r="AQ63" s="72">
        <v>0</v>
      </c>
      <c r="AS63" t="s">
        <v>58</v>
      </c>
      <c r="AT63">
        <v>2019</v>
      </c>
      <c r="AU63" s="135">
        <v>8</v>
      </c>
      <c r="AV63" s="135" t="str">
        <f t="shared" si="2"/>
        <v>20198</v>
      </c>
      <c r="AW63" s="72">
        <v>7</v>
      </c>
      <c r="AX63">
        <v>0</v>
      </c>
      <c r="BH63">
        <v>2020</v>
      </c>
      <c r="BI63" s="135">
        <v>10</v>
      </c>
      <c r="BJ63" s="135" t="str">
        <f t="shared" si="0"/>
        <v>202010</v>
      </c>
      <c r="BK63">
        <v>20</v>
      </c>
      <c r="BL63" s="72">
        <v>9</v>
      </c>
      <c r="BM63">
        <v>0</v>
      </c>
      <c r="BN63">
        <v>0</v>
      </c>
      <c r="BO63">
        <v>0</v>
      </c>
      <c r="BP63">
        <v>0</v>
      </c>
    </row>
    <row r="64" spans="1:68" x14ac:dyDescent="0.25">
      <c r="A64" s="74" t="s">
        <v>444</v>
      </c>
      <c r="B64" s="72">
        <v>35</v>
      </c>
      <c r="F64" s="120" t="s">
        <v>531</v>
      </c>
      <c r="G64" s="74" t="s">
        <v>444</v>
      </c>
      <c r="H64" s="72">
        <v>35</v>
      </c>
      <c r="I64">
        <v>577</v>
      </c>
      <c r="N64" s="120" t="s">
        <v>531</v>
      </c>
      <c r="O64" s="74" t="s">
        <v>444</v>
      </c>
      <c r="P64" s="72">
        <v>35</v>
      </c>
      <c r="Q64">
        <v>577</v>
      </c>
      <c r="Y64" s="74" t="s">
        <v>189</v>
      </c>
      <c r="Z64" s="72">
        <v>24</v>
      </c>
      <c r="AA64">
        <v>0</v>
      </c>
      <c r="AF64">
        <v>0</v>
      </c>
      <c r="AI64" s="135">
        <v>8</v>
      </c>
      <c r="AJ64" s="72">
        <v>20</v>
      </c>
      <c r="AL64" t="s">
        <v>47</v>
      </c>
      <c r="AM64">
        <v>2019</v>
      </c>
      <c r="AN64" s="135">
        <v>9</v>
      </c>
      <c r="AO64" s="135" t="str">
        <f t="shared" si="1"/>
        <v>20199</v>
      </c>
      <c r="AP64" s="72">
        <v>25</v>
      </c>
      <c r="AQ64" s="72">
        <v>0</v>
      </c>
      <c r="AS64" t="s">
        <v>58</v>
      </c>
      <c r="AT64">
        <v>2019</v>
      </c>
      <c r="AU64" s="135">
        <v>9</v>
      </c>
      <c r="AV64" s="135" t="str">
        <f t="shared" si="2"/>
        <v>20199</v>
      </c>
      <c r="AW64" s="72">
        <v>63</v>
      </c>
      <c r="AX64">
        <v>44</v>
      </c>
      <c r="BH64">
        <v>2020</v>
      </c>
      <c r="BI64" s="135">
        <v>11</v>
      </c>
      <c r="BJ64" s="135" t="str">
        <f t="shared" si="0"/>
        <v>202011</v>
      </c>
      <c r="BK64">
        <v>15</v>
      </c>
      <c r="BL64" s="72">
        <v>61</v>
      </c>
      <c r="BM64">
        <v>0</v>
      </c>
      <c r="BN64">
        <v>0</v>
      </c>
      <c r="BO64">
        <v>0</v>
      </c>
      <c r="BP64">
        <v>0</v>
      </c>
    </row>
    <row r="65" spans="1:68" x14ac:dyDescent="0.25">
      <c r="A65" s="74" t="s">
        <v>364</v>
      </c>
      <c r="B65" s="72">
        <v>39</v>
      </c>
      <c r="F65" s="120" t="s">
        <v>522</v>
      </c>
      <c r="G65" s="74" t="s">
        <v>445</v>
      </c>
      <c r="H65" s="72">
        <v>0</v>
      </c>
      <c r="I65">
        <v>577</v>
      </c>
      <c r="N65" s="120" t="s">
        <v>522</v>
      </c>
      <c r="O65" s="74" t="s">
        <v>445</v>
      </c>
      <c r="P65" s="72">
        <v>0</v>
      </c>
      <c r="Q65">
        <v>577</v>
      </c>
      <c r="Y65" s="74" t="s">
        <v>188</v>
      </c>
      <c r="Z65" s="72">
        <v>21</v>
      </c>
      <c r="AA65">
        <v>18</v>
      </c>
      <c r="AF65">
        <v>0</v>
      </c>
      <c r="AI65" s="135">
        <v>9</v>
      </c>
      <c r="AJ65" s="72">
        <v>70</v>
      </c>
      <c r="AL65" t="s">
        <v>47</v>
      </c>
      <c r="AM65">
        <v>2019</v>
      </c>
      <c r="AN65" s="135">
        <v>10</v>
      </c>
      <c r="AO65" s="135" t="str">
        <f t="shared" si="1"/>
        <v>201910</v>
      </c>
      <c r="AP65" s="72">
        <v>60</v>
      </c>
      <c r="AQ65" s="72">
        <v>0</v>
      </c>
      <c r="AS65" t="s">
        <v>58</v>
      </c>
      <c r="AT65">
        <v>2019</v>
      </c>
      <c r="AU65" s="135">
        <v>10</v>
      </c>
      <c r="AV65" s="135" t="str">
        <f t="shared" si="2"/>
        <v>201910</v>
      </c>
      <c r="AW65" s="72">
        <v>80</v>
      </c>
      <c r="AX65">
        <v>91</v>
      </c>
      <c r="BH65">
        <v>2020</v>
      </c>
      <c r="BI65" s="135">
        <v>12</v>
      </c>
      <c r="BJ65" s="135" t="str">
        <f t="shared" si="0"/>
        <v>202012</v>
      </c>
      <c r="BK65">
        <v>0</v>
      </c>
      <c r="BL65" s="72">
        <v>61</v>
      </c>
      <c r="BM65">
        <v>0</v>
      </c>
      <c r="BN65">
        <v>0</v>
      </c>
      <c r="BO65">
        <v>0</v>
      </c>
      <c r="BP65">
        <v>0</v>
      </c>
    </row>
    <row r="66" spans="1:68" x14ac:dyDescent="0.25">
      <c r="A66" s="74" t="s">
        <v>446</v>
      </c>
      <c r="B66" s="72">
        <v>91</v>
      </c>
      <c r="F66" s="120" t="s">
        <v>560</v>
      </c>
      <c r="G66" s="74" t="s">
        <v>364</v>
      </c>
      <c r="H66" s="72">
        <v>39</v>
      </c>
      <c r="I66">
        <v>538</v>
      </c>
      <c r="N66" s="120" t="s">
        <v>560</v>
      </c>
      <c r="O66" s="74" t="s">
        <v>364</v>
      </c>
      <c r="P66" s="72">
        <v>39</v>
      </c>
      <c r="Q66">
        <v>538</v>
      </c>
      <c r="Y66" s="74" t="s">
        <v>191</v>
      </c>
      <c r="Z66" s="72">
        <v>8</v>
      </c>
      <c r="AA66">
        <v>0</v>
      </c>
      <c r="AF66" s="72">
        <v>30</v>
      </c>
      <c r="AI66" s="135">
        <v>10</v>
      </c>
      <c r="AJ66" s="72">
        <v>20</v>
      </c>
      <c r="AL66" t="s">
        <v>47</v>
      </c>
      <c r="AM66">
        <v>2019</v>
      </c>
      <c r="AN66" s="135">
        <v>11</v>
      </c>
      <c r="AO66" s="135" t="str">
        <f t="shared" si="1"/>
        <v>201911</v>
      </c>
      <c r="AP66" s="72">
        <v>15</v>
      </c>
      <c r="AQ66" s="72">
        <v>0</v>
      </c>
      <c r="AS66" t="s">
        <v>58</v>
      </c>
      <c r="AT66">
        <v>2019</v>
      </c>
      <c r="AU66" s="135">
        <v>11</v>
      </c>
      <c r="AV66" s="135" t="str">
        <f t="shared" si="2"/>
        <v>201911</v>
      </c>
      <c r="AW66" s="72">
        <v>20</v>
      </c>
      <c r="AX66">
        <v>514</v>
      </c>
      <c r="BH66">
        <v>2021</v>
      </c>
      <c r="BI66" s="135">
        <v>1</v>
      </c>
      <c r="BJ66" s="135" t="str">
        <f t="shared" si="0"/>
        <v>20211</v>
      </c>
      <c r="BK66">
        <v>10</v>
      </c>
      <c r="BL66" s="72">
        <v>51</v>
      </c>
      <c r="BM66">
        <v>0</v>
      </c>
      <c r="BN66">
        <v>0</v>
      </c>
      <c r="BO66">
        <v>0</v>
      </c>
      <c r="BP66">
        <v>0</v>
      </c>
    </row>
    <row r="67" spans="1:68" x14ac:dyDescent="0.25">
      <c r="A67" s="74" t="s">
        <v>366</v>
      </c>
      <c r="B67" s="72">
        <v>206</v>
      </c>
      <c r="F67" s="120" t="s">
        <v>523</v>
      </c>
      <c r="G67" s="74" t="s">
        <v>365</v>
      </c>
      <c r="H67" s="72">
        <v>0</v>
      </c>
      <c r="I67">
        <v>538</v>
      </c>
      <c r="N67" s="120" t="s">
        <v>523</v>
      </c>
      <c r="O67" s="74" t="s">
        <v>365</v>
      </c>
      <c r="P67" s="72">
        <v>0</v>
      </c>
      <c r="Q67">
        <v>538</v>
      </c>
      <c r="Y67" s="74" t="s">
        <v>186</v>
      </c>
      <c r="Z67" s="72">
        <v>1752</v>
      </c>
      <c r="AF67" s="72">
        <v>0</v>
      </c>
      <c r="AI67" s="135">
        <v>11</v>
      </c>
      <c r="AJ67" s="72">
        <v>15</v>
      </c>
      <c r="AL67" t="s">
        <v>47</v>
      </c>
      <c r="AM67">
        <v>2019</v>
      </c>
      <c r="AN67" s="135">
        <v>12</v>
      </c>
      <c r="AO67" s="135" t="str">
        <f t="shared" si="1"/>
        <v>201912</v>
      </c>
      <c r="AP67" s="72">
        <v>0</v>
      </c>
      <c r="AQ67" s="72">
        <v>0</v>
      </c>
      <c r="AS67" t="s">
        <v>58</v>
      </c>
      <c r="AT67">
        <v>2019</v>
      </c>
      <c r="AU67" s="135">
        <v>12</v>
      </c>
      <c r="AV67" s="135" t="str">
        <f t="shared" si="2"/>
        <v>201912</v>
      </c>
      <c r="AW67" s="72">
        <v>0</v>
      </c>
      <c r="AX67">
        <v>514</v>
      </c>
      <c r="BH67">
        <v>2021</v>
      </c>
      <c r="BI67" s="135">
        <v>2</v>
      </c>
      <c r="BJ67" s="135" t="str">
        <f t="shared" si="0"/>
        <v>20212</v>
      </c>
      <c r="BK67">
        <v>40</v>
      </c>
      <c r="BL67" s="72">
        <v>7</v>
      </c>
      <c r="BM67">
        <v>24</v>
      </c>
      <c r="BN67">
        <v>0</v>
      </c>
      <c r="BO67">
        <v>0</v>
      </c>
      <c r="BP67">
        <v>0</v>
      </c>
    </row>
    <row r="68" spans="1:68" x14ac:dyDescent="0.25">
      <c r="A68" s="74" t="s">
        <v>447</v>
      </c>
      <c r="B68" s="72">
        <v>5</v>
      </c>
      <c r="F68" s="120" t="s">
        <v>524</v>
      </c>
      <c r="G68" s="74" t="s">
        <v>446</v>
      </c>
      <c r="H68" s="72">
        <v>91</v>
      </c>
      <c r="I68">
        <v>415</v>
      </c>
      <c r="N68" s="120" t="s">
        <v>524</v>
      </c>
      <c r="O68" s="74" t="s">
        <v>446</v>
      </c>
      <c r="P68" s="72">
        <v>91</v>
      </c>
      <c r="Q68">
        <v>415</v>
      </c>
      <c r="AF68" s="72">
        <v>12</v>
      </c>
      <c r="AI68" s="75" t="s">
        <v>518</v>
      </c>
      <c r="AJ68" s="72">
        <v>80</v>
      </c>
      <c r="AL68" t="s">
        <v>47</v>
      </c>
      <c r="AM68">
        <v>2020</v>
      </c>
      <c r="AN68" s="135">
        <v>1</v>
      </c>
      <c r="AO68" s="135" t="str">
        <f t="shared" si="1"/>
        <v>20201</v>
      </c>
      <c r="AP68" s="72">
        <v>15</v>
      </c>
      <c r="AQ68" s="72">
        <v>0</v>
      </c>
      <c r="AS68" t="s">
        <v>58</v>
      </c>
      <c r="AT68">
        <v>2020</v>
      </c>
      <c r="AU68" s="135">
        <v>1</v>
      </c>
      <c r="AV68" s="135" t="str">
        <f t="shared" si="2"/>
        <v>20201</v>
      </c>
      <c r="AW68" s="72">
        <v>12</v>
      </c>
      <c r="AX68">
        <v>502</v>
      </c>
      <c r="BH68">
        <v>2021</v>
      </c>
      <c r="BI68" s="135">
        <v>3</v>
      </c>
      <c r="BJ68" s="135" t="str">
        <f t="shared" si="0"/>
        <v>20213</v>
      </c>
      <c r="BK68">
        <v>0</v>
      </c>
      <c r="BL68" s="72">
        <v>7</v>
      </c>
      <c r="BM68">
        <v>0</v>
      </c>
      <c r="BN68">
        <v>0</v>
      </c>
      <c r="BO68">
        <v>0</v>
      </c>
      <c r="BP68">
        <v>0</v>
      </c>
    </row>
    <row r="69" spans="1:68" x14ac:dyDescent="0.25">
      <c r="A69" s="74" t="s">
        <v>448</v>
      </c>
      <c r="B69" s="72">
        <v>28</v>
      </c>
      <c r="F69" s="120" t="s">
        <v>525</v>
      </c>
      <c r="G69" s="74" t="s">
        <v>366</v>
      </c>
      <c r="H69" s="72">
        <v>206</v>
      </c>
      <c r="I69">
        <v>209</v>
      </c>
      <c r="N69" s="120" t="s">
        <v>525</v>
      </c>
      <c r="O69" s="74" t="s">
        <v>366</v>
      </c>
      <c r="P69" s="72">
        <v>206</v>
      </c>
      <c r="Q69">
        <v>209</v>
      </c>
      <c r="AF69" s="72">
        <v>91</v>
      </c>
      <c r="AI69" s="135">
        <v>1</v>
      </c>
      <c r="AJ69" s="72">
        <v>10</v>
      </c>
      <c r="AL69" t="s">
        <v>47</v>
      </c>
      <c r="AM69">
        <v>2020</v>
      </c>
      <c r="AN69" s="135">
        <v>2</v>
      </c>
      <c r="AO69" s="135" t="str">
        <f t="shared" si="1"/>
        <v>20202</v>
      </c>
      <c r="AP69" s="72">
        <v>0</v>
      </c>
      <c r="AQ69" s="72">
        <v>0</v>
      </c>
      <c r="AS69" t="s">
        <v>58</v>
      </c>
      <c r="AT69">
        <v>2020</v>
      </c>
      <c r="AU69" s="135">
        <v>2</v>
      </c>
      <c r="AV69" s="135" t="str">
        <f t="shared" si="2"/>
        <v>20202</v>
      </c>
      <c r="AW69" s="72">
        <v>0</v>
      </c>
      <c r="AX69">
        <v>502</v>
      </c>
      <c r="BH69">
        <v>2021</v>
      </c>
      <c r="BI69" s="135">
        <v>4</v>
      </c>
      <c r="BJ69" s="135" t="str">
        <f t="shared" si="0"/>
        <v>20214</v>
      </c>
      <c r="BK69">
        <v>0</v>
      </c>
      <c r="BL69" s="72">
        <v>7</v>
      </c>
      <c r="BM69">
        <v>0</v>
      </c>
      <c r="BN69">
        <v>0</v>
      </c>
      <c r="BO69">
        <v>0</v>
      </c>
      <c r="BP69">
        <v>0</v>
      </c>
    </row>
    <row r="70" spans="1:68" x14ac:dyDescent="0.25">
      <c r="A70" s="74" t="s">
        <v>367</v>
      </c>
      <c r="B70" s="72">
        <v>34</v>
      </c>
      <c r="F70" s="120" t="s">
        <v>526</v>
      </c>
      <c r="G70" s="74" t="s">
        <v>447</v>
      </c>
      <c r="H70" s="72">
        <v>5</v>
      </c>
      <c r="I70">
        <v>236</v>
      </c>
      <c r="N70" s="120" t="s">
        <v>526</v>
      </c>
      <c r="O70" s="74" t="s">
        <v>447</v>
      </c>
      <c r="P70" s="72">
        <v>5</v>
      </c>
      <c r="Q70">
        <v>236</v>
      </c>
      <c r="AF70" s="72">
        <v>25</v>
      </c>
      <c r="AI70" s="135">
        <v>2</v>
      </c>
      <c r="AJ70" s="72">
        <v>40</v>
      </c>
      <c r="AL70" t="s">
        <v>47</v>
      </c>
      <c r="AM70">
        <v>2020</v>
      </c>
      <c r="AN70" s="135">
        <v>3</v>
      </c>
      <c r="AO70" s="135" t="str">
        <f t="shared" si="1"/>
        <v>20203</v>
      </c>
      <c r="AP70" s="72">
        <v>36</v>
      </c>
      <c r="AQ70" s="72">
        <v>32</v>
      </c>
      <c r="AS70" t="s">
        <v>58</v>
      </c>
      <c r="AT70">
        <v>2020</v>
      </c>
      <c r="AU70" s="135">
        <v>3</v>
      </c>
      <c r="AV70" s="135" t="str">
        <f t="shared" si="2"/>
        <v>20203</v>
      </c>
      <c r="AW70" s="72">
        <v>55</v>
      </c>
      <c r="AX70">
        <v>383</v>
      </c>
      <c r="BH70">
        <v>2021</v>
      </c>
      <c r="BI70" s="135">
        <v>5</v>
      </c>
      <c r="BJ70" s="135" t="str">
        <f t="shared" si="0"/>
        <v>20215</v>
      </c>
      <c r="BK70">
        <v>30</v>
      </c>
      <c r="BL70" s="72">
        <v>69</v>
      </c>
      <c r="BM70">
        <v>0</v>
      </c>
      <c r="BN70">
        <v>0</v>
      </c>
      <c r="BO70">
        <v>0</v>
      </c>
      <c r="BP70">
        <v>0</v>
      </c>
    </row>
    <row r="71" spans="1:68" x14ac:dyDescent="0.25">
      <c r="A71" s="74" t="s">
        <v>368</v>
      </c>
      <c r="B71" s="72">
        <v>45</v>
      </c>
      <c r="F71" s="120" t="s">
        <v>527</v>
      </c>
      <c r="G71" s="74" t="s">
        <v>448</v>
      </c>
      <c r="H71" s="72">
        <v>28</v>
      </c>
      <c r="I71">
        <v>222</v>
      </c>
      <c r="N71" s="120" t="s">
        <v>527</v>
      </c>
      <c r="O71" s="74" t="s">
        <v>448</v>
      </c>
      <c r="P71" s="72">
        <v>28</v>
      </c>
      <c r="Q71">
        <v>222</v>
      </c>
      <c r="AF71" s="72">
        <v>60</v>
      </c>
      <c r="AI71" s="135">
        <v>5</v>
      </c>
      <c r="AJ71" s="72">
        <v>30</v>
      </c>
      <c r="AL71" t="s">
        <v>47</v>
      </c>
      <c r="AM71">
        <v>2020</v>
      </c>
      <c r="AN71" s="135">
        <v>4</v>
      </c>
      <c r="AO71" s="135" t="str">
        <f t="shared" si="1"/>
        <v>20204</v>
      </c>
      <c r="AP71" s="72">
        <v>206</v>
      </c>
      <c r="AQ71" s="72">
        <v>14</v>
      </c>
      <c r="AS71" t="s">
        <v>58</v>
      </c>
      <c r="AT71">
        <v>2020</v>
      </c>
      <c r="AU71" s="135">
        <v>4</v>
      </c>
      <c r="AV71" s="135" t="str">
        <f t="shared" si="2"/>
        <v>20204</v>
      </c>
      <c r="AW71" s="72">
        <v>0</v>
      </c>
      <c r="AX71">
        <v>195</v>
      </c>
      <c r="BH71">
        <v>2021</v>
      </c>
      <c r="BI71" s="135">
        <v>6</v>
      </c>
      <c r="BJ71" s="135" t="str">
        <f t="shared" si="0"/>
        <v>20216</v>
      </c>
      <c r="BK71">
        <v>0</v>
      </c>
      <c r="BL71" s="72">
        <v>69</v>
      </c>
      <c r="BM71">
        <v>0</v>
      </c>
      <c r="BN71">
        <v>0</v>
      </c>
      <c r="BO71">
        <v>0</v>
      </c>
      <c r="BP71">
        <v>0</v>
      </c>
    </row>
    <row r="72" spans="1:68" x14ac:dyDescent="0.25">
      <c r="A72" s="74" t="s">
        <v>369</v>
      </c>
      <c r="B72" s="72">
        <v>125</v>
      </c>
      <c r="F72" s="120" t="s">
        <v>528</v>
      </c>
      <c r="G72" s="74" t="s">
        <v>367</v>
      </c>
      <c r="H72" s="72">
        <v>34</v>
      </c>
      <c r="I72">
        <v>172</v>
      </c>
      <c r="N72" s="120" t="s">
        <v>528</v>
      </c>
      <c r="O72" s="74" t="s">
        <v>367</v>
      </c>
      <c r="P72" s="72">
        <v>34</v>
      </c>
      <c r="Q72">
        <v>172</v>
      </c>
      <c r="AF72" s="72">
        <v>15</v>
      </c>
      <c r="AI72" s="74" t="s">
        <v>187</v>
      </c>
      <c r="AJ72" s="72">
        <v>46</v>
      </c>
      <c r="AL72" t="s">
        <v>47</v>
      </c>
      <c r="AM72">
        <v>2020</v>
      </c>
      <c r="AN72" s="135">
        <v>5</v>
      </c>
      <c r="AO72" s="135" t="str">
        <f t="shared" si="1"/>
        <v>20205</v>
      </c>
      <c r="AP72" s="72">
        <v>0</v>
      </c>
      <c r="AQ72" s="72">
        <v>0</v>
      </c>
      <c r="AS72" t="s">
        <v>58</v>
      </c>
      <c r="AT72">
        <v>2020</v>
      </c>
      <c r="AU72" s="135">
        <v>5</v>
      </c>
      <c r="AV72" s="135" t="str">
        <f t="shared" si="2"/>
        <v>20205</v>
      </c>
      <c r="AW72" s="72">
        <v>5</v>
      </c>
      <c r="AX72">
        <v>190</v>
      </c>
      <c r="BH72">
        <v>2021</v>
      </c>
      <c r="BI72" s="135">
        <v>7</v>
      </c>
      <c r="BJ72" s="135" t="str">
        <f t="shared" si="0"/>
        <v>20217</v>
      </c>
      <c r="BK72">
        <v>0</v>
      </c>
      <c r="BL72" s="72">
        <v>33</v>
      </c>
      <c r="BM72">
        <v>0</v>
      </c>
      <c r="BN72">
        <v>0</v>
      </c>
      <c r="BO72">
        <v>0</v>
      </c>
      <c r="BP72">
        <v>0</v>
      </c>
    </row>
    <row r="73" spans="1:68" x14ac:dyDescent="0.25">
      <c r="A73" s="74" t="s">
        <v>370</v>
      </c>
      <c r="B73" s="72">
        <v>41</v>
      </c>
      <c r="F73" s="120" t="s">
        <v>561</v>
      </c>
      <c r="G73" s="74" t="s">
        <v>368</v>
      </c>
      <c r="H73" s="72">
        <v>45</v>
      </c>
      <c r="I73">
        <v>153</v>
      </c>
      <c r="N73" s="120" t="s">
        <v>561</v>
      </c>
      <c r="O73" s="74" t="s">
        <v>368</v>
      </c>
      <c r="P73" s="72">
        <v>45</v>
      </c>
      <c r="Q73">
        <v>153</v>
      </c>
      <c r="AF73" s="72">
        <v>0</v>
      </c>
      <c r="AI73" s="74" t="s">
        <v>189</v>
      </c>
      <c r="AJ73" s="72">
        <v>24</v>
      </c>
      <c r="AL73" t="s">
        <v>47</v>
      </c>
      <c r="AM73">
        <v>2020</v>
      </c>
      <c r="AN73" s="135">
        <v>6</v>
      </c>
      <c r="AO73" s="135" t="str">
        <f t="shared" si="1"/>
        <v>20206</v>
      </c>
      <c r="AP73" s="72">
        <v>28</v>
      </c>
      <c r="AQ73" s="72">
        <v>46</v>
      </c>
      <c r="AS73" t="s">
        <v>58</v>
      </c>
      <c r="AT73">
        <v>2020</v>
      </c>
      <c r="AU73" s="135">
        <v>6</v>
      </c>
      <c r="AV73" s="135" t="str">
        <f t="shared" si="2"/>
        <v>20206</v>
      </c>
      <c r="AW73" s="72">
        <v>0</v>
      </c>
      <c r="AX73">
        <v>190</v>
      </c>
      <c r="BH73">
        <v>2021</v>
      </c>
      <c r="BI73" s="135">
        <v>8</v>
      </c>
      <c r="BJ73" s="135" t="str">
        <f t="shared" si="0"/>
        <v>20218</v>
      </c>
      <c r="BK73">
        <v>0</v>
      </c>
      <c r="BL73" s="72">
        <v>4</v>
      </c>
      <c r="BM73">
        <v>0</v>
      </c>
      <c r="BN73">
        <v>0</v>
      </c>
      <c r="BO73">
        <v>0</v>
      </c>
      <c r="BP73">
        <v>0</v>
      </c>
    </row>
    <row r="74" spans="1:68" x14ac:dyDescent="0.25">
      <c r="A74" s="74" t="s">
        <v>440</v>
      </c>
      <c r="B74" s="72">
        <v>15</v>
      </c>
      <c r="F74" s="120" t="s">
        <v>529</v>
      </c>
      <c r="G74" s="74" t="s">
        <v>369</v>
      </c>
      <c r="H74" s="72">
        <v>125</v>
      </c>
      <c r="I74">
        <v>108</v>
      </c>
      <c r="N74" s="120" t="s">
        <v>529</v>
      </c>
      <c r="O74" s="74" t="s">
        <v>369</v>
      </c>
      <c r="P74" s="72">
        <v>125</v>
      </c>
      <c r="Q74">
        <v>108</v>
      </c>
      <c r="AI74" s="75" t="s">
        <v>518</v>
      </c>
      <c r="AJ74" s="72">
        <v>4</v>
      </c>
      <c r="AL74" t="s">
        <v>47</v>
      </c>
      <c r="AM74">
        <v>2020</v>
      </c>
      <c r="AN74" s="135">
        <v>7</v>
      </c>
      <c r="AO74" s="135" t="str">
        <f t="shared" si="1"/>
        <v>20207</v>
      </c>
      <c r="AP74" s="72">
        <v>34</v>
      </c>
      <c r="AQ74" s="72">
        <v>32</v>
      </c>
      <c r="AS74" t="s">
        <v>58</v>
      </c>
      <c r="AT74">
        <v>2020</v>
      </c>
      <c r="AU74" s="135">
        <v>7</v>
      </c>
      <c r="AV74" s="135" t="str">
        <f t="shared" si="2"/>
        <v>20207</v>
      </c>
      <c r="AW74" s="72">
        <v>0</v>
      </c>
      <c r="AX74">
        <v>170</v>
      </c>
      <c r="BH74">
        <v>2021</v>
      </c>
      <c r="BI74" s="135">
        <v>9</v>
      </c>
      <c r="BJ74" s="135" t="str">
        <f t="shared" si="0"/>
        <v>20219</v>
      </c>
      <c r="BK74">
        <v>0</v>
      </c>
      <c r="BL74" s="72">
        <v>68</v>
      </c>
      <c r="BM74">
        <v>0</v>
      </c>
      <c r="BN74">
        <v>0</v>
      </c>
      <c r="BO74">
        <v>0</v>
      </c>
      <c r="BP74">
        <v>0</v>
      </c>
    </row>
    <row r="75" spans="1:68" x14ac:dyDescent="0.25">
      <c r="A75" s="74" t="s">
        <v>449</v>
      </c>
      <c r="B75" s="72">
        <v>10</v>
      </c>
      <c r="F75" s="120" t="s">
        <v>530</v>
      </c>
      <c r="G75" s="74" t="s">
        <v>370</v>
      </c>
      <c r="H75" s="72">
        <v>41</v>
      </c>
      <c r="I75">
        <v>43</v>
      </c>
      <c r="N75" s="120" t="s">
        <v>530</v>
      </c>
      <c r="O75" s="74" t="s">
        <v>370</v>
      </c>
      <c r="P75" s="72">
        <v>41</v>
      </c>
      <c r="Q75">
        <v>43</v>
      </c>
      <c r="AI75" s="135">
        <v>11</v>
      </c>
      <c r="AJ75" s="72">
        <v>4</v>
      </c>
      <c r="AL75" t="s">
        <v>47</v>
      </c>
      <c r="AM75">
        <v>2020</v>
      </c>
      <c r="AN75" s="135">
        <v>8</v>
      </c>
      <c r="AO75" s="135" t="str">
        <f t="shared" si="1"/>
        <v>20208</v>
      </c>
      <c r="AP75" s="72">
        <v>15</v>
      </c>
      <c r="AQ75" s="72">
        <v>2</v>
      </c>
      <c r="AS75" t="s">
        <v>58</v>
      </c>
      <c r="AT75">
        <v>2020</v>
      </c>
      <c r="AU75" s="135">
        <v>8</v>
      </c>
      <c r="AV75" s="135" t="str">
        <f t="shared" si="2"/>
        <v>20208</v>
      </c>
      <c r="AW75" s="72">
        <v>10</v>
      </c>
      <c r="AX75">
        <v>146</v>
      </c>
      <c r="BH75">
        <v>2021</v>
      </c>
      <c r="BI75" s="135">
        <v>10</v>
      </c>
      <c r="BJ75" s="135" t="str">
        <f t="shared" si="0"/>
        <v>202110</v>
      </c>
      <c r="BK75">
        <v>0</v>
      </c>
      <c r="BL75" s="72">
        <v>0</v>
      </c>
      <c r="BM75">
        <v>0</v>
      </c>
      <c r="BN75">
        <v>0</v>
      </c>
      <c r="BO75">
        <v>0</v>
      </c>
      <c r="BP75">
        <v>0</v>
      </c>
    </row>
    <row r="76" spans="1:68" x14ac:dyDescent="0.25">
      <c r="A76" s="74" t="s">
        <v>371</v>
      </c>
      <c r="B76" s="72">
        <v>64</v>
      </c>
      <c r="F76" s="120" t="s">
        <v>531</v>
      </c>
      <c r="G76" s="74" t="s">
        <v>440</v>
      </c>
      <c r="H76" s="72">
        <v>15</v>
      </c>
      <c r="I76">
        <v>89</v>
      </c>
      <c r="N76" s="120" t="s">
        <v>531</v>
      </c>
      <c r="O76" s="74" t="s">
        <v>440</v>
      </c>
      <c r="P76" s="72">
        <v>15</v>
      </c>
      <c r="Q76">
        <v>89</v>
      </c>
      <c r="AI76" s="75" t="s">
        <v>519</v>
      </c>
      <c r="AJ76" s="72">
        <v>20</v>
      </c>
      <c r="AL76" t="s">
        <v>47</v>
      </c>
      <c r="AM76">
        <v>2020</v>
      </c>
      <c r="AN76" s="135">
        <v>9</v>
      </c>
      <c r="AO76" s="135" t="str">
        <f t="shared" si="1"/>
        <v>20209</v>
      </c>
      <c r="AP76" s="72">
        <v>25</v>
      </c>
      <c r="AQ76" s="72">
        <v>7</v>
      </c>
      <c r="AS76" t="s">
        <v>58</v>
      </c>
      <c r="AT76">
        <v>2020</v>
      </c>
      <c r="AU76" s="135">
        <v>9</v>
      </c>
      <c r="AV76" s="135" t="str">
        <f t="shared" si="2"/>
        <v>20209</v>
      </c>
      <c r="AW76" s="72">
        <v>30</v>
      </c>
      <c r="AX76">
        <v>53</v>
      </c>
      <c r="BH76">
        <v>2021</v>
      </c>
      <c r="BI76" s="135">
        <v>11</v>
      </c>
      <c r="BJ76" s="135" t="str">
        <f t="shared" si="0"/>
        <v>202111</v>
      </c>
      <c r="BK76">
        <v>0</v>
      </c>
      <c r="BL76" s="72">
        <v>0</v>
      </c>
      <c r="BM76">
        <v>0</v>
      </c>
      <c r="BN76">
        <v>0</v>
      </c>
      <c r="BO76">
        <v>4</v>
      </c>
      <c r="BP76">
        <v>0</v>
      </c>
    </row>
    <row r="77" spans="1:68" x14ac:dyDescent="0.25">
      <c r="A77" s="74" t="s">
        <v>372</v>
      </c>
      <c r="B77" s="72">
        <v>8</v>
      </c>
      <c r="F77" s="120" t="s">
        <v>522</v>
      </c>
      <c r="G77" s="74" t="s">
        <v>441</v>
      </c>
      <c r="H77" s="72">
        <v>0</v>
      </c>
      <c r="I77">
        <v>89</v>
      </c>
      <c r="N77" s="120" t="s">
        <v>522</v>
      </c>
      <c r="O77" s="74" t="s">
        <v>441</v>
      </c>
      <c r="P77" s="72">
        <v>0</v>
      </c>
      <c r="Q77">
        <v>89</v>
      </c>
      <c r="AI77" s="135">
        <v>1</v>
      </c>
      <c r="AJ77" s="72">
        <v>10</v>
      </c>
      <c r="AL77" t="s">
        <v>47</v>
      </c>
      <c r="AM77">
        <v>2020</v>
      </c>
      <c r="AN77" s="135">
        <v>10</v>
      </c>
      <c r="AO77" s="135" t="str">
        <f t="shared" si="1"/>
        <v>202010</v>
      </c>
      <c r="AP77" s="72">
        <v>0</v>
      </c>
      <c r="AQ77" s="72">
        <v>5</v>
      </c>
      <c r="AS77" t="s">
        <v>58</v>
      </c>
      <c r="AT77">
        <v>2020</v>
      </c>
      <c r="AU77" s="135">
        <v>10</v>
      </c>
      <c r="AV77" s="135" t="str">
        <f t="shared" si="2"/>
        <v>202010</v>
      </c>
      <c r="AW77" s="72">
        <v>0</v>
      </c>
      <c r="AX77">
        <v>28</v>
      </c>
      <c r="BH77">
        <v>2021</v>
      </c>
      <c r="BI77" s="135">
        <v>12</v>
      </c>
      <c r="BJ77" s="135" t="str">
        <f t="shared" si="0"/>
        <v>202112</v>
      </c>
      <c r="BK77">
        <v>0</v>
      </c>
      <c r="BL77" s="72">
        <v>70</v>
      </c>
      <c r="BM77">
        <v>0</v>
      </c>
      <c r="BN77">
        <v>0</v>
      </c>
      <c r="BO77">
        <v>0</v>
      </c>
      <c r="BP77">
        <v>0</v>
      </c>
    </row>
    <row r="78" spans="1:68" x14ac:dyDescent="0.25">
      <c r="A78" s="74" t="s">
        <v>373</v>
      </c>
      <c r="B78" s="72">
        <v>10</v>
      </c>
      <c r="F78" s="120" t="s">
        <v>560</v>
      </c>
      <c r="G78" s="74" t="s">
        <v>449</v>
      </c>
      <c r="H78" s="72">
        <v>10</v>
      </c>
      <c r="I78">
        <v>79</v>
      </c>
      <c r="N78" s="120" t="s">
        <v>560</v>
      </c>
      <c r="O78" s="74" t="s">
        <v>449</v>
      </c>
      <c r="P78" s="72">
        <v>10</v>
      </c>
      <c r="Q78">
        <v>79</v>
      </c>
      <c r="AI78" s="135">
        <v>3</v>
      </c>
      <c r="AJ78" s="72">
        <v>2</v>
      </c>
      <c r="AL78" t="s">
        <v>47</v>
      </c>
      <c r="AM78">
        <v>2020</v>
      </c>
      <c r="AN78" s="135">
        <v>11</v>
      </c>
      <c r="AO78" s="135" t="str">
        <f t="shared" si="1"/>
        <v>202011</v>
      </c>
      <c r="AP78" s="72">
        <v>0</v>
      </c>
      <c r="AQ78" s="72">
        <v>6</v>
      </c>
      <c r="AS78" t="s">
        <v>58</v>
      </c>
      <c r="AT78">
        <v>2020</v>
      </c>
      <c r="AU78" s="135">
        <v>11</v>
      </c>
      <c r="AV78" s="135" t="str">
        <f t="shared" si="2"/>
        <v>202011</v>
      </c>
      <c r="AW78" s="72">
        <v>0</v>
      </c>
      <c r="AX78">
        <v>28</v>
      </c>
      <c r="BH78">
        <v>2022</v>
      </c>
      <c r="BI78" s="135">
        <v>1</v>
      </c>
      <c r="BJ78" s="135" t="str">
        <f t="shared" si="0"/>
        <v>20221</v>
      </c>
      <c r="BK78">
        <v>0</v>
      </c>
      <c r="BL78" s="72">
        <v>236</v>
      </c>
      <c r="BM78">
        <v>0</v>
      </c>
      <c r="BN78">
        <v>0</v>
      </c>
      <c r="BO78">
        <v>10</v>
      </c>
      <c r="BP78">
        <v>0</v>
      </c>
    </row>
    <row r="79" spans="1:68" x14ac:dyDescent="0.25">
      <c r="A79" s="74" t="s">
        <v>374</v>
      </c>
      <c r="B79" s="72">
        <v>30</v>
      </c>
      <c r="F79" s="120" t="s">
        <v>523</v>
      </c>
      <c r="G79" s="74" t="s">
        <v>371</v>
      </c>
      <c r="H79" s="72">
        <v>64</v>
      </c>
      <c r="I79">
        <v>35</v>
      </c>
      <c r="N79" s="120" t="s">
        <v>523</v>
      </c>
      <c r="O79" s="74" t="s">
        <v>371</v>
      </c>
      <c r="P79" s="72">
        <v>64</v>
      </c>
      <c r="Q79">
        <v>35</v>
      </c>
      <c r="AI79" s="135">
        <v>4</v>
      </c>
      <c r="AJ79" s="72">
        <v>3</v>
      </c>
      <c r="AL79" t="s">
        <v>47</v>
      </c>
      <c r="AM79">
        <v>2020</v>
      </c>
      <c r="AN79" s="135">
        <v>12</v>
      </c>
      <c r="AO79" s="135" t="str">
        <f t="shared" si="1"/>
        <v>202012</v>
      </c>
      <c r="AP79" s="72">
        <v>0</v>
      </c>
      <c r="AQ79" s="72">
        <v>0</v>
      </c>
      <c r="AS79" t="s">
        <v>58</v>
      </c>
      <c r="AT79">
        <v>2020</v>
      </c>
      <c r="AU79" s="135">
        <v>12</v>
      </c>
      <c r="AV79" s="135" t="str">
        <f t="shared" si="2"/>
        <v>202012</v>
      </c>
      <c r="AW79" s="72">
        <v>0</v>
      </c>
      <c r="AX79">
        <v>28</v>
      </c>
      <c r="BH79">
        <v>2022</v>
      </c>
      <c r="BI79" s="135">
        <v>2</v>
      </c>
      <c r="BJ79" s="135" t="str">
        <f t="shared" si="0"/>
        <v>20222</v>
      </c>
      <c r="BK79">
        <v>0</v>
      </c>
      <c r="BL79" s="72">
        <v>198</v>
      </c>
      <c r="BM79">
        <v>0</v>
      </c>
      <c r="BN79">
        <v>0</v>
      </c>
      <c r="BO79">
        <v>0</v>
      </c>
      <c r="BP79">
        <v>0</v>
      </c>
    </row>
    <row r="80" spans="1:68" x14ac:dyDescent="0.25">
      <c r="A80" s="74" t="s">
        <v>376</v>
      </c>
      <c r="B80" s="72">
        <v>30</v>
      </c>
      <c r="F80" s="120" t="s">
        <v>524</v>
      </c>
      <c r="G80" s="74" t="s">
        <v>372</v>
      </c>
      <c r="H80" s="72">
        <v>8</v>
      </c>
      <c r="I80">
        <v>27</v>
      </c>
      <c r="N80" s="120" t="s">
        <v>524</v>
      </c>
      <c r="O80" s="74" t="s">
        <v>372</v>
      </c>
      <c r="P80" s="72">
        <v>8</v>
      </c>
      <c r="Q80">
        <v>27</v>
      </c>
      <c r="AI80" s="135">
        <v>5</v>
      </c>
      <c r="AJ80" s="72">
        <v>5</v>
      </c>
      <c r="AL80" t="s">
        <v>47</v>
      </c>
      <c r="AM80">
        <v>2021</v>
      </c>
      <c r="AN80" s="135">
        <v>1</v>
      </c>
      <c r="AO80" s="135" t="str">
        <f t="shared" si="1"/>
        <v>20211</v>
      </c>
      <c r="AP80" s="72">
        <v>0</v>
      </c>
      <c r="AQ80" s="72">
        <v>0</v>
      </c>
      <c r="AS80" t="s">
        <v>58</v>
      </c>
      <c r="AT80">
        <v>2021</v>
      </c>
      <c r="AU80" s="135">
        <v>1</v>
      </c>
      <c r="AV80" s="135" t="str">
        <f t="shared" si="2"/>
        <v>20211</v>
      </c>
      <c r="AW80">
        <f>_xlfn.IFNA(VLOOKUP(AU80,$AI$75:$AJ$79,2,0),0)</f>
        <v>10</v>
      </c>
      <c r="AX80">
        <v>28</v>
      </c>
      <c r="BH80">
        <v>2022</v>
      </c>
      <c r="BI80" s="135">
        <v>3</v>
      </c>
      <c r="BJ80" s="135" t="str">
        <f t="shared" si="0"/>
        <v>20223</v>
      </c>
      <c r="BK80">
        <v>0</v>
      </c>
      <c r="BL80" s="72">
        <v>187</v>
      </c>
      <c r="BM80">
        <v>0</v>
      </c>
      <c r="BN80">
        <v>0</v>
      </c>
      <c r="BO80">
        <v>2</v>
      </c>
      <c r="BP80">
        <v>0</v>
      </c>
    </row>
    <row r="81" spans="1:68" x14ac:dyDescent="0.25">
      <c r="A81" s="74" t="s">
        <v>377</v>
      </c>
      <c r="B81" s="72">
        <v>15</v>
      </c>
      <c r="F81" s="120" t="s">
        <v>525</v>
      </c>
      <c r="G81" s="74" t="s">
        <v>373</v>
      </c>
      <c r="H81" s="72">
        <v>10</v>
      </c>
      <c r="I81">
        <v>7</v>
      </c>
      <c r="N81" s="120" t="s">
        <v>525</v>
      </c>
      <c r="O81" s="74" t="s">
        <v>373</v>
      </c>
      <c r="P81" s="72">
        <v>10</v>
      </c>
      <c r="Q81">
        <v>7</v>
      </c>
      <c r="AI81" s="74" t="s">
        <v>188</v>
      </c>
      <c r="AJ81" s="72">
        <v>21</v>
      </c>
      <c r="AL81" t="s">
        <v>47</v>
      </c>
      <c r="AM81">
        <v>2021</v>
      </c>
      <c r="AN81" s="135">
        <v>2</v>
      </c>
      <c r="AO81" s="135" t="str">
        <f t="shared" si="1"/>
        <v>20212</v>
      </c>
      <c r="AP81" s="72">
        <v>0</v>
      </c>
      <c r="AQ81" s="72">
        <v>0</v>
      </c>
      <c r="AS81" t="s">
        <v>58</v>
      </c>
      <c r="AT81">
        <v>2021</v>
      </c>
      <c r="AU81" s="135">
        <v>2</v>
      </c>
      <c r="AV81" s="135" t="str">
        <f t="shared" si="2"/>
        <v>20212</v>
      </c>
      <c r="AW81">
        <f t="shared" ref="AW81:AW91" si="3">_xlfn.IFNA(VLOOKUP(AU81,$AI$75:$AJ$79,2,0),0)</f>
        <v>0</v>
      </c>
      <c r="AX81">
        <v>28</v>
      </c>
      <c r="BH81">
        <v>2022</v>
      </c>
      <c r="BI81" s="135">
        <v>4</v>
      </c>
      <c r="BJ81" s="135" t="str">
        <f t="shared" si="0"/>
        <v>20224</v>
      </c>
      <c r="BK81">
        <v>0</v>
      </c>
      <c r="BL81" s="72">
        <v>351</v>
      </c>
      <c r="BM81">
        <v>0</v>
      </c>
      <c r="BN81">
        <v>0</v>
      </c>
      <c r="BO81">
        <v>3</v>
      </c>
      <c r="BP81">
        <v>0</v>
      </c>
    </row>
    <row r="82" spans="1:68" x14ac:dyDescent="0.25">
      <c r="A82" s="74" t="s">
        <v>378</v>
      </c>
      <c r="B82" s="72">
        <v>20</v>
      </c>
      <c r="F82" s="120" t="s">
        <v>526</v>
      </c>
      <c r="G82" s="74" t="s">
        <v>374</v>
      </c>
      <c r="H82" s="72">
        <v>30</v>
      </c>
      <c r="I82">
        <v>83</v>
      </c>
      <c r="N82" s="120" t="s">
        <v>526</v>
      </c>
      <c r="O82" s="74" t="s">
        <v>374</v>
      </c>
      <c r="P82" s="72">
        <v>30</v>
      </c>
      <c r="Q82">
        <v>83</v>
      </c>
      <c r="AI82" s="75" t="s">
        <v>517</v>
      </c>
      <c r="AJ82" s="72">
        <v>21</v>
      </c>
      <c r="AL82" t="s">
        <v>47</v>
      </c>
      <c r="AM82">
        <v>2021</v>
      </c>
      <c r="AN82" s="135">
        <v>3</v>
      </c>
      <c r="AO82" s="135" t="str">
        <f t="shared" si="1"/>
        <v>20213</v>
      </c>
      <c r="AP82" s="72">
        <v>0</v>
      </c>
      <c r="AQ82" s="72">
        <v>0</v>
      </c>
      <c r="AS82" t="s">
        <v>58</v>
      </c>
      <c r="AT82">
        <v>2021</v>
      </c>
      <c r="AU82" s="135">
        <v>3</v>
      </c>
      <c r="AV82" s="135" t="str">
        <f t="shared" si="2"/>
        <v>20213</v>
      </c>
      <c r="AW82">
        <f t="shared" si="3"/>
        <v>2</v>
      </c>
      <c r="AX82">
        <v>20</v>
      </c>
      <c r="BH82">
        <v>2022</v>
      </c>
      <c r="BI82" s="135">
        <v>5</v>
      </c>
      <c r="BJ82" s="135" t="str">
        <f t="shared" si="0"/>
        <v>20225</v>
      </c>
      <c r="BK82">
        <v>0</v>
      </c>
      <c r="BL82" s="72">
        <v>169</v>
      </c>
      <c r="BM82">
        <v>10</v>
      </c>
      <c r="BN82" s="72">
        <v>24</v>
      </c>
      <c r="BO82">
        <v>5</v>
      </c>
      <c r="BP82">
        <v>0</v>
      </c>
    </row>
    <row r="83" spans="1:68" x14ac:dyDescent="0.25">
      <c r="A83" s="74" t="s">
        <v>379</v>
      </c>
      <c r="B83" s="72">
        <v>91</v>
      </c>
      <c r="F83" s="120" t="s">
        <v>527</v>
      </c>
      <c r="G83" s="74" t="s">
        <v>375</v>
      </c>
      <c r="H83" s="72">
        <v>0</v>
      </c>
      <c r="I83">
        <v>83</v>
      </c>
      <c r="N83" s="120" t="s">
        <v>527</v>
      </c>
      <c r="O83" s="74" t="s">
        <v>375</v>
      </c>
      <c r="P83" s="72">
        <v>0</v>
      </c>
      <c r="Q83">
        <v>83</v>
      </c>
      <c r="AI83" s="135">
        <v>10</v>
      </c>
      <c r="AJ83" s="72">
        <v>21</v>
      </c>
      <c r="AM83">
        <v>2021</v>
      </c>
      <c r="AN83" s="135">
        <v>4</v>
      </c>
      <c r="AO83" s="135" t="str">
        <f t="shared" si="1"/>
        <v>20214</v>
      </c>
      <c r="AP83" s="72">
        <v>0</v>
      </c>
      <c r="AQ83" s="72">
        <v>0</v>
      </c>
      <c r="AS83" t="s">
        <v>58</v>
      </c>
      <c r="AT83">
        <v>2021</v>
      </c>
      <c r="AU83" s="135">
        <v>4</v>
      </c>
      <c r="AV83" s="135" t="str">
        <f t="shared" si="2"/>
        <v>20214</v>
      </c>
      <c r="AW83">
        <f t="shared" si="3"/>
        <v>3</v>
      </c>
      <c r="AX83">
        <v>0</v>
      </c>
    </row>
    <row r="84" spans="1:68" x14ac:dyDescent="0.25">
      <c r="A84" s="74" t="s">
        <v>380</v>
      </c>
      <c r="B84" s="72">
        <v>78</v>
      </c>
      <c r="F84" s="120" t="s">
        <v>528</v>
      </c>
      <c r="G84" s="74" t="s">
        <v>376</v>
      </c>
      <c r="H84" s="72">
        <v>30</v>
      </c>
      <c r="I84">
        <v>53</v>
      </c>
      <c r="N84" s="120" t="s">
        <v>528</v>
      </c>
      <c r="O84" s="74" t="s">
        <v>376</v>
      </c>
      <c r="P84" s="72">
        <v>30</v>
      </c>
      <c r="Q84">
        <v>53</v>
      </c>
      <c r="AI84" s="74" t="s">
        <v>191</v>
      </c>
      <c r="AJ84" s="72">
        <v>8</v>
      </c>
      <c r="AM84">
        <v>2021</v>
      </c>
      <c r="AN84" s="135">
        <v>5</v>
      </c>
      <c r="AO84" s="135" t="str">
        <f t="shared" si="1"/>
        <v>20215</v>
      </c>
      <c r="AP84" s="72">
        <v>0</v>
      </c>
      <c r="AQ84" s="72">
        <v>0</v>
      </c>
      <c r="AS84" t="s">
        <v>58</v>
      </c>
      <c r="AT84">
        <v>2021</v>
      </c>
      <c r="AU84" s="135">
        <v>5</v>
      </c>
      <c r="AV84" s="135" t="str">
        <f t="shared" si="2"/>
        <v>20215</v>
      </c>
      <c r="AW84">
        <f t="shared" si="3"/>
        <v>0</v>
      </c>
      <c r="AX84">
        <v>14</v>
      </c>
    </row>
    <row r="85" spans="1:68" x14ac:dyDescent="0.25">
      <c r="A85" s="74" t="s">
        <v>381</v>
      </c>
      <c r="B85" s="72">
        <v>44</v>
      </c>
      <c r="F85" s="120" t="s">
        <v>561</v>
      </c>
      <c r="G85" s="74" t="s">
        <v>377</v>
      </c>
      <c r="H85" s="72">
        <v>15</v>
      </c>
      <c r="I85">
        <v>118</v>
      </c>
      <c r="N85" s="120" t="s">
        <v>561</v>
      </c>
      <c r="O85" s="74" t="s">
        <v>377</v>
      </c>
      <c r="P85" s="72">
        <v>15</v>
      </c>
      <c r="Q85">
        <v>118</v>
      </c>
      <c r="AI85" s="75" t="s">
        <v>518</v>
      </c>
      <c r="AJ85" s="72">
        <v>8</v>
      </c>
      <c r="AM85">
        <v>2021</v>
      </c>
      <c r="AN85" s="135">
        <v>6</v>
      </c>
      <c r="AO85" s="135" t="str">
        <f t="shared" si="1"/>
        <v>20216</v>
      </c>
      <c r="AP85" s="72">
        <v>0</v>
      </c>
      <c r="AQ85" s="72">
        <v>0</v>
      </c>
      <c r="AS85" t="s">
        <v>58</v>
      </c>
      <c r="AT85">
        <v>2021</v>
      </c>
      <c r="AU85" s="135">
        <v>6</v>
      </c>
      <c r="AV85" s="135" t="str">
        <f t="shared" si="2"/>
        <v>20216</v>
      </c>
      <c r="AW85">
        <f t="shared" si="3"/>
        <v>0</v>
      </c>
      <c r="AX85">
        <v>14</v>
      </c>
    </row>
    <row r="86" spans="1:68" x14ac:dyDescent="0.25">
      <c r="A86" s="74" t="s">
        <v>382</v>
      </c>
      <c r="B86" s="72">
        <v>105</v>
      </c>
      <c r="F86" s="120" t="s">
        <v>529</v>
      </c>
      <c r="G86" s="74" t="s">
        <v>378</v>
      </c>
      <c r="H86" s="72">
        <v>20</v>
      </c>
      <c r="I86">
        <v>102</v>
      </c>
      <c r="N86" s="120" t="s">
        <v>529</v>
      </c>
      <c r="O86" s="74" t="s">
        <v>378</v>
      </c>
      <c r="P86" s="72">
        <v>20</v>
      </c>
      <c r="Q86">
        <v>102</v>
      </c>
      <c r="AI86" s="135">
        <v>3</v>
      </c>
      <c r="AJ86" s="72">
        <v>8</v>
      </c>
      <c r="AM86">
        <v>2021</v>
      </c>
      <c r="AN86" s="135">
        <v>7</v>
      </c>
      <c r="AO86" s="135" t="str">
        <f t="shared" si="1"/>
        <v>20217</v>
      </c>
      <c r="AP86" s="72">
        <v>10</v>
      </c>
      <c r="AQ86" s="72">
        <v>6</v>
      </c>
      <c r="AS86" t="s">
        <v>58</v>
      </c>
      <c r="AT86">
        <v>2021</v>
      </c>
      <c r="AU86" s="135">
        <v>7</v>
      </c>
      <c r="AV86" s="135" t="str">
        <f t="shared" si="2"/>
        <v>20217</v>
      </c>
      <c r="AW86">
        <f t="shared" si="3"/>
        <v>0</v>
      </c>
      <c r="AX86">
        <v>10</v>
      </c>
    </row>
    <row r="87" spans="1:68" x14ac:dyDescent="0.25">
      <c r="A87" s="74" t="s">
        <v>383</v>
      </c>
      <c r="B87" s="72">
        <v>40</v>
      </c>
      <c r="F87" s="120" t="s">
        <v>530</v>
      </c>
      <c r="G87" s="74" t="s">
        <v>379</v>
      </c>
      <c r="H87" s="72">
        <v>91</v>
      </c>
      <c r="I87">
        <v>11</v>
      </c>
      <c r="N87" s="120" t="s">
        <v>530</v>
      </c>
      <c r="O87" s="74" t="s">
        <v>379</v>
      </c>
      <c r="P87" s="72">
        <v>91</v>
      </c>
      <c r="Q87">
        <v>11</v>
      </c>
      <c r="AI87" s="74" t="s">
        <v>186</v>
      </c>
      <c r="AJ87" s="72">
        <v>1752</v>
      </c>
      <c r="AM87">
        <v>2021</v>
      </c>
      <c r="AN87" s="135">
        <v>8</v>
      </c>
      <c r="AO87" s="135" t="str">
        <f t="shared" si="1"/>
        <v>20218</v>
      </c>
      <c r="AP87" s="72">
        <v>0</v>
      </c>
      <c r="AQ87" t="e">
        <f>VLOOKUP(AN87,'A. stock'!$F$24:$G$27,2,0)</f>
        <v>#N/A</v>
      </c>
      <c r="AS87" t="s">
        <v>58</v>
      </c>
      <c r="AT87">
        <v>2021</v>
      </c>
      <c r="AU87" s="135">
        <v>8</v>
      </c>
      <c r="AV87" s="135" t="str">
        <f t="shared" si="2"/>
        <v>20218</v>
      </c>
      <c r="AW87">
        <f t="shared" si="3"/>
        <v>0</v>
      </c>
      <c r="AX87">
        <v>10</v>
      </c>
    </row>
    <row r="88" spans="1:68" x14ac:dyDescent="0.25">
      <c r="A88" s="74" t="s">
        <v>384</v>
      </c>
      <c r="B88" s="72">
        <v>14</v>
      </c>
      <c r="F88" s="120" t="s">
        <v>531</v>
      </c>
      <c r="G88" s="74" t="s">
        <v>380</v>
      </c>
      <c r="H88" s="72">
        <v>78</v>
      </c>
      <c r="I88">
        <v>63</v>
      </c>
      <c r="N88" s="120" t="s">
        <v>531</v>
      </c>
      <c r="O88" s="74" t="s">
        <v>380</v>
      </c>
      <c r="P88" s="72">
        <v>78</v>
      </c>
      <c r="Q88">
        <v>63</v>
      </c>
      <c r="AM88">
        <v>2021</v>
      </c>
      <c r="AN88" s="135">
        <v>9</v>
      </c>
      <c r="AO88" s="135" t="str">
        <f t="shared" si="1"/>
        <v>20219</v>
      </c>
      <c r="AP88" s="72">
        <v>20</v>
      </c>
      <c r="AQ88">
        <v>0</v>
      </c>
      <c r="AS88" t="s">
        <v>58</v>
      </c>
      <c r="AT88">
        <v>2021</v>
      </c>
      <c r="AU88" s="135">
        <v>9</v>
      </c>
      <c r="AV88" s="135" t="str">
        <f t="shared" si="2"/>
        <v>20219</v>
      </c>
      <c r="AW88">
        <f t="shared" si="3"/>
        <v>0</v>
      </c>
      <c r="AX88">
        <v>30</v>
      </c>
    </row>
    <row r="89" spans="1:68" x14ac:dyDescent="0.25">
      <c r="A89" s="74" t="s">
        <v>385</v>
      </c>
      <c r="B89" s="72">
        <v>18</v>
      </c>
      <c r="F89" s="120" t="s">
        <v>522</v>
      </c>
      <c r="G89" s="74" t="s">
        <v>381</v>
      </c>
      <c r="H89" s="72">
        <v>44</v>
      </c>
      <c r="I89">
        <v>104</v>
      </c>
      <c r="N89" s="120" t="s">
        <v>522</v>
      </c>
      <c r="O89" s="74" t="s">
        <v>381</v>
      </c>
      <c r="P89" s="72">
        <v>44</v>
      </c>
      <c r="Q89">
        <v>104</v>
      </c>
      <c r="AM89">
        <v>2021</v>
      </c>
      <c r="AN89" s="135">
        <v>10</v>
      </c>
      <c r="AO89" s="135" t="str">
        <f t="shared" si="1"/>
        <v>202110</v>
      </c>
      <c r="AP89" s="72">
        <v>65</v>
      </c>
      <c r="AQ89">
        <v>4</v>
      </c>
      <c r="AS89" t="s">
        <v>58</v>
      </c>
      <c r="AT89">
        <v>2021</v>
      </c>
      <c r="AU89" s="135">
        <v>10</v>
      </c>
      <c r="AV89" s="135" t="str">
        <f t="shared" si="2"/>
        <v>202110</v>
      </c>
      <c r="AW89">
        <f t="shared" si="3"/>
        <v>0</v>
      </c>
      <c r="AX89">
        <v>7</v>
      </c>
    </row>
    <row r="90" spans="1:68" x14ac:dyDescent="0.25">
      <c r="A90" s="74" t="s">
        <v>386</v>
      </c>
      <c r="B90" s="72">
        <v>113</v>
      </c>
      <c r="F90" s="120" t="s">
        <v>560</v>
      </c>
      <c r="G90" s="74" t="s">
        <v>382</v>
      </c>
      <c r="H90" s="72">
        <v>105</v>
      </c>
      <c r="I90">
        <v>265</v>
      </c>
      <c r="N90" s="120" t="s">
        <v>560</v>
      </c>
      <c r="O90" s="74" t="s">
        <v>382</v>
      </c>
      <c r="P90" s="72">
        <v>105</v>
      </c>
      <c r="Q90">
        <v>265</v>
      </c>
      <c r="AM90">
        <v>2021</v>
      </c>
      <c r="AN90" s="135">
        <v>11</v>
      </c>
      <c r="AO90" s="135" t="str">
        <f t="shared" si="1"/>
        <v>202111</v>
      </c>
      <c r="AP90" s="72">
        <v>54</v>
      </c>
      <c r="AQ90">
        <v>44</v>
      </c>
      <c r="AS90" t="s">
        <v>58</v>
      </c>
      <c r="AT90">
        <v>2021</v>
      </c>
      <c r="AU90" s="135">
        <v>11</v>
      </c>
      <c r="AV90" s="135" t="str">
        <f t="shared" si="2"/>
        <v>202111</v>
      </c>
      <c r="AW90">
        <f t="shared" si="3"/>
        <v>4</v>
      </c>
      <c r="AX90">
        <v>7</v>
      </c>
    </row>
    <row r="91" spans="1:68" x14ac:dyDescent="0.25">
      <c r="A91" s="74" t="s">
        <v>186</v>
      </c>
      <c r="B91" s="72">
        <v>1752</v>
      </c>
      <c r="F91" s="120" t="s">
        <v>523</v>
      </c>
      <c r="G91" s="74" t="s">
        <v>383</v>
      </c>
      <c r="H91" s="72">
        <v>40</v>
      </c>
      <c r="I91">
        <v>254</v>
      </c>
      <c r="N91" s="120" t="s">
        <v>523</v>
      </c>
      <c r="O91" s="74" t="s">
        <v>383</v>
      </c>
      <c r="P91" s="72">
        <v>40</v>
      </c>
      <c r="Q91">
        <v>254</v>
      </c>
      <c r="AM91">
        <v>2021</v>
      </c>
      <c r="AN91" s="135">
        <v>12</v>
      </c>
      <c r="AO91" s="135" t="str">
        <f t="shared" si="1"/>
        <v>202112</v>
      </c>
      <c r="AP91" s="72">
        <v>44</v>
      </c>
      <c r="AQ91">
        <v>15</v>
      </c>
      <c r="AS91" t="s">
        <v>58</v>
      </c>
      <c r="AT91">
        <v>2021</v>
      </c>
      <c r="AU91" s="135">
        <v>12</v>
      </c>
      <c r="AV91" s="135" t="str">
        <f t="shared" si="2"/>
        <v>202112</v>
      </c>
      <c r="AW91">
        <f t="shared" si="3"/>
        <v>0</v>
      </c>
      <c r="AX91">
        <v>7</v>
      </c>
    </row>
    <row r="92" spans="1:68" x14ac:dyDescent="0.25">
      <c r="F92" s="120" t="s">
        <v>524</v>
      </c>
      <c r="G92" s="74" t="s">
        <v>384</v>
      </c>
      <c r="H92" s="72">
        <v>14</v>
      </c>
      <c r="I92">
        <v>241</v>
      </c>
      <c r="N92" s="120" t="s">
        <v>524</v>
      </c>
      <c r="O92" s="74" t="s">
        <v>384</v>
      </c>
      <c r="P92" s="72">
        <v>14</v>
      </c>
      <c r="Q92">
        <v>241</v>
      </c>
      <c r="AM92">
        <v>2022</v>
      </c>
      <c r="AN92" s="135">
        <v>1</v>
      </c>
      <c r="AO92" s="135" t="str">
        <f t="shared" si="1"/>
        <v>20221</v>
      </c>
      <c r="AP92" s="72">
        <v>95</v>
      </c>
      <c r="AQ92" s="72">
        <v>20</v>
      </c>
      <c r="AS92" t="s">
        <v>58</v>
      </c>
      <c r="AT92">
        <v>2022</v>
      </c>
      <c r="AU92" s="135">
        <v>1</v>
      </c>
      <c r="AV92" s="135" t="str">
        <f t="shared" si="2"/>
        <v>20221</v>
      </c>
      <c r="AW92">
        <v>0</v>
      </c>
      <c r="AX92">
        <v>7</v>
      </c>
    </row>
    <row r="93" spans="1:68" x14ac:dyDescent="0.25">
      <c r="F93" s="120" t="s">
        <v>525</v>
      </c>
      <c r="G93" s="74" t="s">
        <v>385</v>
      </c>
      <c r="H93" s="72">
        <v>18</v>
      </c>
      <c r="I93">
        <v>418</v>
      </c>
      <c r="N93" s="120" t="s">
        <v>525</v>
      </c>
      <c r="O93" s="74" t="s">
        <v>385</v>
      </c>
      <c r="P93" s="72">
        <v>18</v>
      </c>
      <c r="Q93">
        <v>418</v>
      </c>
      <c r="AM93">
        <v>2022</v>
      </c>
      <c r="AN93" s="135">
        <v>2</v>
      </c>
      <c r="AO93" s="135" t="str">
        <f t="shared" si="1"/>
        <v>20222</v>
      </c>
      <c r="AP93" s="72">
        <v>40</v>
      </c>
      <c r="AQ93" s="72">
        <v>20</v>
      </c>
      <c r="AS93" t="s">
        <v>58</v>
      </c>
      <c r="AT93">
        <v>2022</v>
      </c>
      <c r="AU93" s="135">
        <v>2</v>
      </c>
      <c r="AV93" s="135" t="str">
        <f t="shared" si="2"/>
        <v>20222</v>
      </c>
      <c r="AW93">
        <v>0</v>
      </c>
      <c r="AX93">
        <v>7</v>
      </c>
    </row>
    <row r="94" spans="1:68" x14ac:dyDescent="0.25">
      <c r="F94" s="120" t="s">
        <v>526</v>
      </c>
      <c r="G94" s="74" t="s">
        <v>386</v>
      </c>
      <c r="H94" s="72">
        <v>113</v>
      </c>
      <c r="I94">
        <v>305</v>
      </c>
      <c r="N94" s="120" t="s">
        <v>526</v>
      </c>
      <c r="O94" s="74" t="s">
        <v>386</v>
      </c>
      <c r="P94" s="72">
        <v>113</v>
      </c>
      <c r="Q94">
        <v>305</v>
      </c>
      <c r="AM94">
        <v>2022</v>
      </c>
      <c r="AN94" s="135">
        <v>3</v>
      </c>
      <c r="AO94" s="135" t="str">
        <f t="shared" si="1"/>
        <v>20223</v>
      </c>
      <c r="AP94" s="72">
        <v>12</v>
      </c>
      <c r="AQ94" s="72">
        <v>20</v>
      </c>
      <c r="AS94" t="s">
        <v>58</v>
      </c>
      <c r="AT94">
        <v>2022</v>
      </c>
      <c r="AU94" s="135">
        <v>3</v>
      </c>
      <c r="AV94" s="135" t="str">
        <f t="shared" si="2"/>
        <v>20223</v>
      </c>
      <c r="AW94">
        <v>0</v>
      </c>
      <c r="AX94">
        <v>7</v>
      </c>
    </row>
    <row r="95" spans="1:68" x14ac:dyDescent="0.25">
      <c r="Y95" s="73" t="s">
        <v>8</v>
      </c>
      <c r="Z95" s="74">
        <v>2682808</v>
      </c>
      <c r="AM95">
        <v>2022</v>
      </c>
      <c r="AN95" s="135">
        <v>4</v>
      </c>
      <c r="AO95" s="135" t="str">
        <f t="shared" si="1"/>
        <v>20224</v>
      </c>
      <c r="AP95" s="72">
        <v>0</v>
      </c>
      <c r="AQ95" s="72">
        <v>0</v>
      </c>
      <c r="AS95" t="s">
        <v>58</v>
      </c>
      <c r="AT95">
        <v>2022</v>
      </c>
      <c r="AU95" s="135">
        <v>4</v>
      </c>
      <c r="AV95" s="135" t="str">
        <f t="shared" si="2"/>
        <v>20224</v>
      </c>
      <c r="AW95">
        <v>0</v>
      </c>
      <c r="AX95">
        <v>17</v>
      </c>
    </row>
    <row r="96" spans="1:68" x14ac:dyDescent="0.25">
      <c r="A96" s="73" t="s">
        <v>8</v>
      </c>
      <c r="B96" s="74">
        <v>2682808</v>
      </c>
      <c r="AM96">
        <v>2022</v>
      </c>
      <c r="AN96" s="135">
        <v>5</v>
      </c>
      <c r="AO96" s="135" t="str">
        <f t="shared" si="1"/>
        <v>20225</v>
      </c>
      <c r="AP96" s="72">
        <v>86</v>
      </c>
      <c r="AQ96" s="72">
        <v>62</v>
      </c>
      <c r="AT96">
        <v>2022</v>
      </c>
      <c r="AU96" s="135">
        <v>5</v>
      </c>
      <c r="AV96" s="135" t="str">
        <f t="shared" si="2"/>
        <v>20225</v>
      </c>
      <c r="AW96">
        <v>0</v>
      </c>
      <c r="AX96">
        <v>5</v>
      </c>
    </row>
    <row r="97" spans="1:77" x14ac:dyDescent="0.25">
      <c r="Y97" s="73" t="s">
        <v>567</v>
      </c>
      <c r="Z97" t="s">
        <v>82</v>
      </c>
      <c r="AD97" s="73" t="s">
        <v>8</v>
      </c>
      <c r="AE97" s="74">
        <v>2682808</v>
      </c>
    </row>
    <row r="98" spans="1:77" x14ac:dyDescent="0.25">
      <c r="A98" s="73" t="s">
        <v>520</v>
      </c>
      <c r="B98" t="s">
        <v>82</v>
      </c>
      <c r="G98" s="107" t="s">
        <v>520</v>
      </c>
      <c r="H98" s="107" t="s">
        <v>82</v>
      </c>
      <c r="I98" s="107" t="s">
        <v>26</v>
      </c>
      <c r="Y98" s="74" t="s">
        <v>58</v>
      </c>
      <c r="Z98" s="72">
        <v>627</v>
      </c>
      <c r="AD98" s="73" t="s">
        <v>247</v>
      </c>
      <c r="AE98" t="s">
        <v>585</v>
      </c>
    </row>
    <row r="99" spans="1:77" x14ac:dyDescent="0.25">
      <c r="A99" s="74" t="s">
        <v>444</v>
      </c>
      <c r="B99" s="72">
        <v>30</v>
      </c>
      <c r="F99" s="120" t="s">
        <v>526</v>
      </c>
      <c r="G99" s="74" t="s">
        <v>555</v>
      </c>
      <c r="H99">
        <v>0</v>
      </c>
      <c r="I99">
        <v>0</v>
      </c>
      <c r="Y99" s="74" t="s">
        <v>47</v>
      </c>
      <c r="Z99" s="72">
        <v>386</v>
      </c>
      <c r="AV99" s="73" t="s">
        <v>8</v>
      </c>
      <c r="AW99" s="74">
        <v>2682808</v>
      </c>
    </row>
    <row r="100" spans="1:77" x14ac:dyDescent="0.25">
      <c r="A100" s="74" t="s">
        <v>445</v>
      </c>
      <c r="B100" s="72">
        <v>4</v>
      </c>
      <c r="F100" s="120" t="s">
        <v>527</v>
      </c>
      <c r="G100" s="74" t="s">
        <v>361</v>
      </c>
      <c r="H100">
        <v>0</v>
      </c>
      <c r="I100">
        <v>0</v>
      </c>
      <c r="Y100" s="74" t="s">
        <v>190</v>
      </c>
      <c r="Z100" s="72">
        <v>361</v>
      </c>
      <c r="AD100" s="73" t="s">
        <v>567</v>
      </c>
      <c r="AE100" t="s">
        <v>82</v>
      </c>
      <c r="AI100" s="113" t="s">
        <v>568</v>
      </c>
      <c r="AJ100" s="136" t="s">
        <v>569</v>
      </c>
      <c r="AK100" s="136" t="s">
        <v>584</v>
      </c>
      <c r="AL100" s="136" t="s">
        <v>82</v>
      </c>
      <c r="AM100" s="136" t="s">
        <v>26</v>
      </c>
      <c r="AV100" s="73" t="s">
        <v>247</v>
      </c>
      <c r="AW100" t="s">
        <v>309</v>
      </c>
      <c r="AZ100" s="113" t="s">
        <v>568</v>
      </c>
      <c r="BA100" s="136" t="s">
        <v>569</v>
      </c>
      <c r="BB100" s="136" t="s">
        <v>584</v>
      </c>
      <c r="BC100" t="s">
        <v>586</v>
      </c>
      <c r="BD100" t="s">
        <v>26</v>
      </c>
      <c r="BI100" t="s">
        <v>568</v>
      </c>
      <c r="BJ100" t="s">
        <v>569</v>
      </c>
      <c r="BK100" t="s">
        <v>584</v>
      </c>
      <c r="BL100" t="s">
        <v>586</v>
      </c>
      <c r="BM100" t="s">
        <v>26</v>
      </c>
      <c r="BQ100" t="s">
        <v>568</v>
      </c>
      <c r="BR100" t="s">
        <v>569</v>
      </c>
      <c r="BS100" t="s">
        <v>584</v>
      </c>
      <c r="BT100" t="s">
        <v>587</v>
      </c>
      <c r="BU100" t="s">
        <v>588</v>
      </c>
      <c r="BV100" t="s">
        <v>589</v>
      </c>
      <c r="BW100" t="s">
        <v>590</v>
      </c>
      <c r="BX100" t="s">
        <v>591</v>
      </c>
      <c r="BY100" t="s">
        <v>592</v>
      </c>
    </row>
    <row r="101" spans="1:77" x14ac:dyDescent="0.25">
      <c r="A101" s="74" t="s">
        <v>364</v>
      </c>
      <c r="B101" s="72">
        <v>131</v>
      </c>
      <c r="F101" s="120" t="s">
        <v>528</v>
      </c>
      <c r="G101" s="74" t="s">
        <v>362</v>
      </c>
      <c r="H101">
        <v>0</v>
      </c>
      <c r="I101">
        <v>0</v>
      </c>
      <c r="Y101" s="74" t="s">
        <v>188</v>
      </c>
      <c r="Z101" s="72">
        <v>80</v>
      </c>
      <c r="AD101" s="74" t="s">
        <v>444</v>
      </c>
      <c r="AE101" s="72">
        <v>30</v>
      </c>
      <c r="AI101">
        <v>2019</v>
      </c>
      <c r="AJ101" s="135">
        <v>5</v>
      </c>
      <c r="AK101" s="135" t="s">
        <v>555</v>
      </c>
      <c r="AL101">
        <v>0</v>
      </c>
      <c r="AM101">
        <v>0</v>
      </c>
      <c r="AY101" t="str">
        <f>0&amp;BA101</f>
        <v>05</v>
      </c>
      <c r="AZ101">
        <v>2019</v>
      </c>
      <c r="BA101" s="135">
        <v>5</v>
      </c>
      <c r="BB101" s="135" t="str">
        <f>CONCATENATE(AZ101,AY101)</f>
        <v>201905</v>
      </c>
      <c r="BC101">
        <v>0</v>
      </c>
      <c r="BD101">
        <v>0</v>
      </c>
      <c r="BI101">
        <v>2019</v>
      </c>
      <c r="BJ101">
        <v>5</v>
      </c>
      <c r="BK101" t="s">
        <v>555</v>
      </c>
      <c r="BL101">
        <v>0</v>
      </c>
      <c r="BM101">
        <v>0</v>
      </c>
      <c r="BQ101">
        <v>2019</v>
      </c>
      <c r="BR101">
        <v>5</v>
      </c>
      <c r="BS101" t="s">
        <v>555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</row>
    <row r="102" spans="1:77" x14ac:dyDescent="0.25">
      <c r="A102" s="74" t="s">
        <v>365</v>
      </c>
      <c r="B102" s="72">
        <v>131</v>
      </c>
      <c r="F102" s="120" t="s">
        <v>561</v>
      </c>
      <c r="G102" s="74" t="s">
        <v>442</v>
      </c>
      <c r="H102">
        <v>0</v>
      </c>
      <c r="I102">
        <v>0</v>
      </c>
      <c r="Y102" s="74" t="s">
        <v>309</v>
      </c>
      <c r="Z102" s="72">
        <v>3</v>
      </c>
      <c r="AD102" s="74" t="s">
        <v>445</v>
      </c>
      <c r="AE102" s="72">
        <v>4</v>
      </c>
      <c r="AI102">
        <v>2019</v>
      </c>
      <c r="AJ102" s="135">
        <v>6</v>
      </c>
      <c r="AK102" s="135" t="s">
        <v>361</v>
      </c>
      <c r="AL102">
        <v>0</v>
      </c>
      <c r="AM102">
        <v>0</v>
      </c>
      <c r="AV102" s="73" t="s">
        <v>567</v>
      </c>
      <c r="AW102" t="s">
        <v>82</v>
      </c>
      <c r="AY102" t="str">
        <f>0&amp;BA102</f>
        <v>06</v>
      </c>
      <c r="AZ102">
        <v>2019</v>
      </c>
      <c r="BA102" s="135">
        <v>6</v>
      </c>
      <c r="BB102" s="135" t="str">
        <f>CONCATENATE(AZ102,AY102)</f>
        <v>201906</v>
      </c>
      <c r="BC102">
        <v>0</v>
      </c>
      <c r="BD102">
        <v>0</v>
      </c>
      <c r="BI102">
        <v>2019</v>
      </c>
      <c r="BJ102">
        <v>6</v>
      </c>
      <c r="BK102" t="s">
        <v>361</v>
      </c>
      <c r="BL102">
        <v>0</v>
      </c>
      <c r="BM102">
        <v>0</v>
      </c>
      <c r="BQ102">
        <v>2019</v>
      </c>
      <c r="BR102">
        <v>6</v>
      </c>
      <c r="BS102" t="s">
        <v>361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</row>
    <row r="103" spans="1:77" x14ac:dyDescent="0.25">
      <c r="A103" s="74" t="s">
        <v>446</v>
      </c>
      <c r="B103" s="72">
        <v>31</v>
      </c>
      <c r="F103" s="120" t="s">
        <v>529</v>
      </c>
      <c r="G103" s="74" t="s">
        <v>443</v>
      </c>
      <c r="H103">
        <v>0</v>
      </c>
      <c r="I103">
        <v>0</v>
      </c>
      <c r="Y103" s="74" t="s">
        <v>186</v>
      </c>
      <c r="Z103" s="72">
        <v>1457</v>
      </c>
      <c r="AD103" s="74" t="s">
        <v>364</v>
      </c>
      <c r="AE103" s="72">
        <v>131</v>
      </c>
      <c r="AI103">
        <v>2019</v>
      </c>
      <c r="AJ103" s="135">
        <v>7</v>
      </c>
      <c r="AK103" s="135" t="s">
        <v>362</v>
      </c>
      <c r="AL103">
        <v>0</v>
      </c>
      <c r="AM103">
        <v>0</v>
      </c>
      <c r="AV103" s="74" t="s">
        <v>383</v>
      </c>
      <c r="AW103" s="72">
        <v>3</v>
      </c>
      <c r="AY103" t="str">
        <f>0&amp;BA103</f>
        <v>07</v>
      </c>
      <c r="AZ103">
        <v>2019</v>
      </c>
      <c r="BA103" s="135">
        <v>7</v>
      </c>
      <c r="BB103" s="135" t="str">
        <f>CONCATENATE(AZ103,AY103)</f>
        <v>201907</v>
      </c>
      <c r="BC103">
        <v>0</v>
      </c>
      <c r="BD103">
        <v>0</v>
      </c>
      <c r="BI103">
        <v>2019</v>
      </c>
      <c r="BJ103">
        <v>7</v>
      </c>
      <c r="BK103" t="s">
        <v>362</v>
      </c>
      <c r="BL103">
        <v>0</v>
      </c>
      <c r="BM103">
        <v>0</v>
      </c>
      <c r="BQ103">
        <v>2019</v>
      </c>
      <c r="BR103">
        <v>7</v>
      </c>
      <c r="BS103" t="s">
        <v>362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</row>
    <row r="104" spans="1:77" x14ac:dyDescent="0.25">
      <c r="A104" s="74" t="s">
        <v>447</v>
      </c>
      <c r="B104" s="72">
        <v>104</v>
      </c>
      <c r="F104" s="120" t="s">
        <v>530</v>
      </c>
      <c r="G104" s="74" t="s">
        <v>363</v>
      </c>
      <c r="H104">
        <v>0</v>
      </c>
      <c r="I104">
        <v>0</v>
      </c>
      <c r="AD104" s="74" t="s">
        <v>365</v>
      </c>
      <c r="AE104" s="72">
        <v>131</v>
      </c>
      <c r="AI104">
        <v>2019</v>
      </c>
      <c r="AJ104" s="135">
        <v>8</v>
      </c>
      <c r="AK104" s="135" t="s">
        <v>442</v>
      </c>
      <c r="AL104">
        <v>0</v>
      </c>
      <c r="AM104">
        <v>0</v>
      </c>
      <c r="AV104" s="74" t="s">
        <v>186</v>
      </c>
      <c r="AW104" s="72">
        <v>3</v>
      </c>
      <c r="AY104" t="str">
        <f>0&amp;BA104</f>
        <v>08</v>
      </c>
      <c r="AZ104">
        <v>2019</v>
      </c>
      <c r="BA104" s="135">
        <v>8</v>
      </c>
      <c r="BB104" s="135" t="str">
        <f>CONCATENATE(AZ104,AY104)</f>
        <v>201908</v>
      </c>
      <c r="BC104">
        <v>0</v>
      </c>
      <c r="BD104">
        <v>0</v>
      </c>
      <c r="BI104">
        <v>2019</v>
      </c>
      <c r="BJ104">
        <v>8</v>
      </c>
      <c r="BK104" t="s">
        <v>442</v>
      </c>
      <c r="BL104">
        <v>0</v>
      </c>
      <c r="BM104">
        <v>0</v>
      </c>
      <c r="BQ104">
        <v>2019</v>
      </c>
      <c r="BR104">
        <v>8</v>
      </c>
      <c r="BS104" t="s">
        <v>442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</row>
    <row r="105" spans="1:77" x14ac:dyDescent="0.25">
      <c r="A105" s="74" t="s">
        <v>448</v>
      </c>
      <c r="B105" s="72">
        <v>50</v>
      </c>
      <c r="F105" s="120" t="s">
        <v>531</v>
      </c>
      <c r="G105" s="74" t="s">
        <v>444</v>
      </c>
      <c r="H105">
        <f t="shared" ref="H105:H135" si="4">VLOOKUP(G105,$A$98:$B$126,2,0)</f>
        <v>30</v>
      </c>
      <c r="I105">
        <v>183</v>
      </c>
      <c r="AD105" s="74" t="s">
        <v>446</v>
      </c>
      <c r="AE105" s="72">
        <v>31</v>
      </c>
      <c r="AI105">
        <v>2019</v>
      </c>
      <c r="AJ105" s="135">
        <v>9</v>
      </c>
      <c r="AK105" s="135" t="s">
        <v>443</v>
      </c>
      <c r="AL105">
        <v>0</v>
      </c>
      <c r="AM105">
        <v>0</v>
      </c>
      <c r="AY105" t="str">
        <f>0&amp;BA105</f>
        <v>09</v>
      </c>
      <c r="AZ105">
        <v>2019</v>
      </c>
      <c r="BA105" s="135">
        <v>9</v>
      </c>
      <c r="BB105" s="135" t="str">
        <f>CONCATENATE(AZ105,AY105)</f>
        <v>201909</v>
      </c>
      <c r="BC105">
        <v>0</v>
      </c>
      <c r="BD105">
        <v>0</v>
      </c>
      <c r="BI105">
        <v>2019</v>
      </c>
      <c r="BJ105">
        <v>9</v>
      </c>
      <c r="BK105" t="s">
        <v>443</v>
      </c>
      <c r="BL105">
        <v>0</v>
      </c>
      <c r="BM105">
        <v>0</v>
      </c>
      <c r="BQ105">
        <v>2019</v>
      </c>
      <c r="BR105">
        <v>9</v>
      </c>
      <c r="BS105" t="s">
        <v>443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</row>
    <row r="106" spans="1:77" x14ac:dyDescent="0.25">
      <c r="A106" s="74" t="s">
        <v>367</v>
      </c>
      <c r="B106" s="72">
        <v>116</v>
      </c>
      <c r="F106" s="120" t="s">
        <v>522</v>
      </c>
      <c r="G106" s="74" t="s">
        <v>445</v>
      </c>
      <c r="H106">
        <f t="shared" si="4"/>
        <v>4</v>
      </c>
      <c r="I106">
        <v>182</v>
      </c>
      <c r="AD106" s="74" t="s">
        <v>447</v>
      </c>
      <c r="AE106" s="72">
        <v>104</v>
      </c>
      <c r="AI106">
        <v>2019</v>
      </c>
      <c r="AJ106" s="135">
        <v>10</v>
      </c>
      <c r="AK106" s="135" t="s">
        <v>363</v>
      </c>
      <c r="AL106">
        <v>0</v>
      </c>
      <c r="AM106">
        <v>0</v>
      </c>
      <c r="AZ106">
        <v>2019</v>
      </c>
      <c r="BA106" s="135">
        <v>10</v>
      </c>
      <c r="BB106" s="135" t="str">
        <f>CONCATENATE(AZ106,BA106)</f>
        <v>201910</v>
      </c>
      <c r="BC106">
        <v>0</v>
      </c>
      <c r="BD106">
        <v>0</v>
      </c>
      <c r="BI106">
        <v>2019</v>
      </c>
      <c r="BJ106">
        <v>10</v>
      </c>
      <c r="BK106" t="s">
        <v>363</v>
      </c>
      <c r="BL106">
        <v>0</v>
      </c>
      <c r="BM106">
        <v>0</v>
      </c>
      <c r="BQ106">
        <v>2019</v>
      </c>
      <c r="BR106">
        <v>10</v>
      </c>
      <c r="BS106" t="s">
        <v>363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</row>
    <row r="107" spans="1:77" x14ac:dyDescent="0.25">
      <c r="A107" s="74" t="s">
        <v>369</v>
      </c>
      <c r="B107" s="72">
        <v>114</v>
      </c>
      <c r="F107" s="120" t="s">
        <v>560</v>
      </c>
      <c r="G107" s="74" t="s">
        <v>364</v>
      </c>
      <c r="H107">
        <f t="shared" si="4"/>
        <v>131</v>
      </c>
      <c r="I107">
        <v>51</v>
      </c>
      <c r="AD107" s="74" t="s">
        <v>448</v>
      </c>
      <c r="AE107" s="72">
        <v>50</v>
      </c>
      <c r="AI107">
        <v>2019</v>
      </c>
      <c r="AJ107" s="135">
        <v>11</v>
      </c>
      <c r="AK107" s="135" t="s">
        <v>444</v>
      </c>
      <c r="AL107">
        <v>30</v>
      </c>
      <c r="AM107">
        <v>183</v>
      </c>
      <c r="AZ107">
        <v>2019</v>
      </c>
      <c r="BA107" s="135">
        <v>11</v>
      </c>
      <c r="BB107" s="135" t="str">
        <f>CONCATENATE(AZ107,BA107)</f>
        <v>201911</v>
      </c>
      <c r="BC107">
        <v>30</v>
      </c>
      <c r="BD107">
        <v>183</v>
      </c>
      <c r="BI107">
        <v>2019</v>
      </c>
      <c r="BJ107">
        <v>11</v>
      </c>
      <c r="BK107" t="s">
        <v>444</v>
      </c>
      <c r="BL107">
        <v>0</v>
      </c>
      <c r="BM107">
        <v>0</v>
      </c>
      <c r="BQ107">
        <v>2019</v>
      </c>
      <c r="BR107">
        <v>11</v>
      </c>
      <c r="BS107" t="s">
        <v>444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</row>
    <row r="108" spans="1:77" x14ac:dyDescent="0.25">
      <c r="A108" s="74" t="s">
        <v>370</v>
      </c>
      <c r="B108" s="72">
        <v>8</v>
      </c>
      <c r="F108" s="120" t="s">
        <v>523</v>
      </c>
      <c r="G108" s="74" t="s">
        <v>365</v>
      </c>
      <c r="H108">
        <f t="shared" si="4"/>
        <v>131</v>
      </c>
      <c r="I108">
        <v>10</v>
      </c>
      <c r="AD108" s="74" t="s">
        <v>367</v>
      </c>
      <c r="AE108" s="72">
        <v>116</v>
      </c>
      <c r="AI108">
        <v>2019</v>
      </c>
      <c r="AJ108" s="135">
        <v>12</v>
      </c>
      <c r="AK108" s="135" t="s">
        <v>445</v>
      </c>
      <c r="AL108">
        <v>4</v>
      </c>
      <c r="AM108">
        <v>182</v>
      </c>
      <c r="AZ108">
        <v>2019</v>
      </c>
      <c r="BA108" s="135">
        <v>12</v>
      </c>
      <c r="BB108" s="135" t="str">
        <f>CONCATENATE(AZ108,BA108)</f>
        <v>201912</v>
      </c>
      <c r="BC108">
        <v>4</v>
      </c>
      <c r="BD108">
        <v>182</v>
      </c>
      <c r="BI108">
        <v>2019</v>
      </c>
      <c r="BJ108">
        <v>12</v>
      </c>
      <c r="BK108" t="s">
        <v>445</v>
      </c>
      <c r="BL108">
        <v>0</v>
      </c>
      <c r="BM108">
        <v>0</v>
      </c>
      <c r="BQ108">
        <v>2019</v>
      </c>
      <c r="BR108">
        <v>12</v>
      </c>
      <c r="BS108" t="s">
        <v>445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</row>
    <row r="109" spans="1:77" x14ac:dyDescent="0.25">
      <c r="A109" s="74" t="s">
        <v>440</v>
      </c>
      <c r="B109" s="72">
        <v>10</v>
      </c>
      <c r="F109" s="120" t="s">
        <v>524</v>
      </c>
      <c r="G109" s="74" t="s">
        <v>446</v>
      </c>
      <c r="H109">
        <f t="shared" si="4"/>
        <v>31</v>
      </c>
      <c r="I109">
        <v>27</v>
      </c>
      <c r="AD109" s="74" t="s">
        <v>369</v>
      </c>
      <c r="AE109" s="72">
        <v>114</v>
      </c>
      <c r="AI109">
        <v>2020</v>
      </c>
      <c r="AJ109" s="135">
        <v>1</v>
      </c>
      <c r="AK109" s="135" t="s">
        <v>364</v>
      </c>
      <c r="AL109">
        <v>131</v>
      </c>
      <c r="AM109">
        <v>51</v>
      </c>
      <c r="AY109" t="str">
        <f t="shared" ref="AY109:AY117" si="5">0&amp;BA109</f>
        <v>01</v>
      </c>
      <c r="AZ109">
        <v>2020</v>
      </c>
      <c r="BA109" s="135">
        <v>1</v>
      </c>
      <c r="BB109" s="135" t="str">
        <f t="shared" ref="BB109:BB117" si="6">CONCATENATE(AZ109,AY109)</f>
        <v>202001</v>
      </c>
      <c r="BC109">
        <v>113</v>
      </c>
      <c r="BD109">
        <v>49</v>
      </c>
      <c r="BI109">
        <v>2020</v>
      </c>
      <c r="BJ109">
        <v>1</v>
      </c>
      <c r="BK109" t="s">
        <v>364</v>
      </c>
      <c r="BL109">
        <v>18</v>
      </c>
      <c r="BM109">
        <v>2</v>
      </c>
      <c r="BQ109">
        <v>2020</v>
      </c>
      <c r="BR109">
        <v>1</v>
      </c>
      <c r="BS109" t="s">
        <v>364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</row>
    <row r="110" spans="1:77" x14ac:dyDescent="0.25">
      <c r="A110" s="74" t="s">
        <v>441</v>
      </c>
      <c r="B110" s="72">
        <v>6</v>
      </c>
      <c r="F110" s="120" t="s">
        <v>525</v>
      </c>
      <c r="G110" s="74" t="s">
        <v>366</v>
      </c>
      <c r="H110">
        <v>0</v>
      </c>
      <c r="I110">
        <v>267</v>
      </c>
      <c r="AD110" s="74" t="s">
        <v>370</v>
      </c>
      <c r="AE110" s="72">
        <v>8</v>
      </c>
      <c r="AI110">
        <v>2020</v>
      </c>
      <c r="AJ110" s="135">
        <v>2</v>
      </c>
      <c r="AK110" s="135" t="s">
        <v>365</v>
      </c>
      <c r="AL110">
        <v>131</v>
      </c>
      <c r="AM110">
        <v>10</v>
      </c>
      <c r="AY110" t="str">
        <f t="shared" si="5"/>
        <v>02</v>
      </c>
      <c r="AZ110">
        <v>2020</v>
      </c>
      <c r="BA110" s="135">
        <v>2</v>
      </c>
      <c r="BB110" s="135" t="str">
        <f t="shared" si="6"/>
        <v>202002</v>
      </c>
      <c r="BC110">
        <v>131</v>
      </c>
      <c r="BD110">
        <v>8</v>
      </c>
      <c r="BI110">
        <v>2020</v>
      </c>
      <c r="BJ110">
        <v>2</v>
      </c>
      <c r="BK110" t="s">
        <v>365</v>
      </c>
      <c r="BL110">
        <v>0</v>
      </c>
      <c r="BM110">
        <v>2</v>
      </c>
      <c r="BQ110">
        <v>2020</v>
      </c>
      <c r="BR110">
        <v>2</v>
      </c>
      <c r="BS110" t="s">
        <v>365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</row>
    <row r="111" spans="1:77" x14ac:dyDescent="0.25">
      <c r="A111" s="74" t="s">
        <v>371</v>
      </c>
      <c r="B111" s="72">
        <v>6</v>
      </c>
      <c r="F111" s="120" t="s">
        <v>526</v>
      </c>
      <c r="G111" s="74" t="s">
        <v>447</v>
      </c>
      <c r="H111">
        <f t="shared" si="4"/>
        <v>104</v>
      </c>
      <c r="I111">
        <v>163</v>
      </c>
      <c r="AD111" s="74" t="s">
        <v>440</v>
      </c>
      <c r="AE111" s="72">
        <v>10</v>
      </c>
      <c r="AI111">
        <v>2020</v>
      </c>
      <c r="AJ111" s="135">
        <v>3</v>
      </c>
      <c r="AK111" s="135" t="s">
        <v>446</v>
      </c>
      <c r="AL111">
        <v>31</v>
      </c>
      <c r="AM111">
        <v>27</v>
      </c>
      <c r="AY111" t="str">
        <f t="shared" si="5"/>
        <v>03</v>
      </c>
      <c r="AZ111">
        <v>2020</v>
      </c>
      <c r="BA111" s="135">
        <v>3</v>
      </c>
      <c r="BB111" s="135" t="str">
        <f t="shared" si="6"/>
        <v>202003</v>
      </c>
      <c r="BC111">
        <v>23</v>
      </c>
      <c r="BD111">
        <v>8</v>
      </c>
      <c r="BI111">
        <v>2020</v>
      </c>
      <c r="BJ111">
        <v>3</v>
      </c>
      <c r="BK111" t="s">
        <v>446</v>
      </c>
      <c r="BL111">
        <v>8</v>
      </c>
      <c r="BM111">
        <v>18</v>
      </c>
      <c r="BQ111">
        <v>2020</v>
      </c>
      <c r="BR111">
        <v>3</v>
      </c>
      <c r="BS111" t="s">
        <v>446</v>
      </c>
      <c r="BT111">
        <v>0</v>
      </c>
      <c r="BU111">
        <v>1</v>
      </c>
      <c r="BV111">
        <v>0</v>
      </c>
      <c r="BW111">
        <v>0</v>
      </c>
      <c r="BX111">
        <v>0</v>
      </c>
      <c r="BY111">
        <v>0</v>
      </c>
    </row>
    <row r="112" spans="1:77" x14ac:dyDescent="0.25">
      <c r="A112" s="74" t="s">
        <v>372</v>
      </c>
      <c r="B112" s="72">
        <v>65</v>
      </c>
      <c r="F112" s="120" t="s">
        <v>527</v>
      </c>
      <c r="G112" s="74" t="s">
        <v>448</v>
      </c>
      <c r="H112">
        <f t="shared" si="4"/>
        <v>50</v>
      </c>
      <c r="I112">
        <v>113</v>
      </c>
      <c r="AD112" s="74" t="s">
        <v>441</v>
      </c>
      <c r="AE112" s="72">
        <v>6</v>
      </c>
      <c r="AI112">
        <v>2020</v>
      </c>
      <c r="AJ112" s="135">
        <v>4</v>
      </c>
      <c r="AK112" s="135" t="s">
        <v>366</v>
      </c>
      <c r="AL112">
        <v>0</v>
      </c>
      <c r="AM112">
        <v>267</v>
      </c>
      <c r="AY112" t="str">
        <f t="shared" si="5"/>
        <v>04</v>
      </c>
      <c r="AZ112">
        <v>2020</v>
      </c>
      <c r="BA112" s="135">
        <v>4</v>
      </c>
      <c r="BB112" s="135" t="str">
        <f t="shared" si="6"/>
        <v>202004</v>
      </c>
      <c r="BC112">
        <v>0</v>
      </c>
      <c r="BD112">
        <v>8</v>
      </c>
      <c r="BI112">
        <v>2020</v>
      </c>
      <c r="BJ112">
        <v>4</v>
      </c>
      <c r="BK112" t="s">
        <v>366</v>
      </c>
      <c r="BL112">
        <v>0</v>
      </c>
      <c r="BM112">
        <v>18</v>
      </c>
      <c r="BQ112">
        <v>2020</v>
      </c>
      <c r="BR112">
        <v>4</v>
      </c>
      <c r="BS112" t="s">
        <v>366</v>
      </c>
      <c r="BT112">
        <v>0</v>
      </c>
      <c r="BU112">
        <v>241</v>
      </c>
      <c r="BV112">
        <v>0</v>
      </c>
      <c r="BW112">
        <v>0</v>
      </c>
      <c r="BX112">
        <v>0</v>
      </c>
      <c r="BY112">
        <v>0</v>
      </c>
    </row>
    <row r="113" spans="1:77" x14ac:dyDescent="0.25">
      <c r="A113" s="74" t="s">
        <v>373</v>
      </c>
      <c r="B113" s="72">
        <v>25</v>
      </c>
      <c r="F113" s="120" t="s">
        <v>528</v>
      </c>
      <c r="G113" s="74" t="s">
        <v>367</v>
      </c>
      <c r="H113">
        <f t="shared" si="4"/>
        <v>116</v>
      </c>
      <c r="I113">
        <v>9</v>
      </c>
      <c r="AD113" s="74" t="s">
        <v>371</v>
      </c>
      <c r="AE113" s="72">
        <v>6</v>
      </c>
      <c r="AI113">
        <v>2020</v>
      </c>
      <c r="AJ113" s="135">
        <v>5</v>
      </c>
      <c r="AK113" s="135" t="s">
        <v>447</v>
      </c>
      <c r="AL113">
        <v>104</v>
      </c>
      <c r="AM113">
        <v>163</v>
      </c>
      <c r="AY113" t="str">
        <f t="shared" si="5"/>
        <v>05</v>
      </c>
      <c r="AZ113">
        <v>2020</v>
      </c>
      <c r="BA113" s="135">
        <v>5</v>
      </c>
      <c r="BB113" s="135" t="str">
        <f t="shared" si="6"/>
        <v>202005</v>
      </c>
      <c r="BC113">
        <v>50</v>
      </c>
      <c r="BD113">
        <v>24</v>
      </c>
      <c r="BI113">
        <v>2020</v>
      </c>
      <c r="BJ113">
        <v>5</v>
      </c>
      <c r="BK113" t="s">
        <v>447</v>
      </c>
      <c r="BL113">
        <v>54</v>
      </c>
      <c r="BM113">
        <v>18</v>
      </c>
      <c r="BQ113">
        <v>2020</v>
      </c>
      <c r="BR113">
        <v>5</v>
      </c>
      <c r="BS113" t="s">
        <v>447</v>
      </c>
      <c r="BT113">
        <v>0</v>
      </c>
      <c r="BU113">
        <v>121</v>
      </c>
      <c r="BV113">
        <v>0</v>
      </c>
      <c r="BW113">
        <v>0</v>
      </c>
      <c r="BX113">
        <v>0</v>
      </c>
      <c r="BY113">
        <v>0</v>
      </c>
    </row>
    <row r="114" spans="1:77" x14ac:dyDescent="0.25">
      <c r="A114" s="74" t="s">
        <v>374</v>
      </c>
      <c r="B114" s="72">
        <v>120</v>
      </c>
      <c r="F114" s="120" t="s">
        <v>561</v>
      </c>
      <c r="G114" s="74" t="s">
        <v>368</v>
      </c>
      <c r="H114">
        <v>0</v>
      </c>
      <c r="I114">
        <v>9</v>
      </c>
      <c r="AD114" s="74" t="s">
        <v>372</v>
      </c>
      <c r="AE114" s="72">
        <v>65</v>
      </c>
      <c r="AI114">
        <v>2020</v>
      </c>
      <c r="AJ114" s="135">
        <v>6</v>
      </c>
      <c r="AK114" s="135" t="s">
        <v>448</v>
      </c>
      <c r="AL114">
        <v>50</v>
      </c>
      <c r="AM114">
        <v>113</v>
      </c>
      <c r="AY114" t="str">
        <f t="shared" si="5"/>
        <v>06</v>
      </c>
      <c r="AZ114">
        <v>2020</v>
      </c>
      <c r="BA114" s="135">
        <v>6</v>
      </c>
      <c r="BB114" s="135" t="str">
        <f t="shared" si="6"/>
        <v>202006</v>
      </c>
      <c r="BC114">
        <v>50</v>
      </c>
      <c r="BD114">
        <v>8</v>
      </c>
      <c r="BI114">
        <v>2020</v>
      </c>
      <c r="BJ114">
        <v>6</v>
      </c>
      <c r="BK114" t="s">
        <v>448</v>
      </c>
      <c r="BL114">
        <v>0</v>
      </c>
      <c r="BM114">
        <v>5</v>
      </c>
      <c r="BQ114">
        <v>2020</v>
      </c>
      <c r="BR114">
        <v>6</v>
      </c>
      <c r="BS114" t="s">
        <v>448</v>
      </c>
      <c r="BT114">
        <v>0</v>
      </c>
      <c r="BU114">
        <v>100</v>
      </c>
      <c r="BV114">
        <v>0</v>
      </c>
      <c r="BW114">
        <v>0</v>
      </c>
      <c r="BX114">
        <v>0</v>
      </c>
      <c r="BY114">
        <v>0</v>
      </c>
    </row>
    <row r="115" spans="1:77" x14ac:dyDescent="0.25">
      <c r="A115" s="74" t="s">
        <v>375</v>
      </c>
      <c r="B115" s="72">
        <v>170</v>
      </c>
      <c r="F115" s="120" t="s">
        <v>529</v>
      </c>
      <c r="G115" s="74" t="s">
        <v>369</v>
      </c>
      <c r="H115">
        <f t="shared" si="4"/>
        <v>114</v>
      </c>
      <c r="I115">
        <v>135</v>
      </c>
      <c r="AD115" s="74" t="s">
        <v>373</v>
      </c>
      <c r="AE115" s="72">
        <v>25</v>
      </c>
      <c r="AI115">
        <v>2020</v>
      </c>
      <c r="AJ115" s="135">
        <v>7</v>
      </c>
      <c r="AK115" s="135" t="s">
        <v>367</v>
      </c>
      <c r="AL115">
        <v>116</v>
      </c>
      <c r="AM115">
        <v>9</v>
      </c>
      <c r="AY115" t="str">
        <f t="shared" si="5"/>
        <v>07</v>
      </c>
      <c r="AZ115">
        <v>2020</v>
      </c>
      <c r="BA115" s="135">
        <v>7</v>
      </c>
      <c r="BB115" s="135" t="str">
        <f t="shared" si="6"/>
        <v>202007</v>
      </c>
      <c r="BC115">
        <v>0</v>
      </c>
      <c r="BD115">
        <v>8</v>
      </c>
      <c r="BI115">
        <v>2020</v>
      </c>
      <c r="BJ115">
        <v>7</v>
      </c>
      <c r="BK115" t="s">
        <v>367</v>
      </c>
      <c r="BL115">
        <v>116</v>
      </c>
      <c r="BM115">
        <v>0</v>
      </c>
      <c r="BQ115">
        <v>2020</v>
      </c>
      <c r="BR115">
        <v>7</v>
      </c>
      <c r="BS115" t="s">
        <v>367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</row>
    <row r="116" spans="1:77" x14ac:dyDescent="0.25">
      <c r="A116" s="74" t="s">
        <v>376</v>
      </c>
      <c r="B116" s="72">
        <v>89</v>
      </c>
      <c r="F116" s="120" t="s">
        <v>530</v>
      </c>
      <c r="G116" s="74" t="s">
        <v>370</v>
      </c>
      <c r="H116">
        <f t="shared" si="4"/>
        <v>8</v>
      </c>
      <c r="I116">
        <v>119</v>
      </c>
      <c r="AD116" s="74" t="s">
        <v>374</v>
      </c>
      <c r="AE116" s="72">
        <v>120</v>
      </c>
      <c r="AI116">
        <v>2020</v>
      </c>
      <c r="AJ116" s="135">
        <v>8</v>
      </c>
      <c r="AK116" s="135" t="s">
        <v>368</v>
      </c>
      <c r="AL116">
        <v>0</v>
      </c>
      <c r="AM116">
        <v>9</v>
      </c>
      <c r="AY116" t="str">
        <f t="shared" si="5"/>
        <v>08</v>
      </c>
      <c r="AZ116">
        <v>2020</v>
      </c>
      <c r="BA116" s="135">
        <v>8</v>
      </c>
      <c r="BB116" s="135" t="str">
        <f t="shared" si="6"/>
        <v>202008</v>
      </c>
      <c r="BC116">
        <v>0</v>
      </c>
      <c r="BD116">
        <v>8</v>
      </c>
      <c r="BI116">
        <v>2020</v>
      </c>
      <c r="BJ116">
        <v>8</v>
      </c>
      <c r="BK116" t="s">
        <v>368</v>
      </c>
      <c r="BL116">
        <v>0</v>
      </c>
      <c r="BM116">
        <v>0</v>
      </c>
      <c r="BQ116">
        <v>2020</v>
      </c>
      <c r="BR116">
        <v>8</v>
      </c>
      <c r="BS116" t="s">
        <v>368</v>
      </c>
      <c r="BT116">
        <v>0</v>
      </c>
      <c r="BU116">
        <v>1</v>
      </c>
      <c r="BV116">
        <v>0</v>
      </c>
      <c r="BW116">
        <v>0</v>
      </c>
      <c r="BX116">
        <v>0</v>
      </c>
      <c r="BY116">
        <v>0</v>
      </c>
    </row>
    <row r="117" spans="1:77" x14ac:dyDescent="0.25">
      <c r="A117" s="74" t="s">
        <v>378</v>
      </c>
      <c r="B117" s="72">
        <v>54</v>
      </c>
      <c r="F117" s="120" t="s">
        <v>531</v>
      </c>
      <c r="G117" s="74" t="s">
        <v>440</v>
      </c>
      <c r="H117">
        <f t="shared" si="4"/>
        <v>10</v>
      </c>
      <c r="I117">
        <v>109</v>
      </c>
      <c r="AD117" s="74" t="s">
        <v>375</v>
      </c>
      <c r="AE117" s="72">
        <v>170</v>
      </c>
      <c r="AI117">
        <v>2020</v>
      </c>
      <c r="AJ117" s="135">
        <v>9</v>
      </c>
      <c r="AK117" s="135" t="s">
        <v>369</v>
      </c>
      <c r="AL117">
        <v>114</v>
      </c>
      <c r="AM117">
        <v>135</v>
      </c>
      <c r="AY117" t="str">
        <f t="shared" si="5"/>
        <v>09</v>
      </c>
      <c r="AZ117">
        <v>2020</v>
      </c>
      <c r="BA117" s="135">
        <v>9</v>
      </c>
      <c r="BB117" s="135" t="str">
        <f t="shared" si="6"/>
        <v>202009</v>
      </c>
      <c r="BC117">
        <v>10</v>
      </c>
      <c r="BD117">
        <v>30</v>
      </c>
      <c r="BI117">
        <v>2020</v>
      </c>
      <c r="BJ117">
        <v>9</v>
      </c>
      <c r="BK117" t="s">
        <v>369</v>
      </c>
      <c r="BL117">
        <v>0</v>
      </c>
      <c r="BM117">
        <v>0</v>
      </c>
      <c r="BQ117">
        <v>2020</v>
      </c>
      <c r="BR117">
        <v>9</v>
      </c>
      <c r="BS117" t="s">
        <v>369</v>
      </c>
      <c r="BT117">
        <v>24</v>
      </c>
      <c r="BU117">
        <v>105</v>
      </c>
      <c r="BV117">
        <v>80</v>
      </c>
      <c r="BW117">
        <v>0</v>
      </c>
      <c r="BX117">
        <v>0</v>
      </c>
      <c r="BY117">
        <v>0</v>
      </c>
    </row>
    <row r="118" spans="1:77" x14ac:dyDescent="0.25">
      <c r="A118" s="74" t="s">
        <v>379</v>
      </c>
      <c r="B118" s="72">
        <v>10</v>
      </c>
      <c r="F118" s="120" t="s">
        <v>522</v>
      </c>
      <c r="G118" s="74" t="s">
        <v>441</v>
      </c>
      <c r="H118">
        <f t="shared" si="4"/>
        <v>6</v>
      </c>
      <c r="I118">
        <v>103</v>
      </c>
      <c r="AD118" s="74" t="s">
        <v>376</v>
      </c>
      <c r="AE118" s="72">
        <v>89</v>
      </c>
      <c r="AI118">
        <v>2020</v>
      </c>
      <c r="AJ118" s="135">
        <v>10</v>
      </c>
      <c r="AK118" s="135" t="s">
        <v>370</v>
      </c>
      <c r="AL118">
        <v>8</v>
      </c>
      <c r="AM118">
        <v>119</v>
      </c>
      <c r="AZ118">
        <v>2020</v>
      </c>
      <c r="BA118" s="135">
        <v>10</v>
      </c>
      <c r="BB118" s="135" t="str">
        <f>CONCATENATE(AZ118,BA118)</f>
        <v>202010</v>
      </c>
      <c r="BC118">
        <v>0</v>
      </c>
      <c r="BD118">
        <v>22</v>
      </c>
      <c r="BI118">
        <v>2020</v>
      </c>
      <c r="BJ118">
        <v>10</v>
      </c>
      <c r="BK118" t="s">
        <v>370</v>
      </c>
      <c r="BL118">
        <v>0</v>
      </c>
      <c r="BM118">
        <v>0</v>
      </c>
      <c r="BQ118">
        <v>2020</v>
      </c>
      <c r="BR118">
        <v>10</v>
      </c>
      <c r="BS118" t="s">
        <v>370</v>
      </c>
      <c r="BT118">
        <v>8</v>
      </c>
      <c r="BU118">
        <v>97</v>
      </c>
      <c r="BV118">
        <v>0</v>
      </c>
      <c r="BW118">
        <v>0</v>
      </c>
      <c r="BX118">
        <v>0</v>
      </c>
      <c r="BY118">
        <v>0</v>
      </c>
    </row>
    <row r="119" spans="1:77" x14ac:dyDescent="0.25">
      <c r="A119" s="74" t="s">
        <v>380</v>
      </c>
      <c r="B119" s="72">
        <v>28</v>
      </c>
      <c r="F119" s="120" t="s">
        <v>560</v>
      </c>
      <c r="G119" s="74" t="s">
        <v>449</v>
      </c>
      <c r="H119">
        <v>0</v>
      </c>
      <c r="I119">
        <v>103</v>
      </c>
      <c r="AD119" s="74" t="s">
        <v>378</v>
      </c>
      <c r="AE119" s="72">
        <v>54</v>
      </c>
      <c r="AI119">
        <v>2020</v>
      </c>
      <c r="AJ119" s="135">
        <v>11</v>
      </c>
      <c r="AK119" s="135" t="s">
        <v>440</v>
      </c>
      <c r="AL119">
        <v>10</v>
      </c>
      <c r="AM119">
        <v>109</v>
      </c>
      <c r="AZ119">
        <v>2020</v>
      </c>
      <c r="BA119" s="135">
        <v>11</v>
      </c>
      <c r="BB119" s="135" t="str">
        <f>CONCATENATE(AZ119,BA119)</f>
        <v>202011</v>
      </c>
      <c r="BC119">
        <v>0</v>
      </c>
      <c r="BD119">
        <v>22</v>
      </c>
      <c r="BI119">
        <v>2020</v>
      </c>
      <c r="BJ119">
        <v>11</v>
      </c>
      <c r="BK119" t="s">
        <v>440</v>
      </c>
      <c r="BL119">
        <v>0</v>
      </c>
      <c r="BM119">
        <v>0</v>
      </c>
      <c r="BQ119">
        <v>2020</v>
      </c>
      <c r="BR119">
        <v>11</v>
      </c>
      <c r="BS119" t="s">
        <v>440</v>
      </c>
      <c r="BT119">
        <v>10</v>
      </c>
      <c r="BU119">
        <v>84</v>
      </c>
      <c r="BV119">
        <v>0</v>
      </c>
      <c r="BW119">
        <v>0</v>
      </c>
      <c r="BX119">
        <v>0</v>
      </c>
      <c r="BY119">
        <v>0</v>
      </c>
    </row>
    <row r="120" spans="1:77" x14ac:dyDescent="0.25">
      <c r="A120" s="74" t="s">
        <v>381</v>
      </c>
      <c r="B120" s="72">
        <v>8</v>
      </c>
      <c r="F120" s="120" t="s">
        <v>523</v>
      </c>
      <c r="G120" s="74" t="s">
        <v>371</v>
      </c>
      <c r="H120">
        <f t="shared" si="4"/>
        <v>6</v>
      </c>
      <c r="I120">
        <v>97</v>
      </c>
      <c r="AD120" s="74" t="s">
        <v>379</v>
      </c>
      <c r="AE120" s="72">
        <v>10</v>
      </c>
      <c r="AI120">
        <v>2020</v>
      </c>
      <c r="AJ120" s="135">
        <v>12</v>
      </c>
      <c r="AK120" s="135" t="s">
        <v>441</v>
      </c>
      <c r="AL120">
        <v>6</v>
      </c>
      <c r="AM120">
        <v>103</v>
      </c>
      <c r="AZ120">
        <v>2020</v>
      </c>
      <c r="BA120" s="135">
        <v>12</v>
      </c>
      <c r="BB120" s="135" t="str">
        <f>CONCATENATE(AZ120,BA120)</f>
        <v>202012</v>
      </c>
      <c r="BC120">
        <v>0</v>
      </c>
      <c r="BD120">
        <v>22</v>
      </c>
      <c r="BI120">
        <v>2020</v>
      </c>
      <c r="BJ120">
        <v>12</v>
      </c>
      <c r="BK120" t="s">
        <v>441</v>
      </c>
      <c r="BL120">
        <v>6</v>
      </c>
      <c r="BM120">
        <v>0</v>
      </c>
      <c r="BQ120">
        <v>2020</v>
      </c>
      <c r="BR120">
        <v>12</v>
      </c>
      <c r="BS120" t="s">
        <v>441</v>
      </c>
      <c r="BT120">
        <v>0</v>
      </c>
      <c r="BU120">
        <v>78</v>
      </c>
      <c r="BV120">
        <v>0</v>
      </c>
      <c r="BW120">
        <v>0</v>
      </c>
      <c r="BX120">
        <v>0</v>
      </c>
      <c r="BY120">
        <v>0</v>
      </c>
    </row>
    <row r="121" spans="1:77" x14ac:dyDescent="0.25">
      <c r="A121" s="74" t="s">
        <v>382</v>
      </c>
      <c r="B121" s="72">
        <v>20</v>
      </c>
      <c r="F121" s="120" t="s">
        <v>524</v>
      </c>
      <c r="G121" s="74" t="s">
        <v>372</v>
      </c>
      <c r="H121">
        <f t="shared" si="4"/>
        <v>65</v>
      </c>
      <c r="I121">
        <v>167</v>
      </c>
      <c r="AD121" s="74" t="s">
        <v>380</v>
      </c>
      <c r="AE121" s="72">
        <v>28</v>
      </c>
      <c r="AI121">
        <v>2021</v>
      </c>
      <c r="AJ121" s="135">
        <v>1</v>
      </c>
      <c r="AK121" s="135" t="s">
        <v>449</v>
      </c>
      <c r="AL121">
        <v>0</v>
      </c>
      <c r="AM121">
        <v>103</v>
      </c>
      <c r="AY121" t="str">
        <f t="shared" ref="AY121:AY129" si="7">0&amp;BA121</f>
        <v>01</v>
      </c>
      <c r="AZ121">
        <v>2021</v>
      </c>
      <c r="BA121" s="135">
        <v>1</v>
      </c>
      <c r="BB121" s="135" t="str">
        <f t="shared" ref="BB121:BB129" si="8">CONCATENATE(AZ121,AY121)</f>
        <v>202101</v>
      </c>
      <c r="BC121">
        <v>0</v>
      </c>
      <c r="BD121">
        <v>22</v>
      </c>
      <c r="BI121">
        <v>2021</v>
      </c>
      <c r="BJ121">
        <v>1</v>
      </c>
      <c r="BK121" t="s">
        <v>449</v>
      </c>
      <c r="BL121">
        <v>0</v>
      </c>
      <c r="BM121">
        <v>0</v>
      </c>
      <c r="BQ121">
        <v>2021</v>
      </c>
      <c r="BR121">
        <v>1</v>
      </c>
      <c r="BS121" t="s">
        <v>449</v>
      </c>
      <c r="BT121">
        <v>0</v>
      </c>
      <c r="BU121">
        <v>78</v>
      </c>
      <c r="BV121">
        <v>0</v>
      </c>
      <c r="BW121">
        <v>0</v>
      </c>
      <c r="BX121">
        <v>0</v>
      </c>
      <c r="BY121">
        <v>0</v>
      </c>
    </row>
    <row r="122" spans="1:77" x14ac:dyDescent="0.25">
      <c r="A122" s="74" t="s">
        <v>383</v>
      </c>
      <c r="B122" s="72">
        <v>29</v>
      </c>
      <c r="F122" s="120" t="s">
        <v>525</v>
      </c>
      <c r="G122" s="74" t="s">
        <v>373</v>
      </c>
      <c r="H122">
        <f t="shared" si="4"/>
        <v>25</v>
      </c>
      <c r="I122">
        <v>142</v>
      </c>
      <c r="AD122" s="74" t="s">
        <v>381</v>
      </c>
      <c r="AE122" s="72">
        <v>8</v>
      </c>
      <c r="AI122">
        <v>2021</v>
      </c>
      <c r="AJ122" s="135">
        <v>2</v>
      </c>
      <c r="AK122" s="135" t="s">
        <v>371</v>
      </c>
      <c r="AL122">
        <v>6</v>
      </c>
      <c r="AM122">
        <v>97</v>
      </c>
      <c r="AY122" t="str">
        <f t="shared" si="7"/>
        <v>02</v>
      </c>
      <c r="AZ122">
        <v>2021</v>
      </c>
      <c r="BA122" s="135">
        <v>2</v>
      </c>
      <c r="BB122" s="135" t="str">
        <f t="shared" si="8"/>
        <v>202102</v>
      </c>
      <c r="BC122">
        <v>6</v>
      </c>
      <c r="BD122">
        <v>16</v>
      </c>
      <c r="BI122">
        <v>2021</v>
      </c>
      <c r="BJ122">
        <v>2</v>
      </c>
      <c r="BK122" t="s">
        <v>371</v>
      </c>
      <c r="BL122">
        <v>0</v>
      </c>
      <c r="BM122">
        <v>0</v>
      </c>
      <c r="BQ122">
        <v>2021</v>
      </c>
      <c r="BR122">
        <v>2</v>
      </c>
      <c r="BS122" t="s">
        <v>371</v>
      </c>
      <c r="BT122">
        <v>0</v>
      </c>
      <c r="BU122">
        <v>78</v>
      </c>
      <c r="BV122">
        <v>0</v>
      </c>
      <c r="BW122">
        <v>0</v>
      </c>
      <c r="BX122">
        <v>0</v>
      </c>
      <c r="BY122">
        <v>0</v>
      </c>
    </row>
    <row r="123" spans="1:77" x14ac:dyDescent="0.25">
      <c r="A123" s="74" t="s">
        <v>384</v>
      </c>
      <c r="B123" s="72">
        <v>44</v>
      </c>
      <c r="F123" s="120" t="s">
        <v>526</v>
      </c>
      <c r="G123" s="74" t="s">
        <v>374</v>
      </c>
      <c r="H123">
        <f t="shared" si="4"/>
        <v>120</v>
      </c>
      <c r="I123">
        <v>142</v>
      </c>
      <c r="AD123" s="74" t="s">
        <v>382</v>
      </c>
      <c r="AE123" s="72">
        <v>20</v>
      </c>
      <c r="AI123">
        <v>2021</v>
      </c>
      <c r="AJ123" s="135">
        <v>3</v>
      </c>
      <c r="AK123" s="135" t="s">
        <v>372</v>
      </c>
      <c r="AL123">
        <v>65</v>
      </c>
      <c r="AM123">
        <v>167</v>
      </c>
      <c r="AY123" t="str">
        <f t="shared" si="7"/>
        <v>03</v>
      </c>
      <c r="AZ123">
        <v>2021</v>
      </c>
      <c r="BA123" s="135">
        <v>3</v>
      </c>
      <c r="BB123" s="135" t="str">
        <f t="shared" si="8"/>
        <v>202103</v>
      </c>
      <c r="BC123">
        <v>65</v>
      </c>
      <c r="BD123">
        <v>10</v>
      </c>
      <c r="BI123">
        <v>2021</v>
      </c>
      <c r="BJ123">
        <v>3</v>
      </c>
      <c r="BK123" t="s">
        <v>372</v>
      </c>
      <c r="BL123">
        <v>0</v>
      </c>
      <c r="BM123">
        <v>0</v>
      </c>
      <c r="BQ123">
        <v>2021</v>
      </c>
      <c r="BR123">
        <v>3</v>
      </c>
      <c r="BS123" t="s">
        <v>372</v>
      </c>
      <c r="BT123">
        <v>0</v>
      </c>
      <c r="BU123">
        <v>154</v>
      </c>
      <c r="BV123">
        <v>0</v>
      </c>
      <c r="BW123">
        <v>0</v>
      </c>
      <c r="BX123">
        <v>0</v>
      </c>
      <c r="BY123">
        <v>0</v>
      </c>
    </row>
    <row r="124" spans="1:77" x14ac:dyDescent="0.25">
      <c r="A124" s="74" t="s">
        <v>385</v>
      </c>
      <c r="B124" s="72">
        <v>30</v>
      </c>
      <c r="F124" s="120" t="s">
        <v>527</v>
      </c>
      <c r="G124" s="74" t="s">
        <v>375</v>
      </c>
      <c r="H124">
        <f t="shared" si="4"/>
        <v>170</v>
      </c>
      <c r="I124">
        <v>92</v>
      </c>
      <c r="AD124" s="74" t="s">
        <v>383</v>
      </c>
      <c r="AE124" s="72">
        <v>29</v>
      </c>
      <c r="AI124">
        <v>2021</v>
      </c>
      <c r="AJ124" s="135">
        <v>4</v>
      </c>
      <c r="AK124" s="135" t="s">
        <v>373</v>
      </c>
      <c r="AL124">
        <v>25</v>
      </c>
      <c r="AM124">
        <v>142</v>
      </c>
      <c r="AY124" t="str">
        <f t="shared" si="7"/>
        <v>04</v>
      </c>
      <c r="AZ124">
        <v>2021</v>
      </c>
      <c r="BA124" s="135">
        <v>4</v>
      </c>
      <c r="BB124" s="135" t="str">
        <f t="shared" si="8"/>
        <v>202104</v>
      </c>
      <c r="BC124">
        <v>0</v>
      </c>
      <c r="BD124">
        <v>10</v>
      </c>
      <c r="BI124">
        <v>2021</v>
      </c>
      <c r="BJ124">
        <v>4</v>
      </c>
      <c r="BK124" t="s">
        <v>373</v>
      </c>
      <c r="BL124">
        <v>0</v>
      </c>
      <c r="BM124">
        <v>0</v>
      </c>
      <c r="BQ124">
        <v>2021</v>
      </c>
      <c r="BR124">
        <v>4</v>
      </c>
      <c r="BS124" t="s">
        <v>373</v>
      </c>
      <c r="BT124">
        <v>25</v>
      </c>
      <c r="BU124">
        <v>129</v>
      </c>
      <c r="BV124">
        <v>0</v>
      </c>
      <c r="BW124">
        <v>0</v>
      </c>
      <c r="BX124">
        <v>0</v>
      </c>
      <c r="BY124">
        <v>0</v>
      </c>
    </row>
    <row r="125" spans="1:77" x14ac:dyDescent="0.25">
      <c r="A125" s="74" t="s">
        <v>386</v>
      </c>
      <c r="B125" s="72">
        <v>24</v>
      </c>
      <c r="F125" s="120" t="s">
        <v>528</v>
      </c>
      <c r="G125" s="74" t="s">
        <v>376</v>
      </c>
      <c r="H125">
        <f t="shared" si="4"/>
        <v>89</v>
      </c>
      <c r="I125">
        <v>3</v>
      </c>
      <c r="AD125" s="74" t="s">
        <v>384</v>
      </c>
      <c r="AE125" s="72">
        <v>44</v>
      </c>
      <c r="AI125">
        <v>2021</v>
      </c>
      <c r="AJ125" s="135">
        <v>5</v>
      </c>
      <c r="AK125" s="135" t="s">
        <v>374</v>
      </c>
      <c r="AL125">
        <v>120</v>
      </c>
      <c r="AM125">
        <v>142</v>
      </c>
      <c r="AY125" t="str">
        <f t="shared" si="7"/>
        <v>05</v>
      </c>
      <c r="AZ125">
        <v>2021</v>
      </c>
      <c r="BA125" s="135">
        <v>5</v>
      </c>
      <c r="BB125" s="135" t="str">
        <f t="shared" si="8"/>
        <v>202105</v>
      </c>
      <c r="BC125">
        <v>0</v>
      </c>
      <c r="BD125">
        <v>18</v>
      </c>
      <c r="BI125">
        <v>2021</v>
      </c>
      <c r="BJ125">
        <v>5</v>
      </c>
      <c r="BK125" t="s">
        <v>374</v>
      </c>
      <c r="BL125">
        <v>0</v>
      </c>
      <c r="BM125">
        <v>0</v>
      </c>
      <c r="BQ125">
        <v>2021</v>
      </c>
      <c r="BR125">
        <v>5</v>
      </c>
      <c r="BS125" t="s">
        <v>374</v>
      </c>
      <c r="BT125">
        <v>120</v>
      </c>
      <c r="BU125">
        <v>121</v>
      </c>
      <c r="BV125">
        <v>0</v>
      </c>
      <c r="BW125">
        <v>0</v>
      </c>
      <c r="BX125">
        <v>0</v>
      </c>
      <c r="BY125">
        <v>0</v>
      </c>
    </row>
    <row r="126" spans="1:77" x14ac:dyDescent="0.25">
      <c r="A126" s="74" t="s">
        <v>186</v>
      </c>
      <c r="B126" s="72">
        <v>1457</v>
      </c>
      <c r="F126" s="120" t="s">
        <v>561</v>
      </c>
      <c r="G126" s="74" t="s">
        <v>377</v>
      </c>
      <c r="H126">
        <v>0</v>
      </c>
      <c r="I126">
        <v>123</v>
      </c>
      <c r="AD126" s="74" t="s">
        <v>385</v>
      </c>
      <c r="AE126" s="72">
        <v>30</v>
      </c>
      <c r="AI126">
        <v>2021</v>
      </c>
      <c r="AJ126" s="135">
        <v>6</v>
      </c>
      <c r="AK126" s="135" t="s">
        <v>375</v>
      </c>
      <c r="AL126">
        <v>170</v>
      </c>
      <c r="AM126">
        <v>92</v>
      </c>
      <c r="AY126" t="str">
        <f t="shared" si="7"/>
        <v>06</v>
      </c>
      <c r="AZ126">
        <v>2021</v>
      </c>
      <c r="BA126" s="135">
        <v>6</v>
      </c>
      <c r="BB126" s="135" t="str">
        <f t="shared" si="8"/>
        <v>202106</v>
      </c>
      <c r="BC126">
        <v>0</v>
      </c>
      <c r="BD126">
        <v>18</v>
      </c>
      <c r="BI126">
        <v>2021</v>
      </c>
      <c r="BJ126">
        <v>6</v>
      </c>
      <c r="BK126" t="s">
        <v>375</v>
      </c>
      <c r="BL126">
        <v>0</v>
      </c>
      <c r="BM126">
        <v>0</v>
      </c>
      <c r="BQ126">
        <v>2021</v>
      </c>
      <c r="BR126">
        <v>6</v>
      </c>
      <c r="BS126" t="s">
        <v>375</v>
      </c>
      <c r="BT126">
        <v>170</v>
      </c>
      <c r="BU126">
        <v>71</v>
      </c>
      <c r="BV126">
        <v>0</v>
      </c>
      <c r="BW126">
        <v>0</v>
      </c>
      <c r="BX126">
        <v>0</v>
      </c>
      <c r="BY126">
        <v>0</v>
      </c>
    </row>
    <row r="127" spans="1:77" x14ac:dyDescent="0.25">
      <c r="F127" s="120" t="s">
        <v>529</v>
      </c>
      <c r="G127" s="74" t="s">
        <v>378</v>
      </c>
      <c r="H127">
        <f t="shared" si="4"/>
        <v>54</v>
      </c>
      <c r="I127">
        <v>69</v>
      </c>
      <c r="AD127" s="74" t="s">
        <v>386</v>
      </c>
      <c r="AE127" s="72">
        <v>24</v>
      </c>
      <c r="AI127">
        <v>2021</v>
      </c>
      <c r="AJ127" s="135">
        <v>7</v>
      </c>
      <c r="AK127" s="135" t="s">
        <v>376</v>
      </c>
      <c r="AL127">
        <v>89</v>
      </c>
      <c r="AM127">
        <v>3</v>
      </c>
      <c r="AY127" t="str">
        <f t="shared" si="7"/>
        <v>07</v>
      </c>
      <c r="AZ127">
        <v>2021</v>
      </c>
      <c r="BA127" s="135">
        <v>7</v>
      </c>
      <c r="BB127" s="135" t="str">
        <f t="shared" si="8"/>
        <v>202107</v>
      </c>
      <c r="BC127">
        <v>85</v>
      </c>
      <c r="BD127">
        <v>0</v>
      </c>
      <c r="BI127">
        <v>2021</v>
      </c>
      <c r="BJ127">
        <v>7</v>
      </c>
      <c r="BK127" t="s">
        <v>376</v>
      </c>
      <c r="BL127">
        <v>0</v>
      </c>
      <c r="BM127">
        <v>0</v>
      </c>
      <c r="BQ127">
        <v>2021</v>
      </c>
      <c r="BR127">
        <v>7</v>
      </c>
      <c r="BS127" t="s">
        <v>376</v>
      </c>
      <c r="BT127">
        <v>4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 x14ac:dyDescent="0.25">
      <c r="F128" s="120" t="s">
        <v>530</v>
      </c>
      <c r="G128" s="74" t="s">
        <v>379</v>
      </c>
      <c r="H128">
        <f t="shared" si="4"/>
        <v>10</v>
      </c>
      <c r="I128">
        <v>29</v>
      </c>
      <c r="AD128" s="74" t="s">
        <v>186</v>
      </c>
      <c r="AE128" s="72">
        <v>1457</v>
      </c>
      <c r="AI128">
        <v>2021</v>
      </c>
      <c r="AJ128" s="135">
        <v>8</v>
      </c>
      <c r="AK128" s="135" t="s">
        <v>377</v>
      </c>
      <c r="AL128">
        <v>0</v>
      </c>
      <c r="AM128">
        <v>123</v>
      </c>
      <c r="AY128" t="str">
        <f t="shared" si="7"/>
        <v>08</v>
      </c>
      <c r="AZ128">
        <v>2021</v>
      </c>
      <c r="BA128" s="135">
        <v>8</v>
      </c>
      <c r="BB128" s="135" t="str">
        <f t="shared" si="8"/>
        <v>202108</v>
      </c>
      <c r="BC128">
        <v>0</v>
      </c>
      <c r="BD128">
        <v>0</v>
      </c>
      <c r="BI128">
        <v>2021</v>
      </c>
      <c r="BJ128">
        <v>8</v>
      </c>
      <c r="BK128" t="s">
        <v>377</v>
      </c>
      <c r="BL128">
        <v>0</v>
      </c>
      <c r="BM128">
        <v>0</v>
      </c>
      <c r="BQ128">
        <v>2021</v>
      </c>
      <c r="BR128">
        <v>8</v>
      </c>
      <c r="BS128" t="s">
        <v>377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</row>
    <row r="129" spans="1:77" x14ac:dyDescent="0.25">
      <c r="F129" s="120" t="s">
        <v>531</v>
      </c>
      <c r="G129" s="74" t="s">
        <v>380</v>
      </c>
      <c r="H129">
        <f t="shared" si="4"/>
        <v>28</v>
      </c>
      <c r="I129">
        <v>131</v>
      </c>
      <c r="AI129">
        <v>2021</v>
      </c>
      <c r="AJ129" s="135">
        <v>9</v>
      </c>
      <c r="AK129" s="135" t="s">
        <v>378</v>
      </c>
      <c r="AL129">
        <v>54</v>
      </c>
      <c r="AM129">
        <v>69</v>
      </c>
      <c r="AY129" t="str">
        <f t="shared" si="7"/>
        <v>09</v>
      </c>
      <c r="AZ129">
        <v>2021</v>
      </c>
      <c r="BA129" s="135">
        <v>9</v>
      </c>
      <c r="BB129" s="135" t="str">
        <f t="shared" si="8"/>
        <v>202109</v>
      </c>
      <c r="BC129">
        <v>0</v>
      </c>
      <c r="BD129">
        <v>0</v>
      </c>
      <c r="BI129">
        <v>2021</v>
      </c>
      <c r="BJ129">
        <v>9</v>
      </c>
      <c r="BK129" t="s">
        <v>378</v>
      </c>
      <c r="BL129">
        <v>54</v>
      </c>
      <c r="BM129">
        <v>2</v>
      </c>
      <c r="BQ129">
        <v>2021</v>
      </c>
      <c r="BR129">
        <v>9</v>
      </c>
      <c r="BS129" t="s">
        <v>378</v>
      </c>
      <c r="BT129">
        <v>0</v>
      </c>
      <c r="BU129">
        <v>64</v>
      </c>
      <c r="BV129">
        <v>0</v>
      </c>
      <c r="BW129">
        <v>0</v>
      </c>
      <c r="BX129">
        <v>0</v>
      </c>
      <c r="BY129">
        <v>0</v>
      </c>
    </row>
    <row r="130" spans="1:77" x14ac:dyDescent="0.25">
      <c r="F130" s="120" t="s">
        <v>522</v>
      </c>
      <c r="G130" s="74" t="s">
        <v>381</v>
      </c>
      <c r="H130">
        <f t="shared" si="4"/>
        <v>8</v>
      </c>
      <c r="I130">
        <v>123</v>
      </c>
      <c r="AI130">
        <v>2021</v>
      </c>
      <c r="AJ130" s="135">
        <v>10</v>
      </c>
      <c r="AK130" s="135" t="s">
        <v>379</v>
      </c>
      <c r="AL130">
        <v>10</v>
      </c>
      <c r="AM130">
        <v>29</v>
      </c>
      <c r="AZ130">
        <v>2021</v>
      </c>
      <c r="BA130" s="135">
        <v>10</v>
      </c>
      <c r="BB130" s="135" t="str">
        <f>CONCATENATE(AZ130,BA130)</f>
        <v>202110</v>
      </c>
      <c r="BC130">
        <v>0</v>
      </c>
      <c r="BD130">
        <v>0</v>
      </c>
      <c r="BI130">
        <v>2021</v>
      </c>
      <c r="BJ130">
        <v>10</v>
      </c>
      <c r="BK130" t="s">
        <v>379</v>
      </c>
      <c r="BL130">
        <v>10</v>
      </c>
      <c r="BM130">
        <v>0</v>
      </c>
      <c r="BQ130">
        <v>2021</v>
      </c>
      <c r="BR130">
        <v>10</v>
      </c>
      <c r="BS130" t="s">
        <v>379</v>
      </c>
      <c r="BT130">
        <v>0</v>
      </c>
      <c r="BU130">
        <v>26</v>
      </c>
      <c r="BV130">
        <v>0</v>
      </c>
      <c r="BW130">
        <v>0</v>
      </c>
      <c r="BX130">
        <v>0</v>
      </c>
      <c r="BY130">
        <v>0</v>
      </c>
    </row>
    <row r="131" spans="1:77" x14ac:dyDescent="0.25">
      <c r="F131" s="120" t="s">
        <v>560</v>
      </c>
      <c r="G131" s="74" t="s">
        <v>382</v>
      </c>
      <c r="H131">
        <f t="shared" si="4"/>
        <v>20</v>
      </c>
      <c r="I131">
        <v>403</v>
      </c>
      <c r="AI131">
        <v>2021</v>
      </c>
      <c r="AJ131" s="135">
        <v>11</v>
      </c>
      <c r="AK131" s="135" t="s">
        <v>380</v>
      </c>
      <c r="AL131">
        <v>28</v>
      </c>
      <c r="AM131">
        <v>131</v>
      </c>
      <c r="AZ131">
        <v>2021</v>
      </c>
      <c r="BA131" s="135">
        <v>11</v>
      </c>
      <c r="BB131" s="135" t="str">
        <f>CONCATENATE(AZ131,BA131)</f>
        <v>202111</v>
      </c>
      <c r="BC131">
        <v>28</v>
      </c>
      <c r="BD131">
        <v>12</v>
      </c>
      <c r="BI131">
        <v>2021</v>
      </c>
      <c r="BJ131">
        <v>11</v>
      </c>
      <c r="BK131" t="s">
        <v>380</v>
      </c>
      <c r="BL131">
        <v>0</v>
      </c>
      <c r="BM131">
        <v>6</v>
      </c>
      <c r="BQ131">
        <v>2021</v>
      </c>
      <c r="BR131">
        <v>11</v>
      </c>
      <c r="BS131" t="s">
        <v>380</v>
      </c>
      <c r="BT131">
        <v>0</v>
      </c>
      <c r="BU131">
        <v>110</v>
      </c>
      <c r="BV131">
        <v>0</v>
      </c>
      <c r="BW131">
        <v>0</v>
      </c>
      <c r="BX131">
        <v>0</v>
      </c>
      <c r="BY131">
        <v>0</v>
      </c>
    </row>
    <row r="132" spans="1:77" x14ac:dyDescent="0.25">
      <c r="F132" s="120" t="s">
        <v>523</v>
      </c>
      <c r="G132" s="74" t="s">
        <v>383</v>
      </c>
      <c r="H132">
        <f t="shared" si="4"/>
        <v>29</v>
      </c>
      <c r="I132">
        <v>370</v>
      </c>
      <c r="AI132">
        <v>2021</v>
      </c>
      <c r="AJ132" s="135">
        <v>12</v>
      </c>
      <c r="AK132" s="135" t="s">
        <v>381</v>
      </c>
      <c r="AL132">
        <v>8</v>
      </c>
      <c r="AM132">
        <v>123</v>
      </c>
      <c r="AZ132">
        <v>2021</v>
      </c>
      <c r="BA132" s="135">
        <v>12</v>
      </c>
      <c r="BB132" s="135" t="str">
        <f>CONCATENATE(AZ132,BA132)</f>
        <v>202112</v>
      </c>
      <c r="BC132">
        <v>2</v>
      </c>
      <c r="BD132">
        <v>10</v>
      </c>
      <c r="BI132">
        <v>2021</v>
      </c>
      <c r="BJ132">
        <v>12</v>
      </c>
      <c r="BK132" t="s">
        <v>381</v>
      </c>
      <c r="BL132">
        <v>6</v>
      </c>
      <c r="BM132">
        <v>0</v>
      </c>
      <c r="BQ132">
        <v>2021</v>
      </c>
      <c r="BR132">
        <v>12</v>
      </c>
      <c r="BS132" t="s">
        <v>381</v>
      </c>
      <c r="BT132">
        <v>0</v>
      </c>
      <c r="BU132">
        <v>110</v>
      </c>
      <c r="BV132">
        <v>0</v>
      </c>
      <c r="BW132">
        <v>0</v>
      </c>
      <c r="BX132">
        <v>0</v>
      </c>
      <c r="BY132">
        <v>0</v>
      </c>
    </row>
    <row r="133" spans="1:77" x14ac:dyDescent="0.25">
      <c r="F133" s="120" t="s">
        <v>524</v>
      </c>
      <c r="G133" s="74" t="s">
        <v>384</v>
      </c>
      <c r="H133">
        <f t="shared" si="4"/>
        <v>44</v>
      </c>
      <c r="I133">
        <v>330</v>
      </c>
      <c r="AI133">
        <v>2022</v>
      </c>
      <c r="AJ133" s="135">
        <v>1</v>
      </c>
      <c r="AK133" s="135" t="s">
        <v>382</v>
      </c>
      <c r="AL133">
        <v>20</v>
      </c>
      <c r="AM133">
        <v>403</v>
      </c>
      <c r="AY133" t="str">
        <f>0&amp;BA133</f>
        <v>01</v>
      </c>
      <c r="AZ133">
        <v>2022</v>
      </c>
      <c r="BA133" s="135">
        <v>1</v>
      </c>
      <c r="BB133" s="135" t="str">
        <f>CONCATENATE(AZ133,AY133)</f>
        <v>202201</v>
      </c>
      <c r="BC133">
        <v>0</v>
      </c>
      <c r="BD133">
        <v>10</v>
      </c>
      <c r="BI133">
        <v>2022</v>
      </c>
      <c r="BJ133">
        <v>1</v>
      </c>
      <c r="BK133" t="s">
        <v>382</v>
      </c>
      <c r="BL133">
        <v>20</v>
      </c>
      <c r="BM133">
        <v>0</v>
      </c>
      <c r="BQ133">
        <v>2022</v>
      </c>
      <c r="BR133">
        <v>1</v>
      </c>
      <c r="BS133" t="s">
        <v>382</v>
      </c>
      <c r="BT133">
        <v>0</v>
      </c>
      <c r="BU133">
        <v>390</v>
      </c>
      <c r="BV133">
        <v>0</v>
      </c>
      <c r="BW133">
        <v>0</v>
      </c>
      <c r="BX133">
        <v>0</v>
      </c>
      <c r="BY133">
        <v>0</v>
      </c>
    </row>
    <row r="134" spans="1:77" x14ac:dyDescent="0.25">
      <c r="F134" s="120" t="s">
        <v>525</v>
      </c>
      <c r="G134" s="74" t="s">
        <v>385</v>
      </c>
      <c r="H134">
        <f t="shared" si="4"/>
        <v>30</v>
      </c>
      <c r="I134">
        <v>501</v>
      </c>
      <c r="AI134">
        <v>2022</v>
      </c>
      <c r="AJ134" s="135">
        <v>2</v>
      </c>
      <c r="AK134" s="135" t="s">
        <v>383</v>
      </c>
      <c r="AL134">
        <v>29</v>
      </c>
      <c r="AM134">
        <v>370</v>
      </c>
      <c r="AY134" t="str">
        <f>0&amp;BA134</f>
        <v>02</v>
      </c>
      <c r="AZ134">
        <v>2022</v>
      </c>
      <c r="BA134" s="135">
        <v>2</v>
      </c>
      <c r="BB134" s="135" t="str">
        <f>CONCATENATE(AZ134,AY134)</f>
        <v>202202</v>
      </c>
      <c r="BC134">
        <v>10</v>
      </c>
      <c r="BD134">
        <v>0</v>
      </c>
      <c r="BI134">
        <v>2022</v>
      </c>
      <c r="BJ134">
        <v>2</v>
      </c>
      <c r="BK134" t="s">
        <v>383</v>
      </c>
      <c r="BL134">
        <v>16</v>
      </c>
      <c r="BM134">
        <v>0</v>
      </c>
      <c r="BQ134">
        <v>2022</v>
      </c>
      <c r="BR134">
        <v>2</v>
      </c>
      <c r="BS134" t="s">
        <v>383</v>
      </c>
      <c r="BT134">
        <v>0</v>
      </c>
      <c r="BU134">
        <v>346</v>
      </c>
      <c r="BV134">
        <v>0</v>
      </c>
      <c r="BW134">
        <v>0</v>
      </c>
      <c r="BX134">
        <v>3</v>
      </c>
      <c r="BY134">
        <v>0</v>
      </c>
    </row>
    <row r="135" spans="1:77" x14ac:dyDescent="0.25">
      <c r="F135" s="120" t="s">
        <v>526</v>
      </c>
      <c r="G135" s="74" t="s">
        <v>386</v>
      </c>
      <c r="H135">
        <f t="shared" si="4"/>
        <v>24</v>
      </c>
      <c r="I135">
        <v>477</v>
      </c>
      <c r="AI135">
        <v>2022</v>
      </c>
      <c r="AJ135" s="135">
        <v>3</v>
      </c>
      <c r="AK135" s="135" t="s">
        <v>384</v>
      </c>
      <c r="AL135">
        <v>44</v>
      </c>
      <c r="AM135">
        <v>330</v>
      </c>
      <c r="AY135" t="str">
        <f>0&amp;BA135</f>
        <v>03</v>
      </c>
      <c r="AZ135">
        <v>2022</v>
      </c>
      <c r="BA135" s="135">
        <v>3</v>
      </c>
      <c r="BB135" s="135" t="str">
        <f>CONCATENATE(AZ135,AY135)</f>
        <v>202203</v>
      </c>
      <c r="BC135">
        <v>0</v>
      </c>
      <c r="BD135">
        <v>0</v>
      </c>
      <c r="BI135">
        <v>2022</v>
      </c>
      <c r="BJ135">
        <v>3</v>
      </c>
      <c r="BK135" t="s">
        <v>384</v>
      </c>
      <c r="BL135">
        <v>44</v>
      </c>
      <c r="BM135">
        <v>0</v>
      </c>
      <c r="BQ135">
        <v>2022</v>
      </c>
      <c r="BR135">
        <v>3</v>
      </c>
      <c r="BS135" t="s">
        <v>384</v>
      </c>
      <c r="BT135">
        <v>0</v>
      </c>
      <c r="BU135">
        <v>306</v>
      </c>
      <c r="BV135">
        <v>0</v>
      </c>
      <c r="BW135">
        <v>0</v>
      </c>
      <c r="BX135">
        <v>0</v>
      </c>
      <c r="BY135">
        <v>0</v>
      </c>
    </row>
    <row r="136" spans="1:77" x14ac:dyDescent="0.25">
      <c r="AI136">
        <v>2022</v>
      </c>
      <c r="AJ136" s="135">
        <v>4</v>
      </c>
      <c r="AK136" s="135" t="s">
        <v>385</v>
      </c>
      <c r="AL136">
        <v>30</v>
      </c>
      <c r="AM136">
        <v>501</v>
      </c>
      <c r="AY136" t="str">
        <f>0&amp;BA136</f>
        <v>04</v>
      </c>
      <c r="AZ136">
        <v>2022</v>
      </c>
      <c r="BA136" s="135">
        <v>4</v>
      </c>
      <c r="BB136" s="135" t="str">
        <f>CONCATENATE(AZ136,AY136)</f>
        <v>202204</v>
      </c>
      <c r="BC136">
        <v>0</v>
      </c>
      <c r="BD136">
        <v>0</v>
      </c>
      <c r="BI136">
        <v>2022</v>
      </c>
      <c r="BJ136">
        <v>4</v>
      </c>
      <c r="BK136" t="s">
        <v>385</v>
      </c>
      <c r="BL136">
        <v>30</v>
      </c>
      <c r="BM136">
        <v>0</v>
      </c>
      <c r="BQ136">
        <v>2022</v>
      </c>
      <c r="BR136">
        <v>4</v>
      </c>
      <c r="BS136" t="s">
        <v>385</v>
      </c>
      <c r="BT136">
        <v>0</v>
      </c>
      <c r="BU136">
        <v>477</v>
      </c>
      <c r="BV136">
        <v>0</v>
      </c>
      <c r="BW136">
        <v>0</v>
      </c>
      <c r="BX136">
        <v>0</v>
      </c>
      <c r="BY136">
        <v>0</v>
      </c>
    </row>
    <row r="137" spans="1:77" x14ac:dyDescent="0.25">
      <c r="AI137">
        <v>2022</v>
      </c>
      <c r="AJ137" s="135">
        <v>5</v>
      </c>
      <c r="AK137" s="135" t="s">
        <v>386</v>
      </c>
      <c r="AL137">
        <v>24</v>
      </c>
      <c r="AM137">
        <v>477</v>
      </c>
      <c r="AY137" t="str">
        <f>0&amp;BA137</f>
        <v>05</v>
      </c>
      <c r="AZ137">
        <v>2022</v>
      </c>
      <c r="BA137" s="135">
        <v>5</v>
      </c>
      <c r="BB137" s="135" t="str">
        <f>CONCATENATE(AZ137,AY137)</f>
        <v>202205</v>
      </c>
      <c r="BC137">
        <v>20</v>
      </c>
      <c r="BD137">
        <v>0</v>
      </c>
      <c r="BI137">
        <v>2022</v>
      </c>
      <c r="BJ137">
        <v>5</v>
      </c>
      <c r="BK137" t="s">
        <v>386</v>
      </c>
      <c r="BL137">
        <v>4</v>
      </c>
      <c r="BM137">
        <v>52</v>
      </c>
      <c r="BQ137">
        <v>2022</v>
      </c>
      <c r="BR137">
        <v>5</v>
      </c>
      <c r="BS137" t="s">
        <v>386</v>
      </c>
      <c r="BT137">
        <v>0</v>
      </c>
      <c r="BU137">
        <v>401</v>
      </c>
      <c r="BV137">
        <v>0</v>
      </c>
      <c r="BW137">
        <v>0</v>
      </c>
      <c r="BX137">
        <v>0</v>
      </c>
      <c r="BY137">
        <v>0</v>
      </c>
    </row>
    <row r="138" spans="1:77" x14ac:dyDescent="0.25">
      <c r="A138" s="73" t="s">
        <v>8</v>
      </c>
      <c r="B138" s="74">
        <v>198000</v>
      </c>
    </row>
    <row r="140" spans="1:77" x14ac:dyDescent="0.25">
      <c r="A140" s="73" t="s">
        <v>520</v>
      </c>
      <c r="B140" t="s">
        <v>82</v>
      </c>
      <c r="G140" s="107" t="s">
        <v>520</v>
      </c>
      <c r="H140" s="107" t="s">
        <v>82</v>
      </c>
      <c r="I140" s="107" t="s">
        <v>26</v>
      </c>
    </row>
    <row r="141" spans="1:77" x14ac:dyDescent="0.25">
      <c r="A141" s="74" t="s">
        <v>443</v>
      </c>
      <c r="B141" s="72">
        <v>34</v>
      </c>
      <c r="F141" s="120" t="s">
        <v>526</v>
      </c>
      <c r="G141" s="74" t="s">
        <v>555</v>
      </c>
      <c r="H141">
        <v>0</v>
      </c>
      <c r="I141">
        <v>50</v>
      </c>
    </row>
    <row r="142" spans="1:77" x14ac:dyDescent="0.25">
      <c r="A142" s="74" t="s">
        <v>363</v>
      </c>
      <c r="B142" s="72">
        <v>34</v>
      </c>
      <c r="F142" s="120" t="s">
        <v>527</v>
      </c>
      <c r="G142" s="74" t="s">
        <v>361</v>
      </c>
      <c r="H142">
        <v>0</v>
      </c>
      <c r="I142">
        <v>50</v>
      </c>
    </row>
    <row r="143" spans="1:77" x14ac:dyDescent="0.25">
      <c r="A143" s="74" t="s">
        <v>445</v>
      </c>
      <c r="B143" s="72">
        <v>94</v>
      </c>
      <c r="F143" s="120" t="s">
        <v>528</v>
      </c>
      <c r="G143" s="74" t="s">
        <v>362</v>
      </c>
      <c r="H143">
        <v>0</v>
      </c>
      <c r="I143">
        <v>50</v>
      </c>
    </row>
    <row r="144" spans="1:77" x14ac:dyDescent="0.25">
      <c r="A144" s="74" t="s">
        <v>364</v>
      </c>
      <c r="B144" s="72">
        <v>10</v>
      </c>
      <c r="F144" s="120" t="s">
        <v>561</v>
      </c>
      <c r="G144" s="74" t="s">
        <v>442</v>
      </c>
      <c r="H144">
        <v>0</v>
      </c>
      <c r="I144">
        <v>50</v>
      </c>
    </row>
    <row r="145" spans="1:9" x14ac:dyDescent="0.25">
      <c r="A145" s="74" t="s">
        <v>365</v>
      </c>
      <c r="B145" s="72">
        <v>20</v>
      </c>
      <c r="F145" s="120" t="s">
        <v>529</v>
      </c>
      <c r="G145" s="74" t="s">
        <v>443</v>
      </c>
      <c r="H145">
        <v>34</v>
      </c>
      <c r="I145">
        <v>34</v>
      </c>
    </row>
    <row r="146" spans="1:9" x14ac:dyDescent="0.25">
      <c r="A146" s="74" t="s">
        <v>446</v>
      </c>
      <c r="B146" s="72">
        <v>6</v>
      </c>
      <c r="F146" s="120" t="s">
        <v>530</v>
      </c>
      <c r="G146" s="74" t="s">
        <v>363</v>
      </c>
      <c r="H146">
        <v>34</v>
      </c>
      <c r="I146">
        <v>34</v>
      </c>
    </row>
    <row r="147" spans="1:9" x14ac:dyDescent="0.25">
      <c r="A147" s="74" t="s">
        <v>448</v>
      </c>
      <c r="B147" s="72">
        <v>6</v>
      </c>
      <c r="F147" s="120" t="s">
        <v>531</v>
      </c>
      <c r="G147" s="74" t="s">
        <v>444</v>
      </c>
      <c r="H147">
        <v>0</v>
      </c>
      <c r="I147">
        <v>110</v>
      </c>
    </row>
    <row r="148" spans="1:9" x14ac:dyDescent="0.25">
      <c r="A148" s="74" t="s">
        <v>367</v>
      </c>
      <c r="B148" s="72">
        <v>70</v>
      </c>
      <c r="F148" s="120" t="s">
        <v>522</v>
      </c>
      <c r="G148" s="74" t="s">
        <v>445</v>
      </c>
      <c r="H148">
        <v>94</v>
      </c>
      <c r="I148">
        <v>16</v>
      </c>
    </row>
    <row r="149" spans="1:9" x14ac:dyDescent="0.25">
      <c r="A149" s="74" t="s">
        <v>369</v>
      </c>
      <c r="B149" s="72">
        <v>25</v>
      </c>
      <c r="F149" s="120" t="s">
        <v>560</v>
      </c>
      <c r="G149" s="74" t="s">
        <v>364</v>
      </c>
      <c r="H149">
        <v>10</v>
      </c>
      <c r="I149">
        <v>26</v>
      </c>
    </row>
    <row r="150" spans="1:9" x14ac:dyDescent="0.25">
      <c r="A150" s="74" t="s">
        <v>370</v>
      </c>
      <c r="B150" s="72">
        <v>20</v>
      </c>
      <c r="F150" s="120" t="s">
        <v>523</v>
      </c>
      <c r="G150" s="74" t="s">
        <v>365</v>
      </c>
      <c r="H150">
        <v>20</v>
      </c>
      <c r="I150">
        <v>6</v>
      </c>
    </row>
    <row r="151" spans="1:9" x14ac:dyDescent="0.25">
      <c r="A151" s="74" t="s">
        <v>440</v>
      </c>
      <c r="B151" s="72">
        <v>110</v>
      </c>
      <c r="F151" s="120" t="s">
        <v>524</v>
      </c>
      <c r="G151" s="74" t="s">
        <v>446</v>
      </c>
      <c r="H151">
        <v>6</v>
      </c>
      <c r="I151">
        <v>0</v>
      </c>
    </row>
    <row r="152" spans="1:9" x14ac:dyDescent="0.25">
      <c r="A152" s="74" t="s">
        <v>441</v>
      </c>
      <c r="B152" s="72">
        <v>94</v>
      </c>
      <c r="F152" s="120" t="s">
        <v>525</v>
      </c>
      <c r="G152" s="74" t="s">
        <v>366</v>
      </c>
      <c r="H152">
        <v>0</v>
      </c>
      <c r="I152">
        <v>80</v>
      </c>
    </row>
    <row r="153" spans="1:9" x14ac:dyDescent="0.25">
      <c r="A153" s="74" t="s">
        <v>371</v>
      </c>
      <c r="B153" s="72">
        <v>20</v>
      </c>
      <c r="F153" s="120" t="s">
        <v>526</v>
      </c>
      <c r="G153" s="74" t="s">
        <v>447</v>
      </c>
      <c r="H153">
        <v>0</v>
      </c>
      <c r="I153">
        <v>80</v>
      </c>
    </row>
    <row r="154" spans="1:9" x14ac:dyDescent="0.25">
      <c r="A154" s="74" t="s">
        <v>373</v>
      </c>
      <c r="B154" s="72">
        <v>2</v>
      </c>
      <c r="F154" s="120" t="s">
        <v>527</v>
      </c>
      <c r="G154" s="74" t="s">
        <v>448</v>
      </c>
      <c r="H154">
        <v>6</v>
      </c>
      <c r="I154">
        <v>74</v>
      </c>
    </row>
    <row r="155" spans="1:9" x14ac:dyDescent="0.25">
      <c r="A155" s="74" t="s">
        <v>374</v>
      </c>
      <c r="B155" s="72">
        <v>18</v>
      </c>
      <c r="F155" s="120" t="s">
        <v>528</v>
      </c>
      <c r="G155" s="74" t="s">
        <v>367</v>
      </c>
      <c r="H155">
        <v>70</v>
      </c>
      <c r="I155">
        <v>4</v>
      </c>
    </row>
    <row r="156" spans="1:9" x14ac:dyDescent="0.25">
      <c r="A156" s="74" t="s">
        <v>376</v>
      </c>
      <c r="B156" s="72">
        <v>10</v>
      </c>
      <c r="F156" s="120" t="s">
        <v>561</v>
      </c>
      <c r="G156" s="74" t="s">
        <v>368</v>
      </c>
      <c r="H156">
        <v>0</v>
      </c>
      <c r="I156">
        <v>4</v>
      </c>
    </row>
    <row r="157" spans="1:9" x14ac:dyDescent="0.25">
      <c r="A157" s="74" t="s">
        <v>377</v>
      </c>
      <c r="B157" s="72">
        <v>4</v>
      </c>
      <c r="F157" s="120" t="s">
        <v>529</v>
      </c>
      <c r="G157" s="74" t="s">
        <v>369</v>
      </c>
      <c r="H157">
        <v>25</v>
      </c>
      <c r="I157">
        <v>0</v>
      </c>
    </row>
    <row r="158" spans="1:9" x14ac:dyDescent="0.25">
      <c r="A158" s="74" t="s">
        <v>378</v>
      </c>
      <c r="B158" s="72">
        <v>23</v>
      </c>
      <c r="F158" s="120" t="s">
        <v>530</v>
      </c>
      <c r="G158" s="74" t="s">
        <v>370</v>
      </c>
      <c r="H158">
        <v>20</v>
      </c>
      <c r="I158">
        <v>0</v>
      </c>
    </row>
    <row r="159" spans="1:9" x14ac:dyDescent="0.25">
      <c r="A159" s="74" t="s">
        <v>379</v>
      </c>
      <c r="B159" s="72">
        <v>14</v>
      </c>
      <c r="F159" s="120" t="s">
        <v>531</v>
      </c>
      <c r="G159" s="74" t="s">
        <v>440</v>
      </c>
      <c r="H159">
        <v>110</v>
      </c>
      <c r="I159">
        <v>15</v>
      </c>
    </row>
    <row r="160" spans="1:9" x14ac:dyDescent="0.25">
      <c r="A160" s="74" t="s">
        <v>380</v>
      </c>
      <c r="B160" s="72">
        <v>8</v>
      </c>
      <c r="F160" s="120" t="s">
        <v>522</v>
      </c>
      <c r="G160" s="74" t="s">
        <v>441</v>
      </c>
      <c r="H160">
        <v>94</v>
      </c>
      <c r="I160">
        <v>35</v>
      </c>
    </row>
    <row r="161" spans="1:9" x14ac:dyDescent="0.25">
      <c r="A161" s="74" t="s">
        <v>381</v>
      </c>
      <c r="B161" s="72">
        <v>46</v>
      </c>
      <c r="F161" s="120" t="s">
        <v>560</v>
      </c>
      <c r="G161" s="74" t="s">
        <v>449</v>
      </c>
      <c r="H161">
        <v>0</v>
      </c>
      <c r="I161">
        <v>35</v>
      </c>
    </row>
    <row r="162" spans="1:9" x14ac:dyDescent="0.25">
      <c r="A162" s="74" t="s">
        <v>383</v>
      </c>
      <c r="B162" s="72">
        <v>0</v>
      </c>
      <c r="F162" s="120" t="s">
        <v>523</v>
      </c>
      <c r="G162" s="74" t="s">
        <v>371</v>
      </c>
      <c r="H162">
        <v>20</v>
      </c>
      <c r="I162">
        <v>75</v>
      </c>
    </row>
    <row r="163" spans="1:9" x14ac:dyDescent="0.25">
      <c r="A163" s="74" t="s">
        <v>385</v>
      </c>
      <c r="B163" s="72">
        <v>20</v>
      </c>
      <c r="F163" s="120" t="s">
        <v>524</v>
      </c>
      <c r="G163" s="74" t="s">
        <v>372</v>
      </c>
      <c r="H163">
        <v>0</v>
      </c>
      <c r="I163">
        <v>75</v>
      </c>
    </row>
    <row r="164" spans="1:9" x14ac:dyDescent="0.25">
      <c r="A164" s="74" t="s">
        <v>186</v>
      </c>
      <c r="B164" s="72">
        <v>688</v>
      </c>
      <c r="F164" s="120" t="s">
        <v>525</v>
      </c>
      <c r="G164" s="74" t="s">
        <v>373</v>
      </c>
      <c r="H164">
        <v>2</v>
      </c>
      <c r="I164">
        <v>73</v>
      </c>
    </row>
    <row r="165" spans="1:9" x14ac:dyDescent="0.25">
      <c r="F165" s="120" t="s">
        <v>526</v>
      </c>
      <c r="G165" s="74" t="s">
        <v>374</v>
      </c>
      <c r="H165">
        <v>18</v>
      </c>
      <c r="I165">
        <v>120</v>
      </c>
    </row>
    <row r="166" spans="1:9" x14ac:dyDescent="0.25">
      <c r="F166" s="120" t="s">
        <v>527</v>
      </c>
      <c r="G166" s="74" t="s">
        <v>375</v>
      </c>
      <c r="H166">
        <v>0</v>
      </c>
      <c r="I166">
        <v>120</v>
      </c>
    </row>
    <row r="167" spans="1:9" x14ac:dyDescent="0.25">
      <c r="F167" s="120" t="s">
        <v>528</v>
      </c>
      <c r="G167" s="74" t="s">
        <v>376</v>
      </c>
      <c r="H167">
        <v>10</v>
      </c>
      <c r="I167">
        <v>110</v>
      </c>
    </row>
    <row r="168" spans="1:9" x14ac:dyDescent="0.25">
      <c r="F168" s="120" t="s">
        <v>561</v>
      </c>
      <c r="G168" s="74" t="s">
        <v>377</v>
      </c>
      <c r="H168">
        <v>4</v>
      </c>
      <c r="I168">
        <v>186</v>
      </c>
    </row>
    <row r="169" spans="1:9" x14ac:dyDescent="0.25">
      <c r="F169" s="120" t="s">
        <v>529</v>
      </c>
      <c r="G169" s="74" t="s">
        <v>378</v>
      </c>
      <c r="H169">
        <v>23</v>
      </c>
      <c r="I169">
        <v>167</v>
      </c>
    </row>
    <row r="170" spans="1:9" x14ac:dyDescent="0.25">
      <c r="F170" s="120" t="s">
        <v>530</v>
      </c>
      <c r="G170" s="74" t="s">
        <v>379</v>
      </c>
      <c r="H170">
        <v>14</v>
      </c>
      <c r="I170">
        <v>153</v>
      </c>
    </row>
    <row r="171" spans="1:9" x14ac:dyDescent="0.25">
      <c r="F171" s="120" t="s">
        <v>531</v>
      </c>
      <c r="G171" s="74" t="s">
        <v>380</v>
      </c>
      <c r="H171">
        <v>8</v>
      </c>
      <c r="I171">
        <v>165</v>
      </c>
    </row>
    <row r="172" spans="1:9" x14ac:dyDescent="0.25">
      <c r="F172" s="120" t="s">
        <v>522</v>
      </c>
      <c r="G172" s="74" t="s">
        <v>381</v>
      </c>
      <c r="H172">
        <v>46</v>
      </c>
      <c r="I172">
        <v>119</v>
      </c>
    </row>
    <row r="173" spans="1:9" x14ac:dyDescent="0.25">
      <c r="F173" s="120" t="s">
        <v>560</v>
      </c>
      <c r="G173" s="74" t="s">
        <v>382</v>
      </c>
      <c r="H173">
        <v>0</v>
      </c>
      <c r="I173">
        <v>319</v>
      </c>
    </row>
    <row r="174" spans="1:9" x14ac:dyDescent="0.25">
      <c r="F174" s="120" t="s">
        <v>523</v>
      </c>
      <c r="G174" s="74" t="s">
        <v>383</v>
      </c>
      <c r="H174">
        <v>0</v>
      </c>
      <c r="I174">
        <v>318</v>
      </c>
    </row>
    <row r="175" spans="1:9" x14ac:dyDescent="0.25">
      <c r="F175" s="120" t="s">
        <v>524</v>
      </c>
      <c r="G175" s="74" t="s">
        <v>384</v>
      </c>
      <c r="H175">
        <v>0</v>
      </c>
      <c r="I175">
        <v>319</v>
      </c>
    </row>
    <row r="176" spans="1:9" x14ac:dyDescent="0.25">
      <c r="F176" s="120" t="s">
        <v>525</v>
      </c>
      <c r="G176" s="74" t="s">
        <v>385</v>
      </c>
      <c r="H176">
        <v>20</v>
      </c>
      <c r="I176">
        <v>401</v>
      </c>
    </row>
    <row r="177" spans="1:9" x14ac:dyDescent="0.25">
      <c r="F177" s="120" t="s">
        <v>526</v>
      </c>
      <c r="G177" s="74" t="s">
        <v>386</v>
      </c>
      <c r="H177">
        <v>0</v>
      </c>
      <c r="I177">
        <v>401</v>
      </c>
    </row>
    <row r="180" spans="1:9" x14ac:dyDescent="0.25">
      <c r="A180" s="73" t="s">
        <v>8</v>
      </c>
      <c r="B180" s="74">
        <v>199001</v>
      </c>
    </row>
    <row r="181" spans="1:9" x14ac:dyDescent="0.25">
      <c r="G181" s="107" t="s">
        <v>520</v>
      </c>
      <c r="H181" s="107" t="s">
        <v>82</v>
      </c>
      <c r="I181" s="107" t="s">
        <v>26</v>
      </c>
    </row>
    <row r="182" spans="1:9" x14ac:dyDescent="0.25">
      <c r="A182" s="73" t="s">
        <v>520</v>
      </c>
      <c r="B182" t="s">
        <v>82</v>
      </c>
      <c r="F182" s="120" t="s">
        <v>526</v>
      </c>
      <c r="G182" s="74" t="s">
        <v>555</v>
      </c>
      <c r="H182">
        <v>0</v>
      </c>
      <c r="I182">
        <v>200</v>
      </c>
    </row>
    <row r="183" spans="1:9" x14ac:dyDescent="0.25">
      <c r="A183" s="74" t="s">
        <v>361</v>
      </c>
      <c r="B183" s="72">
        <v>48</v>
      </c>
      <c r="F183" s="120" t="s">
        <v>527</v>
      </c>
      <c r="G183" s="74" t="s">
        <v>361</v>
      </c>
      <c r="H183">
        <v>48</v>
      </c>
      <c r="I183">
        <v>152</v>
      </c>
    </row>
    <row r="184" spans="1:9" x14ac:dyDescent="0.25">
      <c r="A184" s="74" t="s">
        <v>364</v>
      </c>
      <c r="B184" s="72">
        <v>6</v>
      </c>
      <c r="F184" s="120" t="s">
        <v>528</v>
      </c>
      <c r="G184" s="74" t="s">
        <v>362</v>
      </c>
      <c r="H184">
        <v>0</v>
      </c>
      <c r="I184">
        <v>152</v>
      </c>
    </row>
    <row r="185" spans="1:9" x14ac:dyDescent="0.25">
      <c r="A185" s="74" t="s">
        <v>365</v>
      </c>
      <c r="B185" s="72">
        <v>10</v>
      </c>
      <c r="F185" s="120" t="s">
        <v>561</v>
      </c>
      <c r="G185" s="74" t="s">
        <v>442</v>
      </c>
      <c r="H185">
        <v>0</v>
      </c>
      <c r="I185">
        <v>152</v>
      </c>
    </row>
    <row r="186" spans="1:9" x14ac:dyDescent="0.25">
      <c r="A186" s="74" t="s">
        <v>369</v>
      </c>
      <c r="B186" s="72">
        <v>80</v>
      </c>
      <c r="F186" s="120" t="s">
        <v>529</v>
      </c>
      <c r="G186" s="74" t="s">
        <v>443</v>
      </c>
      <c r="H186">
        <v>0</v>
      </c>
      <c r="I186">
        <v>152</v>
      </c>
    </row>
    <row r="187" spans="1:9" x14ac:dyDescent="0.25">
      <c r="A187" s="74" t="s">
        <v>376</v>
      </c>
      <c r="B187" s="72">
        <v>15</v>
      </c>
      <c r="F187" s="120" t="s">
        <v>530</v>
      </c>
      <c r="G187" s="74" t="s">
        <v>363</v>
      </c>
      <c r="H187">
        <v>0</v>
      </c>
      <c r="I187">
        <v>152</v>
      </c>
    </row>
    <row r="188" spans="1:9" x14ac:dyDescent="0.25">
      <c r="A188" s="74" t="s">
        <v>377</v>
      </c>
      <c r="B188" s="72">
        <v>15</v>
      </c>
      <c r="F188" s="120" t="s">
        <v>531</v>
      </c>
      <c r="G188" s="74" t="s">
        <v>444</v>
      </c>
      <c r="H188">
        <v>0</v>
      </c>
      <c r="I188">
        <v>152</v>
      </c>
    </row>
    <row r="189" spans="1:9" x14ac:dyDescent="0.25">
      <c r="A189" s="74" t="s">
        <v>380</v>
      </c>
      <c r="B189" s="72">
        <v>20</v>
      </c>
      <c r="F189" s="120" t="s">
        <v>522</v>
      </c>
      <c r="G189" s="74" t="s">
        <v>445</v>
      </c>
      <c r="H189">
        <v>0</v>
      </c>
      <c r="I189">
        <v>152</v>
      </c>
    </row>
    <row r="190" spans="1:9" x14ac:dyDescent="0.25">
      <c r="A190" s="74" t="s">
        <v>384</v>
      </c>
      <c r="B190" s="72">
        <v>4</v>
      </c>
      <c r="F190" s="120" t="s">
        <v>560</v>
      </c>
      <c r="G190" s="74" t="s">
        <v>364</v>
      </c>
      <c r="H190">
        <v>6</v>
      </c>
      <c r="I190">
        <v>146</v>
      </c>
    </row>
    <row r="191" spans="1:9" x14ac:dyDescent="0.25">
      <c r="A191" s="74" t="s">
        <v>385</v>
      </c>
      <c r="B191" s="72">
        <v>12</v>
      </c>
      <c r="F191" s="120" t="s">
        <v>523</v>
      </c>
      <c r="G191" s="74" t="s">
        <v>365</v>
      </c>
      <c r="H191">
        <v>10</v>
      </c>
      <c r="I191">
        <v>136</v>
      </c>
    </row>
    <row r="192" spans="1:9" x14ac:dyDescent="0.25">
      <c r="A192" s="74" t="s">
        <v>386</v>
      </c>
      <c r="B192" s="72">
        <v>3</v>
      </c>
      <c r="F192" s="120" t="s">
        <v>524</v>
      </c>
      <c r="G192" s="74" t="s">
        <v>446</v>
      </c>
      <c r="H192">
        <v>0</v>
      </c>
      <c r="I192">
        <v>136</v>
      </c>
    </row>
    <row r="193" spans="1:9" x14ac:dyDescent="0.25">
      <c r="A193" s="74" t="s">
        <v>186</v>
      </c>
      <c r="B193" s="72">
        <v>213</v>
      </c>
      <c r="F193" s="120" t="s">
        <v>525</v>
      </c>
      <c r="G193" s="74" t="s">
        <v>366</v>
      </c>
      <c r="H193">
        <v>0</v>
      </c>
      <c r="I193">
        <v>136</v>
      </c>
    </row>
    <row r="194" spans="1:9" x14ac:dyDescent="0.25">
      <c r="F194" s="120" t="s">
        <v>526</v>
      </c>
      <c r="G194" s="74" t="s">
        <v>447</v>
      </c>
      <c r="H194">
        <v>0</v>
      </c>
      <c r="I194">
        <v>136</v>
      </c>
    </row>
    <row r="195" spans="1:9" x14ac:dyDescent="0.25">
      <c r="F195" s="120" t="s">
        <v>527</v>
      </c>
      <c r="G195" s="74" t="s">
        <v>448</v>
      </c>
      <c r="H195">
        <v>0</v>
      </c>
      <c r="I195">
        <v>136</v>
      </c>
    </row>
    <row r="196" spans="1:9" x14ac:dyDescent="0.25">
      <c r="F196" s="120" t="s">
        <v>528</v>
      </c>
      <c r="G196" s="74" t="s">
        <v>367</v>
      </c>
      <c r="H196">
        <v>0</v>
      </c>
      <c r="I196">
        <v>136</v>
      </c>
    </row>
    <row r="197" spans="1:9" x14ac:dyDescent="0.25">
      <c r="F197" s="120" t="s">
        <v>561</v>
      </c>
      <c r="G197" s="74" t="s">
        <v>368</v>
      </c>
      <c r="H197">
        <v>0</v>
      </c>
      <c r="I197">
        <v>136</v>
      </c>
    </row>
    <row r="198" spans="1:9" x14ac:dyDescent="0.25">
      <c r="F198" s="120" t="s">
        <v>529</v>
      </c>
      <c r="G198" s="74" t="s">
        <v>369</v>
      </c>
      <c r="H198">
        <v>80</v>
      </c>
      <c r="I198">
        <v>56</v>
      </c>
    </row>
    <row r="199" spans="1:9" x14ac:dyDescent="0.25">
      <c r="F199" s="120" t="s">
        <v>530</v>
      </c>
      <c r="G199" s="74" t="s">
        <v>370</v>
      </c>
      <c r="H199">
        <v>0</v>
      </c>
      <c r="I199">
        <v>56</v>
      </c>
    </row>
    <row r="200" spans="1:9" x14ac:dyDescent="0.25">
      <c r="F200" s="120" t="s">
        <v>531</v>
      </c>
      <c r="G200" s="74" t="s">
        <v>440</v>
      </c>
      <c r="H200">
        <v>0</v>
      </c>
      <c r="I200">
        <v>56</v>
      </c>
    </row>
    <row r="201" spans="1:9" x14ac:dyDescent="0.25">
      <c r="F201" s="120" t="s">
        <v>522</v>
      </c>
      <c r="G201" s="74" t="s">
        <v>441</v>
      </c>
      <c r="H201">
        <v>0</v>
      </c>
      <c r="I201">
        <v>56</v>
      </c>
    </row>
    <row r="202" spans="1:9" x14ac:dyDescent="0.25">
      <c r="F202" s="120" t="s">
        <v>560</v>
      </c>
      <c r="G202" s="74" t="s">
        <v>449</v>
      </c>
      <c r="H202">
        <v>0</v>
      </c>
      <c r="I202">
        <v>56</v>
      </c>
    </row>
    <row r="203" spans="1:9" x14ac:dyDescent="0.25">
      <c r="F203" s="120" t="s">
        <v>523</v>
      </c>
      <c r="G203" s="74" t="s">
        <v>371</v>
      </c>
      <c r="H203">
        <v>0</v>
      </c>
      <c r="I203">
        <v>56</v>
      </c>
    </row>
    <row r="204" spans="1:9" x14ac:dyDescent="0.25">
      <c r="F204" s="120" t="s">
        <v>524</v>
      </c>
      <c r="G204" s="74" t="s">
        <v>372</v>
      </c>
      <c r="H204">
        <v>0</v>
      </c>
      <c r="I204">
        <v>56</v>
      </c>
    </row>
    <row r="205" spans="1:9" x14ac:dyDescent="0.25">
      <c r="F205" s="120" t="s">
        <v>525</v>
      </c>
      <c r="G205" s="74" t="s">
        <v>373</v>
      </c>
      <c r="H205">
        <v>0</v>
      </c>
      <c r="I205">
        <v>56</v>
      </c>
    </row>
    <row r="206" spans="1:9" x14ac:dyDescent="0.25">
      <c r="F206" s="120" t="s">
        <v>526</v>
      </c>
      <c r="G206" s="74" t="s">
        <v>374</v>
      </c>
      <c r="H206">
        <v>0</v>
      </c>
      <c r="I206">
        <v>56</v>
      </c>
    </row>
    <row r="207" spans="1:9" x14ac:dyDescent="0.25">
      <c r="F207" s="120" t="s">
        <v>527</v>
      </c>
      <c r="G207" s="74" t="s">
        <v>375</v>
      </c>
      <c r="H207">
        <v>0</v>
      </c>
      <c r="I207">
        <v>56</v>
      </c>
    </row>
    <row r="208" spans="1:9" x14ac:dyDescent="0.25">
      <c r="F208" s="120" t="s">
        <v>528</v>
      </c>
      <c r="G208" s="74" t="s">
        <v>376</v>
      </c>
      <c r="H208">
        <v>15</v>
      </c>
      <c r="I208">
        <v>41</v>
      </c>
    </row>
    <row r="209" spans="1:9" x14ac:dyDescent="0.25">
      <c r="F209" s="120" t="s">
        <v>561</v>
      </c>
      <c r="G209" s="74" t="s">
        <v>377</v>
      </c>
      <c r="H209">
        <v>15</v>
      </c>
      <c r="I209">
        <v>26</v>
      </c>
    </row>
    <row r="210" spans="1:9" x14ac:dyDescent="0.25">
      <c r="F210" s="120" t="s">
        <v>529</v>
      </c>
      <c r="G210" s="74" t="s">
        <v>378</v>
      </c>
      <c r="H210">
        <v>0</v>
      </c>
      <c r="I210">
        <v>26</v>
      </c>
    </row>
    <row r="211" spans="1:9" x14ac:dyDescent="0.25">
      <c r="F211" s="120" t="s">
        <v>530</v>
      </c>
      <c r="G211" s="74" t="s">
        <v>379</v>
      </c>
      <c r="H211">
        <v>0</v>
      </c>
      <c r="I211">
        <v>26</v>
      </c>
    </row>
    <row r="212" spans="1:9" x14ac:dyDescent="0.25">
      <c r="F212" s="120" t="s">
        <v>531</v>
      </c>
      <c r="G212" s="74" t="s">
        <v>380</v>
      </c>
      <c r="H212">
        <v>20</v>
      </c>
      <c r="I212">
        <v>6</v>
      </c>
    </row>
    <row r="213" spans="1:9" x14ac:dyDescent="0.25">
      <c r="F213" s="120" t="s">
        <v>522</v>
      </c>
      <c r="G213" s="74" t="s">
        <v>381</v>
      </c>
      <c r="H213">
        <v>0</v>
      </c>
      <c r="I213">
        <v>16</v>
      </c>
    </row>
    <row r="214" spans="1:9" x14ac:dyDescent="0.25">
      <c r="F214" s="120" t="s">
        <v>560</v>
      </c>
      <c r="G214" s="74" t="s">
        <v>382</v>
      </c>
      <c r="H214">
        <v>0</v>
      </c>
      <c r="I214">
        <v>16</v>
      </c>
    </row>
    <row r="215" spans="1:9" x14ac:dyDescent="0.25">
      <c r="F215" s="120" t="s">
        <v>523</v>
      </c>
      <c r="G215" s="74" t="s">
        <v>383</v>
      </c>
      <c r="H215">
        <v>0</v>
      </c>
      <c r="I215">
        <v>16</v>
      </c>
    </row>
    <row r="216" spans="1:9" x14ac:dyDescent="0.25">
      <c r="F216" s="120" t="s">
        <v>524</v>
      </c>
      <c r="G216" s="74" t="s">
        <v>384</v>
      </c>
      <c r="H216">
        <v>4</v>
      </c>
      <c r="I216">
        <v>12</v>
      </c>
    </row>
    <row r="217" spans="1:9" x14ac:dyDescent="0.25">
      <c r="F217" s="120" t="s">
        <v>525</v>
      </c>
      <c r="G217" s="74" t="s">
        <v>385</v>
      </c>
      <c r="H217">
        <v>12</v>
      </c>
      <c r="I217">
        <v>0</v>
      </c>
    </row>
    <row r="218" spans="1:9" x14ac:dyDescent="0.25">
      <c r="F218" s="120" t="s">
        <v>526</v>
      </c>
      <c r="G218" s="74" t="s">
        <v>386</v>
      </c>
      <c r="H218">
        <v>3</v>
      </c>
      <c r="I218">
        <v>40</v>
      </c>
    </row>
    <row r="224" spans="1:9" x14ac:dyDescent="0.25">
      <c r="A224" s="73" t="s">
        <v>8</v>
      </c>
      <c r="B224" s="74">
        <v>74801</v>
      </c>
      <c r="G224" s="107" t="s">
        <v>520</v>
      </c>
      <c r="H224" s="107" t="s">
        <v>82</v>
      </c>
      <c r="I224" s="107" t="s">
        <v>26</v>
      </c>
    </row>
    <row r="225" spans="1:9" x14ac:dyDescent="0.25">
      <c r="F225" s="120" t="s">
        <v>526</v>
      </c>
      <c r="G225" s="74" t="s">
        <v>555</v>
      </c>
      <c r="H225">
        <v>0</v>
      </c>
      <c r="I225">
        <v>50</v>
      </c>
    </row>
    <row r="226" spans="1:9" x14ac:dyDescent="0.25">
      <c r="A226" s="73" t="s">
        <v>520</v>
      </c>
      <c r="B226" t="s">
        <v>82</v>
      </c>
      <c r="F226" s="120" t="s">
        <v>527</v>
      </c>
      <c r="G226" s="74" t="s">
        <v>361</v>
      </c>
      <c r="H226">
        <v>0</v>
      </c>
      <c r="I226">
        <v>50</v>
      </c>
    </row>
    <row r="227" spans="1:9" x14ac:dyDescent="0.25">
      <c r="A227" s="74" t="s">
        <v>367</v>
      </c>
      <c r="B227" s="72">
        <v>30</v>
      </c>
      <c r="F227" s="120" t="s">
        <v>528</v>
      </c>
      <c r="G227" s="74" t="s">
        <v>362</v>
      </c>
      <c r="H227">
        <v>0</v>
      </c>
      <c r="I227">
        <v>50</v>
      </c>
    </row>
    <row r="228" spans="1:9" x14ac:dyDescent="0.25">
      <c r="A228" s="74" t="s">
        <v>369</v>
      </c>
      <c r="B228" s="72">
        <v>20</v>
      </c>
      <c r="F228" s="120" t="s">
        <v>561</v>
      </c>
      <c r="G228" s="74" t="s">
        <v>442</v>
      </c>
      <c r="H228">
        <v>0</v>
      </c>
      <c r="I228">
        <v>50</v>
      </c>
    </row>
    <row r="229" spans="1:9" x14ac:dyDescent="0.25">
      <c r="A229" s="74" t="s">
        <v>370</v>
      </c>
      <c r="B229" s="72">
        <v>40</v>
      </c>
      <c r="F229" s="120" t="s">
        <v>529</v>
      </c>
      <c r="G229" s="74" t="s">
        <v>443</v>
      </c>
      <c r="H229">
        <v>0</v>
      </c>
      <c r="I229">
        <v>50</v>
      </c>
    </row>
    <row r="230" spans="1:9" x14ac:dyDescent="0.25">
      <c r="A230" s="74" t="s">
        <v>449</v>
      </c>
      <c r="B230" s="72">
        <v>10</v>
      </c>
      <c r="F230" s="120" t="s">
        <v>530</v>
      </c>
      <c r="G230" s="74" t="s">
        <v>363</v>
      </c>
      <c r="H230">
        <v>0</v>
      </c>
      <c r="I230">
        <v>50</v>
      </c>
    </row>
    <row r="231" spans="1:9" x14ac:dyDescent="0.25">
      <c r="A231" s="74" t="s">
        <v>375</v>
      </c>
      <c r="B231" s="72">
        <v>10</v>
      </c>
      <c r="F231" s="120" t="s">
        <v>531</v>
      </c>
      <c r="G231" s="74" t="s">
        <v>444</v>
      </c>
      <c r="H231">
        <v>0</v>
      </c>
      <c r="I231">
        <v>50</v>
      </c>
    </row>
    <row r="232" spans="1:9" x14ac:dyDescent="0.25">
      <c r="A232" s="74" t="s">
        <v>376</v>
      </c>
      <c r="B232" s="72">
        <v>20</v>
      </c>
      <c r="F232" s="120" t="s">
        <v>522</v>
      </c>
      <c r="G232" s="74" t="s">
        <v>445</v>
      </c>
      <c r="H232">
        <v>0</v>
      </c>
      <c r="I232">
        <v>50</v>
      </c>
    </row>
    <row r="233" spans="1:9" x14ac:dyDescent="0.25">
      <c r="A233" s="74" t="s">
        <v>377</v>
      </c>
      <c r="B233" s="72">
        <v>30</v>
      </c>
      <c r="F233" s="120" t="s">
        <v>560</v>
      </c>
      <c r="G233" s="74" t="s">
        <v>364</v>
      </c>
      <c r="H233">
        <v>0</v>
      </c>
      <c r="I233">
        <v>50</v>
      </c>
    </row>
    <row r="234" spans="1:9" x14ac:dyDescent="0.25">
      <c r="A234" s="74" t="s">
        <v>384</v>
      </c>
      <c r="B234" s="72">
        <v>16</v>
      </c>
      <c r="F234" s="120" t="s">
        <v>523</v>
      </c>
      <c r="G234" s="74" t="s">
        <v>365</v>
      </c>
      <c r="H234">
        <v>0</v>
      </c>
      <c r="I234">
        <v>50</v>
      </c>
    </row>
    <row r="235" spans="1:9" x14ac:dyDescent="0.25">
      <c r="A235" s="74" t="s">
        <v>386</v>
      </c>
      <c r="B235" s="72">
        <v>24</v>
      </c>
      <c r="F235" s="120" t="s">
        <v>524</v>
      </c>
      <c r="G235" s="74" t="s">
        <v>446</v>
      </c>
      <c r="H235">
        <v>0</v>
      </c>
      <c r="I235">
        <v>50</v>
      </c>
    </row>
    <row r="236" spans="1:9" x14ac:dyDescent="0.25">
      <c r="A236" s="74" t="s">
        <v>186</v>
      </c>
      <c r="B236" s="72">
        <v>200</v>
      </c>
      <c r="F236" s="120" t="s">
        <v>525</v>
      </c>
      <c r="G236" s="74" t="s">
        <v>366</v>
      </c>
      <c r="H236">
        <v>0</v>
      </c>
      <c r="I236">
        <v>50</v>
      </c>
    </row>
    <row r="237" spans="1:9" x14ac:dyDescent="0.25">
      <c r="F237" s="120" t="s">
        <v>526</v>
      </c>
      <c r="G237" s="74" t="s">
        <v>447</v>
      </c>
      <c r="H237">
        <v>0</v>
      </c>
      <c r="I237">
        <v>50</v>
      </c>
    </row>
    <row r="238" spans="1:9" x14ac:dyDescent="0.25">
      <c r="F238" s="120" t="s">
        <v>527</v>
      </c>
      <c r="G238" s="74" t="s">
        <v>448</v>
      </c>
      <c r="H238">
        <v>0</v>
      </c>
      <c r="I238">
        <v>50</v>
      </c>
    </row>
    <row r="239" spans="1:9" x14ac:dyDescent="0.25">
      <c r="F239" s="120" t="s">
        <v>528</v>
      </c>
      <c r="G239" s="74" t="s">
        <v>367</v>
      </c>
      <c r="H239">
        <v>30</v>
      </c>
      <c r="I239">
        <v>20</v>
      </c>
    </row>
    <row r="240" spans="1:9" x14ac:dyDescent="0.25">
      <c r="F240" s="120" t="s">
        <v>561</v>
      </c>
      <c r="G240" s="74" t="s">
        <v>368</v>
      </c>
      <c r="H240">
        <v>0</v>
      </c>
      <c r="I240">
        <v>20</v>
      </c>
    </row>
    <row r="241" spans="6:9" x14ac:dyDescent="0.25">
      <c r="F241" s="120" t="s">
        <v>529</v>
      </c>
      <c r="G241" s="74" t="s">
        <v>369</v>
      </c>
      <c r="H241">
        <v>20</v>
      </c>
      <c r="I241">
        <v>0</v>
      </c>
    </row>
    <row r="242" spans="6:9" x14ac:dyDescent="0.25">
      <c r="F242" s="120" t="s">
        <v>530</v>
      </c>
      <c r="G242" s="74" t="s">
        <v>370</v>
      </c>
      <c r="H242">
        <v>40</v>
      </c>
      <c r="I242">
        <v>0</v>
      </c>
    </row>
    <row r="243" spans="6:9" x14ac:dyDescent="0.25">
      <c r="F243" s="120" t="s">
        <v>531</v>
      </c>
      <c r="G243" s="74" t="s">
        <v>440</v>
      </c>
      <c r="H243">
        <v>0</v>
      </c>
      <c r="I243">
        <v>0</v>
      </c>
    </row>
    <row r="244" spans="6:9" x14ac:dyDescent="0.25">
      <c r="F244" s="120" t="s">
        <v>522</v>
      </c>
      <c r="G244" s="74" t="s">
        <v>441</v>
      </c>
      <c r="H244">
        <v>0</v>
      </c>
      <c r="I244">
        <v>20</v>
      </c>
    </row>
    <row r="245" spans="6:9" x14ac:dyDescent="0.25">
      <c r="F245" s="120" t="s">
        <v>560</v>
      </c>
      <c r="G245" s="74" t="s">
        <v>449</v>
      </c>
      <c r="H245">
        <v>10</v>
      </c>
      <c r="I245">
        <v>10</v>
      </c>
    </row>
    <row r="246" spans="6:9" x14ac:dyDescent="0.25">
      <c r="F246" s="120" t="s">
        <v>523</v>
      </c>
      <c r="G246" s="74" t="s">
        <v>371</v>
      </c>
      <c r="H246">
        <v>0</v>
      </c>
      <c r="I246">
        <v>10</v>
      </c>
    </row>
    <row r="247" spans="6:9" x14ac:dyDescent="0.25">
      <c r="F247" s="120" t="s">
        <v>524</v>
      </c>
      <c r="G247" s="74" t="s">
        <v>372</v>
      </c>
      <c r="H247">
        <v>0</v>
      </c>
      <c r="I247">
        <v>10</v>
      </c>
    </row>
    <row r="248" spans="6:9" x14ac:dyDescent="0.25">
      <c r="F248" s="120" t="s">
        <v>525</v>
      </c>
      <c r="G248" s="74" t="s">
        <v>373</v>
      </c>
      <c r="H248">
        <v>0</v>
      </c>
      <c r="I248">
        <v>10</v>
      </c>
    </row>
    <row r="249" spans="6:9" x14ac:dyDescent="0.25">
      <c r="F249" s="120" t="s">
        <v>526</v>
      </c>
      <c r="G249" s="74" t="s">
        <v>374</v>
      </c>
      <c r="H249">
        <v>0</v>
      </c>
      <c r="I249">
        <v>0</v>
      </c>
    </row>
    <row r="250" spans="6:9" x14ac:dyDescent="0.25">
      <c r="F250" s="120" t="s">
        <v>527</v>
      </c>
      <c r="G250" s="74" t="s">
        <v>375</v>
      </c>
      <c r="H250">
        <v>10</v>
      </c>
      <c r="I250">
        <v>10</v>
      </c>
    </row>
    <row r="251" spans="6:9" x14ac:dyDescent="0.25">
      <c r="F251" s="120" t="s">
        <v>528</v>
      </c>
      <c r="G251" s="74" t="s">
        <v>376</v>
      </c>
      <c r="H251">
        <v>20</v>
      </c>
      <c r="I251">
        <v>0</v>
      </c>
    </row>
    <row r="252" spans="6:9" x14ac:dyDescent="0.25">
      <c r="F252" s="120" t="s">
        <v>561</v>
      </c>
      <c r="G252" s="74" t="s">
        <v>377</v>
      </c>
      <c r="H252">
        <v>30</v>
      </c>
      <c r="I252">
        <v>0</v>
      </c>
    </row>
    <row r="253" spans="6:9" x14ac:dyDescent="0.25">
      <c r="F253" s="120" t="s">
        <v>529</v>
      </c>
      <c r="G253" s="74" t="s">
        <v>378</v>
      </c>
      <c r="H253">
        <v>0</v>
      </c>
      <c r="I253">
        <v>0</v>
      </c>
    </row>
    <row r="254" spans="6:9" x14ac:dyDescent="0.25">
      <c r="F254" s="120" t="s">
        <v>530</v>
      </c>
      <c r="G254" s="74" t="s">
        <v>379</v>
      </c>
      <c r="H254">
        <v>0</v>
      </c>
      <c r="I254">
        <v>0</v>
      </c>
    </row>
    <row r="255" spans="6:9" x14ac:dyDescent="0.25">
      <c r="F255" s="120" t="s">
        <v>531</v>
      </c>
      <c r="G255" s="74" t="s">
        <v>380</v>
      </c>
      <c r="H255">
        <v>0</v>
      </c>
      <c r="I255">
        <v>0</v>
      </c>
    </row>
    <row r="256" spans="6:9" x14ac:dyDescent="0.25">
      <c r="F256" s="120" t="s">
        <v>522</v>
      </c>
      <c r="G256" s="74" t="s">
        <v>381</v>
      </c>
      <c r="H256">
        <v>0</v>
      </c>
      <c r="I256">
        <v>0</v>
      </c>
    </row>
    <row r="257" spans="6:9" x14ac:dyDescent="0.25">
      <c r="F257" s="120" t="s">
        <v>560</v>
      </c>
      <c r="G257" s="74" t="s">
        <v>382</v>
      </c>
      <c r="H257">
        <v>0</v>
      </c>
      <c r="I257">
        <v>24</v>
      </c>
    </row>
    <row r="258" spans="6:9" x14ac:dyDescent="0.25">
      <c r="F258" s="120" t="s">
        <v>523</v>
      </c>
      <c r="G258" s="74" t="s">
        <v>383</v>
      </c>
      <c r="H258">
        <v>0</v>
      </c>
      <c r="I258">
        <v>40</v>
      </c>
    </row>
    <row r="259" spans="6:9" x14ac:dyDescent="0.25">
      <c r="F259" s="120" t="s">
        <v>524</v>
      </c>
      <c r="G259" s="74" t="s">
        <v>384</v>
      </c>
      <c r="H259">
        <v>16</v>
      </c>
      <c r="I259">
        <v>24</v>
      </c>
    </row>
    <row r="260" spans="6:9" x14ac:dyDescent="0.25">
      <c r="F260" s="120" t="s">
        <v>525</v>
      </c>
      <c r="G260" s="74" t="s">
        <v>385</v>
      </c>
      <c r="H260">
        <v>0</v>
      </c>
      <c r="I260">
        <v>24</v>
      </c>
    </row>
    <row r="261" spans="6:9" x14ac:dyDescent="0.25">
      <c r="F261" s="120" t="s">
        <v>526</v>
      </c>
      <c r="G261" s="74" t="s">
        <v>386</v>
      </c>
      <c r="H261">
        <v>24</v>
      </c>
      <c r="I261">
        <v>0</v>
      </c>
    </row>
  </sheetData>
  <autoFilter ref="AZ100:BB137" xr:uid="{F62054E3-49BA-4AE5-BA28-38F11F11F6D8}"/>
  <sortState xmlns:xlrd2="http://schemas.microsoft.com/office/spreadsheetml/2017/richdata2" ref="G59:H92">
    <sortCondition ref="G58:G92"/>
  </sortState>
  <phoneticPr fontId="13" type="noConversion"/>
  <pageMargins left="0.7" right="0.7" top="0.75" bottom="0.75" header="0.3" footer="0.3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O 0 j J V C A l m P 6 j A A A A 9 Q A A A B I A H A B D b 2 5 m a W c v U G F j a 2 F n Z S 5 4 b W w g o h g A K K A U A A A A A A A A A A A A A A A A A A A A A A A A A A A A h Y + x D o I w G I R f h X S n L X U R 8 l M G V o k m J s a 1 K R U a o B h a L O / m 4 C P 5 C m I U d X O 8 7 + 6 S u / v 1 B t n U t c F F D V b 3 J k U R p i h Q R v a l N l W K R n c K 1 y j j s B O y E Z U K 5 r C x y W R 1 i m r n z g k h 3 n v s V 7 g f K s I o j c i x 2 O x l r T o R a m O d M F K h T 6 v 8 3 0 I c D q 8 x n O E 4 x o w y T I E s D A p t v j 6 b 5 z 7 d H w j 5 2 L p x U F z Z M N 8 C W S S Q 9 w X + A F B L A w Q U A A I A C A A 7 S M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0 j J V N j L g X W O A Q A A I Q M A A B M A H A B G b 3 J t d W x h c y 9 T Z W N 0 a W 9 u M S 5 t I K I Y A C i g F A A A A A A A A A A A A A A A A A A A A A A A A A A A A H W R z 0 7 j M B D G 7 5 X 6 D l b 2 0 k p W l v C n U k E 5 o H R X y w E W S L o X g l a u M 2 2 t d e z I 4 2 S B i o f i y h F e j K n C q i s S f L H 9 8 8 w 3 3 4 w R p F f W s L T d o 5 P h Y D j A t X B Q s E r J P 4 i V d Z 7 F T I M f D h i t n 0 6 t w B B J s A l n V t Y l G D / 6 r j S E i T W e L j g K k u N 8 j u A w j 6 L p / n T / 4 C g 6 y P / F Y p 7 W K 3 C q s O y v c n 5 N a v m u V C i x C c b 8 Z g Z a l c q D i w M e c J Z Y X Z c G 4 2 j C 2 T c j b a H M K p 4 c 7 e 1 F n F 3 V 1 k P q 7 z X E u 2 N 4 Y Q 3 c j n l r + k t A S W I B D 6 K w y C p n S 9 u Q A Q y o j 0 w s K P x y y z z 8 A F G Q 7 1 H b J W c 3 7 / x U 6 1 Q K L R z G 3 t X / C 2 e q s k y K c q F I e 6 e X O W F w a V 3 Z O s / u K 8 D R p z b 4 Z h N Q l 2 f G T w 7 D b e w j Z 5 v g G p Z h l 1 6 8 P N M o t w + e E P N w 5 1 t u y 4 U D l m h F Q 4 a v Z L w B K K z r B C 5 B r k V X N 6 E 0 Z 7 v 8 F 5 i i V 2 d u V E H T w m 5 K Q 1 I 9 F e a z 9 P f h t K d C 1 s + T y 9 N e L r W Y d N y Q E d m B 5 9 c d J F 6 f P j T 5 O B 4 O l O n / z 5 M 3 U E s B A i 0 A F A A C A A g A O 0 j J V C A l m P 6 j A A A A 9 Q A A A B I A A A A A A A A A A A A A A A A A A A A A A E N v b m Z p Z y 9 Q Y W N r Y W d l L n h t b F B L A Q I t A B Q A A g A I A D t I y V Q P y u m r p A A A A O k A A A A T A A A A A A A A A A A A A A A A A O 8 A A A B b Q 2 9 u d G V u d F 9 U e X B l c 1 0 u e G 1 s U E s B A i 0 A F A A C A A g A O 0 j J V N j L g X W O A Q A A I Q M A A B M A A A A A A A A A A A A A A A A A 4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E A A A A A A A A L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2 t z c 3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l j a 3 N z c G 9 y d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S Z W Y u J n F 1 b 3 Q 7 L C Z x d W 9 0 O 0 7 C u k R v Y y 4 m c X V v d D s s J n F 1 b 3 Q 7 T m 9 t Y n J l I E N s a W V u d G U v U H J v d m V l Z G 9 y J n F 1 b 3 Q 7 L C Z x d W 9 0 O 2 Z l Y 2 h h J n F 1 b 3 Q 7 L C Z x d W 9 0 O 0 N l b n R y b y Z x d W 9 0 O y w m c X V v d D t W Z W 5 k Z W R v c i Z x d W 9 0 O y w m c X V v d D t V b m l k Y W R l c y Z x d W 9 0 O y w m c X V v d D t 2 Z W 5 0 Y S Z x d W 9 0 O y w m c X V v d D t V R F N f N D k m c X V v d D s s J n F 1 b 3 Q 7 V l R T X z Q 5 J n F 1 b 3 Q 7 L C Z x d W 9 0 O 0 N Q Q V 8 0 O S Z x d W 9 0 O y w m c X V v d D t j b G E 2 J n F 1 b 3 Q 7 L C Z x d W 9 0 O 2 R l c 2 M m c X V v d D s s J n F 1 b 3 Q 7 T V I m c X V v d D s s J n F 1 b 3 Q 7 Y c O x b y Z x d W 9 0 O 1 0 i I C 8 + P E V u d H J 5 I F R 5 c G U 9 I k Z p b G x D b 2 x 1 b W 5 U e X B l c y I g V m F s d W U 9 I n N B d 0 1 H Q m d N R E J n T U R B d 0 1 E Q m d Z R 0 F 3 P T 0 i I C 8 + P E V u d H J 5 I F R 5 c G U 9 I k Z p b G x M Y X N 0 V X B k Y X R l Z C I g V m F s d W U 9 I m Q y M D I y L T A 2 L T A 5 V D E 0 O j A x O j Q 4 L j Q 3 O T E z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N r c 3 N w b 3 J 0 L 0 F 1 d G 9 S Z W 1 v d m V k Q 2 9 s d W 1 u c z E u e 0 N v b H V t b j E s M H 0 m c X V v d D s s J n F 1 b 3 Q 7 U 2 V j d G l v b j E v c G l j a 3 N z c G 9 y d C 9 B d X R v U m V t b 3 Z l Z E N v b H V t b n M x L n t S Z W Y u L D F 9 J n F 1 b 3 Q 7 L C Z x d W 9 0 O 1 N l Y 3 R p b 2 4 x L 3 B p Y 2 t z c 3 B v c n Q v Q X V 0 b 1 J l b W 9 2 Z W R D b 2 x 1 b W 5 z M S 5 7 T s K 6 R G 9 j L i w y f S Z x d W 9 0 O y w m c X V v d D t T Z W N 0 a W 9 u M S 9 w a W N r c 3 N w b 3 J 0 L 0 F 1 d G 9 S Z W 1 v d m V k Q 2 9 s d W 1 u c z E u e 0 5 v b W J y Z S B D b G l l b n R l L 1 B y b 3 Z l Z W R v c i w z f S Z x d W 9 0 O y w m c X V v d D t T Z W N 0 a W 9 u M S 9 w a W N r c 3 N w b 3 J 0 L 0 F 1 d G 9 S Z W 1 v d m V k Q 2 9 s d W 1 u c z E u e 2 Z l Y 2 h h L D R 9 J n F 1 b 3 Q 7 L C Z x d W 9 0 O 1 N l Y 3 R p b 2 4 x L 3 B p Y 2 t z c 3 B v c n Q v Q X V 0 b 1 J l b W 9 2 Z W R D b 2 x 1 b W 5 z M S 5 7 Q 2 V u d H J v L D V 9 J n F 1 b 3 Q 7 L C Z x d W 9 0 O 1 N l Y 3 R p b 2 4 x L 3 B p Y 2 t z c 3 B v c n Q v Q X V 0 b 1 J l b W 9 2 Z W R D b 2 x 1 b W 5 z M S 5 7 V m V u Z G V k b 3 I s N n 0 m c X V v d D s s J n F 1 b 3 Q 7 U 2 V j d G l v b j E v c G l j a 3 N z c G 9 y d C 9 B d X R v U m V t b 3 Z l Z E N v b H V t b n M x L n t V b m l k Y W R l c y w 3 f S Z x d W 9 0 O y w m c X V v d D t T Z W N 0 a W 9 u M S 9 w a W N r c 3 N w b 3 J 0 L 0 F 1 d G 9 S Z W 1 v d m V k Q 2 9 s d W 1 u c z E u e 3 Z l b n R h L D h 9 J n F 1 b 3 Q 7 L C Z x d W 9 0 O 1 N l Y 3 R p b 2 4 x L 3 B p Y 2 t z c 3 B v c n Q v Q X V 0 b 1 J l b W 9 2 Z W R D b 2 x 1 b W 5 z M S 5 7 V U R T X z Q 5 L D l 9 J n F 1 b 3 Q 7 L C Z x d W 9 0 O 1 N l Y 3 R p b 2 4 x L 3 B p Y 2 t z c 3 B v c n Q v Q X V 0 b 1 J l b W 9 2 Z W R D b 2 x 1 b W 5 z M S 5 7 V l R T X z Q 5 L D E w f S Z x d W 9 0 O y w m c X V v d D t T Z W N 0 a W 9 u M S 9 w a W N r c 3 N w b 3 J 0 L 0 F 1 d G 9 S Z W 1 v d m V k Q 2 9 s d W 1 u c z E u e 0 N Q Q V 8 0 O S w x M X 0 m c X V v d D s s J n F 1 b 3 Q 7 U 2 V j d G l v b j E v c G l j a 3 N z c G 9 y d C 9 B d X R v U m V t b 3 Z l Z E N v b H V t b n M x L n t j b G E 2 L D E y f S Z x d W 9 0 O y w m c X V v d D t T Z W N 0 a W 9 u M S 9 w a W N r c 3 N w b 3 J 0 L 0 F 1 d G 9 S Z W 1 v d m V k Q 2 9 s d W 1 u c z E u e 2 R l c 2 M s M T N 9 J n F 1 b 3 Q 7 L C Z x d W 9 0 O 1 N l Y 3 R p b 2 4 x L 3 B p Y 2 t z c 3 B v c n Q v Q X V 0 b 1 J l b W 9 2 Z W R D b 2 x 1 b W 5 z M S 5 7 T V I s M T R 9 J n F 1 b 3 Q 7 L C Z x d W 9 0 O 1 N l Y 3 R p b 2 4 x L 3 B p Y 2 t z c 3 B v c n Q v Q X V 0 b 1 J l b W 9 2 Z W R D b 2 x 1 b W 5 z M S 5 7 Y c O x b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p Y 2 t z c 3 B v c n Q v Q X V 0 b 1 J l b W 9 2 Z W R D b 2 x 1 b W 5 z M S 5 7 Q 2 9 s d W 1 u M S w w f S Z x d W 9 0 O y w m c X V v d D t T Z W N 0 a W 9 u M S 9 w a W N r c 3 N w b 3 J 0 L 0 F 1 d G 9 S Z W 1 v d m V k Q 2 9 s d W 1 u c z E u e 1 J l Z i 4 s M X 0 m c X V v d D s s J n F 1 b 3 Q 7 U 2 V j d G l v b j E v c G l j a 3 N z c G 9 y d C 9 B d X R v U m V t b 3 Z l Z E N v b H V t b n M x L n t O w r p E b 2 M u L D J 9 J n F 1 b 3 Q 7 L C Z x d W 9 0 O 1 N l Y 3 R p b 2 4 x L 3 B p Y 2 t z c 3 B v c n Q v Q X V 0 b 1 J l b W 9 2 Z W R D b 2 x 1 b W 5 z M S 5 7 T m 9 t Y n J l I E N s a W V u d G U v U H J v d m V l Z G 9 y L D N 9 J n F 1 b 3 Q 7 L C Z x d W 9 0 O 1 N l Y 3 R p b 2 4 x L 3 B p Y 2 t z c 3 B v c n Q v Q X V 0 b 1 J l b W 9 2 Z W R D b 2 x 1 b W 5 z M S 5 7 Z m V j a G E s N H 0 m c X V v d D s s J n F 1 b 3 Q 7 U 2 V j d G l v b j E v c G l j a 3 N z c G 9 y d C 9 B d X R v U m V t b 3 Z l Z E N v b H V t b n M x L n t D Z W 5 0 c m 8 s N X 0 m c X V v d D s s J n F 1 b 3 Q 7 U 2 V j d G l v b j E v c G l j a 3 N z c G 9 y d C 9 B d X R v U m V t b 3 Z l Z E N v b H V t b n M x L n t W Z W 5 k Z W R v c i w 2 f S Z x d W 9 0 O y w m c X V v d D t T Z W N 0 a W 9 u M S 9 w a W N r c 3 N w b 3 J 0 L 0 F 1 d G 9 S Z W 1 v d m V k Q 2 9 s d W 1 u c z E u e 1 V u a W R h Z G V z L D d 9 J n F 1 b 3 Q 7 L C Z x d W 9 0 O 1 N l Y 3 R p b 2 4 x L 3 B p Y 2 t z c 3 B v c n Q v Q X V 0 b 1 J l b W 9 2 Z W R D b 2 x 1 b W 5 z M S 5 7 d m V u d G E s O H 0 m c X V v d D s s J n F 1 b 3 Q 7 U 2 V j d G l v b j E v c G l j a 3 N z c G 9 y d C 9 B d X R v U m V t b 3 Z l Z E N v b H V t b n M x L n t V R F N f N D k s O X 0 m c X V v d D s s J n F 1 b 3 Q 7 U 2 V j d G l v b j E v c G l j a 3 N z c G 9 y d C 9 B d X R v U m V t b 3 Z l Z E N v b H V t b n M x L n t W V F N f N D k s M T B 9 J n F 1 b 3 Q 7 L C Z x d W 9 0 O 1 N l Y 3 R p b 2 4 x L 3 B p Y 2 t z c 3 B v c n Q v Q X V 0 b 1 J l b W 9 2 Z W R D b 2 x 1 b W 5 z M S 5 7 Q 1 B B X z Q 5 L D E x f S Z x d W 9 0 O y w m c X V v d D t T Z W N 0 a W 9 u M S 9 w a W N r c 3 N w b 3 J 0 L 0 F 1 d G 9 S Z W 1 v d m V k Q 2 9 s d W 1 u c z E u e 2 N s Y T Y s M T J 9 J n F 1 b 3 Q 7 L C Z x d W 9 0 O 1 N l Y 3 R p b 2 4 x L 3 B p Y 2 t z c 3 B v c n Q v Q X V 0 b 1 J l b W 9 2 Z W R D b 2 x 1 b W 5 z M S 5 7 Z G V z Y y w x M 3 0 m c X V v d D s s J n F 1 b 3 Q 7 U 2 V j d G l v b j E v c G l j a 3 N z c G 9 y d C 9 B d X R v U m V t b 3 Z l Z E N v b H V t b n M x L n t N U i w x N H 0 m c X V v d D s s J n F 1 b 3 Q 7 U 2 V j d G l v b j E v c G l j a 3 N z c G 9 y d C 9 B d X R v U m V t b 3 Z l Z E N v b H V t b n M x L n t h w 7 F v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j a 3 N z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N r c 3 N w b 3 J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2 t z c 3 B v c n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o D v V t 7 e Z N u a 1 6 2 z n z U M w A A A A A A g A A A A A A E G Y A A A A B A A A g A A A A H H h + 8 M V Q V + X X W Y b 3 a X U h S / S M 6 F T L l 6 K P q e p K D / F 2 P V Y A A A A A D o A A A A A C A A A g A A A A Y K L y m H M X G H X Z 2 N k 3 V G G E Q 0 7 I H E 6 0 S 7 W W Y 7 E X S B K W m 3 9 Q A A A A f H j u D n w O F a u N S 4 g 6 Q C s c 2 v 3 M m R w r A L 5 P 6 z I K m k A O G 4 c 0 d Z L D / R H P g f T L Y 0 T 8 l K z V g 4 9 D G A m 5 m W p q V l q W s M v m q l I w a / 3 M U 9 i O L h s c T G b K 4 u B A A A A A o 2 X 9 v c 1 U 7 q t l f 5 d n h P 1 B U f E i 6 G c I K r M C 0 7 f a p i D k E 0 e c Z o 7 M a z G 4 0 1 K x C L n q 5 5 / s I v 0 J p Z 7 A 7 T P e J g l K V B R Z R Q = = < / D a t a M a s h u p > 
</file>

<file path=customXml/itemProps1.xml><?xml version="1.0" encoding="utf-8"?>
<ds:datastoreItem xmlns:ds="http://schemas.openxmlformats.org/officeDocument/2006/customXml" ds:itemID="{33B060FC-AD7F-422B-8EB3-0277E5BCD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PICKSUPPORT</vt:lpstr>
      <vt:lpstr>Inventario</vt:lpstr>
      <vt:lpstr>Uds. en transito</vt:lpstr>
      <vt:lpstr>pronostico</vt:lpstr>
      <vt:lpstr>Ventas año</vt:lpstr>
      <vt:lpstr>A. stock</vt:lpstr>
      <vt:lpstr>STOCK</vt:lpstr>
      <vt:lpstr>Hoja1</vt:lpstr>
      <vt:lpstr>A. ventas</vt:lpstr>
      <vt:lpstr>Hoja2</vt:lpstr>
      <vt:lpstr>JONAS</vt:lpstr>
      <vt:lpstr>AG</vt:lpstr>
      <vt:lpstr>summary</vt:lpstr>
      <vt:lpstr>presentacion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Marcela Sarmiento Rueda</dc:creator>
  <cp:lastModifiedBy>Jonathan Omar Pacheco Carrillo</cp:lastModifiedBy>
  <dcterms:created xsi:type="dcterms:W3CDTF">2022-06-02T20:28:08Z</dcterms:created>
  <dcterms:modified xsi:type="dcterms:W3CDTF">2022-07-04T19:00:13Z</dcterms:modified>
</cp:coreProperties>
</file>